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iskSecureAccess\งวด 69\ขึ้นระบบ 69\"/>
    </mc:Choice>
  </mc:AlternateContent>
  <xr:revisionPtr revIDLastSave="0" documentId="8_{A0EC1506-B6C3-4673-8FD4-0CF6C455A7F3}" xr6:coauthVersionLast="47" xr6:coauthVersionMax="47" xr10:uidLastSave="{00000000-0000-0000-0000-000000000000}"/>
  <bookViews>
    <workbookView xWindow="-108" yWindow="-108" windowWidth="16608" windowHeight="8832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3" l="1"/>
  <c r="B114" i="3"/>
  <c r="C112" i="3"/>
  <c r="B112" i="3"/>
  <c r="B110" i="3"/>
  <c r="G108" i="3"/>
  <c r="B108" i="3"/>
  <c r="J107" i="3"/>
  <c r="I107" i="3"/>
  <c r="H107" i="3"/>
  <c r="G107" i="3"/>
  <c r="K107" i="3" s="1"/>
  <c r="F107" i="3"/>
  <c r="E107" i="3"/>
  <c r="I106" i="3"/>
  <c r="G106" i="3"/>
  <c r="K106" i="3" s="1"/>
  <c r="E106" i="3"/>
  <c r="J105" i="3"/>
  <c r="I105" i="3"/>
  <c r="H105" i="3"/>
  <c r="G105" i="3"/>
  <c r="F105" i="3"/>
  <c r="E105" i="3"/>
  <c r="D105" i="3"/>
  <c r="K105" i="3" s="1"/>
  <c r="C105" i="3"/>
  <c r="B105" i="3"/>
  <c r="A105" i="3"/>
  <c r="J104" i="3"/>
  <c r="I104" i="3"/>
  <c r="I102" i="3" s="1"/>
  <c r="H104" i="3"/>
  <c r="G104" i="3"/>
  <c r="F104" i="3"/>
  <c r="E104" i="3"/>
  <c r="E102" i="3" s="1"/>
  <c r="D104" i="3"/>
  <c r="C104" i="3"/>
  <c r="B104" i="3"/>
  <c r="A104" i="3"/>
  <c r="J103" i="3"/>
  <c r="I103" i="3"/>
  <c r="H103" i="3"/>
  <c r="H102" i="3" s="1"/>
  <c r="G103" i="3"/>
  <c r="F103" i="3"/>
  <c r="E103" i="3"/>
  <c r="D103" i="3"/>
  <c r="C103" i="3"/>
  <c r="B103" i="3"/>
  <c r="A103" i="3"/>
  <c r="J102" i="3"/>
  <c r="G102" i="3"/>
  <c r="F102" i="3"/>
  <c r="C102" i="3"/>
  <c r="B102" i="3"/>
  <c r="J101" i="3"/>
  <c r="I101" i="3"/>
  <c r="H101" i="3"/>
  <c r="H96" i="3" s="1"/>
  <c r="H95" i="3" s="1"/>
  <c r="G101" i="3"/>
  <c r="F101" i="3"/>
  <c r="E101" i="3"/>
  <c r="D101" i="3"/>
  <c r="K101" i="3" s="1"/>
  <c r="C101" i="3"/>
  <c r="B101" i="3"/>
  <c r="A101" i="3"/>
  <c r="J100" i="3"/>
  <c r="I100" i="3"/>
  <c r="H100" i="3"/>
  <c r="G100" i="3"/>
  <c r="K100" i="3" s="1"/>
  <c r="F100" i="3"/>
  <c r="E100" i="3"/>
  <c r="D100" i="3"/>
  <c r="C100" i="3"/>
  <c r="B100" i="3"/>
  <c r="A100" i="3"/>
  <c r="J99" i="3"/>
  <c r="I99" i="3"/>
  <c r="H99" i="3"/>
  <c r="G99" i="3"/>
  <c r="F99" i="3"/>
  <c r="K99" i="3" s="1"/>
  <c r="E99" i="3"/>
  <c r="D99" i="3"/>
  <c r="C99" i="3"/>
  <c r="B99" i="3"/>
  <c r="A99" i="3"/>
  <c r="J98" i="3"/>
  <c r="I98" i="3"/>
  <c r="H98" i="3"/>
  <c r="G98" i="3"/>
  <c r="F98" i="3"/>
  <c r="E98" i="3"/>
  <c r="D98" i="3"/>
  <c r="K98" i="3" s="1"/>
  <c r="C98" i="3"/>
  <c r="B98" i="3"/>
  <c r="A98" i="3"/>
  <c r="J97" i="3"/>
  <c r="I97" i="3"/>
  <c r="I96" i="3" s="1"/>
  <c r="H97" i="3"/>
  <c r="G97" i="3"/>
  <c r="F97" i="3"/>
  <c r="E97" i="3"/>
  <c r="E96" i="3" s="1"/>
  <c r="E95" i="3" s="1"/>
  <c r="D97" i="3"/>
  <c r="C97" i="3"/>
  <c r="B97" i="3"/>
  <c r="A97" i="3"/>
  <c r="G96" i="3"/>
  <c r="G95" i="3" s="1"/>
  <c r="D96" i="3"/>
  <c r="C96" i="3"/>
  <c r="B96" i="3"/>
  <c r="I95" i="3"/>
  <c r="C95" i="3"/>
  <c r="B95" i="3"/>
  <c r="B111" i="3" s="1"/>
  <c r="A95" i="3"/>
  <c r="B94" i="3"/>
  <c r="I93" i="3"/>
  <c r="I92" i="3" s="1"/>
  <c r="C93" i="3"/>
  <c r="B93" i="3"/>
  <c r="C92" i="3"/>
  <c r="B92" i="3"/>
  <c r="I91" i="3"/>
  <c r="B91" i="3"/>
  <c r="A91" i="3"/>
  <c r="C90" i="3"/>
  <c r="J89" i="3"/>
  <c r="I89" i="3"/>
  <c r="I88" i="3" s="1"/>
  <c r="H89" i="3"/>
  <c r="H88" i="3" s="1"/>
  <c r="G89" i="3"/>
  <c r="F89" i="3"/>
  <c r="E89" i="3"/>
  <c r="E88" i="3" s="1"/>
  <c r="D89" i="3"/>
  <c r="C89" i="3"/>
  <c r="B89" i="3"/>
  <c r="A89" i="3"/>
  <c r="J88" i="3"/>
  <c r="F88" i="3"/>
  <c r="C88" i="3"/>
  <c r="B88" i="3"/>
  <c r="C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G81" i="3" s="1"/>
  <c r="G109" i="3" s="1"/>
  <c r="G110" i="3" s="1"/>
  <c r="F85" i="3"/>
  <c r="E85" i="3"/>
  <c r="D85" i="3"/>
  <c r="C85" i="3"/>
  <c r="B85" i="3"/>
  <c r="B84" i="3"/>
  <c r="J83" i="3"/>
  <c r="J82" i="3" s="1"/>
  <c r="J81" i="3" s="1"/>
  <c r="I83" i="3"/>
  <c r="H83" i="3"/>
  <c r="G83" i="3"/>
  <c r="G82" i="3" s="1"/>
  <c r="F83" i="3"/>
  <c r="F82" i="3" s="1"/>
  <c r="F81" i="3" s="1"/>
  <c r="E83" i="3"/>
  <c r="D83" i="3"/>
  <c r="C83" i="3"/>
  <c r="B83" i="3"/>
  <c r="A83" i="3"/>
  <c r="I82" i="3"/>
  <c r="I81" i="3" s="1"/>
  <c r="I109" i="3" s="1"/>
  <c r="I110" i="3" s="1"/>
  <c r="H82" i="3"/>
  <c r="E82" i="3"/>
  <c r="D82" i="3"/>
  <c r="B82" i="3"/>
  <c r="C81" i="3"/>
  <c r="B81" i="3"/>
  <c r="B109" i="3" s="1"/>
  <c r="A81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H72" i="3"/>
  <c r="H68" i="3" s="1"/>
  <c r="G72" i="3"/>
  <c r="G68" i="3" s="1"/>
  <c r="F72" i="3"/>
  <c r="E72" i="3"/>
  <c r="D72" i="3"/>
  <c r="C72" i="3"/>
  <c r="B72" i="3"/>
  <c r="J71" i="3"/>
  <c r="I71" i="3"/>
  <c r="I68" i="3" s="1"/>
  <c r="I67" i="3" s="1"/>
  <c r="I53" i="3" s="1"/>
  <c r="I51" i="3" s="1"/>
  <c r="H71" i="3"/>
  <c r="G71" i="3"/>
  <c r="F71" i="3"/>
  <c r="E71" i="3"/>
  <c r="D71" i="3"/>
  <c r="K71" i="3" s="1"/>
  <c r="C71" i="3"/>
  <c r="B71" i="3"/>
  <c r="C70" i="3"/>
  <c r="K69" i="3"/>
  <c r="J69" i="3"/>
  <c r="I69" i="3"/>
  <c r="H69" i="3"/>
  <c r="F69" i="3"/>
  <c r="E69" i="3"/>
  <c r="D69" i="3"/>
  <c r="C69" i="3"/>
  <c r="B69" i="3"/>
  <c r="J68" i="3"/>
  <c r="J67" i="3" s="1"/>
  <c r="J53" i="3" s="1"/>
  <c r="F68" i="3"/>
  <c r="F67" i="3" s="1"/>
  <c r="F53" i="3" s="1"/>
  <c r="E68" i="3"/>
  <c r="E67" i="3" s="1"/>
  <c r="E53" i="3" s="1"/>
  <c r="C68" i="3"/>
  <c r="B68" i="3"/>
  <c r="H67" i="3"/>
  <c r="H53" i="3" s="1"/>
  <c r="G67" i="3"/>
  <c r="G53" i="3" s="1"/>
  <c r="B67" i="3"/>
  <c r="K66" i="3"/>
  <c r="K65" i="3" s="1"/>
  <c r="J66" i="3"/>
  <c r="I66" i="3"/>
  <c r="H66" i="3"/>
  <c r="H65" i="3" s="1"/>
  <c r="E66" i="3"/>
  <c r="J65" i="3"/>
  <c r="I65" i="3"/>
  <c r="F65" i="3"/>
  <c r="E65" i="3"/>
  <c r="D65" i="3"/>
  <c r="K64" i="3"/>
  <c r="J64" i="3"/>
  <c r="I64" i="3"/>
  <c r="H64" i="3"/>
  <c r="E64" i="3"/>
  <c r="I62" i="3"/>
  <c r="K62" i="3" s="1"/>
  <c r="K61" i="3" s="1"/>
  <c r="H62" i="3"/>
  <c r="J61" i="3"/>
  <c r="H61" i="3"/>
  <c r="G61" i="3"/>
  <c r="F61" i="3"/>
  <c r="E61" i="3"/>
  <c r="D61" i="3"/>
  <c r="D63" i="3" s="1"/>
  <c r="C61" i="3"/>
  <c r="B61" i="3"/>
  <c r="A61" i="3"/>
  <c r="C60" i="3"/>
  <c r="J58" i="3"/>
  <c r="H58" i="3"/>
  <c r="J56" i="3"/>
  <c r="I56" i="3"/>
  <c r="H56" i="3"/>
  <c r="F56" i="3"/>
  <c r="E56" i="3"/>
  <c r="D56" i="3"/>
  <c r="J55" i="3"/>
  <c r="I55" i="3"/>
  <c r="H55" i="3"/>
  <c r="H54" i="3" s="1"/>
  <c r="F55" i="3"/>
  <c r="E55" i="3"/>
  <c r="D55" i="3"/>
  <c r="D54" i="3" s="1"/>
  <c r="J54" i="3"/>
  <c r="I54" i="3"/>
  <c r="F54" i="3"/>
  <c r="E54" i="3"/>
  <c r="J52" i="3"/>
  <c r="I52" i="3"/>
  <c r="H52" i="3"/>
  <c r="F52" i="3"/>
  <c r="F51" i="3" s="1"/>
  <c r="E52" i="3"/>
  <c r="D52" i="3"/>
  <c r="B52" i="3"/>
  <c r="B54" i="3" s="1"/>
  <c r="E51" i="3"/>
  <c r="C50" i="3"/>
  <c r="B50" i="3"/>
  <c r="G49" i="3"/>
  <c r="B49" i="3"/>
  <c r="K46" i="3"/>
  <c r="K45" i="3" s="1"/>
  <c r="J46" i="3"/>
  <c r="J45" i="3" s="1"/>
  <c r="I46" i="3"/>
  <c r="H46" i="3"/>
  <c r="F46" i="3"/>
  <c r="F45" i="3" s="1"/>
  <c r="F44" i="3" s="1"/>
  <c r="E46" i="3"/>
  <c r="E45" i="3" s="1"/>
  <c r="D46" i="3"/>
  <c r="C46" i="3"/>
  <c r="B46" i="3"/>
  <c r="A46" i="3"/>
  <c r="I45" i="3"/>
  <c r="I44" i="3" s="1"/>
  <c r="H45" i="3"/>
  <c r="H44" i="3" s="1"/>
  <c r="D45" i="3"/>
  <c r="D44" i="3" s="1"/>
  <c r="C45" i="3"/>
  <c r="B45" i="3"/>
  <c r="A45" i="3"/>
  <c r="J44" i="3"/>
  <c r="E44" i="3"/>
  <c r="C44" i="3"/>
  <c r="B44" i="3"/>
  <c r="K43" i="3"/>
  <c r="K42" i="3" s="1"/>
  <c r="J43" i="3"/>
  <c r="I43" i="3"/>
  <c r="H43" i="3"/>
  <c r="H42" i="3" s="1"/>
  <c r="F43" i="3"/>
  <c r="F42" i="3" s="1"/>
  <c r="E43" i="3"/>
  <c r="D43" i="3"/>
  <c r="C43" i="3"/>
  <c r="B43" i="3"/>
  <c r="A43" i="3"/>
  <c r="J42" i="3"/>
  <c r="I42" i="3"/>
  <c r="E42" i="3"/>
  <c r="D42" i="3"/>
  <c r="C42" i="3"/>
  <c r="B42" i="3"/>
  <c r="A42" i="3"/>
  <c r="K41" i="3"/>
  <c r="K40" i="3" s="1"/>
  <c r="J41" i="3"/>
  <c r="I41" i="3"/>
  <c r="H41" i="3"/>
  <c r="H40" i="3" s="1"/>
  <c r="F41" i="3"/>
  <c r="F40" i="3" s="1"/>
  <c r="E41" i="3"/>
  <c r="D41" i="3"/>
  <c r="C41" i="3"/>
  <c r="B41" i="3"/>
  <c r="A41" i="3"/>
  <c r="J40" i="3"/>
  <c r="I40" i="3"/>
  <c r="E40" i="3"/>
  <c r="D40" i="3"/>
  <c r="C40" i="3"/>
  <c r="B40" i="3"/>
  <c r="A40" i="3"/>
  <c r="K39" i="3"/>
  <c r="K38" i="3" s="1"/>
  <c r="K37" i="3" s="1"/>
  <c r="J39" i="3"/>
  <c r="I39" i="3"/>
  <c r="H39" i="3"/>
  <c r="H38" i="3" s="1"/>
  <c r="H37" i="3" s="1"/>
  <c r="F39" i="3"/>
  <c r="F38" i="3" s="1"/>
  <c r="F37" i="3" s="1"/>
  <c r="E39" i="3"/>
  <c r="D39" i="3"/>
  <c r="C39" i="3"/>
  <c r="B39" i="3"/>
  <c r="A39" i="3"/>
  <c r="J38" i="3"/>
  <c r="I38" i="3"/>
  <c r="I37" i="3" s="1"/>
  <c r="E38" i="3"/>
  <c r="E37" i="3" s="1"/>
  <c r="D38" i="3"/>
  <c r="C38" i="3"/>
  <c r="B38" i="3"/>
  <c r="A38" i="3"/>
  <c r="C37" i="3"/>
  <c r="B37" i="3"/>
  <c r="K36" i="3"/>
  <c r="J36" i="3"/>
  <c r="I36" i="3"/>
  <c r="I35" i="3" s="1"/>
  <c r="I28" i="3" s="1"/>
  <c r="H36" i="3"/>
  <c r="G36" i="3"/>
  <c r="F36" i="3"/>
  <c r="E36" i="3"/>
  <c r="E35" i="3" s="1"/>
  <c r="E28" i="3" s="1"/>
  <c r="D36" i="3"/>
  <c r="D35" i="3" s="1"/>
  <c r="C36" i="3"/>
  <c r="B36" i="3"/>
  <c r="A36" i="3"/>
  <c r="K35" i="3"/>
  <c r="J35" i="3"/>
  <c r="H35" i="3"/>
  <c r="F35" i="3"/>
  <c r="C35" i="3"/>
  <c r="B35" i="3"/>
  <c r="A35" i="3"/>
  <c r="K34" i="3"/>
  <c r="J34" i="3"/>
  <c r="J33" i="3" s="1"/>
  <c r="I34" i="3"/>
  <c r="I33" i="3" s="1"/>
  <c r="H34" i="3"/>
  <c r="F34" i="3"/>
  <c r="E34" i="3"/>
  <c r="E33" i="3" s="1"/>
  <c r="D34" i="3"/>
  <c r="D33" i="3" s="1"/>
  <c r="C34" i="3"/>
  <c r="B34" i="3"/>
  <c r="A34" i="3"/>
  <c r="K33" i="3"/>
  <c r="H33" i="3"/>
  <c r="F33" i="3"/>
  <c r="C33" i="3"/>
  <c r="B33" i="3"/>
  <c r="A33" i="3"/>
  <c r="K32" i="3"/>
  <c r="J32" i="3"/>
  <c r="J31" i="3" s="1"/>
  <c r="I32" i="3"/>
  <c r="I31" i="3" s="1"/>
  <c r="H32" i="3"/>
  <c r="F32" i="3"/>
  <c r="E32" i="3"/>
  <c r="E31" i="3" s="1"/>
  <c r="D32" i="3"/>
  <c r="D31" i="3" s="1"/>
  <c r="C32" i="3"/>
  <c r="B32" i="3"/>
  <c r="A32" i="3"/>
  <c r="K31" i="3"/>
  <c r="K28" i="3" s="1"/>
  <c r="H31" i="3"/>
  <c r="H28" i="3" s="1"/>
  <c r="F31" i="3"/>
  <c r="F28" i="3" s="1"/>
  <c r="C31" i="3"/>
  <c r="B31" i="3"/>
  <c r="A31" i="3"/>
  <c r="K30" i="3"/>
  <c r="J30" i="3"/>
  <c r="J29" i="3" s="1"/>
  <c r="I30" i="3"/>
  <c r="I29" i="3" s="1"/>
  <c r="H30" i="3"/>
  <c r="F30" i="3"/>
  <c r="E30" i="3"/>
  <c r="E29" i="3" s="1"/>
  <c r="D30" i="3"/>
  <c r="D29" i="3" s="1"/>
  <c r="C30" i="3"/>
  <c r="B30" i="3"/>
  <c r="A30" i="3"/>
  <c r="K29" i="3"/>
  <c r="H29" i="3"/>
  <c r="F29" i="3"/>
  <c r="C29" i="3"/>
  <c r="B29" i="3"/>
  <c r="A29" i="3"/>
  <c r="J28" i="3"/>
  <c r="D28" i="3"/>
  <c r="C28" i="3"/>
  <c r="C27" i="3"/>
  <c r="J26" i="3"/>
  <c r="J25" i="3" s="1"/>
  <c r="I26" i="3"/>
  <c r="H26" i="3"/>
  <c r="G26" i="3"/>
  <c r="F26" i="3"/>
  <c r="K26" i="3" s="1"/>
  <c r="K25" i="3" s="1"/>
  <c r="E26" i="3"/>
  <c r="E25" i="3" s="1"/>
  <c r="D26" i="3"/>
  <c r="C26" i="3"/>
  <c r="B26" i="3"/>
  <c r="I25" i="3"/>
  <c r="H25" i="3"/>
  <c r="F25" i="3"/>
  <c r="D25" i="3"/>
  <c r="D16" i="3" s="1"/>
  <c r="D15" i="3" s="1"/>
  <c r="D14" i="3" s="1"/>
  <c r="C25" i="3"/>
  <c r="B25" i="3"/>
  <c r="C24" i="3"/>
  <c r="J23" i="3"/>
  <c r="J22" i="3" s="1"/>
  <c r="I23" i="3"/>
  <c r="H23" i="3"/>
  <c r="G23" i="3"/>
  <c r="K23" i="3" s="1"/>
  <c r="K22" i="3" s="1"/>
  <c r="F23" i="3"/>
  <c r="E23" i="3"/>
  <c r="E22" i="3" s="1"/>
  <c r="D23" i="3"/>
  <c r="C23" i="3"/>
  <c r="B23" i="3"/>
  <c r="I22" i="3"/>
  <c r="H22" i="3"/>
  <c r="F22" i="3"/>
  <c r="D22" i="3"/>
  <c r="C22" i="3"/>
  <c r="B22" i="3"/>
  <c r="C21" i="3"/>
  <c r="J20" i="3"/>
  <c r="I20" i="3"/>
  <c r="H20" i="3"/>
  <c r="G20" i="3"/>
  <c r="F20" i="3"/>
  <c r="E20" i="3"/>
  <c r="K20" i="3" s="1"/>
  <c r="D20" i="3"/>
  <c r="C20" i="3"/>
  <c r="B20" i="3"/>
  <c r="C19" i="3"/>
  <c r="J18" i="3"/>
  <c r="I18" i="3"/>
  <c r="H18" i="3"/>
  <c r="G18" i="3"/>
  <c r="F18" i="3"/>
  <c r="E18" i="3"/>
  <c r="D18" i="3"/>
  <c r="K18" i="3" s="1"/>
  <c r="C18" i="3"/>
  <c r="B18" i="3"/>
  <c r="J17" i="3"/>
  <c r="J16" i="3" s="1"/>
  <c r="J15" i="3" s="1"/>
  <c r="J14" i="3" s="1"/>
  <c r="H17" i="3"/>
  <c r="G17" i="3"/>
  <c r="G16" i="3" s="1"/>
  <c r="F17" i="3"/>
  <c r="D17" i="3"/>
  <c r="C17" i="3"/>
  <c r="B17" i="3"/>
  <c r="H16" i="3"/>
  <c r="H15" i="3" s="1"/>
  <c r="F16" i="3"/>
  <c r="B16" i="3"/>
  <c r="F15" i="3"/>
  <c r="F14" i="3" s="1"/>
  <c r="C15" i="3"/>
  <c r="B15" i="3"/>
  <c r="H14" i="3"/>
  <c r="C14" i="3"/>
  <c r="B14" i="3"/>
  <c r="J13" i="3"/>
  <c r="I13" i="3"/>
  <c r="H13" i="3"/>
  <c r="F13" i="3"/>
  <c r="E13" i="3"/>
  <c r="D13" i="3"/>
  <c r="J12" i="3"/>
  <c r="I12" i="3"/>
  <c r="H12" i="3"/>
  <c r="G12" i="3"/>
  <c r="K12" i="3" s="1"/>
  <c r="F12" i="3"/>
  <c r="E12" i="3"/>
  <c r="D12" i="3"/>
  <c r="J11" i="3"/>
  <c r="I11" i="3"/>
  <c r="H11" i="3"/>
  <c r="G11" i="3"/>
  <c r="K11" i="3" s="1"/>
  <c r="F11" i="3"/>
  <c r="E11" i="3"/>
  <c r="D11" i="3"/>
  <c r="B11" i="3"/>
  <c r="J10" i="3"/>
  <c r="I10" i="3"/>
  <c r="H10" i="3"/>
  <c r="H9" i="3" s="1"/>
  <c r="F10" i="3"/>
  <c r="E10" i="3"/>
  <c r="D10" i="3"/>
  <c r="C10" i="3"/>
  <c r="B10" i="3"/>
  <c r="J9" i="3"/>
  <c r="J108" i="3" s="1"/>
  <c r="I9" i="3"/>
  <c r="I108" i="3" s="1"/>
  <c r="F9" i="3"/>
  <c r="F108" i="3" s="1"/>
  <c r="E9" i="3"/>
  <c r="E108" i="3" s="1"/>
  <c r="D9" i="3"/>
  <c r="D108" i="3" s="1"/>
  <c r="C9" i="3"/>
  <c r="B9" i="3"/>
  <c r="J8" i="3"/>
  <c r="J7" i="3" s="1"/>
  <c r="J6" i="3" s="1"/>
  <c r="G8" i="3"/>
  <c r="F8" i="3"/>
  <c r="F7" i="3" s="1"/>
  <c r="F6" i="3" s="1"/>
  <c r="E8" i="3"/>
  <c r="E7" i="3" s="1"/>
  <c r="C8" i="3"/>
  <c r="B8" i="3"/>
  <c r="C7" i="3"/>
  <c r="B7" i="3"/>
  <c r="G6" i="3"/>
  <c r="B6" i="3"/>
  <c r="A2" i="3"/>
  <c r="C364" i="4"/>
  <c r="C363" i="4"/>
  <c r="C365" i="4" s="1"/>
  <c r="G362" i="4"/>
  <c r="F362" i="4"/>
  <c r="E362" i="4"/>
  <c r="D362" i="4"/>
  <c r="J362" i="4" s="1"/>
  <c r="C362" i="4"/>
  <c r="B362" i="4"/>
  <c r="A362" i="4"/>
  <c r="G361" i="4"/>
  <c r="F361" i="4"/>
  <c r="E361" i="4"/>
  <c r="D361" i="4"/>
  <c r="J361" i="4" s="1"/>
  <c r="C361" i="4"/>
  <c r="B361" i="4"/>
  <c r="A361" i="4"/>
  <c r="G360" i="4"/>
  <c r="F360" i="4"/>
  <c r="E360" i="4"/>
  <c r="D360" i="4"/>
  <c r="J360" i="4" s="1"/>
  <c r="C360" i="4"/>
  <c r="B360" i="4"/>
  <c r="A360" i="4"/>
  <c r="G359" i="4"/>
  <c r="F359" i="4"/>
  <c r="E359" i="4"/>
  <c r="D359" i="4"/>
  <c r="J359" i="4" s="1"/>
  <c r="C359" i="4"/>
  <c r="B359" i="4"/>
  <c r="A359" i="4"/>
  <c r="G358" i="4"/>
  <c r="F358" i="4"/>
  <c r="E358" i="4"/>
  <c r="D358" i="4"/>
  <c r="J358" i="4" s="1"/>
  <c r="C358" i="4"/>
  <c r="B358" i="4"/>
  <c r="A358" i="4"/>
  <c r="G357" i="4"/>
  <c r="F357" i="4"/>
  <c r="E357" i="4"/>
  <c r="D357" i="4"/>
  <c r="J357" i="4" s="1"/>
  <c r="C357" i="4"/>
  <c r="B357" i="4"/>
  <c r="A357" i="4"/>
  <c r="G356" i="4"/>
  <c r="F356" i="4"/>
  <c r="E356" i="4"/>
  <c r="D356" i="4"/>
  <c r="J356" i="4" s="1"/>
  <c r="C356" i="4"/>
  <c r="B356" i="4"/>
  <c r="A356" i="4"/>
  <c r="G355" i="4"/>
  <c r="F355" i="4"/>
  <c r="E355" i="4"/>
  <c r="D355" i="4"/>
  <c r="J355" i="4" s="1"/>
  <c r="C355" i="4"/>
  <c r="B355" i="4"/>
  <c r="A355" i="4"/>
  <c r="G354" i="4"/>
  <c r="F354" i="4"/>
  <c r="E354" i="4"/>
  <c r="D354" i="4"/>
  <c r="J354" i="4" s="1"/>
  <c r="C354" i="4"/>
  <c r="B354" i="4"/>
  <c r="A354" i="4"/>
  <c r="G353" i="4"/>
  <c r="F353" i="4"/>
  <c r="E353" i="4"/>
  <c r="D353" i="4"/>
  <c r="J353" i="4" s="1"/>
  <c r="C353" i="4"/>
  <c r="B353" i="4"/>
  <c r="A353" i="4"/>
  <c r="G352" i="4"/>
  <c r="G351" i="4" s="1"/>
  <c r="G348" i="4" s="1"/>
  <c r="G347" i="4" s="1"/>
  <c r="G346" i="4" s="1"/>
  <c r="G345" i="4" s="1"/>
  <c r="F352" i="4"/>
  <c r="F351" i="4" s="1"/>
  <c r="F348" i="4" s="1"/>
  <c r="F347" i="4" s="1"/>
  <c r="F346" i="4" s="1"/>
  <c r="F345" i="4" s="1"/>
  <c r="E352" i="4"/>
  <c r="D352" i="4"/>
  <c r="J352" i="4" s="1"/>
  <c r="J351" i="4" s="1"/>
  <c r="J348" i="4" s="1"/>
  <c r="J347" i="4" s="1"/>
  <c r="J346" i="4" s="1"/>
  <c r="J345" i="4" s="1"/>
  <c r="C352" i="4"/>
  <c r="B352" i="4"/>
  <c r="A352" i="4"/>
  <c r="K351" i="4"/>
  <c r="I351" i="4"/>
  <c r="H351" i="4"/>
  <c r="E351" i="4"/>
  <c r="D351" i="4"/>
  <c r="C351" i="4"/>
  <c r="B351" i="4"/>
  <c r="A351" i="4"/>
  <c r="K349" i="4"/>
  <c r="B349" i="4"/>
  <c r="I348" i="4"/>
  <c r="I347" i="4" s="1"/>
  <c r="I346" i="4" s="1"/>
  <c r="I345" i="4" s="1"/>
  <c r="H348" i="4"/>
  <c r="H347" i="4" s="1"/>
  <c r="H346" i="4" s="1"/>
  <c r="H345" i="4" s="1"/>
  <c r="E348" i="4"/>
  <c r="E347" i="4" s="1"/>
  <c r="E346" i="4" s="1"/>
  <c r="E345" i="4" s="1"/>
  <c r="D348" i="4"/>
  <c r="D347" i="4" s="1"/>
  <c r="D346" i="4" s="1"/>
  <c r="D345" i="4" s="1"/>
  <c r="C348" i="4"/>
  <c r="B348" i="4"/>
  <c r="C347" i="4"/>
  <c r="B347" i="4"/>
  <c r="A347" i="4"/>
  <c r="C346" i="4"/>
  <c r="B346" i="4"/>
  <c r="A346" i="4"/>
  <c r="K345" i="4"/>
  <c r="J344" i="4"/>
  <c r="B344" i="4"/>
  <c r="A344" i="4"/>
  <c r="J343" i="4"/>
  <c r="C343" i="4"/>
  <c r="B343" i="4"/>
  <c r="J342" i="4"/>
  <c r="J341" i="4" s="1"/>
  <c r="J316" i="4" s="1"/>
  <c r="I342" i="4"/>
  <c r="H342" i="4"/>
  <c r="H341" i="4" s="1"/>
  <c r="H316" i="4" s="1"/>
  <c r="H285" i="4" s="1"/>
  <c r="G342" i="4"/>
  <c r="G341" i="4" s="1"/>
  <c r="G316" i="4" s="1"/>
  <c r="F342" i="4"/>
  <c r="F341" i="4" s="1"/>
  <c r="F316" i="4" s="1"/>
  <c r="E342" i="4"/>
  <c r="D342" i="4"/>
  <c r="D341" i="4" s="1"/>
  <c r="D316" i="4" s="1"/>
  <c r="C342" i="4"/>
  <c r="B342" i="4"/>
  <c r="I341" i="4"/>
  <c r="I316" i="4" s="1"/>
  <c r="E341" i="4"/>
  <c r="E316" i="4" s="1"/>
  <c r="E314" i="4" s="1"/>
  <c r="E306" i="4" s="1"/>
  <c r="B341" i="4"/>
  <c r="J339" i="4"/>
  <c r="J338" i="4"/>
  <c r="J337" i="4"/>
  <c r="I337" i="4"/>
  <c r="H337" i="4"/>
  <c r="J335" i="4"/>
  <c r="C335" i="4"/>
  <c r="B335" i="4"/>
  <c r="A335" i="4"/>
  <c r="J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C332" i="4"/>
  <c r="B332" i="4"/>
  <c r="A332" i="4"/>
  <c r="J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C329" i="4"/>
  <c r="B329" i="4"/>
  <c r="A329" i="4"/>
  <c r="J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C326" i="4"/>
  <c r="B326" i="4"/>
  <c r="A326" i="4"/>
  <c r="J325" i="4"/>
  <c r="C325" i="4"/>
  <c r="B325" i="4"/>
  <c r="A325" i="4"/>
  <c r="J324" i="4"/>
  <c r="C324" i="4"/>
  <c r="B324" i="4"/>
  <c r="A324" i="4"/>
  <c r="J323" i="4"/>
  <c r="C323" i="4"/>
  <c r="B323" i="4"/>
  <c r="A323" i="4"/>
  <c r="J322" i="4"/>
  <c r="J321" i="4" s="1"/>
  <c r="J315" i="4" s="1"/>
  <c r="J314" i="4" s="1"/>
  <c r="I322" i="4"/>
  <c r="H322" i="4"/>
  <c r="H321" i="4" s="1"/>
  <c r="G322" i="4"/>
  <c r="F322" i="4"/>
  <c r="F321" i="4" s="1"/>
  <c r="F315" i="4" s="1"/>
  <c r="F314" i="4" s="1"/>
  <c r="F306" i="4" s="1"/>
  <c r="F302" i="4" s="1"/>
  <c r="F282" i="4" s="1"/>
  <c r="F280" i="4" s="1"/>
  <c r="E322" i="4"/>
  <c r="D322" i="4"/>
  <c r="D321" i="4" s="1"/>
  <c r="C322" i="4"/>
  <c r="B322" i="4"/>
  <c r="A322" i="4"/>
  <c r="K321" i="4"/>
  <c r="I321" i="4"/>
  <c r="G321" i="4"/>
  <c r="E321" i="4"/>
  <c r="B321" i="4"/>
  <c r="A321" i="4"/>
  <c r="J320" i="4"/>
  <c r="C320" i="4"/>
  <c r="B320" i="4"/>
  <c r="A320" i="4"/>
  <c r="J319" i="4"/>
  <c r="C319" i="4"/>
  <c r="B319" i="4"/>
  <c r="A319" i="4"/>
  <c r="J318" i="4"/>
  <c r="I318" i="4"/>
  <c r="H318" i="4"/>
  <c r="H317" i="4" s="1"/>
  <c r="G318" i="4"/>
  <c r="G317" i="4" s="1"/>
  <c r="G315" i="4" s="1"/>
  <c r="F318" i="4"/>
  <c r="E318" i="4"/>
  <c r="D318" i="4"/>
  <c r="D317" i="4" s="1"/>
  <c r="D315" i="4" s="1"/>
  <c r="C318" i="4"/>
  <c r="B318" i="4"/>
  <c r="A318" i="4"/>
  <c r="J317" i="4"/>
  <c r="I317" i="4"/>
  <c r="F317" i="4"/>
  <c r="E317" i="4"/>
  <c r="B317" i="4"/>
  <c r="B316" i="4"/>
  <c r="I315" i="4"/>
  <c r="E315" i="4"/>
  <c r="B315" i="4"/>
  <c r="C314" i="4"/>
  <c r="B314" i="4"/>
  <c r="A314" i="4"/>
  <c r="C311" i="4"/>
  <c r="B311" i="4"/>
  <c r="C310" i="4"/>
  <c r="B310" i="4"/>
  <c r="J309" i="4"/>
  <c r="C309" i="4"/>
  <c r="B309" i="4"/>
  <c r="C308" i="4"/>
  <c r="B308" i="4"/>
  <c r="G307" i="4"/>
  <c r="F307" i="4"/>
  <c r="E307" i="4"/>
  <c r="D307" i="4"/>
  <c r="C307" i="4"/>
  <c r="B307" i="4"/>
  <c r="A307" i="4"/>
  <c r="C306" i="4"/>
  <c r="B306" i="4"/>
  <c r="A306" i="4"/>
  <c r="J305" i="4"/>
  <c r="C305" i="4"/>
  <c r="B305" i="4"/>
  <c r="G304" i="4"/>
  <c r="F304" i="4"/>
  <c r="E304" i="4"/>
  <c r="E303" i="4" s="1"/>
  <c r="E302" i="4" s="1"/>
  <c r="E282" i="4" s="1"/>
  <c r="D304" i="4"/>
  <c r="D303" i="4" s="1"/>
  <c r="C304" i="4"/>
  <c r="B304" i="4"/>
  <c r="A304" i="4"/>
  <c r="I303" i="4"/>
  <c r="H303" i="4"/>
  <c r="G303" i="4"/>
  <c r="F303" i="4"/>
  <c r="C303" i="4"/>
  <c r="B303" i="4"/>
  <c r="A303" i="4"/>
  <c r="K302" i="4"/>
  <c r="I301" i="4"/>
  <c r="H301" i="4"/>
  <c r="G301" i="4"/>
  <c r="F301" i="4"/>
  <c r="E301" i="4"/>
  <c r="D301" i="4"/>
  <c r="J301" i="4" s="1"/>
  <c r="C301" i="4"/>
  <c r="B301" i="4"/>
  <c r="A301" i="4"/>
  <c r="I300" i="4"/>
  <c r="H300" i="4"/>
  <c r="G300" i="4"/>
  <c r="F300" i="4"/>
  <c r="E300" i="4"/>
  <c r="D300" i="4"/>
  <c r="C300" i="4"/>
  <c r="B300" i="4"/>
  <c r="A300" i="4"/>
  <c r="I299" i="4"/>
  <c r="H299" i="4"/>
  <c r="G299" i="4"/>
  <c r="F299" i="4"/>
  <c r="E299" i="4"/>
  <c r="D299" i="4"/>
  <c r="J299" i="4" s="1"/>
  <c r="C299" i="4"/>
  <c r="B299" i="4"/>
  <c r="A299" i="4"/>
  <c r="I298" i="4"/>
  <c r="G298" i="4"/>
  <c r="F298" i="4"/>
  <c r="E298" i="4"/>
  <c r="D298" i="4"/>
  <c r="C298" i="4"/>
  <c r="B298" i="4"/>
  <c r="A298" i="4"/>
  <c r="I297" i="4"/>
  <c r="I296" i="4" s="1"/>
  <c r="H297" i="4"/>
  <c r="H296" i="4" s="1"/>
  <c r="G297" i="4"/>
  <c r="F297" i="4"/>
  <c r="E297" i="4"/>
  <c r="E296" i="4" s="1"/>
  <c r="D297" i="4"/>
  <c r="C297" i="4"/>
  <c r="B297" i="4"/>
  <c r="A297" i="4"/>
  <c r="G296" i="4"/>
  <c r="F296" i="4"/>
  <c r="C296" i="4"/>
  <c r="B296" i="4"/>
  <c r="A296" i="4"/>
  <c r="G294" i="4"/>
  <c r="F294" i="4"/>
  <c r="E294" i="4"/>
  <c r="E293" i="4" s="1"/>
  <c r="D294" i="4"/>
  <c r="C294" i="4"/>
  <c r="B294" i="4"/>
  <c r="A294" i="4"/>
  <c r="G293" i="4"/>
  <c r="F293" i="4"/>
  <c r="C293" i="4"/>
  <c r="B293" i="4"/>
  <c r="A293" i="4"/>
  <c r="G292" i="4"/>
  <c r="F292" i="4"/>
  <c r="E292" i="4"/>
  <c r="E291" i="4" s="1"/>
  <c r="D292" i="4"/>
  <c r="C292" i="4"/>
  <c r="B292" i="4"/>
  <c r="A292" i="4"/>
  <c r="G291" i="4"/>
  <c r="F291" i="4"/>
  <c r="C291" i="4"/>
  <c r="B291" i="4"/>
  <c r="A291" i="4"/>
  <c r="G290" i="4"/>
  <c r="F290" i="4"/>
  <c r="E290" i="4"/>
  <c r="E289" i="4" s="1"/>
  <c r="D290" i="4"/>
  <c r="C290" i="4"/>
  <c r="B290" i="4"/>
  <c r="A290" i="4"/>
  <c r="G289" i="4"/>
  <c r="F289" i="4"/>
  <c r="C289" i="4"/>
  <c r="B289" i="4"/>
  <c r="A289" i="4"/>
  <c r="G288" i="4"/>
  <c r="F288" i="4"/>
  <c r="E288" i="4"/>
  <c r="E287" i="4" s="1"/>
  <c r="D288" i="4"/>
  <c r="C288" i="4"/>
  <c r="B288" i="4"/>
  <c r="A288" i="4"/>
  <c r="G287" i="4"/>
  <c r="F287" i="4"/>
  <c r="C287" i="4"/>
  <c r="B287" i="4"/>
  <c r="A287" i="4"/>
  <c r="I286" i="4"/>
  <c r="H286" i="4"/>
  <c r="G286" i="4"/>
  <c r="F286" i="4"/>
  <c r="E286" i="4"/>
  <c r="E284" i="4" s="1"/>
  <c r="D286" i="4"/>
  <c r="C286" i="4"/>
  <c r="B286" i="4"/>
  <c r="A286" i="4"/>
  <c r="G285" i="4"/>
  <c r="G284" i="4" s="1"/>
  <c r="F285" i="4"/>
  <c r="F284" i="4" s="1"/>
  <c r="E285" i="4"/>
  <c r="D285" i="4"/>
  <c r="C285" i="4"/>
  <c r="B285" i="4"/>
  <c r="A285" i="4"/>
  <c r="H284" i="4"/>
  <c r="D284" i="4"/>
  <c r="C284" i="4"/>
  <c r="B284" i="4"/>
  <c r="A284" i="4"/>
  <c r="F283" i="4"/>
  <c r="B283" i="4"/>
  <c r="B282" i="4"/>
  <c r="F281" i="4"/>
  <c r="B281" i="4"/>
  <c r="C280" i="4"/>
  <c r="B280" i="4"/>
  <c r="A280" i="4"/>
  <c r="C279" i="4"/>
  <c r="B279" i="4"/>
  <c r="G278" i="4"/>
  <c r="F278" i="4"/>
  <c r="E278" i="4"/>
  <c r="E277" i="4" s="1"/>
  <c r="D278" i="4"/>
  <c r="D277" i="4" s="1"/>
  <c r="C278" i="4"/>
  <c r="B278" i="4"/>
  <c r="A278" i="4"/>
  <c r="I277" i="4"/>
  <c r="H277" i="4"/>
  <c r="G277" i="4"/>
  <c r="F277" i="4"/>
  <c r="C277" i="4"/>
  <c r="B277" i="4"/>
  <c r="G256" i="4"/>
  <c r="F256" i="4"/>
  <c r="F255" i="4" s="1"/>
  <c r="E256" i="4"/>
  <c r="E255" i="4" s="1"/>
  <c r="D256" i="4"/>
  <c r="C256" i="4"/>
  <c r="B256" i="4"/>
  <c r="A256" i="4"/>
  <c r="I255" i="4"/>
  <c r="H255" i="4"/>
  <c r="G255" i="4"/>
  <c r="D255" i="4"/>
  <c r="C255" i="4"/>
  <c r="B255" i="4"/>
  <c r="G254" i="4"/>
  <c r="G253" i="4" s="1"/>
  <c r="F254" i="4"/>
  <c r="F253" i="4" s="1"/>
  <c r="E254" i="4"/>
  <c r="D254" i="4"/>
  <c r="C254" i="4"/>
  <c r="B254" i="4"/>
  <c r="A254" i="4"/>
  <c r="I253" i="4"/>
  <c r="H253" i="4"/>
  <c r="E253" i="4"/>
  <c r="D253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C240" i="4"/>
  <c r="B240" i="4"/>
  <c r="B239" i="4"/>
  <c r="B238" i="4"/>
  <c r="G237" i="4"/>
  <c r="G236" i="4" s="1"/>
  <c r="F237" i="4"/>
  <c r="F236" i="4" s="1"/>
  <c r="E237" i="4"/>
  <c r="D237" i="4"/>
  <c r="C237" i="4"/>
  <c r="B237" i="4"/>
  <c r="A237" i="4"/>
  <c r="I236" i="4"/>
  <c r="H236" i="4"/>
  <c r="E236" i="4"/>
  <c r="D236" i="4"/>
  <c r="C236" i="4"/>
  <c r="B236" i="4"/>
  <c r="A236" i="4"/>
  <c r="J235" i="4"/>
  <c r="J234" i="4"/>
  <c r="J232" i="4"/>
  <c r="J230" i="4"/>
  <c r="J229" i="4"/>
  <c r="I229" i="4"/>
  <c r="H229" i="4"/>
  <c r="J228" i="4"/>
  <c r="C228" i="4"/>
  <c r="B228" i="4"/>
  <c r="J227" i="4"/>
  <c r="C227" i="4"/>
  <c r="B227" i="4"/>
  <c r="G226" i="4"/>
  <c r="F226" i="4"/>
  <c r="F225" i="4" s="1"/>
  <c r="E226" i="4"/>
  <c r="E225" i="4" s="1"/>
  <c r="D226" i="4"/>
  <c r="C226" i="4"/>
  <c r="B226" i="4"/>
  <c r="A226" i="4"/>
  <c r="I225" i="4"/>
  <c r="H225" i="4"/>
  <c r="G225" i="4"/>
  <c r="D225" i="4"/>
  <c r="C225" i="4"/>
  <c r="B225" i="4"/>
  <c r="A225" i="4"/>
  <c r="J224" i="4"/>
  <c r="C224" i="4"/>
  <c r="B224" i="4"/>
  <c r="A224" i="4"/>
  <c r="J223" i="4"/>
  <c r="C223" i="4"/>
  <c r="B223" i="4"/>
  <c r="A223" i="4"/>
  <c r="J222" i="4"/>
  <c r="C222" i="4"/>
  <c r="B222" i="4"/>
  <c r="A222" i="4"/>
  <c r="J221" i="4"/>
  <c r="C221" i="4"/>
  <c r="B221" i="4"/>
  <c r="J220" i="4"/>
  <c r="C220" i="4"/>
  <c r="B220" i="4"/>
  <c r="A220" i="4"/>
  <c r="J219" i="4"/>
  <c r="C219" i="4"/>
  <c r="B219" i="4"/>
  <c r="J218" i="4"/>
  <c r="C218" i="4"/>
  <c r="B218" i="4"/>
  <c r="A218" i="4"/>
  <c r="J217" i="4"/>
  <c r="C217" i="4"/>
  <c r="B217" i="4"/>
  <c r="J216" i="4"/>
  <c r="C216" i="4"/>
  <c r="B216" i="4"/>
  <c r="A216" i="4"/>
  <c r="J215" i="4"/>
  <c r="C215" i="4"/>
  <c r="B215" i="4"/>
  <c r="J214" i="4"/>
  <c r="C214" i="4"/>
  <c r="B214" i="4"/>
  <c r="A214" i="4"/>
  <c r="B213" i="4"/>
  <c r="J212" i="4"/>
  <c r="C212" i="4"/>
  <c r="B212" i="4"/>
  <c r="G211" i="4"/>
  <c r="F211" i="4"/>
  <c r="E211" i="4"/>
  <c r="D211" i="4"/>
  <c r="J211" i="4" s="1"/>
  <c r="C211" i="4"/>
  <c r="B211" i="4"/>
  <c r="A211" i="4"/>
  <c r="J210" i="4"/>
  <c r="C210" i="4"/>
  <c r="B210" i="4"/>
  <c r="J209" i="4"/>
  <c r="C209" i="4"/>
  <c r="B209" i="4"/>
  <c r="A209" i="4"/>
  <c r="J208" i="4"/>
  <c r="C208" i="4"/>
  <c r="B208" i="4"/>
  <c r="J207" i="4"/>
  <c r="C207" i="4"/>
  <c r="B207" i="4"/>
  <c r="A207" i="4"/>
  <c r="J206" i="4"/>
  <c r="C206" i="4"/>
  <c r="B206" i="4"/>
  <c r="J205" i="4"/>
  <c r="C205" i="4"/>
  <c r="B205" i="4"/>
  <c r="A205" i="4"/>
  <c r="J204" i="4"/>
  <c r="C204" i="4"/>
  <c r="B204" i="4"/>
  <c r="J203" i="4"/>
  <c r="C203" i="4"/>
  <c r="B203" i="4"/>
  <c r="A203" i="4"/>
  <c r="J202" i="4"/>
  <c r="C202" i="4"/>
  <c r="B202" i="4"/>
  <c r="J201" i="4"/>
  <c r="C201" i="4"/>
  <c r="B201" i="4"/>
  <c r="A201" i="4"/>
  <c r="J200" i="4"/>
  <c r="C200" i="4"/>
  <c r="B200" i="4"/>
  <c r="J199" i="4"/>
  <c r="C199" i="4"/>
  <c r="B199" i="4"/>
  <c r="A199" i="4"/>
  <c r="J198" i="4"/>
  <c r="C198" i="4"/>
  <c r="B198" i="4"/>
  <c r="J197" i="4"/>
  <c r="C197" i="4"/>
  <c r="B197" i="4"/>
  <c r="A197" i="4"/>
  <c r="J196" i="4"/>
  <c r="C196" i="4"/>
  <c r="B196" i="4"/>
  <c r="J195" i="4"/>
  <c r="C195" i="4"/>
  <c r="B195" i="4"/>
  <c r="A195" i="4"/>
  <c r="J194" i="4"/>
  <c r="C194" i="4"/>
  <c r="B194" i="4"/>
  <c r="J193" i="4"/>
  <c r="C193" i="4"/>
  <c r="B193" i="4"/>
  <c r="J192" i="4"/>
  <c r="C192" i="4"/>
  <c r="B192" i="4"/>
  <c r="J191" i="4"/>
  <c r="C191" i="4"/>
  <c r="B191" i="4"/>
  <c r="A191" i="4"/>
  <c r="J190" i="4"/>
  <c r="C190" i="4"/>
  <c r="B190" i="4"/>
  <c r="J189" i="4"/>
  <c r="C189" i="4"/>
  <c r="B189" i="4"/>
  <c r="A189" i="4"/>
  <c r="J188" i="4"/>
  <c r="C188" i="4"/>
  <c r="B188" i="4"/>
  <c r="G187" i="4"/>
  <c r="G184" i="4" s="1"/>
  <c r="F187" i="4"/>
  <c r="E187" i="4"/>
  <c r="D187" i="4"/>
  <c r="C187" i="4"/>
  <c r="B187" i="4"/>
  <c r="A187" i="4"/>
  <c r="J186" i="4"/>
  <c r="C186" i="4"/>
  <c r="B186" i="4"/>
  <c r="G185" i="4"/>
  <c r="F185" i="4"/>
  <c r="F184" i="4" s="1"/>
  <c r="E185" i="4"/>
  <c r="E184" i="4" s="1"/>
  <c r="D185" i="4"/>
  <c r="D184" i="4" s="1"/>
  <c r="C185" i="4"/>
  <c r="B185" i="4"/>
  <c r="A185" i="4"/>
  <c r="I184" i="4"/>
  <c r="H184" i="4"/>
  <c r="C184" i="4"/>
  <c r="B184" i="4"/>
  <c r="A184" i="4"/>
  <c r="G183" i="4"/>
  <c r="F183" i="4"/>
  <c r="E183" i="4"/>
  <c r="D183" i="4"/>
  <c r="C183" i="4"/>
  <c r="B183" i="4"/>
  <c r="A183" i="4"/>
  <c r="G182" i="4"/>
  <c r="F182" i="4"/>
  <c r="E182" i="4"/>
  <c r="D182" i="4"/>
  <c r="J182" i="4" s="1"/>
  <c r="C182" i="4"/>
  <c r="B182" i="4"/>
  <c r="A182" i="4"/>
  <c r="G181" i="4"/>
  <c r="F181" i="4"/>
  <c r="E181" i="4"/>
  <c r="D181" i="4"/>
  <c r="C181" i="4"/>
  <c r="B181" i="4"/>
  <c r="A181" i="4"/>
  <c r="J180" i="4"/>
  <c r="C180" i="4"/>
  <c r="B180" i="4"/>
  <c r="G179" i="4"/>
  <c r="F179" i="4"/>
  <c r="E179" i="4"/>
  <c r="E178" i="4" s="1"/>
  <c r="E177" i="4" s="1"/>
  <c r="E102" i="4" s="1"/>
  <c r="D179" i="4"/>
  <c r="C179" i="4"/>
  <c r="B179" i="4"/>
  <c r="A179" i="4"/>
  <c r="I178" i="4"/>
  <c r="H178" i="4"/>
  <c r="D178" i="4"/>
  <c r="C178" i="4"/>
  <c r="B178" i="4"/>
  <c r="A178" i="4"/>
  <c r="I177" i="4"/>
  <c r="B177" i="4"/>
  <c r="I176" i="4"/>
  <c r="C176" i="4"/>
  <c r="B176" i="4"/>
  <c r="A176" i="4"/>
  <c r="C174" i="4"/>
  <c r="B174" i="4"/>
  <c r="A174" i="4"/>
  <c r="B173" i="4"/>
  <c r="A173" i="4"/>
  <c r="C172" i="4"/>
  <c r="B172" i="4"/>
  <c r="A172" i="4"/>
  <c r="G171" i="4"/>
  <c r="F171" i="4"/>
  <c r="E171" i="4"/>
  <c r="D171" i="4"/>
  <c r="C171" i="4"/>
  <c r="B171" i="4"/>
  <c r="A171" i="4"/>
  <c r="G170" i="4"/>
  <c r="F170" i="4"/>
  <c r="E170" i="4"/>
  <c r="D170" i="4"/>
  <c r="D169" i="4" s="1"/>
  <c r="C170" i="4"/>
  <c r="B170" i="4"/>
  <c r="A170" i="4"/>
  <c r="I169" i="4"/>
  <c r="H169" i="4"/>
  <c r="G169" i="4"/>
  <c r="F169" i="4"/>
  <c r="C169" i="4"/>
  <c r="B169" i="4"/>
  <c r="A169" i="4"/>
  <c r="J167" i="4"/>
  <c r="J166" i="4"/>
  <c r="I166" i="4"/>
  <c r="H166" i="4"/>
  <c r="G166" i="4"/>
  <c r="F166" i="4"/>
  <c r="E166" i="4"/>
  <c r="D166" i="4"/>
  <c r="J163" i="4"/>
  <c r="I163" i="4"/>
  <c r="H163" i="4"/>
  <c r="G163" i="4"/>
  <c r="F163" i="4"/>
  <c r="E163" i="4"/>
  <c r="D163" i="4"/>
  <c r="G162" i="4"/>
  <c r="F162" i="4"/>
  <c r="F161" i="4" s="1"/>
  <c r="F160" i="4" s="1"/>
  <c r="E162" i="4"/>
  <c r="E161" i="4" s="1"/>
  <c r="E160" i="4" s="1"/>
  <c r="D162" i="4"/>
  <c r="C162" i="4"/>
  <c r="B162" i="4"/>
  <c r="A162" i="4"/>
  <c r="I161" i="4"/>
  <c r="H161" i="4"/>
  <c r="G161" i="4"/>
  <c r="G160" i="4" s="1"/>
  <c r="C161" i="4"/>
  <c r="B161" i="4"/>
  <c r="A161" i="4"/>
  <c r="K160" i="4"/>
  <c r="I160" i="4"/>
  <c r="B160" i="4"/>
  <c r="A160" i="4"/>
  <c r="G159" i="4"/>
  <c r="F159" i="4"/>
  <c r="F158" i="4" s="1"/>
  <c r="E159" i="4"/>
  <c r="E158" i="4" s="1"/>
  <c r="D159" i="4"/>
  <c r="J159" i="4" s="1"/>
  <c r="J158" i="4" s="1"/>
  <c r="C159" i="4"/>
  <c r="B159" i="4"/>
  <c r="A159" i="4"/>
  <c r="I158" i="4"/>
  <c r="H158" i="4"/>
  <c r="H154" i="4" s="1"/>
  <c r="G158" i="4"/>
  <c r="D158" i="4"/>
  <c r="C158" i="4"/>
  <c r="B158" i="4"/>
  <c r="A158" i="4"/>
  <c r="G157" i="4"/>
  <c r="F157" i="4"/>
  <c r="E157" i="4"/>
  <c r="D157" i="4"/>
  <c r="J157" i="4" s="1"/>
  <c r="C157" i="4"/>
  <c r="B157" i="4"/>
  <c r="A157" i="4"/>
  <c r="G156" i="4"/>
  <c r="G155" i="4" s="1"/>
  <c r="G154" i="4" s="1"/>
  <c r="F156" i="4"/>
  <c r="F155" i="4" s="1"/>
  <c r="E156" i="4"/>
  <c r="D156" i="4"/>
  <c r="C156" i="4"/>
  <c r="B156" i="4"/>
  <c r="A156" i="4"/>
  <c r="I155" i="4"/>
  <c r="I154" i="4" s="1"/>
  <c r="H155" i="4"/>
  <c r="E155" i="4"/>
  <c r="E154" i="4" s="1"/>
  <c r="D155" i="4"/>
  <c r="C155" i="4"/>
  <c r="B155" i="4"/>
  <c r="A155" i="4"/>
  <c r="D154" i="4"/>
  <c r="B154" i="4"/>
  <c r="A154" i="4"/>
  <c r="G153" i="4"/>
  <c r="F153" i="4"/>
  <c r="F152" i="4" s="1"/>
  <c r="E153" i="4"/>
  <c r="D153" i="4"/>
  <c r="C153" i="4"/>
  <c r="B153" i="4"/>
  <c r="A153" i="4"/>
  <c r="I152" i="4"/>
  <c r="H152" i="4"/>
  <c r="G152" i="4"/>
  <c r="E152" i="4"/>
  <c r="D152" i="4"/>
  <c r="C152" i="4"/>
  <c r="B152" i="4"/>
  <c r="A152" i="4"/>
  <c r="G151" i="4"/>
  <c r="G150" i="4" s="1"/>
  <c r="E151" i="4"/>
  <c r="D151" i="4"/>
  <c r="J151" i="4" s="1"/>
  <c r="J150" i="4" s="1"/>
  <c r="C151" i="4"/>
  <c r="B151" i="4"/>
  <c r="A151" i="4"/>
  <c r="I150" i="4"/>
  <c r="H150" i="4"/>
  <c r="F150" i="4"/>
  <c r="E150" i="4"/>
  <c r="B150" i="4"/>
  <c r="A150" i="4"/>
  <c r="G149" i="4"/>
  <c r="F149" i="4"/>
  <c r="E149" i="4"/>
  <c r="E148" i="4" s="1"/>
  <c r="E147" i="4" s="1"/>
  <c r="D149" i="4"/>
  <c r="D148" i="4" s="1"/>
  <c r="C149" i="4"/>
  <c r="B149" i="4"/>
  <c r="A149" i="4"/>
  <c r="I148" i="4"/>
  <c r="H148" i="4"/>
  <c r="G148" i="4"/>
  <c r="G147" i="4" s="1"/>
  <c r="G146" i="4" s="1"/>
  <c r="G145" i="4" s="1"/>
  <c r="F148" i="4"/>
  <c r="C148" i="4"/>
  <c r="B148" i="4"/>
  <c r="A148" i="4"/>
  <c r="I147" i="4"/>
  <c r="H147" i="4"/>
  <c r="B147" i="4"/>
  <c r="A147" i="4"/>
  <c r="K146" i="4"/>
  <c r="B146" i="4"/>
  <c r="K145" i="4"/>
  <c r="B145" i="4"/>
  <c r="A145" i="4"/>
  <c r="J143" i="4"/>
  <c r="C143" i="4"/>
  <c r="B143" i="4"/>
  <c r="A143" i="4"/>
  <c r="J142" i="4"/>
  <c r="I142" i="4"/>
  <c r="H142" i="4"/>
  <c r="H141" i="4" s="1"/>
  <c r="G142" i="4"/>
  <c r="F142" i="4"/>
  <c r="E142" i="4"/>
  <c r="E141" i="4" s="1"/>
  <c r="D142" i="4"/>
  <c r="D141" i="4" s="1"/>
  <c r="C142" i="4"/>
  <c r="B142" i="4"/>
  <c r="K141" i="4"/>
  <c r="J141" i="4"/>
  <c r="I141" i="4"/>
  <c r="G141" i="4"/>
  <c r="F141" i="4"/>
  <c r="B141" i="4"/>
  <c r="A141" i="4"/>
  <c r="G138" i="4"/>
  <c r="F138" i="4"/>
  <c r="E138" i="4"/>
  <c r="E135" i="4" s="1"/>
  <c r="D138" i="4"/>
  <c r="J138" i="4" s="1"/>
  <c r="C138" i="4"/>
  <c r="B138" i="4"/>
  <c r="A138" i="4"/>
  <c r="I137" i="4"/>
  <c r="H137" i="4"/>
  <c r="H136" i="4" s="1"/>
  <c r="G137" i="4"/>
  <c r="F137" i="4"/>
  <c r="E137" i="4"/>
  <c r="D137" i="4"/>
  <c r="D136" i="4" s="1"/>
  <c r="C137" i="4"/>
  <c r="B137" i="4"/>
  <c r="A137" i="4"/>
  <c r="K136" i="4"/>
  <c r="I136" i="4"/>
  <c r="F136" i="4"/>
  <c r="E136" i="4"/>
  <c r="C136" i="4"/>
  <c r="B136" i="4"/>
  <c r="A136" i="4"/>
  <c r="I135" i="4"/>
  <c r="I134" i="4" s="1"/>
  <c r="D135" i="4"/>
  <c r="D134" i="4" s="1"/>
  <c r="C135" i="4"/>
  <c r="B135" i="4"/>
  <c r="A135" i="4"/>
  <c r="E134" i="4"/>
  <c r="C134" i="4"/>
  <c r="B134" i="4"/>
  <c r="A134" i="4"/>
  <c r="C133" i="4"/>
  <c r="B133" i="4"/>
  <c r="A133" i="4"/>
  <c r="J132" i="4"/>
  <c r="J127" i="4" s="1"/>
  <c r="J123" i="4" s="1"/>
  <c r="C132" i="4"/>
  <c r="B132" i="4"/>
  <c r="A132" i="4"/>
  <c r="C131" i="4"/>
  <c r="B131" i="4"/>
  <c r="A131" i="4"/>
  <c r="J130" i="4"/>
  <c r="C130" i="4"/>
  <c r="B130" i="4"/>
  <c r="A130" i="4"/>
  <c r="C129" i="4"/>
  <c r="B129" i="4"/>
  <c r="A129" i="4"/>
  <c r="J128" i="4"/>
  <c r="C128" i="4"/>
  <c r="B128" i="4"/>
  <c r="A128" i="4"/>
  <c r="I127" i="4"/>
  <c r="H127" i="4"/>
  <c r="G127" i="4"/>
  <c r="F127" i="4"/>
  <c r="E127" i="4"/>
  <c r="D127" i="4"/>
  <c r="C127" i="4"/>
  <c r="B127" i="4"/>
  <c r="C126" i="4"/>
  <c r="B126" i="4"/>
  <c r="A126" i="4"/>
  <c r="J125" i="4"/>
  <c r="C125" i="4"/>
  <c r="B125" i="4"/>
  <c r="A125" i="4"/>
  <c r="J124" i="4"/>
  <c r="I124" i="4"/>
  <c r="I123" i="4" s="1"/>
  <c r="H124" i="4"/>
  <c r="G124" i="4"/>
  <c r="F124" i="4"/>
  <c r="F123" i="4" s="1"/>
  <c r="E124" i="4"/>
  <c r="E123" i="4" s="1"/>
  <c r="D124" i="4"/>
  <c r="C124" i="4"/>
  <c r="B124" i="4"/>
  <c r="K123" i="4"/>
  <c r="H123" i="4"/>
  <c r="G123" i="4"/>
  <c r="D123" i="4"/>
  <c r="B123" i="4"/>
  <c r="C122" i="4"/>
  <c r="B122" i="4"/>
  <c r="J121" i="4"/>
  <c r="G119" i="4"/>
  <c r="F119" i="4"/>
  <c r="E119" i="4"/>
  <c r="E118" i="4" s="1"/>
  <c r="D119" i="4"/>
  <c r="D118" i="4" s="1"/>
  <c r="C119" i="4"/>
  <c r="B119" i="4"/>
  <c r="A119" i="4"/>
  <c r="I118" i="4"/>
  <c r="H118" i="4"/>
  <c r="G118" i="4"/>
  <c r="F118" i="4"/>
  <c r="C118" i="4"/>
  <c r="B118" i="4"/>
  <c r="A118" i="4"/>
  <c r="C117" i="4"/>
  <c r="B117" i="4"/>
  <c r="A117" i="4"/>
  <c r="G116" i="4"/>
  <c r="F116" i="4"/>
  <c r="E116" i="4"/>
  <c r="E115" i="4" s="1"/>
  <c r="E114" i="4" s="1"/>
  <c r="D116" i="4"/>
  <c r="D115" i="4" s="1"/>
  <c r="D114" i="4" s="1"/>
  <c r="C116" i="4"/>
  <c r="B116" i="4"/>
  <c r="A116" i="4"/>
  <c r="I115" i="4"/>
  <c r="H115" i="4"/>
  <c r="H114" i="4" s="1"/>
  <c r="G115" i="4"/>
  <c r="F115" i="4"/>
  <c r="F114" i="4" s="1"/>
  <c r="C115" i="4"/>
  <c r="B115" i="4"/>
  <c r="A115" i="4"/>
  <c r="K114" i="4"/>
  <c r="I114" i="4"/>
  <c r="G114" i="4"/>
  <c r="G104" i="4" s="1"/>
  <c r="B114" i="4"/>
  <c r="A114" i="4"/>
  <c r="C112" i="4"/>
  <c r="B112" i="4"/>
  <c r="A112" i="4"/>
  <c r="J111" i="4"/>
  <c r="C111" i="4"/>
  <c r="B111" i="4"/>
  <c r="A111" i="4"/>
  <c r="C110" i="4"/>
  <c r="B110" i="4"/>
  <c r="A110" i="4"/>
  <c r="J109" i="4"/>
  <c r="C109" i="4"/>
  <c r="B109" i="4"/>
  <c r="A109" i="4"/>
  <c r="C108" i="4"/>
  <c r="B108" i="4"/>
  <c r="A108" i="4"/>
  <c r="J107" i="4"/>
  <c r="C107" i="4"/>
  <c r="B107" i="4"/>
  <c r="A107" i="4"/>
  <c r="G106" i="4"/>
  <c r="G105" i="4" s="1"/>
  <c r="F106" i="4"/>
  <c r="F105" i="4" s="1"/>
  <c r="F104" i="4" s="1"/>
  <c r="F103" i="4" s="1"/>
  <c r="E106" i="4"/>
  <c r="E105" i="4" s="1"/>
  <c r="D106" i="4"/>
  <c r="C106" i="4"/>
  <c r="B106" i="4"/>
  <c r="A106" i="4"/>
  <c r="K105" i="4"/>
  <c r="I105" i="4"/>
  <c r="H105" i="4"/>
  <c r="H104" i="4" s="1"/>
  <c r="D105" i="4"/>
  <c r="B105" i="4"/>
  <c r="A105" i="4"/>
  <c r="I104" i="4"/>
  <c r="B104" i="4"/>
  <c r="B103" i="4"/>
  <c r="A103" i="4"/>
  <c r="B102" i="4"/>
  <c r="B101" i="4"/>
  <c r="C100" i="4"/>
  <c r="B100" i="4"/>
  <c r="A100" i="4"/>
  <c r="G99" i="4"/>
  <c r="F99" i="4"/>
  <c r="E99" i="4"/>
  <c r="D99" i="4"/>
  <c r="C99" i="4"/>
  <c r="B99" i="4"/>
  <c r="G98" i="4"/>
  <c r="F98" i="4"/>
  <c r="E98" i="4"/>
  <c r="D98" i="4"/>
  <c r="C98" i="4"/>
  <c r="B98" i="4"/>
  <c r="A98" i="4"/>
  <c r="J97" i="4"/>
  <c r="C97" i="4"/>
  <c r="B97" i="4"/>
  <c r="J96" i="4"/>
  <c r="C96" i="4"/>
  <c r="B96" i="4"/>
  <c r="A96" i="4"/>
  <c r="J95" i="4"/>
  <c r="I95" i="4"/>
  <c r="H95" i="4"/>
  <c r="G95" i="4"/>
  <c r="G87" i="4" s="1"/>
  <c r="F95" i="4"/>
  <c r="F87" i="4" s="1"/>
  <c r="F86" i="4" s="1"/>
  <c r="F85" i="4" s="1"/>
  <c r="F84" i="4" s="1"/>
  <c r="E95" i="4"/>
  <c r="D95" i="4"/>
  <c r="C95" i="4"/>
  <c r="B95" i="4"/>
  <c r="A95" i="4"/>
  <c r="J94" i="4"/>
  <c r="C94" i="4"/>
  <c r="B94" i="4"/>
  <c r="J93" i="4"/>
  <c r="C93" i="4"/>
  <c r="B93" i="4"/>
  <c r="A93" i="4"/>
  <c r="J92" i="4"/>
  <c r="C92" i="4"/>
  <c r="B92" i="4"/>
  <c r="J91" i="4"/>
  <c r="C91" i="4"/>
  <c r="B91" i="4"/>
  <c r="A91" i="4"/>
  <c r="J90" i="4"/>
  <c r="J88" i="4" s="1"/>
  <c r="J87" i="4" s="1"/>
  <c r="J86" i="4" s="1"/>
  <c r="J85" i="4" s="1"/>
  <c r="J84" i="4" s="1"/>
  <c r="C90" i="4"/>
  <c r="B90" i="4"/>
  <c r="J89" i="4"/>
  <c r="C89" i="4"/>
  <c r="B89" i="4"/>
  <c r="A89" i="4"/>
  <c r="I88" i="4"/>
  <c r="I87" i="4" s="1"/>
  <c r="I86" i="4" s="1"/>
  <c r="I85" i="4" s="1"/>
  <c r="I84" i="4" s="1"/>
  <c r="H88" i="4"/>
  <c r="G88" i="4"/>
  <c r="F88" i="4"/>
  <c r="E88" i="4"/>
  <c r="E87" i="4" s="1"/>
  <c r="E86" i="4" s="1"/>
  <c r="D88" i="4"/>
  <c r="C88" i="4"/>
  <c r="B88" i="4"/>
  <c r="H87" i="4"/>
  <c r="D87" i="4"/>
  <c r="D86" i="4" s="1"/>
  <c r="D85" i="4" s="1"/>
  <c r="D84" i="4" s="1"/>
  <c r="B87" i="4"/>
  <c r="H86" i="4"/>
  <c r="H85" i="4" s="1"/>
  <c r="H84" i="4" s="1"/>
  <c r="G86" i="4"/>
  <c r="G85" i="4" s="1"/>
  <c r="G84" i="4" s="1"/>
  <c r="B86" i="4"/>
  <c r="K85" i="4"/>
  <c r="E85" i="4"/>
  <c r="E84" i="4" s="1"/>
  <c r="C85" i="4"/>
  <c r="B85" i="4"/>
  <c r="K84" i="4"/>
  <c r="K83" i="4" s="1"/>
  <c r="C84" i="4"/>
  <c r="B84" i="4"/>
  <c r="A84" i="4"/>
  <c r="B83" i="4"/>
  <c r="A83" i="4"/>
  <c r="J82" i="4"/>
  <c r="J81" i="4"/>
  <c r="C81" i="4"/>
  <c r="B81" i="4"/>
  <c r="A81" i="4"/>
  <c r="J80" i="4"/>
  <c r="C80" i="4"/>
  <c r="B80" i="4"/>
  <c r="A80" i="4"/>
  <c r="J79" i="4"/>
  <c r="C79" i="4"/>
  <c r="B79" i="4"/>
  <c r="A79" i="4"/>
  <c r="J78" i="4"/>
  <c r="I78" i="4"/>
  <c r="H78" i="4"/>
  <c r="H77" i="4" s="1"/>
  <c r="G78" i="4"/>
  <c r="G77" i="4" s="1"/>
  <c r="F78" i="4"/>
  <c r="E78" i="4"/>
  <c r="D78" i="4"/>
  <c r="D77" i="4" s="1"/>
  <c r="C78" i="4"/>
  <c r="B78" i="4"/>
  <c r="A78" i="4"/>
  <c r="J77" i="4"/>
  <c r="I77" i="4"/>
  <c r="F77" i="4"/>
  <c r="E77" i="4"/>
  <c r="B77" i="4"/>
  <c r="C76" i="4"/>
  <c r="B76" i="4"/>
  <c r="J75" i="4"/>
  <c r="C75" i="4"/>
  <c r="B75" i="4"/>
  <c r="A75" i="4"/>
  <c r="J74" i="4"/>
  <c r="I74" i="4"/>
  <c r="H74" i="4"/>
  <c r="H72" i="4" s="1"/>
  <c r="H67" i="4" s="1"/>
  <c r="G74" i="4"/>
  <c r="G72" i="4" s="1"/>
  <c r="F74" i="4"/>
  <c r="E74" i="4"/>
  <c r="D74" i="4"/>
  <c r="D73" i="4" s="1"/>
  <c r="C74" i="4"/>
  <c r="B74" i="4"/>
  <c r="I73" i="4"/>
  <c r="H73" i="4"/>
  <c r="G73" i="4"/>
  <c r="E73" i="4"/>
  <c r="B73" i="4"/>
  <c r="I72" i="4"/>
  <c r="E72" i="4"/>
  <c r="D72" i="4"/>
  <c r="C72" i="4"/>
  <c r="B72" i="4"/>
  <c r="B71" i="4"/>
  <c r="J70" i="4"/>
  <c r="J69" i="4" s="1"/>
  <c r="J68" i="4" s="1"/>
  <c r="I70" i="4"/>
  <c r="I69" i="4" s="1"/>
  <c r="I68" i="4" s="1"/>
  <c r="I67" i="4" s="1"/>
  <c r="H70" i="4"/>
  <c r="G70" i="4"/>
  <c r="F70" i="4"/>
  <c r="F69" i="4" s="1"/>
  <c r="E70" i="4"/>
  <c r="D70" i="4"/>
  <c r="C70" i="4"/>
  <c r="B70" i="4"/>
  <c r="A70" i="4"/>
  <c r="H69" i="4"/>
  <c r="G69" i="4"/>
  <c r="G68" i="4" s="1"/>
  <c r="G67" i="4" s="1"/>
  <c r="E69" i="4"/>
  <c r="D69" i="4"/>
  <c r="C69" i="4"/>
  <c r="B69" i="4"/>
  <c r="H68" i="4"/>
  <c r="F68" i="4"/>
  <c r="E68" i="4"/>
  <c r="E67" i="4" s="1"/>
  <c r="C67" i="4"/>
  <c r="B67" i="4"/>
  <c r="B62" i="4"/>
  <c r="G61" i="4"/>
  <c r="G58" i="4" s="1"/>
  <c r="F61" i="4"/>
  <c r="E61" i="4"/>
  <c r="D61" i="4"/>
  <c r="J61" i="4" s="1"/>
  <c r="C61" i="4"/>
  <c r="B61" i="4"/>
  <c r="A61" i="4"/>
  <c r="B60" i="4"/>
  <c r="G59" i="4"/>
  <c r="F59" i="4"/>
  <c r="E59" i="4"/>
  <c r="E58" i="4" s="1"/>
  <c r="D59" i="4"/>
  <c r="D58" i="4" s="1"/>
  <c r="C59" i="4"/>
  <c r="B59" i="4"/>
  <c r="A59" i="4"/>
  <c r="I58" i="4"/>
  <c r="H58" i="4"/>
  <c r="F58" i="4"/>
  <c r="C58" i="4"/>
  <c r="B58" i="4"/>
  <c r="A58" i="4"/>
  <c r="J57" i="4"/>
  <c r="J56" i="4"/>
  <c r="J55" i="4"/>
  <c r="B55" i="4"/>
  <c r="G54" i="4"/>
  <c r="E54" i="4"/>
  <c r="E51" i="4" s="1"/>
  <c r="D54" i="4"/>
  <c r="J54" i="4" s="1"/>
  <c r="C54" i="4"/>
  <c r="B54" i="4"/>
  <c r="A54" i="4"/>
  <c r="J53" i="4"/>
  <c r="B53" i="4"/>
  <c r="G52" i="4"/>
  <c r="E52" i="4"/>
  <c r="D52" i="4"/>
  <c r="C52" i="4"/>
  <c r="B52" i="4"/>
  <c r="A52" i="4"/>
  <c r="F51" i="4"/>
  <c r="C51" i="4"/>
  <c r="B51" i="4"/>
  <c r="A51" i="4"/>
  <c r="C50" i="4"/>
  <c r="B50" i="4"/>
  <c r="J49" i="4"/>
  <c r="C49" i="4"/>
  <c r="B49" i="4"/>
  <c r="A49" i="4"/>
  <c r="B48" i="4"/>
  <c r="G47" i="4"/>
  <c r="F47" i="4"/>
  <c r="F46" i="4" s="1"/>
  <c r="F45" i="4" s="1"/>
  <c r="F44" i="4" s="1"/>
  <c r="E47" i="4"/>
  <c r="E46" i="4" s="1"/>
  <c r="E45" i="4" s="1"/>
  <c r="E44" i="4" s="1"/>
  <c r="D47" i="4"/>
  <c r="C47" i="4"/>
  <c r="B47" i="4"/>
  <c r="A47" i="4"/>
  <c r="I46" i="4"/>
  <c r="H46" i="4"/>
  <c r="H45" i="4" s="1"/>
  <c r="G46" i="4"/>
  <c r="D46" i="4"/>
  <c r="C46" i="4"/>
  <c r="B46" i="4"/>
  <c r="A46" i="4"/>
  <c r="I45" i="4"/>
  <c r="I9" i="4" s="1"/>
  <c r="B45" i="4"/>
  <c r="C44" i="4"/>
  <c r="B44" i="4"/>
  <c r="A44" i="4"/>
  <c r="G41" i="4"/>
  <c r="F41" i="4"/>
  <c r="E41" i="4"/>
  <c r="E39" i="4" s="1"/>
  <c r="D41" i="4"/>
  <c r="J41" i="4" s="1"/>
  <c r="J39" i="4" s="1"/>
  <c r="C41" i="4"/>
  <c r="B41" i="4"/>
  <c r="A41" i="4"/>
  <c r="C40" i="4"/>
  <c r="B40" i="4"/>
  <c r="A40" i="4"/>
  <c r="I39" i="4"/>
  <c r="H39" i="4"/>
  <c r="G39" i="4"/>
  <c r="F39" i="4"/>
  <c r="G37" i="4"/>
  <c r="E37" i="4"/>
  <c r="D37" i="4"/>
  <c r="C37" i="4"/>
  <c r="B37" i="4"/>
  <c r="A37" i="4"/>
  <c r="I36" i="4"/>
  <c r="H36" i="4"/>
  <c r="H33" i="4" s="1"/>
  <c r="F36" i="4"/>
  <c r="E36" i="4"/>
  <c r="D36" i="4"/>
  <c r="C36" i="4"/>
  <c r="B36" i="4"/>
  <c r="A36" i="4"/>
  <c r="J35" i="4"/>
  <c r="J34" i="4" s="1"/>
  <c r="G35" i="4"/>
  <c r="G34" i="4" s="1"/>
  <c r="E35" i="4"/>
  <c r="D35" i="4"/>
  <c r="D34" i="4" s="1"/>
  <c r="D33" i="4" s="1"/>
  <c r="C35" i="4"/>
  <c r="B35" i="4"/>
  <c r="A35" i="4"/>
  <c r="I34" i="4"/>
  <c r="I33" i="4" s="1"/>
  <c r="H34" i="4"/>
  <c r="F34" i="4"/>
  <c r="F33" i="4" s="1"/>
  <c r="E34" i="4"/>
  <c r="E33" i="4" s="1"/>
  <c r="C34" i="4"/>
  <c r="B34" i="4"/>
  <c r="A34" i="4"/>
  <c r="C33" i="4"/>
  <c r="B33" i="4"/>
  <c r="A33" i="4"/>
  <c r="G32" i="4"/>
  <c r="E32" i="4"/>
  <c r="D32" i="4"/>
  <c r="C32" i="4"/>
  <c r="B32" i="4"/>
  <c r="A32" i="4"/>
  <c r="I31" i="4"/>
  <c r="H31" i="4"/>
  <c r="F31" i="4"/>
  <c r="E31" i="4"/>
  <c r="D31" i="4"/>
  <c r="C31" i="4"/>
  <c r="B31" i="4"/>
  <c r="A31" i="4"/>
  <c r="J30" i="4"/>
  <c r="J29" i="4" s="1"/>
  <c r="G30" i="4"/>
  <c r="G29" i="4" s="1"/>
  <c r="E30" i="4"/>
  <c r="D30" i="4"/>
  <c r="D29" i="4" s="1"/>
  <c r="C30" i="4"/>
  <c r="B30" i="4"/>
  <c r="A30" i="4"/>
  <c r="I29" i="4"/>
  <c r="I26" i="4" s="1"/>
  <c r="I25" i="4" s="1"/>
  <c r="I24" i="4" s="1"/>
  <c r="H29" i="4"/>
  <c r="F29" i="4"/>
  <c r="E29" i="4"/>
  <c r="C29" i="4"/>
  <c r="B29" i="4"/>
  <c r="A29" i="4"/>
  <c r="G28" i="4"/>
  <c r="E28" i="4"/>
  <c r="E27" i="4" s="1"/>
  <c r="E26" i="4" s="1"/>
  <c r="E25" i="4" s="1"/>
  <c r="E24" i="4" s="1"/>
  <c r="E16" i="4" s="1"/>
  <c r="D28" i="4"/>
  <c r="C28" i="4"/>
  <c r="B28" i="4"/>
  <c r="A28" i="4"/>
  <c r="I27" i="4"/>
  <c r="H27" i="4"/>
  <c r="G27" i="4"/>
  <c r="F27" i="4"/>
  <c r="F26" i="4" s="1"/>
  <c r="F25" i="4" s="1"/>
  <c r="F24" i="4" s="1"/>
  <c r="C27" i="4"/>
  <c r="B27" i="4"/>
  <c r="A27" i="4"/>
  <c r="H26" i="4"/>
  <c r="H25" i="4" s="1"/>
  <c r="H24" i="4" s="1"/>
  <c r="C26" i="4"/>
  <c r="B26" i="4"/>
  <c r="C25" i="4"/>
  <c r="B25" i="4"/>
  <c r="A25" i="4"/>
  <c r="C24" i="4"/>
  <c r="B24" i="4"/>
  <c r="A24" i="4"/>
  <c r="G23" i="4"/>
  <c r="E23" i="4"/>
  <c r="D23" i="4"/>
  <c r="C23" i="4"/>
  <c r="B23" i="4"/>
  <c r="A23" i="4"/>
  <c r="I22" i="4"/>
  <c r="H22" i="4"/>
  <c r="H19" i="4" s="1"/>
  <c r="H18" i="4" s="1"/>
  <c r="F22" i="4"/>
  <c r="E22" i="4"/>
  <c r="D22" i="4"/>
  <c r="C22" i="4"/>
  <c r="B22" i="4"/>
  <c r="A22" i="4"/>
  <c r="J21" i="4"/>
  <c r="J20" i="4" s="1"/>
  <c r="G21" i="4"/>
  <c r="G20" i="4" s="1"/>
  <c r="E21" i="4"/>
  <c r="D21" i="4"/>
  <c r="D20" i="4" s="1"/>
  <c r="C21" i="4"/>
  <c r="B21" i="4"/>
  <c r="A21" i="4"/>
  <c r="I20" i="4"/>
  <c r="I19" i="4" s="1"/>
  <c r="I18" i="4" s="1"/>
  <c r="H20" i="4"/>
  <c r="F20" i="4"/>
  <c r="F19" i="4" s="1"/>
  <c r="F18" i="4" s="1"/>
  <c r="F17" i="4" s="1"/>
  <c r="E20" i="4"/>
  <c r="E19" i="4" s="1"/>
  <c r="E18" i="4" s="1"/>
  <c r="E17" i="4" s="1"/>
  <c r="C20" i="4"/>
  <c r="B20" i="4"/>
  <c r="A20" i="4"/>
  <c r="B19" i="4"/>
  <c r="B18" i="4"/>
  <c r="C17" i="4"/>
  <c r="B17" i="4"/>
  <c r="A17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E12" i="4" s="1"/>
  <c r="D14" i="4"/>
  <c r="C14" i="4"/>
  <c r="B14" i="4"/>
  <c r="A14" i="4"/>
  <c r="C13" i="4"/>
  <c r="B13" i="4"/>
  <c r="A13" i="4"/>
  <c r="I12" i="4"/>
  <c r="H12" i="4"/>
  <c r="G12" i="4"/>
  <c r="F12" i="4"/>
  <c r="F8" i="4" s="1"/>
  <c r="D12" i="4"/>
  <c r="B12" i="4"/>
  <c r="I11" i="4"/>
  <c r="H11" i="4"/>
  <c r="G11" i="4"/>
  <c r="G10" i="4" s="1"/>
  <c r="C11" i="4"/>
  <c r="B11" i="4"/>
  <c r="A11" i="4"/>
  <c r="I10" i="4"/>
  <c r="H10" i="4"/>
  <c r="B10" i="4"/>
  <c r="A10" i="4"/>
  <c r="K9" i="4"/>
  <c r="B9" i="4"/>
  <c r="B8" i="4"/>
  <c r="B7" i="4"/>
  <c r="A7" i="4"/>
  <c r="A4" i="4"/>
  <c r="AG100" i="1"/>
  <c r="P99" i="1"/>
  <c r="AD99" i="1" s="1"/>
  <c r="O99" i="1"/>
  <c r="AC99" i="1" s="1"/>
  <c r="N99" i="1"/>
  <c r="AB99" i="1" s="1"/>
  <c r="L99" i="1"/>
  <c r="Z99" i="1" s="1"/>
  <c r="K99" i="1"/>
  <c r="Y99" i="1" s="1"/>
  <c r="AA99" i="1" s="1"/>
  <c r="Y98" i="1"/>
  <c r="P98" i="1"/>
  <c r="O98" i="1"/>
  <c r="N98" i="1"/>
  <c r="L98" i="1"/>
  <c r="M98" i="1" s="1"/>
  <c r="Q98" i="1" s="1"/>
  <c r="K98" i="1"/>
  <c r="I98" i="1"/>
  <c r="AD98" i="1" s="1"/>
  <c r="H98" i="1"/>
  <c r="AC98" i="1" s="1"/>
  <c r="G98" i="1"/>
  <c r="AB98" i="1" s="1"/>
  <c r="F98" i="1"/>
  <c r="E98" i="1"/>
  <c r="D98" i="1"/>
  <c r="B98" i="1"/>
  <c r="A98" i="1"/>
  <c r="P97" i="1"/>
  <c r="O97" i="1"/>
  <c r="AC97" i="1" s="1"/>
  <c r="N97" i="1"/>
  <c r="L97" i="1"/>
  <c r="Z97" i="1" s="1"/>
  <c r="K97" i="1"/>
  <c r="Y97" i="1" s="1"/>
  <c r="I97" i="1"/>
  <c r="H97" i="1"/>
  <c r="G97" i="1"/>
  <c r="F97" i="1"/>
  <c r="E97" i="1"/>
  <c r="D97" i="1"/>
  <c r="B97" i="1"/>
  <c r="A97" i="1"/>
  <c r="AG96" i="1"/>
  <c r="P96" i="1"/>
  <c r="O96" i="1"/>
  <c r="AC96" i="1" s="1"/>
  <c r="N96" i="1"/>
  <c r="L96" i="1"/>
  <c r="Z96" i="1" s="1"/>
  <c r="K96" i="1"/>
  <c r="I96" i="1"/>
  <c r="AD96" i="1" s="1"/>
  <c r="H96" i="1"/>
  <c r="G96" i="1"/>
  <c r="AB96" i="1" s="1"/>
  <c r="F96" i="1"/>
  <c r="E96" i="1"/>
  <c r="D96" i="1"/>
  <c r="B96" i="1"/>
  <c r="A96" i="1"/>
  <c r="P95" i="1"/>
  <c r="O95" i="1"/>
  <c r="N95" i="1"/>
  <c r="L95" i="1"/>
  <c r="Z95" i="1" s="1"/>
  <c r="K95" i="1"/>
  <c r="I95" i="1"/>
  <c r="AD95" i="1" s="1"/>
  <c r="H95" i="1"/>
  <c r="G95" i="1"/>
  <c r="F95" i="1"/>
  <c r="E95" i="1"/>
  <c r="D95" i="1"/>
  <c r="B95" i="1"/>
  <c r="A95" i="1"/>
  <c r="AG94" i="1"/>
  <c r="P94" i="1"/>
  <c r="O94" i="1"/>
  <c r="N94" i="1"/>
  <c r="L94" i="1"/>
  <c r="K94" i="1"/>
  <c r="I94" i="1"/>
  <c r="H94" i="1"/>
  <c r="G94" i="1"/>
  <c r="AB94" i="1" s="1"/>
  <c r="F94" i="1"/>
  <c r="E94" i="1"/>
  <c r="D94" i="1"/>
  <c r="B94" i="1"/>
  <c r="A94" i="1"/>
  <c r="P93" i="1"/>
  <c r="AD93" i="1" s="1"/>
  <c r="O93" i="1"/>
  <c r="N93" i="1"/>
  <c r="L93" i="1"/>
  <c r="K93" i="1"/>
  <c r="I93" i="1"/>
  <c r="H93" i="1"/>
  <c r="AC93" i="1" s="1"/>
  <c r="G93" i="1"/>
  <c r="F93" i="1"/>
  <c r="E93" i="1"/>
  <c r="D93" i="1"/>
  <c r="B93" i="1"/>
  <c r="A93" i="1"/>
  <c r="P92" i="1"/>
  <c r="O92" i="1"/>
  <c r="N92" i="1"/>
  <c r="L92" i="1"/>
  <c r="Z92" i="1" s="1"/>
  <c r="K92" i="1"/>
  <c r="I92" i="1"/>
  <c r="H92" i="1"/>
  <c r="G92" i="1"/>
  <c r="AB92" i="1" s="1"/>
  <c r="F92" i="1"/>
  <c r="E92" i="1"/>
  <c r="D92" i="1"/>
  <c r="Y92" i="1" s="1"/>
  <c r="B92" i="1"/>
  <c r="A92" i="1"/>
  <c r="P91" i="1"/>
  <c r="O91" i="1"/>
  <c r="N91" i="1"/>
  <c r="L91" i="1"/>
  <c r="K91" i="1"/>
  <c r="I91" i="1"/>
  <c r="H91" i="1"/>
  <c r="AC91" i="1" s="1"/>
  <c r="G91" i="1"/>
  <c r="F91" i="1"/>
  <c r="E91" i="1"/>
  <c r="D91" i="1"/>
  <c r="Y91" i="1" s="1"/>
  <c r="B91" i="1"/>
  <c r="A91" i="1"/>
  <c r="P90" i="1"/>
  <c r="O90" i="1"/>
  <c r="N90" i="1"/>
  <c r="L90" i="1"/>
  <c r="K90" i="1"/>
  <c r="M90" i="1" s="1"/>
  <c r="I90" i="1"/>
  <c r="H90" i="1"/>
  <c r="G90" i="1"/>
  <c r="AB90" i="1" s="1"/>
  <c r="F90" i="1"/>
  <c r="E90" i="1"/>
  <c r="D90" i="1"/>
  <c r="Y90" i="1" s="1"/>
  <c r="B90" i="1"/>
  <c r="A90" i="1"/>
  <c r="P89" i="1"/>
  <c r="AD89" i="1" s="1"/>
  <c r="O89" i="1"/>
  <c r="N89" i="1"/>
  <c r="L89" i="1"/>
  <c r="Z89" i="1" s="1"/>
  <c r="K89" i="1"/>
  <c r="I89" i="1"/>
  <c r="H89" i="1"/>
  <c r="AC89" i="1" s="1"/>
  <c r="G89" i="1"/>
  <c r="AB89" i="1" s="1"/>
  <c r="F89" i="1"/>
  <c r="E89" i="1"/>
  <c r="D89" i="1"/>
  <c r="B89" i="1"/>
  <c r="A89" i="1"/>
  <c r="P88" i="1"/>
  <c r="O88" i="1"/>
  <c r="N88" i="1"/>
  <c r="L88" i="1"/>
  <c r="Z88" i="1" s="1"/>
  <c r="K88" i="1"/>
  <c r="I88" i="1"/>
  <c r="H88" i="1"/>
  <c r="AC88" i="1" s="1"/>
  <c r="G88" i="1"/>
  <c r="AB88" i="1" s="1"/>
  <c r="F88" i="1"/>
  <c r="E88" i="1"/>
  <c r="D88" i="1"/>
  <c r="Y88" i="1" s="1"/>
  <c r="B88" i="1"/>
  <c r="A88" i="1"/>
  <c r="P87" i="1"/>
  <c r="O87" i="1"/>
  <c r="N87" i="1"/>
  <c r="N85" i="1" s="1"/>
  <c r="L87" i="1"/>
  <c r="K87" i="1"/>
  <c r="I87" i="1"/>
  <c r="AD87" i="1" s="1"/>
  <c r="H87" i="1"/>
  <c r="AC87" i="1" s="1"/>
  <c r="G87" i="1"/>
  <c r="F87" i="1"/>
  <c r="E87" i="1"/>
  <c r="D87" i="1"/>
  <c r="Y87" i="1" s="1"/>
  <c r="C87" i="1"/>
  <c r="B87" i="1"/>
  <c r="A87" i="1"/>
  <c r="I86" i="1"/>
  <c r="AD86" i="1" s="1"/>
  <c r="H86" i="1"/>
  <c r="AC86" i="1" s="1"/>
  <c r="G86" i="1"/>
  <c r="AB86" i="1" s="1"/>
  <c r="F86" i="1"/>
  <c r="E86" i="1"/>
  <c r="Z86" i="1" s="1"/>
  <c r="D86" i="1"/>
  <c r="Y86" i="1" s="1"/>
  <c r="AA86" i="1" s="1"/>
  <c r="AE86" i="1" s="1"/>
  <c r="C86" i="1"/>
  <c r="C88" i="1" s="1"/>
  <c r="B86" i="1"/>
  <c r="A86" i="1"/>
  <c r="X85" i="1"/>
  <c r="I85" i="1"/>
  <c r="H85" i="1"/>
  <c r="G85" i="1"/>
  <c r="F85" i="1"/>
  <c r="E85" i="1"/>
  <c r="D85" i="1"/>
  <c r="C85" i="1"/>
  <c r="B85" i="1"/>
  <c r="A85" i="1"/>
  <c r="P84" i="1"/>
  <c r="N84" i="1"/>
  <c r="L84" i="1"/>
  <c r="I84" i="1"/>
  <c r="AD84" i="1" s="1"/>
  <c r="H84" i="1"/>
  <c r="AC84" i="1" s="1"/>
  <c r="G84" i="1"/>
  <c r="F84" i="1"/>
  <c r="E84" i="1"/>
  <c r="E82" i="1" s="1"/>
  <c r="D84" i="1"/>
  <c r="Y84" i="1" s="1"/>
  <c r="C84" i="1"/>
  <c r="B84" i="1"/>
  <c r="A84" i="1"/>
  <c r="P83" i="1"/>
  <c r="N83" i="1"/>
  <c r="L83" i="1"/>
  <c r="Z83" i="1" s="1"/>
  <c r="I83" i="1"/>
  <c r="H83" i="1"/>
  <c r="H82" i="1" s="1"/>
  <c r="G83" i="1"/>
  <c r="AB83" i="1" s="1"/>
  <c r="F83" i="1"/>
  <c r="F82" i="1" s="1"/>
  <c r="E83" i="1"/>
  <c r="D83" i="1"/>
  <c r="D82" i="1" s="1"/>
  <c r="C83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B83" i="1"/>
  <c r="A83" i="1"/>
  <c r="Y82" i="1"/>
  <c r="O82" i="1"/>
  <c r="AC82" i="1" s="1"/>
  <c r="N82" i="1"/>
  <c r="G82" i="1"/>
  <c r="AB82" i="1" s="1"/>
  <c r="C82" i="1"/>
  <c r="B82" i="1"/>
  <c r="A82" i="1"/>
  <c r="Z81" i="1"/>
  <c r="Y81" i="1"/>
  <c r="AA81" i="1" s="1"/>
  <c r="I81" i="1"/>
  <c r="AD81" i="1" s="1"/>
  <c r="H81" i="1"/>
  <c r="AC81" i="1" s="1"/>
  <c r="G81" i="1"/>
  <c r="AB81" i="1" s="1"/>
  <c r="F81" i="1"/>
  <c r="J81" i="1" s="1"/>
  <c r="E81" i="1"/>
  <c r="C81" i="1"/>
  <c r="B81" i="1"/>
  <c r="A81" i="1"/>
  <c r="Y80" i="1"/>
  <c r="P80" i="1"/>
  <c r="N80" i="1"/>
  <c r="L80" i="1"/>
  <c r="L77" i="1" s="1"/>
  <c r="I80" i="1"/>
  <c r="H80" i="1"/>
  <c r="AC80" i="1" s="1"/>
  <c r="G80" i="1"/>
  <c r="E80" i="1"/>
  <c r="F80" i="1" s="1"/>
  <c r="J80" i="1" s="1"/>
  <c r="C80" i="1"/>
  <c r="B80" i="1"/>
  <c r="A80" i="1"/>
  <c r="AC79" i="1"/>
  <c r="P79" i="1"/>
  <c r="N79" i="1"/>
  <c r="M79" i="1"/>
  <c r="Q79" i="1" s="1"/>
  <c r="L79" i="1"/>
  <c r="I79" i="1"/>
  <c r="AD79" i="1" s="1"/>
  <c r="H79" i="1"/>
  <c r="G79" i="1"/>
  <c r="AB79" i="1" s="1"/>
  <c r="F79" i="1"/>
  <c r="E79" i="1"/>
  <c r="D79" i="1"/>
  <c r="Y79" i="1" s="1"/>
  <c r="C79" i="1"/>
  <c r="B79" i="1"/>
  <c r="A79" i="1"/>
  <c r="P78" i="1"/>
  <c r="N78" i="1"/>
  <c r="N77" i="1" s="1"/>
  <c r="M78" i="1"/>
  <c r="L78" i="1"/>
  <c r="I78" i="1"/>
  <c r="AD78" i="1" s="1"/>
  <c r="H78" i="1"/>
  <c r="G78" i="1"/>
  <c r="F78" i="1"/>
  <c r="E78" i="1"/>
  <c r="D78" i="1"/>
  <c r="C78" i="1"/>
  <c r="B78" i="1"/>
  <c r="A78" i="1"/>
  <c r="AF77" i="1"/>
  <c r="X77" i="1"/>
  <c r="W77" i="1"/>
  <c r="V77" i="1"/>
  <c r="U77" i="1"/>
  <c r="T77" i="1"/>
  <c r="S77" i="1"/>
  <c r="R77" i="1"/>
  <c r="P77" i="1"/>
  <c r="O77" i="1"/>
  <c r="K77" i="1"/>
  <c r="B77" i="1"/>
  <c r="A77" i="1"/>
  <c r="AC76" i="1"/>
  <c r="P76" i="1"/>
  <c r="AD76" i="1" s="1"/>
  <c r="N76" i="1"/>
  <c r="AB76" i="1" s="1"/>
  <c r="L76" i="1"/>
  <c r="Z76" i="1" s="1"/>
  <c r="K76" i="1"/>
  <c r="Y76" i="1" s="1"/>
  <c r="AA76" i="1" s="1"/>
  <c r="AE76" i="1" s="1"/>
  <c r="C76" i="1"/>
  <c r="B76" i="1"/>
  <c r="A76" i="1"/>
  <c r="AC75" i="1"/>
  <c r="P75" i="1"/>
  <c r="AD75" i="1" s="1"/>
  <c r="N75" i="1"/>
  <c r="AB75" i="1" s="1"/>
  <c r="L75" i="1"/>
  <c r="Z75" i="1" s="1"/>
  <c r="K75" i="1"/>
  <c r="Y75" i="1" s="1"/>
  <c r="AA75" i="1" s="1"/>
  <c r="AE75" i="1" s="1"/>
  <c r="C75" i="1"/>
  <c r="B75" i="1"/>
  <c r="A75" i="1"/>
  <c r="P74" i="1"/>
  <c r="N74" i="1"/>
  <c r="M74" i="1"/>
  <c r="Q74" i="1" s="1"/>
  <c r="L74" i="1"/>
  <c r="K74" i="1"/>
  <c r="I74" i="1"/>
  <c r="AD74" i="1" s="1"/>
  <c r="H74" i="1"/>
  <c r="H66" i="1" s="1"/>
  <c r="G74" i="1"/>
  <c r="E74" i="1"/>
  <c r="Z74" i="1" s="1"/>
  <c r="D74" i="1"/>
  <c r="F74" i="1" s="1"/>
  <c r="C74" i="1"/>
  <c r="B74" i="1"/>
  <c r="A74" i="1"/>
  <c r="AD73" i="1"/>
  <c r="AC73" i="1"/>
  <c r="P73" i="1"/>
  <c r="N73" i="1"/>
  <c r="AB73" i="1" s="1"/>
  <c r="L73" i="1"/>
  <c r="K73" i="1"/>
  <c r="Y73" i="1" s="1"/>
  <c r="C73" i="1"/>
  <c r="B73" i="1"/>
  <c r="A73" i="1"/>
  <c r="AC72" i="1"/>
  <c r="P72" i="1"/>
  <c r="AD72" i="1" s="1"/>
  <c r="N72" i="1"/>
  <c r="AB72" i="1" s="1"/>
  <c r="L72" i="1"/>
  <c r="Z72" i="1" s="1"/>
  <c r="K72" i="1"/>
  <c r="C72" i="1"/>
  <c r="B72" i="1"/>
  <c r="A72" i="1"/>
  <c r="AC71" i="1"/>
  <c r="AB71" i="1"/>
  <c r="P71" i="1"/>
  <c r="AD71" i="1" s="1"/>
  <c r="N71" i="1"/>
  <c r="L71" i="1"/>
  <c r="Z71" i="1" s="1"/>
  <c r="K71" i="1"/>
  <c r="C71" i="1"/>
  <c r="B71" i="1"/>
  <c r="A71" i="1"/>
  <c r="AC70" i="1"/>
  <c r="AB70" i="1"/>
  <c r="P70" i="1"/>
  <c r="AD70" i="1" s="1"/>
  <c r="N70" i="1"/>
  <c r="L70" i="1"/>
  <c r="Z70" i="1" s="1"/>
  <c r="K70" i="1"/>
  <c r="C70" i="1"/>
  <c r="B70" i="1"/>
  <c r="A70" i="1"/>
  <c r="AC69" i="1"/>
  <c r="P69" i="1"/>
  <c r="AD69" i="1" s="1"/>
  <c r="N69" i="1"/>
  <c r="AB69" i="1" s="1"/>
  <c r="L69" i="1"/>
  <c r="Z69" i="1" s="1"/>
  <c r="K69" i="1"/>
  <c r="C69" i="1"/>
  <c r="B69" i="1"/>
  <c r="A69" i="1"/>
  <c r="AC68" i="1"/>
  <c r="P68" i="1"/>
  <c r="AD68" i="1" s="1"/>
  <c r="N68" i="1"/>
  <c r="AB68" i="1" s="1"/>
  <c r="L68" i="1"/>
  <c r="Z68" i="1" s="1"/>
  <c r="K68" i="1"/>
  <c r="C68" i="1"/>
  <c r="B68" i="1"/>
  <c r="A68" i="1"/>
  <c r="AC67" i="1"/>
  <c r="AB67" i="1"/>
  <c r="P67" i="1"/>
  <c r="AD67" i="1" s="1"/>
  <c r="AD66" i="1" s="1"/>
  <c r="N67" i="1"/>
  <c r="L67" i="1"/>
  <c r="Z67" i="1" s="1"/>
  <c r="K67" i="1"/>
  <c r="C67" i="1"/>
  <c r="B67" i="1"/>
  <c r="A67" i="1"/>
  <c r="AF66" i="1"/>
  <c r="X66" i="1"/>
  <c r="W66" i="1"/>
  <c r="V66" i="1"/>
  <c r="V65" i="1" s="1"/>
  <c r="V50" i="1" s="1"/>
  <c r="V49" i="1" s="1"/>
  <c r="V48" i="1" s="1"/>
  <c r="U66" i="1"/>
  <c r="U65" i="1" s="1"/>
  <c r="T66" i="1"/>
  <c r="T65" i="1" s="1"/>
  <c r="S66" i="1"/>
  <c r="R66" i="1"/>
  <c r="R65" i="1" s="1"/>
  <c r="R50" i="1" s="1"/>
  <c r="R49" i="1" s="1"/>
  <c r="P66" i="1"/>
  <c r="O66" i="1"/>
  <c r="I66" i="1"/>
  <c r="G66" i="1"/>
  <c r="F66" i="1"/>
  <c r="E66" i="1"/>
  <c r="D66" i="1"/>
  <c r="B66" i="1"/>
  <c r="A66" i="1"/>
  <c r="AF65" i="1"/>
  <c r="W65" i="1"/>
  <c r="S65" i="1"/>
  <c r="C65" i="1"/>
  <c r="C66" i="1" s="1"/>
  <c r="C77" i="1" s="1"/>
  <c r="B65" i="1"/>
  <c r="A65" i="1"/>
  <c r="Z64" i="1"/>
  <c r="P64" i="1"/>
  <c r="N64" i="1"/>
  <c r="K64" i="1"/>
  <c r="Y64" i="1" s="1"/>
  <c r="AA64" i="1" s="1"/>
  <c r="I64" i="1"/>
  <c r="H64" i="1"/>
  <c r="AC64" i="1" s="1"/>
  <c r="G64" i="1"/>
  <c r="AB64" i="1" s="1"/>
  <c r="F64" i="1"/>
  <c r="J64" i="1" s="1"/>
  <c r="D64" i="1"/>
  <c r="C64" i="1"/>
  <c r="B64" i="1"/>
  <c r="A64" i="1"/>
  <c r="P63" i="1"/>
  <c r="N63" i="1"/>
  <c r="K63" i="1"/>
  <c r="I63" i="1"/>
  <c r="AD63" i="1" s="1"/>
  <c r="H63" i="1"/>
  <c r="AC63" i="1" s="1"/>
  <c r="G63" i="1"/>
  <c r="AB63" i="1" s="1"/>
  <c r="E63" i="1"/>
  <c r="F63" i="1" s="1"/>
  <c r="C63" i="1"/>
  <c r="B63" i="1"/>
  <c r="A63" i="1"/>
  <c r="Z62" i="1"/>
  <c r="I62" i="1"/>
  <c r="AD62" i="1" s="1"/>
  <c r="H62" i="1"/>
  <c r="AC62" i="1" s="1"/>
  <c r="G62" i="1"/>
  <c r="AB62" i="1" s="1"/>
  <c r="D62" i="1"/>
  <c r="F62" i="1" s="1"/>
  <c r="C62" i="1"/>
  <c r="B62" i="1"/>
  <c r="A62" i="1"/>
  <c r="Z61" i="1"/>
  <c r="P61" i="1"/>
  <c r="N61" i="1"/>
  <c r="K61" i="1"/>
  <c r="M61" i="1" s="1"/>
  <c r="Q61" i="1" s="1"/>
  <c r="I61" i="1"/>
  <c r="AD61" i="1" s="1"/>
  <c r="H61" i="1"/>
  <c r="AC61" i="1" s="1"/>
  <c r="G61" i="1"/>
  <c r="D61" i="1"/>
  <c r="F61" i="1" s="1"/>
  <c r="C61" i="1"/>
  <c r="B61" i="1"/>
  <c r="A61" i="1"/>
  <c r="C60" i="1"/>
  <c r="B60" i="1"/>
  <c r="A60" i="1"/>
  <c r="Z59" i="1"/>
  <c r="P59" i="1"/>
  <c r="N59" i="1"/>
  <c r="K59" i="1"/>
  <c r="M59" i="1" s="1"/>
  <c r="Q59" i="1" s="1"/>
  <c r="I59" i="1"/>
  <c r="AD59" i="1" s="1"/>
  <c r="H59" i="1"/>
  <c r="AC59" i="1" s="1"/>
  <c r="G59" i="1"/>
  <c r="AB59" i="1" s="1"/>
  <c r="D59" i="1"/>
  <c r="F59" i="1" s="1"/>
  <c r="J59" i="1" s="1"/>
  <c r="C59" i="1"/>
  <c r="B59" i="1"/>
  <c r="A59" i="1"/>
  <c r="AD58" i="1"/>
  <c r="Z58" i="1"/>
  <c r="P58" i="1"/>
  <c r="N58" i="1"/>
  <c r="K58" i="1"/>
  <c r="I58" i="1"/>
  <c r="H58" i="1"/>
  <c r="AC58" i="1" s="1"/>
  <c r="G58" i="1"/>
  <c r="AB58" i="1" s="1"/>
  <c r="D58" i="1"/>
  <c r="F58" i="1" s="1"/>
  <c r="J58" i="1" s="1"/>
  <c r="C58" i="1"/>
  <c r="B58" i="1"/>
  <c r="A58" i="1"/>
  <c r="Z57" i="1"/>
  <c r="P57" i="1"/>
  <c r="N57" i="1"/>
  <c r="K57" i="1"/>
  <c r="M57" i="1" s="1"/>
  <c r="Q57" i="1" s="1"/>
  <c r="I57" i="1"/>
  <c r="H57" i="1"/>
  <c r="AC57" i="1" s="1"/>
  <c r="G57" i="1"/>
  <c r="D57" i="1"/>
  <c r="F57" i="1" s="1"/>
  <c r="J57" i="1" s="1"/>
  <c r="C57" i="1"/>
  <c r="B57" i="1"/>
  <c r="A57" i="1"/>
  <c r="AB56" i="1"/>
  <c r="Z56" i="1"/>
  <c r="I56" i="1"/>
  <c r="AD56" i="1" s="1"/>
  <c r="H56" i="1"/>
  <c r="AC56" i="1" s="1"/>
  <c r="G56" i="1"/>
  <c r="D56" i="1"/>
  <c r="Y56" i="1" s="1"/>
  <c r="AA56" i="1" s="1"/>
  <c r="C56" i="1"/>
  <c r="B56" i="1"/>
  <c r="A56" i="1"/>
  <c r="Z55" i="1"/>
  <c r="P55" i="1"/>
  <c r="N55" i="1"/>
  <c r="K55" i="1"/>
  <c r="I55" i="1"/>
  <c r="H55" i="1"/>
  <c r="AC55" i="1" s="1"/>
  <c r="G55" i="1"/>
  <c r="D55" i="1"/>
  <c r="F55" i="1" s="1"/>
  <c r="C55" i="1"/>
  <c r="B55" i="1"/>
  <c r="A55" i="1"/>
  <c r="Z54" i="1"/>
  <c r="P54" i="1"/>
  <c r="N54" i="1"/>
  <c r="K54" i="1"/>
  <c r="M54" i="1" s="1"/>
  <c r="Q54" i="1" s="1"/>
  <c r="I54" i="1"/>
  <c r="AD54" i="1" s="1"/>
  <c r="H54" i="1"/>
  <c r="G54" i="1"/>
  <c r="AB54" i="1" s="1"/>
  <c r="D54" i="1"/>
  <c r="F54" i="1" s="1"/>
  <c r="C54" i="1"/>
  <c r="B54" i="1"/>
  <c r="A54" i="1"/>
  <c r="AD53" i="1"/>
  <c r="Z53" i="1"/>
  <c r="P53" i="1"/>
  <c r="N53" i="1"/>
  <c r="K53" i="1"/>
  <c r="K51" i="1" s="1"/>
  <c r="I53" i="1"/>
  <c r="H53" i="1"/>
  <c r="AC53" i="1" s="1"/>
  <c r="G53" i="1"/>
  <c r="AB53" i="1" s="1"/>
  <c r="D53" i="1"/>
  <c r="F53" i="1" s="1"/>
  <c r="J53" i="1" s="1"/>
  <c r="C53" i="1"/>
  <c r="B53" i="1"/>
  <c r="A53" i="1"/>
  <c r="AC52" i="1"/>
  <c r="Z52" i="1"/>
  <c r="I52" i="1"/>
  <c r="H52" i="1"/>
  <c r="G52" i="1"/>
  <c r="AB52" i="1" s="1"/>
  <c r="D52" i="1"/>
  <c r="C52" i="1"/>
  <c r="B52" i="1"/>
  <c r="A52" i="1"/>
  <c r="X51" i="1"/>
  <c r="W51" i="1"/>
  <c r="W50" i="1" s="1"/>
  <c r="W49" i="1" s="1"/>
  <c r="W48" i="1" s="1"/>
  <c r="V51" i="1"/>
  <c r="U51" i="1"/>
  <c r="T51" i="1"/>
  <c r="S51" i="1"/>
  <c r="R51" i="1"/>
  <c r="O51" i="1"/>
  <c r="L51" i="1"/>
  <c r="E51" i="1"/>
  <c r="C51" i="1"/>
  <c r="B51" i="1"/>
  <c r="A51" i="1"/>
  <c r="C50" i="1"/>
  <c r="B50" i="1"/>
  <c r="C49" i="1"/>
  <c r="A49" i="1"/>
  <c r="C48" i="1"/>
  <c r="B48" i="1"/>
  <c r="A48" i="1"/>
  <c r="I47" i="1"/>
  <c r="H47" i="1"/>
  <c r="G47" i="1"/>
  <c r="E47" i="1"/>
  <c r="F47" i="1" s="1"/>
  <c r="J47" i="1" s="1"/>
  <c r="C47" i="1"/>
  <c r="B47" i="1"/>
  <c r="I46" i="1"/>
  <c r="H46" i="1"/>
  <c r="G46" i="1"/>
  <c r="F46" i="1"/>
  <c r="J46" i="1" s="1"/>
  <c r="E46" i="1"/>
  <c r="C46" i="1"/>
  <c r="B46" i="1"/>
  <c r="I45" i="1"/>
  <c r="H45" i="1"/>
  <c r="G45" i="1"/>
  <c r="E45" i="1"/>
  <c r="F45" i="1" s="1"/>
  <c r="J45" i="1" s="1"/>
  <c r="C45" i="1"/>
  <c r="B45" i="1"/>
  <c r="I44" i="1"/>
  <c r="H44" i="1"/>
  <c r="G44" i="1"/>
  <c r="E44" i="1"/>
  <c r="F44" i="1" s="1"/>
  <c r="J44" i="1" s="1"/>
  <c r="C44" i="1"/>
  <c r="B44" i="1"/>
  <c r="I43" i="1"/>
  <c r="H43" i="1"/>
  <c r="G43" i="1"/>
  <c r="F43" i="1"/>
  <c r="E43" i="1"/>
  <c r="C43" i="1"/>
  <c r="B43" i="1"/>
  <c r="I42" i="1"/>
  <c r="H42" i="1"/>
  <c r="G42" i="1"/>
  <c r="F42" i="1"/>
  <c r="J42" i="1" s="1"/>
  <c r="E42" i="1"/>
  <c r="C42" i="1"/>
  <c r="B42" i="1"/>
  <c r="I41" i="1"/>
  <c r="H41" i="1"/>
  <c r="G41" i="1"/>
  <c r="E41" i="1"/>
  <c r="F41" i="1" s="1"/>
  <c r="J41" i="1" s="1"/>
  <c r="C41" i="1"/>
  <c r="B41" i="1"/>
  <c r="I40" i="1"/>
  <c r="H40" i="1"/>
  <c r="G40" i="1"/>
  <c r="E40" i="1"/>
  <c r="F40" i="1" s="1"/>
  <c r="J40" i="1" s="1"/>
  <c r="C40" i="1"/>
  <c r="B40" i="1"/>
  <c r="I39" i="1"/>
  <c r="H39" i="1"/>
  <c r="G39" i="1"/>
  <c r="G38" i="1" s="1"/>
  <c r="E39" i="1"/>
  <c r="F39" i="1" s="1"/>
  <c r="C39" i="1"/>
  <c r="C38" i="1"/>
  <c r="B38" i="1"/>
  <c r="F37" i="1"/>
  <c r="D36" i="1"/>
  <c r="F36" i="1" s="1"/>
  <c r="C36" i="1"/>
  <c r="B36" i="1"/>
  <c r="D35" i="1"/>
  <c r="F35" i="1" s="1"/>
  <c r="C35" i="1"/>
  <c r="B35" i="1"/>
  <c r="D34" i="1"/>
  <c r="F34" i="1" s="1"/>
  <c r="C34" i="1"/>
  <c r="B34" i="1"/>
  <c r="I33" i="1"/>
  <c r="H33" i="1"/>
  <c r="G33" i="1"/>
  <c r="E33" i="1"/>
  <c r="F33" i="1" s="1"/>
  <c r="B33" i="1"/>
  <c r="I32" i="1"/>
  <c r="H32" i="1"/>
  <c r="G32" i="1"/>
  <c r="E32" i="1"/>
  <c r="F32" i="1" s="1"/>
  <c r="J32" i="1" s="1"/>
  <c r="B32" i="1"/>
  <c r="I31" i="1"/>
  <c r="H31" i="1"/>
  <c r="G31" i="1"/>
  <c r="E31" i="1"/>
  <c r="F31" i="1" s="1"/>
  <c r="J31" i="1" s="1"/>
  <c r="B31" i="1"/>
  <c r="I30" i="1"/>
  <c r="H30" i="1"/>
  <c r="G30" i="1"/>
  <c r="E30" i="1"/>
  <c r="F30" i="1" s="1"/>
  <c r="B30" i="1"/>
  <c r="I29" i="1"/>
  <c r="H29" i="1"/>
  <c r="G29" i="1"/>
  <c r="E29" i="1"/>
  <c r="F29" i="1" s="1"/>
  <c r="J29" i="1" s="1"/>
  <c r="B29" i="1"/>
  <c r="I28" i="1"/>
  <c r="H28" i="1"/>
  <c r="H27" i="1" s="1"/>
  <c r="G28" i="1"/>
  <c r="G27" i="1" s="1"/>
  <c r="E28" i="1"/>
  <c r="F28" i="1" s="1"/>
  <c r="B28" i="1"/>
  <c r="C27" i="1"/>
  <c r="B27" i="1"/>
  <c r="AG26" i="1"/>
  <c r="D26" i="1"/>
  <c r="C26" i="1"/>
  <c r="B26" i="1"/>
  <c r="I24" i="1"/>
  <c r="H24" i="1"/>
  <c r="G24" i="1"/>
  <c r="E24" i="1"/>
  <c r="E11" i="1" s="1"/>
  <c r="D24" i="1"/>
  <c r="C24" i="1"/>
  <c r="B24" i="1"/>
  <c r="A24" i="1"/>
  <c r="I23" i="1"/>
  <c r="H23" i="1"/>
  <c r="G23" i="1"/>
  <c r="F23" i="1"/>
  <c r="J23" i="1" s="1"/>
  <c r="D23" i="1"/>
  <c r="B23" i="1"/>
  <c r="A23" i="1"/>
  <c r="I22" i="1"/>
  <c r="H22" i="1"/>
  <c r="G22" i="1"/>
  <c r="D22" i="1"/>
  <c r="F22" i="1" s="1"/>
  <c r="J22" i="1" s="1"/>
  <c r="B22" i="1"/>
  <c r="A22" i="1"/>
  <c r="I21" i="1"/>
  <c r="H21" i="1"/>
  <c r="G21" i="1"/>
  <c r="D21" i="1"/>
  <c r="F21" i="1" s="1"/>
  <c r="J21" i="1" s="1"/>
  <c r="C21" i="1"/>
  <c r="B21" i="1"/>
  <c r="A21" i="1"/>
  <c r="I20" i="1"/>
  <c r="H20" i="1"/>
  <c r="G20" i="1"/>
  <c r="D20" i="1"/>
  <c r="F20" i="1" s="1"/>
  <c r="C20" i="1"/>
  <c r="B20" i="1"/>
  <c r="A20" i="1"/>
  <c r="I19" i="1"/>
  <c r="H19" i="1"/>
  <c r="G19" i="1"/>
  <c r="D19" i="1"/>
  <c r="F19" i="1" s="1"/>
  <c r="C19" i="1"/>
  <c r="B19" i="1"/>
  <c r="A19" i="1"/>
  <c r="I18" i="1"/>
  <c r="H18" i="1"/>
  <c r="G18" i="1"/>
  <c r="D18" i="1"/>
  <c r="F18" i="1" s="1"/>
  <c r="J18" i="1" s="1"/>
  <c r="C18" i="1"/>
  <c r="B18" i="1"/>
  <c r="A18" i="1"/>
  <c r="I17" i="1"/>
  <c r="H17" i="1"/>
  <c r="G17" i="1"/>
  <c r="D17" i="1"/>
  <c r="F17" i="1" s="1"/>
  <c r="J17" i="1" s="1"/>
  <c r="C17" i="1"/>
  <c r="B17" i="1"/>
  <c r="A17" i="1"/>
  <c r="I16" i="1"/>
  <c r="H16" i="1"/>
  <c r="G16" i="1"/>
  <c r="D16" i="1"/>
  <c r="F16" i="1" s="1"/>
  <c r="C16" i="1"/>
  <c r="B16" i="1"/>
  <c r="A16" i="1"/>
  <c r="I15" i="1"/>
  <c r="H15" i="1"/>
  <c r="G15" i="1"/>
  <c r="D15" i="1"/>
  <c r="F15" i="1" s="1"/>
  <c r="C15" i="1"/>
  <c r="B15" i="1"/>
  <c r="A15" i="1"/>
  <c r="D14" i="1"/>
  <c r="C14" i="1"/>
  <c r="B14" i="1"/>
  <c r="I13" i="1"/>
  <c r="H13" i="1"/>
  <c r="H11" i="1" s="1"/>
  <c r="G13" i="1"/>
  <c r="G11" i="1" s="1"/>
  <c r="D13" i="1"/>
  <c r="F13" i="1" s="1"/>
  <c r="C13" i="1"/>
  <c r="C11" i="1" s="1"/>
  <c r="B13" i="1"/>
  <c r="A13" i="1"/>
  <c r="C12" i="1"/>
  <c r="B12" i="1"/>
  <c r="B11" i="1"/>
  <c r="W10" i="1"/>
  <c r="W100" i="1" s="1"/>
  <c r="C10" i="1"/>
  <c r="B10" i="1"/>
  <c r="W9" i="1"/>
  <c r="B9" i="1"/>
  <c r="A9" i="1"/>
  <c r="N8" i="1"/>
  <c r="H6" i="1"/>
  <c r="R5" i="1"/>
  <c r="K5" i="1"/>
  <c r="D5" i="1"/>
  <c r="M25" i="5"/>
  <c r="H25" i="5"/>
  <c r="I25" i="5" s="1"/>
  <c r="H23" i="5"/>
  <c r="I23" i="5" s="1"/>
  <c r="K21" i="5"/>
  <c r="L21" i="5" s="1"/>
  <c r="H21" i="5"/>
  <c r="I21" i="5" s="1"/>
  <c r="G21" i="5"/>
  <c r="I26" i="5" s="1"/>
  <c r="L20" i="5"/>
  <c r="K20" i="5"/>
  <c r="H20" i="5"/>
  <c r="G20" i="5"/>
  <c r="I20" i="5" s="1"/>
  <c r="K19" i="5"/>
  <c r="L19" i="5" s="1"/>
  <c r="H19" i="5"/>
  <c r="I19" i="5" s="1"/>
  <c r="G19" i="5"/>
  <c r="K16" i="5"/>
  <c r="I16" i="5"/>
  <c r="H16" i="5"/>
  <c r="G16" i="5"/>
  <c r="L16" i="5" s="1"/>
  <c r="K15" i="5"/>
  <c r="L15" i="5" s="1"/>
  <c r="H15" i="5"/>
  <c r="I15" i="5" s="1"/>
  <c r="G15" i="5"/>
  <c r="K14" i="5"/>
  <c r="H14" i="5"/>
  <c r="G14" i="5"/>
  <c r="I14" i="5" s="1"/>
  <c r="J13" i="5"/>
  <c r="K11" i="5"/>
  <c r="I11" i="5"/>
  <c r="H11" i="5"/>
  <c r="G11" i="5"/>
  <c r="L11" i="5" s="1"/>
  <c r="K10" i="5"/>
  <c r="L10" i="5" s="1"/>
  <c r="H10" i="5"/>
  <c r="I10" i="5" s="1"/>
  <c r="G10" i="5"/>
  <c r="K9" i="5"/>
  <c r="H9" i="5"/>
  <c r="G9" i="5"/>
  <c r="I9" i="5" s="1"/>
  <c r="J8" i="5"/>
  <c r="C5" i="5"/>
  <c r="H7" i="6"/>
  <c r="G7" i="6"/>
  <c r="F7" i="6"/>
  <c r="E7" i="6"/>
  <c r="E6" i="6" s="1"/>
  <c r="D7" i="6"/>
  <c r="C7" i="6"/>
  <c r="B7" i="6"/>
  <c r="A7" i="6"/>
  <c r="H6" i="6"/>
  <c r="G6" i="6"/>
  <c r="F6" i="6"/>
  <c r="D6" i="6"/>
  <c r="C6" i="6"/>
  <c r="B6" i="6"/>
  <c r="A6" i="6"/>
  <c r="B4" i="6"/>
  <c r="A371" i="6"/>
  <c r="G506" i="6"/>
  <c r="G505" i="6" s="1"/>
  <c r="G504" i="6" s="1"/>
  <c r="F506" i="6"/>
  <c r="E506" i="6"/>
  <c r="C506" i="6"/>
  <c r="B506" i="6"/>
  <c r="A506" i="6"/>
  <c r="F505" i="6"/>
  <c r="F504" i="6" s="1"/>
  <c r="F507" i="6" s="1"/>
  <c r="E505" i="6"/>
  <c r="D505" i="6"/>
  <c r="D504" i="6" s="1"/>
  <c r="C505" i="6"/>
  <c r="B505" i="6"/>
  <c r="E504" i="6"/>
  <c r="E507" i="6" s="1"/>
  <c r="C504" i="6"/>
  <c r="B504" i="6"/>
  <c r="A504" i="6"/>
  <c r="E503" i="6"/>
  <c r="C503" i="6"/>
  <c r="B503" i="6"/>
  <c r="A503" i="6"/>
  <c r="E502" i="6"/>
  <c r="C502" i="6"/>
  <c r="B502" i="6"/>
  <c r="A502" i="6"/>
  <c r="C501" i="6"/>
  <c r="G492" i="6"/>
  <c r="F492" i="6"/>
  <c r="E492" i="6"/>
  <c r="D492" i="6"/>
  <c r="H492" i="6" s="1"/>
  <c r="C492" i="6"/>
  <c r="B492" i="6"/>
  <c r="A492" i="6"/>
  <c r="G491" i="6"/>
  <c r="F491" i="6"/>
  <c r="E491" i="6"/>
  <c r="D491" i="6"/>
  <c r="H491" i="6" s="1"/>
  <c r="C491" i="6"/>
  <c r="B491" i="6"/>
  <c r="A491" i="6"/>
  <c r="G490" i="6"/>
  <c r="F490" i="6"/>
  <c r="E490" i="6"/>
  <c r="D490" i="6"/>
  <c r="H490" i="6" s="1"/>
  <c r="H489" i="6" s="1"/>
  <c r="H488" i="6" s="1"/>
  <c r="C490" i="6"/>
  <c r="B490" i="6"/>
  <c r="A490" i="6"/>
  <c r="G489" i="6"/>
  <c r="F489" i="6"/>
  <c r="F488" i="6" s="1"/>
  <c r="E489" i="6"/>
  <c r="D489" i="6"/>
  <c r="D488" i="6" s="1"/>
  <c r="C489" i="6"/>
  <c r="B489" i="6"/>
  <c r="G488" i="6"/>
  <c r="E488" i="6"/>
  <c r="C488" i="6"/>
  <c r="B488" i="6"/>
  <c r="A488" i="6"/>
  <c r="G487" i="6"/>
  <c r="G484" i="6" s="1"/>
  <c r="F487" i="6"/>
  <c r="E487" i="6"/>
  <c r="D487" i="6"/>
  <c r="H487" i="6" s="1"/>
  <c r="A487" i="6"/>
  <c r="G486" i="6"/>
  <c r="F486" i="6"/>
  <c r="E486" i="6"/>
  <c r="D486" i="6"/>
  <c r="C486" i="6"/>
  <c r="B486" i="6"/>
  <c r="A486" i="6"/>
  <c r="G485" i="6"/>
  <c r="F485" i="6"/>
  <c r="E485" i="6"/>
  <c r="E484" i="6" s="1"/>
  <c r="D485" i="6"/>
  <c r="H485" i="6" s="1"/>
  <c r="C485" i="6"/>
  <c r="B485" i="6"/>
  <c r="A485" i="6"/>
  <c r="F484" i="6"/>
  <c r="F483" i="6" s="1"/>
  <c r="D484" i="6"/>
  <c r="C484" i="6"/>
  <c r="B484" i="6"/>
  <c r="D483" i="6"/>
  <c r="C483" i="6"/>
  <c r="B483" i="6"/>
  <c r="A483" i="6"/>
  <c r="G482" i="6"/>
  <c r="F482" i="6"/>
  <c r="E482" i="6"/>
  <c r="D482" i="6"/>
  <c r="H482" i="6" s="1"/>
  <c r="C482" i="6"/>
  <c r="B482" i="6"/>
  <c r="A482" i="6"/>
  <c r="G481" i="6"/>
  <c r="F481" i="6"/>
  <c r="E481" i="6"/>
  <c r="D481" i="6"/>
  <c r="H481" i="6" s="1"/>
  <c r="H480" i="6" s="1"/>
  <c r="C481" i="6"/>
  <c r="B481" i="6"/>
  <c r="A481" i="6"/>
  <c r="G480" i="6"/>
  <c r="F480" i="6"/>
  <c r="E480" i="6"/>
  <c r="D480" i="6"/>
  <c r="B480" i="6"/>
  <c r="I479" i="6"/>
  <c r="G479" i="6"/>
  <c r="F479" i="6"/>
  <c r="E479" i="6"/>
  <c r="D479" i="6"/>
  <c r="C479" i="6"/>
  <c r="B479" i="6"/>
  <c r="A479" i="6"/>
  <c r="D478" i="6"/>
  <c r="D477" i="6" s="1"/>
  <c r="D476" i="6" s="1"/>
  <c r="B478" i="6"/>
  <c r="C477" i="6"/>
  <c r="C480" i="6" s="1"/>
  <c r="B477" i="6"/>
  <c r="A477" i="6"/>
  <c r="C476" i="6"/>
  <c r="B476" i="6"/>
  <c r="A476" i="6"/>
  <c r="C471" i="6"/>
  <c r="G470" i="6"/>
  <c r="H470" i="6" s="1"/>
  <c r="F470" i="6"/>
  <c r="E470" i="6"/>
  <c r="C470" i="6"/>
  <c r="B470" i="6"/>
  <c r="A470" i="6"/>
  <c r="C469" i="6"/>
  <c r="G468" i="6"/>
  <c r="G460" i="6" s="1"/>
  <c r="G459" i="6" s="1"/>
  <c r="G458" i="6" s="1"/>
  <c r="G457" i="6" s="1"/>
  <c r="F468" i="6"/>
  <c r="E468" i="6"/>
  <c r="D468" i="6"/>
  <c r="C468" i="6"/>
  <c r="B468" i="6"/>
  <c r="A468" i="6"/>
  <c r="C467" i="6"/>
  <c r="G466" i="6"/>
  <c r="F466" i="6"/>
  <c r="E466" i="6"/>
  <c r="D466" i="6"/>
  <c r="H466" i="6" s="1"/>
  <c r="C466" i="6"/>
  <c r="B466" i="6"/>
  <c r="A466" i="6"/>
  <c r="H464" i="6"/>
  <c r="C464" i="6"/>
  <c r="B464" i="6"/>
  <c r="A464" i="6"/>
  <c r="G463" i="6"/>
  <c r="F463" i="6"/>
  <c r="E463" i="6"/>
  <c r="D463" i="6"/>
  <c r="H463" i="6" s="1"/>
  <c r="C463" i="6"/>
  <c r="B463" i="6"/>
  <c r="A463" i="6"/>
  <c r="G462" i="6"/>
  <c r="F462" i="6"/>
  <c r="E462" i="6"/>
  <c r="D462" i="6"/>
  <c r="H462" i="6" s="1"/>
  <c r="C462" i="6"/>
  <c r="B462" i="6"/>
  <c r="A462" i="6"/>
  <c r="G461" i="6"/>
  <c r="F461" i="6"/>
  <c r="E461" i="6"/>
  <c r="D461" i="6"/>
  <c r="D460" i="6" s="1"/>
  <c r="D459" i="6" s="1"/>
  <c r="D458" i="6" s="1"/>
  <c r="D457" i="6" s="1"/>
  <c r="C461" i="6"/>
  <c r="B461" i="6"/>
  <c r="A461" i="6"/>
  <c r="F460" i="6"/>
  <c r="F459" i="6" s="1"/>
  <c r="F458" i="6" s="1"/>
  <c r="F457" i="6" s="1"/>
  <c r="E460" i="6"/>
  <c r="E459" i="6" s="1"/>
  <c r="E458" i="6" s="1"/>
  <c r="E457" i="6" s="1"/>
  <c r="B460" i="6"/>
  <c r="C459" i="6"/>
  <c r="B459" i="6"/>
  <c r="A459" i="6"/>
  <c r="C458" i="6"/>
  <c r="C460" i="6" s="1"/>
  <c r="B458" i="6"/>
  <c r="A458" i="6"/>
  <c r="C457" i="6"/>
  <c r="B457" i="6"/>
  <c r="A457" i="6"/>
  <c r="G456" i="6"/>
  <c r="F456" i="6"/>
  <c r="E456" i="6"/>
  <c r="D456" i="6"/>
  <c r="H456" i="6" s="1"/>
  <c r="G455" i="6"/>
  <c r="F455" i="6"/>
  <c r="E455" i="6"/>
  <c r="D455" i="6"/>
  <c r="D454" i="6" s="1"/>
  <c r="G454" i="6"/>
  <c r="F454" i="6"/>
  <c r="F453" i="6" s="1"/>
  <c r="E454" i="6"/>
  <c r="E453" i="6" s="1"/>
  <c r="C454" i="6"/>
  <c r="B454" i="6"/>
  <c r="G453" i="6"/>
  <c r="D453" i="6"/>
  <c r="C453" i="6"/>
  <c r="B453" i="6"/>
  <c r="G452" i="6"/>
  <c r="G451" i="6" s="1"/>
  <c r="G450" i="6" s="1"/>
  <c r="F452" i="6"/>
  <c r="E452" i="6"/>
  <c r="D452" i="6"/>
  <c r="C452" i="6"/>
  <c r="B452" i="6"/>
  <c r="A452" i="6"/>
  <c r="F451" i="6"/>
  <c r="E451" i="6"/>
  <c r="D451" i="6"/>
  <c r="D450" i="6" s="1"/>
  <c r="C451" i="6"/>
  <c r="B451" i="6"/>
  <c r="F450" i="6"/>
  <c r="E450" i="6"/>
  <c r="C450" i="6"/>
  <c r="B450" i="6"/>
  <c r="A450" i="6"/>
  <c r="G449" i="6"/>
  <c r="F449" i="6"/>
  <c r="E449" i="6"/>
  <c r="D449" i="6"/>
  <c r="C449" i="6"/>
  <c r="B449" i="6"/>
  <c r="A449" i="6"/>
  <c r="G448" i="6"/>
  <c r="F448" i="6"/>
  <c r="E448" i="6"/>
  <c r="D448" i="6"/>
  <c r="H448" i="6" s="1"/>
  <c r="C448" i="6"/>
  <c r="B448" i="6"/>
  <c r="A448" i="6"/>
  <c r="G447" i="6"/>
  <c r="F447" i="6"/>
  <c r="E447" i="6"/>
  <c r="D447" i="6"/>
  <c r="H447" i="6" s="1"/>
  <c r="C447" i="6"/>
  <c r="B447" i="6"/>
  <c r="A447" i="6"/>
  <c r="G446" i="6"/>
  <c r="F446" i="6"/>
  <c r="F445" i="6" s="1"/>
  <c r="F444" i="6" s="1"/>
  <c r="E446" i="6"/>
  <c r="D446" i="6"/>
  <c r="C446" i="6"/>
  <c r="B446" i="6"/>
  <c r="A446" i="6"/>
  <c r="G445" i="6"/>
  <c r="G444" i="6" s="1"/>
  <c r="E445" i="6"/>
  <c r="D445" i="6"/>
  <c r="C445" i="6"/>
  <c r="B445" i="6"/>
  <c r="E444" i="6"/>
  <c r="D444" i="6"/>
  <c r="C444" i="6"/>
  <c r="B444" i="6"/>
  <c r="A444" i="6"/>
  <c r="G443" i="6"/>
  <c r="E443" i="6"/>
  <c r="D443" i="6"/>
  <c r="H443" i="6" s="1"/>
  <c r="C443" i="6"/>
  <c r="B443" i="6"/>
  <c r="A443" i="6"/>
  <c r="H442" i="6"/>
  <c r="G442" i="6"/>
  <c r="E442" i="6"/>
  <c r="D442" i="6"/>
  <c r="C442" i="6"/>
  <c r="B442" i="6"/>
  <c r="A442" i="6"/>
  <c r="G441" i="6"/>
  <c r="H441" i="6" s="1"/>
  <c r="E441" i="6"/>
  <c r="D441" i="6"/>
  <c r="C441" i="6"/>
  <c r="B441" i="6"/>
  <c r="A441" i="6"/>
  <c r="G440" i="6"/>
  <c r="G437" i="6" s="1"/>
  <c r="G436" i="6" s="1"/>
  <c r="E440" i="6"/>
  <c r="D440" i="6"/>
  <c r="H440" i="6" s="1"/>
  <c r="C440" i="6"/>
  <c r="B440" i="6"/>
  <c r="A440" i="6"/>
  <c r="G439" i="6"/>
  <c r="F439" i="6"/>
  <c r="E439" i="6"/>
  <c r="D439" i="6"/>
  <c r="C439" i="6"/>
  <c r="B439" i="6"/>
  <c r="A439" i="6"/>
  <c r="G438" i="6"/>
  <c r="F438" i="6"/>
  <c r="E438" i="6"/>
  <c r="D438" i="6"/>
  <c r="H438" i="6" s="1"/>
  <c r="C438" i="6"/>
  <c r="B438" i="6"/>
  <c r="A438" i="6"/>
  <c r="F437" i="6"/>
  <c r="F436" i="6" s="1"/>
  <c r="C437" i="6"/>
  <c r="B437" i="6"/>
  <c r="C436" i="6"/>
  <c r="B436" i="6"/>
  <c r="A436" i="6"/>
  <c r="G435" i="6"/>
  <c r="F435" i="6"/>
  <c r="E435" i="6"/>
  <c r="D435" i="6"/>
  <c r="H435" i="6" s="1"/>
  <c r="C435" i="6"/>
  <c r="B435" i="6"/>
  <c r="A435" i="6"/>
  <c r="G434" i="6"/>
  <c r="F434" i="6"/>
  <c r="E434" i="6"/>
  <c r="D434" i="6"/>
  <c r="H434" i="6" s="1"/>
  <c r="C434" i="6"/>
  <c r="B434" i="6"/>
  <c r="A434" i="6"/>
  <c r="G433" i="6"/>
  <c r="F433" i="6"/>
  <c r="E433" i="6"/>
  <c r="D433" i="6"/>
  <c r="H433" i="6" s="1"/>
  <c r="C433" i="6"/>
  <c r="B433" i="6"/>
  <c r="A433" i="6"/>
  <c r="G432" i="6"/>
  <c r="F432" i="6"/>
  <c r="E432" i="6"/>
  <c r="D432" i="6"/>
  <c r="H432" i="6" s="1"/>
  <c r="C432" i="6"/>
  <c r="B432" i="6"/>
  <c r="A432" i="6"/>
  <c r="G431" i="6"/>
  <c r="F431" i="6"/>
  <c r="E431" i="6"/>
  <c r="D431" i="6"/>
  <c r="H431" i="6" s="1"/>
  <c r="C431" i="6"/>
  <c r="B431" i="6"/>
  <c r="A431" i="6"/>
  <c r="G430" i="6"/>
  <c r="F430" i="6"/>
  <c r="F429" i="6" s="1"/>
  <c r="E430" i="6"/>
  <c r="D430" i="6"/>
  <c r="D429" i="6" s="1"/>
  <c r="C430" i="6"/>
  <c r="B430" i="6"/>
  <c r="G429" i="6"/>
  <c r="E429" i="6"/>
  <c r="C429" i="6"/>
  <c r="B429" i="6"/>
  <c r="A429" i="6"/>
  <c r="G428" i="6"/>
  <c r="F428" i="6"/>
  <c r="E428" i="6"/>
  <c r="D428" i="6"/>
  <c r="H428" i="6" s="1"/>
  <c r="C428" i="6"/>
  <c r="B428" i="6"/>
  <c r="A428" i="6"/>
  <c r="G427" i="6"/>
  <c r="F427" i="6"/>
  <c r="E427" i="6"/>
  <c r="D427" i="6"/>
  <c r="C427" i="6"/>
  <c r="B427" i="6"/>
  <c r="A427" i="6"/>
  <c r="G426" i="6"/>
  <c r="F426" i="6"/>
  <c r="E426" i="6"/>
  <c r="D426" i="6"/>
  <c r="C426" i="6"/>
  <c r="B426" i="6"/>
  <c r="A426" i="6"/>
  <c r="I425" i="6"/>
  <c r="G425" i="6"/>
  <c r="F425" i="6"/>
  <c r="E425" i="6"/>
  <c r="D425" i="6"/>
  <c r="H425" i="6" s="1"/>
  <c r="C425" i="6"/>
  <c r="B425" i="6"/>
  <c r="A425" i="6"/>
  <c r="G424" i="6"/>
  <c r="F424" i="6"/>
  <c r="E424" i="6"/>
  <c r="D424" i="6"/>
  <c r="H424" i="6" s="1"/>
  <c r="C424" i="6"/>
  <c r="B424" i="6"/>
  <c r="A424" i="6"/>
  <c r="G423" i="6"/>
  <c r="F423" i="6"/>
  <c r="E423" i="6"/>
  <c r="D423" i="6"/>
  <c r="H423" i="6" s="1"/>
  <c r="C423" i="6"/>
  <c r="B423" i="6"/>
  <c r="A423" i="6"/>
  <c r="G422" i="6"/>
  <c r="F422" i="6"/>
  <c r="E422" i="6"/>
  <c r="D422" i="6"/>
  <c r="H422" i="6" s="1"/>
  <c r="C422" i="6"/>
  <c r="B422" i="6"/>
  <c r="A422" i="6"/>
  <c r="G421" i="6"/>
  <c r="F421" i="6"/>
  <c r="E421" i="6"/>
  <c r="D421" i="6"/>
  <c r="D420" i="6" s="1"/>
  <c r="D419" i="6" s="1"/>
  <c r="C421" i="6"/>
  <c r="B421" i="6"/>
  <c r="A421" i="6"/>
  <c r="F420" i="6"/>
  <c r="E420" i="6"/>
  <c r="C420" i="6"/>
  <c r="B420" i="6"/>
  <c r="A420" i="6"/>
  <c r="F419" i="6"/>
  <c r="E419" i="6"/>
  <c r="C419" i="6"/>
  <c r="B419" i="6"/>
  <c r="A419" i="6"/>
  <c r="G418" i="6"/>
  <c r="F418" i="6"/>
  <c r="E418" i="6"/>
  <c r="D418" i="6"/>
  <c r="H418" i="6" s="1"/>
  <c r="C418" i="6"/>
  <c r="B418" i="6"/>
  <c r="A418" i="6"/>
  <c r="G417" i="6"/>
  <c r="F417" i="6"/>
  <c r="E417" i="6"/>
  <c r="D417" i="6"/>
  <c r="H417" i="6" s="1"/>
  <c r="C417" i="6"/>
  <c r="B417" i="6"/>
  <c r="A417" i="6"/>
  <c r="G416" i="6"/>
  <c r="F416" i="6"/>
  <c r="E416" i="6"/>
  <c r="D416" i="6"/>
  <c r="C416" i="6"/>
  <c r="B416" i="6"/>
  <c r="A416" i="6"/>
  <c r="G415" i="6"/>
  <c r="F415" i="6"/>
  <c r="E415" i="6"/>
  <c r="D415" i="6"/>
  <c r="H415" i="6" s="1"/>
  <c r="C415" i="6"/>
  <c r="B415" i="6"/>
  <c r="A415" i="6"/>
  <c r="C414" i="6"/>
  <c r="B414" i="6"/>
  <c r="A414" i="6"/>
  <c r="H413" i="6"/>
  <c r="G413" i="6"/>
  <c r="F413" i="6"/>
  <c r="E413" i="6"/>
  <c r="D413" i="6"/>
  <c r="C413" i="6"/>
  <c r="B413" i="6"/>
  <c r="A413" i="6"/>
  <c r="H412" i="6"/>
  <c r="C412" i="6"/>
  <c r="B412" i="6"/>
  <c r="A412" i="6"/>
  <c r="H411" i="6"/>
  <c r="C411" i="6"/>
  <c r="B411" i="6"/>
  <c r="A411" i="6"/>
  <c r="H410" i="6"/>
  <c r="C410" i="6"/>
  <c r="B410" i="6"/>
  <c r="A410" i="6"/>
  <c r="H409" i="6"/>
  <c r="H408" i="6" s="1"/>
  <c r="G409" i="6"/>
  <c r="G408" i="6" s="1"/>
  <c r="F409" i="6"/>
  <c r="E409" i="6"/>
  <c r="E408" i="6" s="1"/>
  <c r="D409" i="6"/>
  <c r="D408" i="6" s="1"/>
  <c r="B409" i="6"/>
  <c r="A409" i="6"/>
  <c r="F408" i="6"/>
  <c r="B408" i="6"/>
  <c r="A408" i="6"/>
  <c r="E407" i="6"/>
  <c r="D407" i="6"/>
  <c r="E406" i="6"/>
  <c r="D406" i="6"/>
  <c r="E405" i="6"/>
  <c r="D405" i="6"/>
  <c r="E404" i="6"/>
  <c r="D404" i="6"/>
  <c r="E403" i="6"/>
  <c r="D403" i="6"/>
  <c r="E402" i="6"/>
  <c r="D402" i="6"/>
  <c r="E401" i="6"/>
  <c r="D401" i="6"/>
  <c r="G400" i="6"/>
  <c r="F400" i="6"/>
  <c r="E400" i="6"/>
  <c r="D400" i="6"/>
  <c r="H400" i="6" s="1"/>
  <c r="G399" i="6"/>
  <c r="F399" i="6"/>
  <c r="E399" i="6"/>
  <c r="D399" i="6"/>
  <c r="H399" i="6" s="1"/>
  <c r="G398" i="6"/>
  <c r="F398" i="6"/>
  <c r="E398" i="6"/>
  <c r="D398" i="6"/>
  <c r="H398" i="6" s="1"/>
  <c r="G397" i="6"/>
  <c r="F397" i="6"/>
  <c r="E397" i="6"/>
  <c r="D397" i="6"/>
  <c r="G396" i="6"/>
  <c r="F396" i="6"/>
  <c r="E396" i="6"/>
  <c r="D396" i="6"/>
  <c r="H396" i="6" s="1"/>
  <c r="G395" i="6"/>
  <c r="F395" i="6"/>
  <c r="E395" i="6"/>
  <c r="D395" i="6"/>
  <c r="H395" i="6" s="1"/>
  <c r="G394" i="6"/>
  <c r="F394" i="6"/>
  <c r="E394" i="6"/>
  <c r="D394" i="6"/>
  <c r="H394" i="6" s="1"/>
  <c r="G393" i="6"/>
  <c r="F393" i="6"/>
  <c r="E393" i="6"/>
  <c r="D393" i="6"/>
  <c r="H393" i="6" s="1"/>
  <c r="G392" i="6"/>
  <c r="F392" i="6"/>
  <c r="E392" i="6"/>
  <c r="D392" i="6"/>
  <c r="D387" i="6" s="1"/>
  <c r="D386" i="6" s="1"/>
  <c r="E387" i="6"/>
  <c r="E386" i="6" s="1"/>
  <c r="F387" i="6"/>
  <c r="F386" i="6" s="1"/>
  <c r="G388" i="6"/>
  <c r="G387" i="6" s="1"/>
  <c r="G386" i="6" s="1"/>
  <c r="E388" i="6"/>
  <c r="D388" i="6"/>
  <c r="H388" i="6" s="1"/>
  <c r="C388" i="6"/>
  <c r="B388" i="6"/>
  <c r="A388" i="6"/>
  <c r="B387" i="6"/>
  <c r="A387" i="6"/>
  <c r="B386" i="6"/>
  <c r="A386" i="6"/>
  <c r="H385" i="6"/>
  <c r="C385" i="6"/>
  <c r="B385" i="6"/>
  <c r="A385" i="6"/>
  <c r="C384" i="6"/>
  <c r="B384" i="6"/>
  <c r="H383" i="6"/>
  <c r="C383" i="6"/>
  <c r="B383" i="6"/>
  <c r="H382" i="6"/>
  <c r="C382" i="6"/>
  <c r="B382" i="6"/>
  <c r="A382" i="6"/>
  <c r="H381" i="6"/>
  <c r="C381" i="6"/>
  <c r="B381" i="6"/>
  <c r="A381" i="6"/>
  <c r="H380" i="6"/>
  <c r="C380" i="6"/>
  <c r="B380" i="6"/>
  <c r="A380" i="6"/>
  <c r="G379" i="6"/>
  <c r="G378" i="6" s="1"/>
  <c r="F379" i="6"/>
  <c r="F378" i="6" s="1"/>
  <c r="E379" i="6"/>
  <c r="D379" i="6"/>
  <c r="D378" i="6" s="1"/>
  <c r="C379" i="6"/>
  <c r="B379" i="6"/>
  <c r="A379" i="6"/>
  <c r="E378" i="6"/>
  <c r="C378" i="6"/>
  <c r="B378" i="6"/>
  <c r="A378" i="6"/>
  <c r="G377" i="6"/>
  <c r="F377" i="6"/>
  <c r="E377" i="6"/>
  <c r="D377" i="6"/>
  <c r="H377" i="6" s="1"/>
  <c r="C377" i="6"/>
  <c r="B377" i="6"/>
  <c r="A377" i="6"/>
  <c r="G376" i="6"/>
  <c r="F376" i="6"/>
  <c r="E376" i="6"/>
  <c r="D376" i="6"/>
  <c r="D375" i="6" s="1"/>
  <c r="D374" i="6" s="1"/>
  <c r="C376" i="6"/>
  <c r="B376" i="6"/>
  <c r="A376" i="6"/>
  <c r="I375" i="6"/>
  <c r="G375" i="6"/>
  <c r="G374" i="6" s="1"/>
  <c r="F375" i="6"/>
  <c r="F374" i="6" s="1"/>
  <c r="E375" i="6"/>
  <c r="E374" i="6" s="1"/>
  <c r="C375" i="6"/>
  <c r="B375" i="6"/>
  <c r="C374" i="6"/>
  <c r="B374" i="6"/>
  <c r="A374" i="6"/>
  <c r="H373" i="6"/>
  <c r="G373" i="6"/>
  <c r="E373" i="6"/>
  <c r="D373" i="6"/>
  <c r="C373" i="6"/>
  <c r="B373" i="6"/>
  <c r="A373" i="6"/>
  <c r="G372" i="6"/>
  <c r="H372" i="6" s="1"/>
  <c r="E372" i="6"/>
  <c r="E371" i="6" s="1"/>
  <c r="D372" i="6"/>
  <c r="C372" i="6"/>
  <c r="B372" i="6"/>
  <c r="A372" i="6"/>
  <c r="I371" i="6"/>
  <c r="G371" i="6"/>
  <c r="F371" i="6"/>
  <c r="D371" i="6"/>
  <c r="D367" i="6" s="1"/>
  <c r="C371" i="6"/>
  <c r="B371" i="6"/>
  <c r="G370" i="6"/>
  <c r="F370" i="6"/>
  <c r="E370" i="6"/>
  <c r="D370" i="6"/>
  <c r="H370" i="6" s="1"/>
  <c r="C370" i="6"/>
  <c r="B370" i="6"/>
  <c r="A370" i="6"/>
  <c r="G369" i="6"/>
  <c r="F369" i="6"/>
  <c r="E369" i="6"/>
  <c r="D369" i="6"/>
  <c r="H369" i="6" s="1"/>
  <c r="H368" i="6" s="1"/>
  <c r="C369" i="6"/>
  <c r="B369" i="6"/>
  <c r="A369" i="6"/>
  <c r="G368" i="6"/>
  <c r="G367" i="6" s="1"/>
  <c r="F368" i="6"/>
  <c r="F367" i="6" s="1"/>
  <c r="E368" i="6"/>
  <c r="D368" i="6"/>
  <c r="C368" i="6"/>
  <c r="B368" i="6"/>
  <c r="I367" i="6"/>
  <c r="C367" i="6"/>
  <c r="B367" i="6"/>
  <c r="A367" i="6"/>
  <c r="G366" i="6"/>
  <c r="F366" i="6"/>
  <c r="E366" i="6"/>
  <c r="D366" i="6"/>
  <c r="H366" i="6" s="1"/>
  <c r="C366" i="6"/>
  <c r="B366" i="6"/>
  <c r="A366" i="6"/>
  <c r="G365" i="6"/>
  <c r="G364" i="6" s="1"/>
  <c r="G363" i="6" s="1"/>
  <c r="F365" i="6"/>
  <c r="E365" i="6"/>
  <c r="D365" i="6"/>
  <c r="C365" i="6"/>
  <c r="B365" i="6"/>
  <c r="A365" i="6"/>
  <c r="F364" i="6"/>
  <c r="F363" i="6" s="1"/>
  <c r="E364" i="6"/>
  <c r="D364" i="6"/>
  <c r="D363" i="6" s="1"/>
  <c r="C364" i="6"/>
  <c r="B364" i="6"/>
  <c r="E363" i="6"/>
  <c r="C363" i="6"/>
  <c r="B363" i="6"/>
  <c r="A363" i="6"/>
  <c r="H362" i="6"/>
  <c r="B362" i="6"/>
  <c r="A362" i="6"/>
  <c r="H361" i="6"/>
  <c r="B361" i="6"/>
  <c r="A361" i="6"/>
  <c r="H360" i="6"/>
  <c r="B360" i="6"/>
  <c r="A360" i="6"/>
  <c r="H359" i="6"/>
  <c r="C359" i="6"/>
  <c r="B359" i="6"/>
  <c r="A359" i="6"/>
  <c r="G358" i="6"/>
  <c r="F358" i="6"/>
  <c r="E358" i="6"/>
  <c r="D358" i="6"/>
  <c r="C358" i="6"/>
  <c r="C362" i="6" s="1"/>
  <c r="B358" i="6"/>
  <c r="A358" i="6"/>
  <c r="G357" i="6"/>
  <c r="F357" i="6"/>
  <c r="E357" i="6"/>
  <c r="D357" i="6"/>
  <c r="C357" i="6"/>
  <c r="B357" i="6"/>
  <c r="A357" i="6"/>
  <c r="G356" i="6"/>
  <c r="F356" i="6"/>
  <c r="E356" i="6"/>
  <c r="D356" i="6"/>
  <c r="C356" i="6"/>
  <c r="B356" i="6"/>
  <c r="A356" i="6"/>
  <c r="G355" i="6"/>
  <c r="F355" i="6"/>
  <c r="E355" i="6"/>
  <c r="D355" i="6"/>
  <c r="H355" i="6" s="1"/>
  <c r="C355" i="6"/>
  <c r="B355" i="6"/>
  <c r="A355" i="6"/>
  <c r="G354" i="6"/>
  <c r="F354" i="6"/>
  <c r="F348" i="6" s="1"/>
  <c r="F347" i="6" s="1"/>
  <c r="E354" i="6"/>
  <c r="D354" i="6"/>
  <c r="H354" i="6" s="1"/>
  <c r="C354" i="6"/>
  <c r="B354" i="6"/>
  <c r="A354" i="6"/>
  <c r="C353" i="6"/>
  <c r="B353" i="6"/>
  <c r="A353" i="6"/>
  <c r="C352" i="6"/>
  <c r="B352" i="6"/>
  <c r="A352" i="6"/>
  <c r="G351" i="6"/>
  <c r="F351" i="6"/>
  <c r="E351" i="6"/>
  <c r="E348" i="6" s="1"/>
  <c r="E347" i="6" s="1"/>
  <c r="D351" i="6"/>
  <c r="H351" i="6" s="1"/>
  <c r="C351" i="6"/>
  <c r="B351" i="6"/>
  <c r="A351" i="6"/>
  <c r="C350" i="6"/>
  <c r="B350" i="6"/>
  <c r="A350" i="6"/>
  <c r="G349" i="6"/>
  <c r="G348" i="6" s="1"/>
  <c r="G347" i="6" s="1"/>
  <c r="F349" i="6"/>
  <c r="E349" i="6"/>
  <c r="D349" i="6"/>
  <c r="D348" i="6" s="1"/>
  <c r="D347" i="6" s="1"/>
  <c r="B349" i="6"/>
  <c r="A349" i="6"/>
  <c r="B348" i="6"/>
  <c r="C347" i="6"/>
  <c r="B347" i="6"/>
  <c r="A347" i="6"/>
  <c r="C346" i="6"/>
  <c r="B346" i="6"/>
  <c r="H345" i="6"/>
  <c r="G345" i="6"/>
  <c r="F345" i="6"/>
  <c r="E345" i="6"/>
  <c r="D345" i="6"/>
  <c r="C345" i="6"/>
  <c r="B345" i="6"/>
  <c r="A345" i="6"/>
  <c r="G344" i="6"/>
  <c r="F344" i="6"/>
  <c r="E344" i="6"/>
  <c r="D344" i="6"/>
  <c r="C344" i="6"/>
  <c r="B344" i="6"/>
  <c r="A344" i="6"/>
  <c r="H343" i="6"/>
  <c r="G343" i="6"/>
  <c r="F343" i="6"/>
  <c r="E343" i="6"/>
  <c r="D343" i="6"/>
  <c r="C343" i="6"/>
  <c r="B343" i="6"/>
  <c r="A343" i="6"/>
  <c r="G342" i="6"/>
  <c r="G341" i="6" s="1"/>
  <c r="F342" i="6"/>
  <c r="F341" i="6" s="1"/>
  <c r="E342" i="6"/>
  <c r="D342" i="6"/>
  <c r="D341" i="6" s="1"/>
  <c r="B342" i="6"/>
  <c r="E341" i="6"/>
  <c r="C341" i="6"/>
  <c r="B341" i="6"/>
  <c r="A341" i="6"/>
  <c r="G340" i="6"/>
  <c r="F340" i="6"/>
  <c r="E340" i="6"/>
  <c r="D340" i="6"/>
  <c r="H340" i="6" s="1"/>
  <c r="C340" i="6"/>
  <c r="B340" i="6"/>
  <c r="A340" i="6"/>
  <c r="G339" i="6"/>
  <c r="F339" i="6"/>
  <c r="E339" i="6"/>
  <c r="D339" i="6"/>
  <c r="C339" i="6"/>
  <c r="B339" i="6"/>
  <c r="A339" i="6"/>
  <c r="G338" i="6"/>
  <c r="F338" i="6"/>
  <c r="E338" i="6"/>
  <c r="D338" i="6"/>
  <c r="C338" i="6"/>
  <c r="B338" i="6"/>
  <c r="A338" i="6"/>
  <c r="G337" i="6"/>
  <c r="F337" i="6"/>
  <c r="E337" i="6"/>
  <c r="E335" i="6" s="1"/>
  <c r="E334" i="6" s="1"/>
  <c r="D337" i="6"/>
  <c r="C337" i="6"/>
  <c r="B337" i="6"/>
  <c r="A337" i="6"/>
  <c r="G336" i="6"/>
  <c r="F336" i="6"/>
  <c r="E336" i="6"/>
  <c r="D336" i="6"/>
  <c r="H336" i="6" s="1"/>
  <c r="C336" i="6"/>
  <c r="B336" i="6"/>
  <c r="A336" i="6"/>
  <c r="G335" i="6"/>
  <c r="G334" i="6" s="1"/>
  <c r="F335" i="6"/>
  <c r="F334" i="6" s="1"/>
  <c r="D335" i="6"/>
  <c r="C335" i="6"/>
  <c r="B335" i="6"/>
  <c r="D334" i="6"/>
  <c r="C334" i="6"/>
  <c r="B334" i="6"/>
  <c r="A334" i="6"/>
  <c r="G333" i="6"/>
  <c r="F333" i="6"/>
  <c r="E333" i="6"/>
  <c r="D333" i="6"/>
  <c r="H333" i="6" s="1"/>
  <c r="C333" i="6"/>
  <c r="B333" i="6"/>
  <c r="A333" i="6"/>
  <c r="G332" i="6"/>
  <c r="F332" i="6"/>
  <c r="E332" i="6"/>
  <c r="D332" i="6"/>
  <c r="H332" i="6" s="1"/>
  <c r="C332" i="6"/>
  <c r="B332" i="6"/>
  <c r="A332" i="6"/>
  <c r="G331" i="6"/>
  <c r="F331" i="6"/>
  <c r="F330" i="6" s="1"/>
  <c r="E331" i="6"/>
  <c r="E330" i="6" s="1"/>
  <c r="D331" i="6"/>
  <c r="D330" i="6" s="1"/>
  <c r="C331" i="6"/>
  <c r="B331" i="6"/>
  <c r="G330" i="6"/>
  <c r="C330" i="6"/>
  <c r="B330" i="6"/>
  <c r="A330" i="6"/>
  <c r="C329" i="6"/>
  <c r="B329" i="6"/>
  <c r="A329" i="6"/>
  <c r="H328" i="6"/>
  <c r="C328" i="6"/>
  <c r="B328" i="6"/>
  <c r="A328" i="6"/>
  <c r="H327" i="6"/>
  <c r="C327" i="6"/>
  <c r="B327" i="6"/>
  <c r="A327" i="6"/>
  <c r="H326" i="6"/>
  <c r="H325" i="6" s="1"/>
  <c r="G326" i="6"/>
  <c r="G325" i="6" s="1"/>
  <c r="F326" i="6"/>
  <c r="F325" i="6" s="1"/>
  <c r="E326" i="6"/>
  <c r="D326" i="6"/>
  <c r="D325" i="6" s="1"/>
  <c r="C326" i="6"/>
  <c r="C342" i="6" s="1"/>
  <c r="B326" i="6"/>
  <c r="E325" i="6"/>
  <c r="C325" i="6"/>
  <c r="B325" i="6"/>
  <c r="A325" i="6"/>
  <c r="G324" i="6"/>
  <c r="G323" i="6" s="1"/>
  <c r="F324" i="6"/>
  <c r="E324" i="6"/>
  <c r="D324" i="6"/>
  <c r="H324" i="6" s="1"/>
  <c r="C324" i="6"/>
  <c r="E323" i="6"/>
  <c r="D323" i="6"/>
  <c r="C323" i="6"/>
  <c r="B323" i="6"/>
  <c r="G322" i="6"/>
  <c r="E322" i="6"/>
  <c r="D322" i="6"/>
  <c r="C322" i="6"/>
  <c r="B322" i="6"/>
  <c r="A322" i="6"/>
  <c r="B321" i="6"/>
  <c r="A321" i="6"/>
  <c r="B320" i="6"/>
  <c r="C319" i="6"/>
  <c r="B319" i="6"/>
  <c r="A319" i="6"/>
  <c r="B318" i="6"/>
  <c r="A318" i="6"/>
  <c r="H316" i="6"/>
  <c r="C316" i="6"/>
  <c r="B316" i="6"/>
  <c r="A316" i="6"/>
  <c r="H315" i="6"/>
  <c r="H314" i="6" s="1"/>
  <c r="G315" i="6"/>
  <c r="G314" i="6" s="1"/>
  <c r="F315" i="6"/>
  <c r="E315" i="6"/>
  <c r="D315" i="6"/>
  <c r="D314" i="6" s="1"/>
  <c r="C315" i="6"/>
  <c r="B315" i="6"/>
  <c r="F314" i="6"/>
  <c r="E314" i="6"/>
  <c r="C314" i="6"/>
  <c r="B314" i="6"/>
  <c r="A314" i="6"/>
  <c r="G313" i="6"/>
  <c r="E313" i="6"/>
  <c r="D313" i="6"/>
  <c r="C313" i="6"/>
  <c r="B313" i="6"/>
  <c r="A313" i="6"/>
  <c r="G312" i="6"/>
  <c r="E312" i="6"/>
  <c r="D312" i="6"/>
  <c r="H312" i="6" s="1"/>
  <c r="C312" i="6"/>
  <c r="B312" i="6"/>
  <c r="A312" i="6"/>
  <c r="H311" i="6"/>
  <c r="G311" i="6"/>
  <c r="E311" i="6"/>
  <c r="D311" i="6"/>
  <c r="D309" i="6" s="1"/>
  <c r="D308" i="6" s="1"/>
  <c r="D307" i="6" s="1"/>
  <c r="C311" i="6"/>
  <c r="B311" i="6"/>
  <c r="A311" i="6"/>
  <c r="G310" i="6"/>
  <c r="E310" i="6"/>
  <c r="D310" i="6"/>
  <c r="C310" i="6"/>
  <c r="B310" i="6"/>
  <c r="A310" i="6"/>
  <c r="F309" i="6"/>
  <c r="C309" i="6"/>
  <c r="B309" i="6"/>
  <c r="C308" i="6"/>
  <c r="B308" i="6"/>
  <c r="A308" i="6"/>
  <c r="C307" i="6"/>
  <c r="B307" i="6"/>
  <c r="A307" i="6"/>
  <c r="G306" i="6"/>
  <c r="E306" i="6"/>
  <c r="D306" i="6"/>
  <c r="H306" i="6" s="1"/>
  <c r="C306" i="6"/>
  <c r="B306" i="6"/>
  <c r="A306" i="6"/>
  <c r="G305" i="6"/>
  <c r="F305" i="6"/>
  <c r="E305" i="6"/>
  <c r="D305" i="6"/>
  <c r="H305" i="6" s="1"/>
  <c r="H304" i="6" s="1"/>
  <c r="C305" i="6"/>
  <c r="B305" i="6"/>
  <c r="A305" i="6"/>
  <c r="G304" i="6"/>
  <c r="F304" i="6"/>
  <c r="E304" i="6"/>
  <c r="D304" i="6"/>
  <c r="C304" i="6"/>
  <c r="B304" i="6"/>
  <c r="A304" i="6"/>
  <c r="G303" i="6"/>
  <c r="F303" i="6"/>
  <c r="E303" i="6"/>
  <c r="E301" i="6" s="1"/>
  <c r="D303" i="6"/>
  <c r="C303" i="6"/>
  <c r="B303" i="6"/>
  <c r="A303" i="6"/>
  <c r="G302" i="6"/>
  <c r="F302" i="6"/>
  <c r="E302" i="6"/>
  <c r="D302" i="6"/>
  <c r="B302" i="6"/>
  <c r="G301" i="6"/>
  <c r="F301" i="6"/>
  <c r="C301" i="6"/>
  <c r="B301" i="6"/>
  <c r="A301" i="6"/>
  <c r="H300" i="6"/>
  <c r="C300" i="6"/>
  <c r="B300" i="6"/>
  <c r="A300" i="6"/>
  <c r="H299" i="6"/>
  <c r="C299" i="6"/>
  <c r="B299" i="6"/>
  <c r="A299" i="6"/>
  <c r="I298" i="6"/>
  <c r="H298" i="6"/>
  <c r="G298" i="6"/>
  <c r="F298" i="6"/>
  <c r="E298" i="6"/>
  <c r="D298" i="6"/>
  <c r="C298" i="6"/>
  <c r="B298" i="6"/>
  <c r="A298" i="6"/>
  <c r="B297" i="6"/>
  <c r="C296" i="6"/>
  <c r="B296" i="6"/>
  <c r="G295" i="6"/>
  <c r="F295" i="6"/>
  <c r="F293" i="6" s="1"/>
  <c r="E295" i="6"/>
  <c r="D295" i="6"/>
  <c r="C295" i="6"/>
  <c r="B295" i="6"/>
  <c r="A295" i="6"/>
  <c r="I294" i="6"/>
  <c r="H294" i="6"/>
  <c r="G294" i="6"/>
  <c r="F294" i="6"/>
  <c r="E294" i="6"/>
  <c r="D294" i="6"/>
  <c r="C294" i="6"/>
  <c r="B294" i="6"/>
  <c r="A294" i="6"/>
  <c r="I293" i="6"/>
  <c r="G293" i="6"/>
  <c r="E293" i="6"/>
  <c r="D293" i="6"/>
  <c r="C293" i="6"/>
  <c r="B293" i="6"/>
  <c r="A293" i="6"/>
  <c r="I292" i="6"/>
  <c r="I289" i="6" s="1"/>
  <c r="H292" i="6"/>
  <c r="C292" i="6"/>
  <c r="B292" i="6"/>
  <c r="A292" i="6"/>
  <c r="I291" i="6"/>
  <c r="G291" i="6"/>
  <c r="F291" i="6"/>
  <c r="F285" i="6" s="1"/>
  <c r="E291" i="6"/>
  <c r="D291" i="6"/>
  <c r="H291" i="6" s="1"/>
  <c r="C291" i="6"/>
  <c r="B291" i="6"/>
  <c r="A291" i="6"/>
  <c r="I290" i="6"/>
  <c r="H290" i="6"/>
  <c r="C290" i="6"/>
  <c r="B290" i="6"/>
  <c r="A290" i="6"/>
  <c r="H289" i="6"/>
  <c r="C289" i="6"/>
  <c r="B289" i="6"/>
  <c r="A289" i="6"/>
  <c r="I288" i="6"/>
  <c r="H288" i="6"/>
  <c r="C288" i="6"/>
  <c r="B288" i="6"/>
  <c r="A288" i="6"/>
  <c r="H287" i="6"/>
  <c r="C287" i="6"/>
  <c r="B287" i="6"/>
  <c r="A287" i="6"/>
  <c r="H286" i="6"/>
  <c r="C286" i="6"/>
  <c r="B286" i="6"/>
  <c r="A286" i="6"/>
  <c r="G285" i="6"/>
  <c r="E285" i="6"/>
  <c r="D285" i="6"/>
  <c r="H285" i="6" s="1"/>
  <c r="B285" i="6"/>
  <c r="A285" i="6"/>
  <c r="G284" i="6"/>
  <c r="F284" i="6"/>
  <c r="E284" i="6"/>
  <c r="D284" i="6"/>
  <c r="H284" i="6" s="1"/>
  <c r="B284" i="6"/>
  <c r="A284" i="6"/>
  <c r="G283" i="6"/>
  <c r="G277" i="6" s="1"/>
  <c r="F283" i="6"/>
  <c r="E283" i="6"/>
  <c r="D283" i="6"/>
  <c r="C283" i="6"/>
  <c r="B283" i="6"/>
  <c r="A283" i="6"/>
  <c r="G282" i="6"/>
  <c r="F282" i="6"/>
  <c r="E282" i="6"/>
  <c r="D282" i="6"/>
  <c r="C282" i="6"/>
  <c r="B282" i="6"/>
  <c r="A282" i="6"/>
  <c r="G281" i="6"/>
  <c r="F281" i="6"/>
  <c r="F280" i="6" s="1"/>
  <c r="F279" i="6" s="1"/>
  <c r="F278" i="6" s="1"/>
  <c r="E281" i="6"/>
  <c r="D281" i="6"/>
  <c r="C281" i="6"/>
  <c r="B281" i="6"/>
  <c r="A281" i="6"/>
  <c r="G280" i="6"/>
  <c r="G279" i="6" s="1"/>
  <c r="G278" i="6" s="1"/>
  <c r="B280" i="6"/>
  <c r="C279" i="6"/>
  <c r="B279" i="6"/>
  <c r="A279" i="6"/>
  <c r="I277" i="6"/>
  <c r="F277" i="6"/>
  <c r="E277" i="6"/>
  <c r="D277" i="6"/>
  <c r="B277" i="6"/>
  <c r="A277" i="6"/>
  <c r="C276" i="6"/>
  <c r="B276" i="6"/>
  <c r="A276" i="6"/>
  <c r="C275" i="6"/>
  <c r="B275" i="6"/>
  <c r="A275" i="6"/>
  <c r="G274" i="6"/>
  <c r="F274" i="6"/>
  <c r="E274" i="6"/>
  <c r="D274" i="6"/>
  <c r="C274" i="6"/>
  <c r="B274" i="6"/>
  <c r="A274" i="6"/>
  <c r="C273" i="6"/>
  <c r="B273" i="6"/>
  <c r="A273" i="6"/>
  <c r="C272" i="6"/>
  <c r="B272" i="6"/>
  <c r="A272" i="6"/>
  <c r="G271" i="6"/>
  <c r="F271" i="6"/>
  <c r="E271" i="6"/>
  <c r="D271" i="6"/>
  <c r="H271" i="6" s="1"/>
  <c r="C271" i="6"/>
  <c r="B271" i="6"/>
  <c r="A271" i="6"/>
  <c r="C270" i="6"/>
  <c r="B270" i="6"/>
  <c r="A270" i="6"/>
  <c r="C269" i="6"/>
  <c r="B269" i="6"/>
  <c r="A269" i="6"/>
  <c r="G268" i="6"/>
  <c r="F268" i="6"/>
  <c r="E268" i="6"/>
  <c r="D268" i="6"/>
  <c r="H268" i="6" s="1"/>
  <c r="C268" i="6"/>
  <c r="B268" i="6"/>
  <c r="A268" i="6"/>
  <c r="C267" i="6"/>
  <c r="B267" i="6"/>
  <c r="A267" i="6"/>
  <c r="C266" i="6"/>
  <c r="B266" i="6"/>
  <c r="A266" i="6"/>
  <c r="G265" i="6"/>
  <c r="F265" i="6"/>
  <c r="E265" i="6"/>
  <c r="D265" i="6"/>
  <c r="C265" i="6"/>
  <c r="B265" i="6"/>
  <c r="A265" i="6"/>
  <c r="C264" i="6"/>
  <c r="B264" i="6"/>
  <c r="A264" i="6"/>
  <c r="C263" i="6"/>
  <c r="B263" i="6"/>
  <c r="A263" i="6"/>
  <c r="G262" i="6"/>
  <c r="G259" i="6" s="1"/>
  <c r="F262" i="6"/>
  <c r="E262" i="6"/>
  <c r="D262" i="6"/>
  <c r="C262" i="6"/>
  <c r="B262" i="6"/>
  <c r="A262" i="6"/>
  <c r="B261" i="6"/>
  <c r="A261" i="6"/>
  <c r="B260" i="6"/>
  <c r="A260" i="6"/>
  <c r="F259" i="6"/>
  <c r="C259" i="6"/>
  <c r="B259" i="6"/>
  <c r="A259" i="6"/>
  <c r="G258" i="6"/>
  <c r="F258" i="6"/>
  <c r="E258" i="6"/>
  <c r="D258" i="6"/>
  <c r="C258" i="6"/>
  <c r="B258" i="6"/>
  <c r="A258" i="6"/>
  <c r="G257" i="6"/>
  <c r="F257" i="6"/>
  <c r="F254" i="6" s="1"/>
  <c r="E257" i="6"/>
  <c r="D257" i="6"/>
  <c r="C257" i="6"/>
  <c r="B257" i="6"/>
  <c r="A257" i="6"/>
  <c r="B256" i="6"/>
  <c r="H255" i="6"/>
  <c r="C255" i="6"/>
  <c r="B255" i="6"/>
  <c r="A255" i="6"/>
  <c r="I254" i="6"/>
  <c r="E254" i="6"/>
  <c r="D254" i="6"/>
  <c r="C254" i="6"/>
  <c r="B254" i="6"/>
  <c r="A254" i="6"/>
  <c r="G253" i="6"/>
  <c r="F253" i="6"/>
  <c r="E253" i="6"/>
  <c r="D253" i="6"/>
  <c r="H253" i="6" s="1"/>
  <c r="C253" i="6"/>
  <c r="B253" i="6"/>
  <c r="A253" i="6"/>
  <c r="G252" i="6"/>
  <c r="F252" i="6"/>
  <c r="E252" i="6"/>
  <c r="D252" i="6"/>
  <c r="H252" i="6" s="1"/>
  <c r="C252" i="6"/>
  <c r="B252" i="6"/>
  <c r="A252" i="6"/>
  <c r="G251" i="6"/>
  <c r="F251" i="6"/>
  <c r="E251" i="6"/>
  <c r="D251" i="6"/>
  <c r="H251" i="6" s="1"/>
  <c r="C251" i="6"/>
  <c r="B251" i="6"/>
  <c r="A251" i="6"/>
  <c r="G250" i="6"/>
  <c r="F250" i="6"/>
  <c r="E250" i="6"/>
  <c r="D250" i="6"/>
  <c r="H250" i="6" s="1"/>
  <c r="C250" i="6"/>
  <c r="B250" i="6"/>
  <c r="A250" i="6"/>
  <c r="G249" i="6"/>
  <c r="F249" i="6"/>
  <c r="E249" i="6"/>
  <c r="D249" i="6"/>
  <c r="H249" i="6" s="1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I243" i="6"/>
  <c r="G243" i="6"/>
  <c r="F243" i="6"/>
  <c r="E243" i="6"/>
  <c r="D243" i="6"/>
  <c r="C243" i="6"/>
  <c r="B243" i="6"/>
  <c r="A243" i="6"/>
  <c r="H242" i="6"/>
  <c r="C242" i="6"/>
  <c r="B242" i="6"/>
  <c r="A242" i="6"/>
  <c r="H241" i="6"/>
  <c r="C241" i="6"/>
  <c r="B241" i="6"/>
  <c r="A241" i="6"/>
  <c r="H240" i="6"/>
  <c r="C240" i="6"/>
  <c r="B240" i="6"/>
  <c r="A240" i="6"/>
  <c r="H239" i="6"/>
  <c r="C239" i="6"/>
  <c r="B239" i="6"/>
  <c r="A239" i="6"/>
  <c r="H238" i="6"/>
  <c r="H237" i="6" s="1"/>
  <c r="C238" i="6"/>
  <c r="B238" i="6"/>
  <c r="A238" i="6"/>
  <c r="I237" i="6"/>
  <c r="G237" i="6"/>
  <c r="F237" i="6"/>
  <c r="F236" i="6" s="1"/>
  <c r="F235" i="6" s="1"/>
  <c r="E237" i="6"/>
  <c r="D237" i="6"/>
  <c r="C237" i="6"/>
  <c r="B237" i="6"/>
  <c r="A237" i="6"/>
  <c r="C236" i="6"/>
  <c r="B236" i="6"/>
  <c r="A236" i="6"/>
  <c r="C235" i="6"/>
  <c r="C278" i="6" s="1"/>
  <c r="B235" i="6"/>
  <c r="B278" i="6" s="1"/>
  <c r="C234" i="6"/>
  <c r="B234" i="6"/>
  <c r="A234" i="6"/>
  <c r="C233" i="6"/>
  <c r="B233" i="6"/>
  <c r="A233" i="6"/>
  <c r="B230" i="6"/>
  <c r="A230" i="6"/>
  <c r="G229" i="6"/>
  <c r="F229" i="6"/>
  <c r="E229" i="6"/>
  <c r="E228" i="6" s="1"/>
  <c r="D229" i="6"/>
  <c r="H229" i="6" s="1"/>
  <c r="H228" i="6" s="1"/>
  <c r="H227" i="6" s="1"/>
  <c r="C229" i="6"/>
  <c r="B229" i="6"/>
  <c r="A229" i="6"/>
  <c r="G228" i="6"/>
  <c r="F228" i="6"/>
  <c r="D228" i="6"/>
  <c r="C228" i="6"/>
  <c r="B228" i="6"/>
  <c r="A228" i="6"/>
  <c r="G227" i="6"/>
  <c r="F227" i="6"/>
  <c r="E227" i="6"/>
  <c r="D227" i="6"/>
  <c r="C227" i="6"/>
  <c r="B227" i="6"/>
  <c r="A227" i="6"/>
  <c r="G226" i="6"/>
  <c r="F226" i="6"/>
  <c r="F225" i="6" s="1"/>
  <c r="F217" i="6" s="1"/>
  <c r="E226" i="6"/>
  <c r="E225" i="6" s="1"/>
  <c r="E217" i="6" s="1"/>
  <c r="D226" i="6"/>
  <c r="H226" i="6" s="1"/>
  <c r="H225" i="6" s="1"/>
  <c r="H217" i="6" s="1"/>
  <c r="C226" i="6"/>
  <c r="B226" i="6"/>
  <c r="A226" i="6"/>
  <c r="G225" i="6"/>
  <c r="D225" i="6"/>
  <c r="C225" i="6"/>
  <c r="B225" i="6"/>
  <c r="A225" i="6"/>
  <c r="G224" i="6"/>
  <c r="F224" i="6"/>
  <c r="E224" i="6"/>
  <c r="D224" i="6"/>
  <c r="C224" i="6"/>
  <c r="B224" i="6"/>
  <c r="A224" i="6"/>
  <c r="G223" i="6"/>
  <c r="F223" i="6"/>
  <c r="E223" i="6"/>
  <c r="D223" i="6"/>
  <c r="C223" i="6"/>
  <c r="B223" i="6"/>
  <c r="A223" i="6"/>
  <c r="G222" i="6"/>
  <c r="F222" i="6"/>
  <c r="E222" i="6"/>
  <c r="D222" i="6"/>
  <c r="H222" i="6" s="1"/>
  <c r="C222" i="6"/>
  <c r="B222" i="6"/>
  <c r="A222" i="6"/>
  <c r="G221" i="6"/>
  <c r="F221" i="6"/>
  <c r="E221" i="6"/>
  <c r="E220" i="6" s="1"/>
  <c r="E219" i="6" s="1"/>
  <c r="D221" i="6"/>
  <c r="H221" i="6" s="1"/>
  <c r="C221" i="6"/>
  <c r="B221" i="6"/>
  <c r="A221" i="6"/>
  <c r="G220" i="6"/>
  <c r="F220" i="6"/>
  <c r="F218" i="6" s="1"/>
  <c r="D220" i="6"/>
  <c r="C220" i="6"/>
  <c r="B220" i="6"/>
  <c r="A220" i="6"/>
  <c r="G219" i="6"/>
  <c r="F219" i="6"/>
  <c r="D219" i="6"/>
  <c r="C219" i="6"/>
  <c r="B219" i="6"/>
  <c r="A219" i="6"/>
  <c r="G218" i="6"/>
  <c r="D218" i="6"/>
  <c r="C218" i="6"/>
  <c r="B218" i="6"/>
  <c r="A218" i="6"/>
  <c r="G217" i="6"/>
  <c r="G216" i="6" s="1"/>
  <c r="D217" i="6"/>
  <c r="C217" i="6"/>
  <c r="B217" i="6"/>
  <c r="A217" i="6"/>
  <c r="I216" i="6"/>
  <c r="D216" i="6"/>
  <c r="C216" i="6"/>
  <c r="B216" i="6"/>
  <c r="A216" i="6"/>
  <c r="G214" i="6"/>
  <c r="G210" i="6" s="1"/>
  <c r="G209" i="6" s="1"/>
  <c r="E214" i="6"/>
  <c r="D214" i="6"/>
  <c r="C214" i="6"/>
  <c r="B214" i="6"/>
  <c r="A214" i="6"/>
  <c r="G213" i="6"/>
  <c r="F213" i="6"/>
  <c r="E213" i="6"/>
  <c r="D213" i="6"/>
  <c r="C213" i="6"/>
  <c r="B213" i="6"/>
  <c r="A213" i="6"/>
  <c r="G212" i="6"/>
  <c r="F212" i="6"/>
  <c r="F210" i="6" s="1"/>
  <c r="F209" i="6" s="1"/>
  <c r="E212" i="6"/>
  <c r="D212" i="6"/>
  <c r="H212" i="6" s="1"/>
  <c r="C212" i="6"/>
  <c r="B212" i="6"/>
  <c r="A212" i="6"/>
  <c r="G211" i="6"/>
  <c r="F211" i="6"/>
  <c r="E211" i="6"/>
  <c r="D211" i="6"/>
  <c r="C211" i="6"/>
  <c r="B211" i="6"/>
  <c r="A211" i="6"/>
  <c r="E210" i="6"/>
  <c r="E209" i="6" s="1"/>
  <c r="D210" i="6"/>
  <c r="C210" i="6"/>
  <c r="B210" i="6"/>
  <c r="B183" i="6" s="1"/>
  <c r="A210" i="6"/>
  <c r="D209" i="6"/>
  <c r="C209" i="6"/>
  <c r="B209" i="6"/>
  <c r="A209" i="6"/>
  <c r="H207" i="6"/>
  <c r="G207" i="6"/>
  <c r="F207" i="6"/>
  <c r="E207" i="6"/>
  <c r="D207" i="6"/>
  <c r="C207" i="6"/>
  <c r="B207" i="6"/>
  <c r="A207" i="6"/>
  <c r="G206" i="6"/>
  <c r="G205" i="6" s="1"/>
  <c r="F206" i="6"/>
  <c r="F205" i="6" s="1"/>
  <c r="F204" i="6" s="1"/>
  <c r="E206" i="6"/>
  <c r="D206" i="6"/>
  <c r="C206" i="6"/>
  <c r="B206" i="6"/>
  <c r="E205" i="6"/>
  <c r="E204" i="6" s="1"/>
  <c r="D205" i="6"/>
  <c r="C204" i="6"/>
  <c r="B204" i="6"/>
  <c r="A204" i="6"/>
  <c r="H203" i="6"/>
  <c r="C203" i="6"/>
  <c r="B203" i="6"/>
  <c r="A203" i="6"/>
  <c r="H202" i="6"/>
  <c r="C202" i="6"/>
  <c r="B202" i="6"/>
  <c r="A202" i="6"/>
  <c r="G201" i="6"/>
  <c r="F201" i="6"/>
  <c r="F200" i="6" s="1"/>
  <c r="E201" i="6"/>
  <c r="D201" i="6"/>
  <c r="C201" i="6"/>
  <c r="B201" i="6"/>
  <c r="A201" i="6"/>
  <c r="G200" i="6"/>
  <c r="G199" i="6" s="1"/>
  <c r="E200" i="6"/>
  <c r="E199" i="6" s="1"/>
  <c r="D200" i="6"/>
  <c r="C200" i="6"/>
  <c r="B200" i="6"/>
  <c r="B185" i="6" s="1"/>
  <c r="D199" i="6"/>
  <c r="C199" i="6"/>
  <c r="B199" i="6"/>
  <c r="A199" i="6"/>
  <c r="H198" i="6"/>
  <c r="G198" i="6"/>
  <c r="E198" i="6"/>
  <c r="D198" i="6"/>
  <c r="C198" i="6"/>
  <c r="B198" i="6"/>
  <c r="A198" i="6"/>
  <c r="G197" i="6"/>
  <c r="H197" i="6" s="1"/>
  <c r="E197" i="6"/>
  <c r="D197" i="6"/>
  <c r="C197" i="6"/>
  <c r="B197" i="6"/>
  <c r="A197" i="6"/>
  <c r="G196" i="6"/>
  <c r="E196" i="6"/>
  <c r="D196" i="6"/>
  <c r="C196" i="6"/>
  <c r="B196" i="6"/>
  <c r="A196" i="6"/>
  <c r="G195" i="6"/>
  <c r="E195" i="6"/>
  <c r="D195" i="6"/>
  <c r="H195" i="6" s="1"/>
  <c r="C195" i="6"/>
  <c r="B195" i="6"/>
  <c r="A195" i="6"/>
  <c r="H194" i="6"/>
  <c r="G194" i="6"/>
  <c r="E194" i="6"/>
  <c r="D194" i="6"/>
  <c r="C194" i="6"/>
  <c r="B194" i="6"/>
  <c r="A194" i="6"/>
  <c r="G193" i="6"/>
  <c r="H193" i="6" s="1"/>
  <c r="E193" i="6"/>
  <c r="D193" i="6"/>
  <c r="C193" i="6"/>
  <c r="B193" i="6"/>
  <c r="A193" i="6"/>
  <c r="G192" i="6"/>
  <c r="E192" i="6"/>
  <c r="D192" i="6"/>
  <c r="C192" i="6"/>
  <c r="B192" i="6"/>
  <c r="A192" i="6"/>
  <c r="G191" i="6"/>
  <c r="E191" i="6"/>
  <c r="D191" i="6"/>
  <c r="H191" i="6" s="1"/>
  <c r="C191" i="6"/>
  <c r="B191" i="6"/>
  <c r="A191" i="6"/>
  <c r="H190" i="6"/>
  <c r="G190" i="6"/>
  <c r="E190" i="6"/>
  <c r="D190" i="6"/>
  <c r="C190" i="6"/>
  <c r="B190" i="6"/>
  <c r="A190" i="6"/>
  <c r="G189" i="6"/>
  <c r="H189" i="6" s="1"/>
  <c r="E189" i="6"/>
  <c r="D189" i="6"/>
  <c r="C189" i="6"/>
  <c r="B189" i="6"/>
  <c r="A189" i="6"/>
  <c r="G188" i="6"/>
  <c r="E188" i="6"/>
  <c r="D188" i="6"/>
  <c r="C188" i="6"/>
  <c r="B188" i="6"/>
  <c r="A188" i="6"/>
  <c r="F187" i="6"/>
  <c r="C187" i="6"/>
  <c r="B187" i="6"/>
  <c r="A187" i="6"/>
  <c r="C186" i="6"/>
  <c r="B186" i="6"/>
  <c r="A186" i="6"/>
  <c r="B184" i="6"/>
  <c r="C183" i="6"/>
  <c r="I182" i="6"/>
  <c r="C182" i="6"/>
  <c r="B182" i="6"/>
  <c r="A182" i="6"/>
  <c r="G181" i="6"/>
  <c r="F181" i="6"/>
  <c r="E181" i="6"/>
  <c r="D181" i="6"/>
  <c r="H181" i="6" s="1"/>
  <c r="C181" i="6"/>
  <c r="B181" i="6"/>
  <c r="A181" i="6"/>
  <c r="G180" i="6"/>
  <c r="F180" i="6"/>
  <c r="E180" i="6"/>
  <c r="D180" i="6"/>
  <c r="H180" i="6" s="1"/>
  <c r="C180" i="6"/>
  <c r="B180" i="6"/>
  <c r="A180" i="6"/>
  <c r="G179" i="6"/>
  <c r="F179" i="6"/>
  <c r="E179" i="6"/>
  <c r="D179" i="6"/>
  <c r="D178" i="6" s="1"/>
  <c r="D177" i="6" s="1"/>
  <c r="C179" i="6"/>
  <c r="B179" i="6"/>
  <c r="A179" i="6"/>
  <c r="G178" i="6"/>
  <c r="F178" i="6"/>
  <c r="E178" i="6"/>
  <c r="E177" i="6" s="1"/>
  <c r="C178" i="6"/>
  <c r="B178" i="6"/>
  <c r="G177" i="6"/>
  <c r="F177" i="6"/>
  <c r="C177" i="6"/>
  <c r="B177" i="6"/>
  <c r="A177" i="6"/>
  <c r="H176" i="6"/>
  <c r="C176" i="6"/>
  <c r="B176" i="6"/>
  <c r="A176" i="6"/>
  <c r="I175" i="6"/>
  <c r="H175" i="6"/>
  <c r="G175" i="6"/>
  <c r="F175" i="6"/>
  <c r="E175" i="6"/>
  <c r="D175" i="6"/>
  <c r="C175" i="6"/>
  <c r="B175" i="6"/>
  <c r="A175" i="6"/>
  <c r="H174" i="6"/>
  <c r="C174" i="6"/>
  <c r="B174" i="6"/>
  <c r="A174" i="6"/>
  <c r="H173" i="6"/>
  <c r="C173" i="6"/>
  <c r="B173" i="6"/>
  <c r="A173" i="6"/>
  <c r="H172" i="6"/>
  <c r="H171" i="6" s="1"/>
  <c r="G172" i="6"/>
  <c r="G171" i="6" s="1"/>
  <c r="G170" i="6" s="1"/>
  <c r="F172" i="6"/>
  <c r="F171" i="6" s="1"/>
  <c r="F170" i="6" s="1"/>
  <c r="E172" i="6"/>
  <c r="D172" i="6"/>
  <c r="D171" i="6" s="1"/>
  <c r="C172" i="6"/>
  <c r="B172" i="6"/>
  <c r="E171" i="6"/>
  <c r="E170" i="6" s="1"/>
  <c r="C171" i="6"/>
  <c r="B171" i="6"/>
  <c r="A171" i="6"/>
  <c r="C170" i="6"/>
  <c r="B170" i="6"/>
  <c r="A170" i="6"/>
  <c r="H169" i="6"/>
  <c r="C169" i="6"/>
  <c r="B169" i="6"/>
  <c r="A169" i="6"/>
  <c r="I168" i="6"/>
  <c r="H168" i="6"/>
  <c r="G168" i="6"/>
  <c r="F168" i="6"/>
  <c r="F167" i="6" s="1"/>
  <c r="E168" i="6"/>
  <c r="D168" i="6"/>
  <c r="C168" i="6"/>
  <c r="B168" i="6"/>
  <c r="A168" i="6"/>
  <c r="I167" i="6"/>
  <c r="H167" i="6"/>
  <c r="G167" i="6"/>
  <c r="E167" i="6"/>
  <c r="D167" i="6"/>
  <c r="C167" i="6"/>
  <c r="B167" i="6"/>
  <c r="A167" i="6"/>
  <c r="G166" i="6"/>
  <c r="F166" i="6"/>
  <c r="E166" i="6"/>
  <c r="D166" i="6"/>
  <c r="H166" i="6" s="1"/>
  <c r="C166" i="6"/>
  <c r="B166" i="6"/>
  <c r="A166" i="6"/>
  <c r="G165" i="6"/>
  <c r="F165" i="6"/>
  <c r="E165" i="6"/>
  <c r="D165" i="6"/>
  <c r="H165" i="6" s="1"/>
  <c r="C165" i="6"/>
  <c r="B165" i="6"/>
  <c r="A165" i="6"/>
  <c r="G164" i="6"/>
  <c r="F164" i="6"/>
  <c r="E164" i="6"/>
  <c r="D164" i="6"/>
  <c r="C164" i="6"/>
  <c r="B164" i="6"/>
  <c r="A164" i="6"/>
  <c r="G163" i="6"/>
  <c r="G146" i="6" s="1"/>
  <c r="F163" i="6"/>
  <c r="E163" i="6"/>
  <c r="D163" i="6"/>
  <c r="H163" i="6" s="1"/>
  <c r="D162" i="6"/>
  <c r="C162" i="6"/>
  <c r="B162" i="6"/>
  <c r="A162" i="6"/>
  <c r="G161" i="6"/>
  <c r="F161" i="6"/>
  <c r="E161" i="6"/>
  <c r="D161" i="6"/>
  <c r="H161" i="6" s="1"/>
  <c r="C161" i="6"/>
  <c r="B161" i="6"/>
  <c r="A161" i="6"/>
  <c r="C160" i="6"/>
  <c r="B160" i="6"/>
  <c r="A160" i="6"/>
  <c r="C159" i="6"/>
  <c r="B159" i="6"/>
  <c r="A159" i="6"/>
  <c r="C158" i="6"/>
  <c r="B158" i="6"/>
  <c r="A158" i="6"/>
  <c r="G157" i="6"/>
  <c r="F157" i="6"/>
  <c r="F146" i="6" s="1"/>
  <c r="F145" i="6" s="1"/>
  <c r="E157" i="6"/>
  <c r="E146" i="6" s="1"/>
  <c r="E145" i="6" s="1"/>
  <c r="D157" i="6"/>
  <c r="C157" i="6"/>
  <c r="B157" i="6"/>
  <c r="A157" i="6"/>
  <c r="H156" i="6"/>
  <c r="C156" i="6"/>
  <c r="B156" i="6"/>
  <c r="H155" i="6"/>
  <c r="C155" i="6"/>
  <c r="B155" i="6"/>
  <c r="A155" i="6"/>
  <c r="H154" i="6"/>
  <c r="C154" i="6"/>
  <c r="B154" i="6"/>
  <c r="A154" i="6"/>
  <c r="H153" i="6"/>
  <c r="C153" i="6"/>
  <c r="B153" i="6"/>
  <c r="A153" i="6"/>
  <c r="G152" i="6"/>
  <c r="F152" i="6"/>
  <c r="E152" i="6"/>
  <c r="D152" i="6"/>
  <c r="H152" i="6" s="1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G147" i="6"/>
  <c r="F147" i="6"/>
  <c r="E147" i="6"/>
  <c r="D147" i="6"/>
  <c r="D146" i="6" s="1"/>
  <c r="D145" i="6" s="1"/>
  <c r="C147" i="6"/>
  <c r="B147" i="6"/>
  <c r="A147" i="6"/>
  <c r="I146" i="6"/>
  <c r="I145" i="6" s="1"/>
  <c r="C146" i="6"/>
  <c r="B146" i="6"/>
  <c r="A146" i="6"/>
  <c r="G145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G141" i="6"/>
  <c r="G131" i="6" s="1"/>
  <c r="F141" i="6"/>
  <c r="E141" i="6"/>
  <c r="D141" i="6"/>
  <c r="H141" i="6" s="1"/>
  <c r="C141" i="6"/>
  <c r="B141" i="6"/>
  <c r="A141" i="6"/>
  <c r="C140" i="6"/>
  <c r="B140" i="6"/>
  <c r="A140" i="6"/>
  <c r="C139" i="6"/>
  <c r="B139" i="6"/>
  <c r="A139" i="6"/>
  <c r="G138" i="6"/>
  <c r="F138" i="6"/>
  <c r="E138" i="6"/>
  <c r="D138" i="6"/>
  <c r="C138" i="6"/>
  <c r="B138" i="6"/>
  <c r="A138" i="6"/>
  <c r="G137" i="6"/>
  <c r="F137" i="6"/>
  <c r="F131" i="6" s="1"/>
  <c r="F130" i="6" s="1"/>
  <c r="E137" i="6"/>
  <c r="D137" i="6"/>
  <c r="H137" i="6" s="1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G132" i="6"/>
  <c r="F132" i="6"/>
  <c r="D132" i="6"/>
  <c r="C132" i="6"/>
  <c r="B132" i="6"/>
  <c r="A132" i="6"/>
  <c r="I131" i="6"/>
  <c r="I130" i="6" s="1"/>
  <c r="E131" i="6"/>
  <c r="E130" i="6" s="1"/>
  <c r="C131" i="6"/>
  <c r="B131" i="6"/>
  <c r="A131" i="6"/>
  <c r="G130" i="6"/>
  <c r="C130" i="6"/>
  <c r="B130" i="6"/>
  <c r="A130" i="6"/>
  <c r="C128" i="6"/>
  <c r="B128" i="6"/>
  <c r="A128" i="6"/>
  <c r="C127" i="6"/>
  <c r="B127" i="6"/>
  <c r="A127" i="6"/>
  <c r="H126" i="6"/>
  <c r="C126" i="6"/>
  <c r="B126" i="6"/>
  <c r="A126" i="6"/>
  <c r="C125" i="6"/>
  <c r="B125" i="6"/>
  <c r="A125" i="6"/>
  <c r="G124" i="6"/>
  <c r="G123" i="6" s="1"/>
  <c r="G122" i="6" s="1"/>
  <c r="F124" i="6"/>
  <c r="E124" i="6"/>
  <c r="D124" i="6"/>
  <c r="H124" i="6" s="1"/>
  <c r="H123" i="6" s="1"/>
  <c r="H122" i="6" s="1"/>
  <c r="C124" i="6"/>
  <c r="B124" i="6"/>
  <c r="A124" i="6"/>
  <c r="I123" i="6"/>
  <c r="F123" i="6"/>
  <c r="E123" i="6"/>
  <c r="D123" i="6"/>
  <c r="D122" i="6" s="1"/>
  <c r="C123" i="6"/>
  <c r="B123" i="6"/>
  <c r="A123" i="6"/>
  <c r="I122" i="6"/>
  <c r="F122" i="6"/>
  <c r="E122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G118" i="6"/>
  <c r="F118" i="6"/>
  <c r="F117" i="6" s="1"/>
  <c r="F116" i="6" s="1"/>
  <c r="E118" i="6"/>
  <c r="D118" i="6"/>
  <c r="H118" i="6" s="1"/>
  <c r="H117" i="6" s="1"/>
  <c r="H116" i="6" s="1"/>
  <c r="C118" i="6"/>
  <c r="B118" i="6"/>
  <c r="A118" i="6"/>
  <c r="I117" i="6"/>
  <c r="G117" i="6"/>
  <c r="G116" i="6" s="1"/>
  <c r="E117" i="6"/>
  <c r="D117" i="6"/>
  <c r="D116" i="6" s="1"/>
  <c r="C117" i="6"/>
  <c r="B117" i="6"/>
  <c r="A117" i="6"/>
  <c r="I116" i="6"/>
  <c r="E116" i="6"/>
  <c r="C116" i="6"/>
  <c r="B116" i="6"/>
  <c r="A116" i="6"/>
  <c r="I110" i="6"/>
  <c r="H110" i="6"/>
  <c r="G110" i="6"/>
  <c r="F110" i="6"/>
  <c r="E110" i="6"/>
  <c r="D110" i="6"/>
  <c r="B110" i="6"/>
  <c r="A110" i="6"/>
  <c r="I109" i="6"/>
  <c r="H109" i="6"/>
  <c r="G109" i="6"/>
  <c r="F109" i="6"/>
  <c r="E109" i="6"/>
  <c r="D109" i="6"/>
  <c r="C109" i="6"/>
  <c r="B109" i="6"/>
  <c r="A109" i="6"/>
  <c r="G108" i="6"/>
  <c r="E108" i="6"/>
  <c r="D108" i="6"/>
  <c r="H108" i="6" s="1"/>
  <c r="C108" i="6"/>
  <c r="B108" i="6"/>
  <c r="A108" i="6"/>
  <c r="H107" i="6"/>
  <c r="G107" i="6"/>
  <c r="E107" i="6"/>
  <c r="D107" i="6"/>
  <c r="C107" i="6"/>
  <c r="B107" i="6"/>
  <c r="A107" i="6"/>
  <c r="G106" i="6"/>
  <c r="H106" i="6" s="1"/>
  <c r="E106" i="6"/>
  <c r="D106" i="6"/>
  <c r="C106" i="6"/>
  <c r="B106" i="6"/>
  <c r="A106" i="6"/>
  <c r="G105" i="6"/>
  <c r="G104" i="6" s="1"/>
  <c r="G103" i="6" s="1"/>
  <c r="E105" i="6"/>
  <c r="D105" i="6"/>
  <c r="C105" i="6"/>
  <c r="B105" i="6"/>
  <c r="A105" i="6"/>
  <c r="I104" i="6"/>
  <c r="F104" i="6"/>
  <c r="F103" i="6" s="1"/>
  <c r="B104" i="6"/>
  <c r="A104" i="6"/>
  <c r="I103" i="6"/>
  <c r="C103" i="6"/>
  <c r="B103" i="6"/>
  <c r="A103" i="6"/>
  <c r="G102" i="6"/>
  <c r="F102" i="6"/>
  <c r="H102" i="6" s="1"/>
  <c r="H101" i="6" s="1"/>
  <c r="H100" i="6" s="1"/>
  <c r="E102" i="6"/>
  <c r="C102" i="6"/>
  <c r="B102" i="6"/>
  <c r="A102" i="6"/>
  <c r="I101" i="6"/>
  <c r="G101" i="6"/>
  <c r="G100" i="6" s="1"/>
  <c r="E101" i="6"/>
  <c r="D101" i="6"/>
  <c r="B101" i="6"/>
  <c r="A101" i="6"/>
  <c r="I100" i="6"/>
  <c r="E100" i="6"/>
  <c r="D100" i="6"/>
  <c r="B100" i="6"/>
  <c r="A100" i="6"/>
  <c r="G99" i="6"/>
  <c r="F99" i="6"/>
  <c r="F93" i="6" s="1"/>
  <c r="F81" i="6" s="1"/>
  <c r="E99" i="6"/>
  <c r="D99" i="6"/>
  <c r="H99" i="6" s="1"/>
  <c r="A99" i="6"/>
  <c r="H98" i="6"/>
  <c r="G98" i="6"/>
  <c r="E98" i="6"/>
  <c r="D98" i="6"/>
  <c r="C98" i="6"/>
  <c r="B98" i="6"/>
  <c r="A98" i="6"/>
  <c r="G97" i="6"/>
  <c r="E97" i="6"/>
  <c r="H97" i="6" s="1"/>
  <c r="D97" i="6"/>
  <c r="C97" i="6"/>
  <c r="B97" i="6"/>
  <c r="A97" i="6"/>
  <c r="G96" i="6"/>
  <c r="E96" i="6"/>
  <c r="E93" i="6" s="1"/>
  <c r="E92" i="6" s="1"/>
  <c r="D96" i="6"/>
  <c r="C96" i="6"/>
  <c r="B96" i="6"/>
  <c r="A96" i="6"/>
  <c r="G95" i="6"/>
  <c r="E95" i="6"/>
  <c r="D95" i="6"/>
  <c r="H95" i="6" s="1"/>
  <c r="C95" i="6"/>
  <c r="B95" i="6"/>
  <c r="A95" i="6"/>
  <c r="G94" i="6"/>
  <c r="F94" i="6"/>
  <c r="E94" i="6"/>
  <c r="D94" i="6"/>
  <c r="H94" i="6" s="1"/>
  <c r="C94" i="6"/>
  <c r="B94" i="6"/>
  <c r="A94" i="6"/>
  <c r="I93" i="6"/>
  <c r="I92" i="6" s="1"/>
  <c r="C93" i="6"/>
  <c r="B93" i="6"/>
  <c r="A93" i="6"/>
  <c r="F92" i="6"/>
  <c r="C92" i="6"/>
  <c r="B92" i="6"/>
  <c r="A92" i="6"/>
  <c r="G91" i="6"/>
  <c r="G89" i="6" s="1"/>
  <c r="E91" i="6"/>
  <c r="E89" i="6" s="1"/>
  <c r="D91" i="6"/>
  <c r="C91" i="6"/>
  <c r="B91" i="6"/>
  <c r="A91" i="6"/>
  <c r="G90" i="6"/>
  <c r="E90" i="6"/>
  <c r="D90" i="6"/>
  <c r="H90" i="6" s="1"/>
  <c r="C90" i="6"/>
  <c r="B90" i="6"/>
  <c r="A90" i="6"/>
  <c r="I89" i="6"/>
  <c r="F89" i="6"/>
  <c r="D89" i="6"/>
  <c r="D88" i="6" s="1"/>
  <c r="C89" i="6"/>
  <c r="B89" i="6"/>
  <c r="A89" i="6"/>
  <c r="I88" i="6"/>
  <c r="F88" i="6"/>
  <c r="C88" i="6"/>
  <c r="B88" i="6"/>
  <c r="A88" i="6"/>
  <c r="H87" i="6"/>
  <c r="C87" i="6"/>
  <c r="B87" i="6"/>
  <c r="A87" i="6"/>
  <c r="H86" i="6"/>
  <c r="C86" i="6"/>
  <c r="B86" i="6"/>
  <c r="A86" i="6"/>
  <c r="G85" i="6"/>
  <c r="F85" i="6"/>
  <c r="E85" i="6"/>
  <c r="E84" i="6" s="1"/>
  <c r="D85" i="6"/>
  <c r="C85" i="6"/>
  <c r="B85" i="6"/>
  <c r="A85" i="6"/>
  <c r="I84" i="6"/>
  <c r="G84" i="6"/>
  <c r="G82" i="6" s="1"/>
  <c r="F84" i="6"/>
  <c r="D84" i="6"/>
  <c r="D83" i="6" s="1"/>
  <c r="B84" i="6"/>
  <c r="A84" i="6"/>
  <c r="I83" i="6"/>
  <c r="F83" i="6"/>
  <c r="C83" i="6"/>
  <c r="B83" i="6"/>
  <c r="A83" i="6"/>
  <c r="B82" i="6"/>
  <c r="B81" i="6"/>
  <c r="C80" i="6"/>
  <c r="B80" i="6"/>
  <c r="A80" i="6"/>
  <c r="E78" i="6"/>
  <c r="H77" i="6"/>
  <c r="G77" i="6"/>
  <c r="F77" i="6"/>
  <c r="E77" i="6"/>
  <c r="D77" i="6"/>
  <c r="C77" i="6"/>
  <c r="B77" i="6"/>
  <c r="A77" i="6"/>
  <c r="H76" i="6"/>
  <c r="G76" i="6"/>
  <c r="F76" i="6"/>
  <c r="E76" i="6"/>
  <c r="D76" i="6"/>
  <c r="C76" i="6"/>
  <c r="B76" i="6"/>
  <c r="A76" i="6"/>
  <c r="G75" i="6"/>
  <c r="G74" i="6" s="1"/>
  <c r="G73" i="6" s="1"/>
  <c r="E75" i="6"/>
  <c r="D75" i="6"/>
  <c r="H75" i="6" s="1"/>
  <c r="C75" i="6"/>
  <c r="B75" i="6"/>
  <c r="A75" i="6"/>
  <c r="F74" i="6"/>
  <c r="F73" i="6" s="1"/>
  <c r="E74" i="6"/>
  <c r="D74" i="6"/>
  <c r="D73" i="6" s="1"/>
  <c r="C74" i="6"/>
  <c r="B74" i="6"/>
  <c r="E73" i="6"/>
  <c r="C73" i="6"/>
  <c r="B73" i="6"/>
  <c r="A73" i="6"/>
  <c r="G72" i="6"/>
  <c r="G71" i="6" s="1"/>
  <c r="F72" i="6"/>
  <c r="F71" i="6" s="1"/>
  <c r="E72" i="6"/>
  <c r="D72" i="6"/>
  <c r="C72" i="6"/>
  <c r="B72" i="6"/>
  <c r="E71" i="6"/>
  <c r="E70" i="6" s="1"/>
  <c r="D71" i="6"/>
  <c r="H71" i="6" s="1"/>
  <c r="H70" i="6" s="1"/>
  <c r="C71" i="6"/>
  <c r="B71" i="6"/>
  <c r="G70" i="6"/>
  <c r="C70" i="6"/>
  <c r="B70" i="6"/>
  <c r="A70" i="6"/>
  <c r="G69" i="6"/>
  <c r="E69" i="6"/>
  <c r="H69" i="6" s="1"/>
  <c r="D69" i="6"/>
  <c r="C69" i="6"/>
  <c r="B69" i="6"/>
  <c r="A69" i="6"/>
  <c r="G68" i="6"/>
  <c r="E68" i="6"/>
  <c r="D68" i="6"/>
  <c r="H68" i="6" s="1"/>
  <c r="C68" i="6"/>
  <c r="B68" i="6"/>
  <c r="A68" i="6"/>
  <c r="H67" i="6"/>
  <c r="G67" i="6"/>
  <c r="E67" i="6"/>
  <c r="D67" i="6"/>
  <c r="C67" i="6"/>
  <c r="B67" i="6"/>
  <c r="A67" i="6"/>
  <c r="G66" i="6"/>
  <c r="G64" i="6" s="1"/>
  <c r="E66" i="6"/>
  <c r="D66" i="6"/>
  <c r="D64" i="6" s="1"/>
  <c r="C66" i="6"/>
  <c r="B66" i="6"/>
  <c r="A66" i="6"/>
  <c r="G65" i="6"/>
  <c r="F65" i="6"/>
  <c r="E65" i="6"/>
  <c r="D65" i="6"/>
  <c r="C65" i="6"/>
  <c r="A65" i="6"/>
  <c r="I64" i="6"/>
  <c r="F64" i="6"/>
  <c r="E64" i="6"/>
  <c r="E62" i="6" s="1"/>
  <c r="E61" i="6" s="1"/>
  <c r="C64" i="6"/>
  <c r="B64" i="6"/>
  <c r="I63" i="6"/>
  <c r="I62" i="6" s="1"/>
  <c r="F63" i="6"/>
  <c r="E63" i="6"/>
  <c r="C63" i="6"/>
  <c r="B63" i="6"/>
  <c r="A63" i="6"/>
  <c r="C62" i="6"/>
  <c r="B62" i="6"/>
  <c r="C61" i="6"/>
  <c r="B61" i="6"/>
  <c r="A61" i="6"/>
  <c r="G60" i="6"/>
  <c r="F60" i="6"/>
  <c r="E60" i="6"/>
  <c r="D60" i="6"/>
  <c r="H60" i="6" s="1"/>
  <c r="H59" i="6" s="1"/>
  <c r="H58" i="6" s="1"/>
  <c r="C60" i="6"/>
  <c r="B60" i="6"/>
  <c r="A60" i="6"/>
  <c r="G59" i="6"/>
  <c r="F59" i="6"/>
  <c r="F58" i="6" s="1"/>
  <c r="E59" i="6"/>
  <c r="D59" i="6"/>
  <c r="D58" i="6" s="1"/>
  <c r="C59" i="6"/>
  <c r="B59" i="6"/>
  <c r="G58" i="6"/>
  <c r="E58" i="6"/>
  <c r="C58" i="6"/>
  <c r="B58" i="6"/>
  <c r="A58" i="6"/>
  <c r="H56" i="6"/>
  <c r="G56" i="6"/>
  <c r="F56" i="6"/>
  <c r="E56" i="6"/>
  <c r="D56" i="6"/>
  <c r="C56" i="6"/>
  <c r="B56" i="6"/>
  <c r="A56" i="6"/>
  <c r="G54" i="6"/>
  <c r="G49" i="6" s="1"/>
  <c r="G48" i="6" s="1"/>
  <c r="F54" i="6"/>
  <c r="E54" i="6"/>
  <c r="E49" i="6" s="1"/>
  <c r="E48" i="6" s="1"/>
  <c r="D54" i="6"/>
  <c r="H54" i="6" s="1"/>
  <c r="G53" i="6"/>
  <c r="F53" i="6"/>
  <c r="E53" i="6"/>
  <c r="D53" i="6"/>
  <c r="H53" i="6" s="1"/>
  <c r="A53" i="6"/>
  <c r="H52" i="6"/>
  <c r="A52" i="6"/>
  <c r="G51" i="6"/>
  <c r="F51" i="6"/>
  <c r="E51" i="6"/>
  <c r="D51" i="6"/>
  <c r="H51" i="6" s="1"/>
  <c r="C51" i="6"/>
  <c r="B51" i="6"/>
  <c r="A51" i="6"/>
  <c r="G50" i="6"/>
  <c r="F50" i="6"/>
  <c r="E50" i="6"/>
  <c r="D50" i="6"/>
  <c r="H50" i="6" s="1"/>
  <c r="H49" i="6" s="1"/>
  <c r="H48" i="6" s="1"/>
  <c r="C50" i="6"/>
  <c r="B50" i="6"/>
  <c r="A50" i="6"/>
  <c r="F49" i="6"/>
  <c r="F48" i="6" s="1"/>
  <c r="D49" i="6"/>
  <c r="D48" i="6" s="1"/>
  <c r="C49" i="6"/>
  <c r="B49" i="6"/>
  <c r="C48" i="6"/>
  <c r="B48" i="6"/>
  <c r="A48" i="6"/>
  <c r="G47" i="6"/>
  <c r="F47" i="6"/>
  <c r="E47" i="6"/>
  <c r="D47" i="6"/>
  <c r="H47" i="6" s="1"/>
  <c r="C47" i="6"/>
  <c r="B47" i="6"/>
  <c r="A47" i="6"/>
  <c r="G46" i="6"/>
  <c r="F46" i="6"/>
  <c r="E46" i="6"/>
  <c r="D46" i="6"/>
  <c r="H46" i="6" s="1"/>
  <c r="H45" i="6" s="1"/>
  <c r="C46" i="6"/>
  <c r="B46" i="6"/>
  <c r="A46" i="6"/>
  <c r="G45" i="6"/>
  <c r="F45" i="6"/>
  <c r="E45" i="6"/>
  <c r="D45" i="6"/>
  <c r="C45" i="6"/>
  <c r="B45" i="6"/>
  <c r="H44" i="6"/>
  <c r="G44" i="6"/>
  <c r="D44" i="6"/>
  <c r="C44" i="6"/>
  <c r="B44" i="6"/>
  <c r="A44" i="6"/>
  <c r="G43" i="6"/>
  <c r="F43" i="6"/>
  <c r="F41" i="6" s="1"/>
  <c r="F40" i="6" s="1"/>
  <c r="E43" i="6"/>
  <c r="D43" i="6"/>
  <c r="H43" i="6" s="1"/>
  <c r="H41" i="6" s="1"/>
  <c r="H40" i="6" s="1"/>
  <c r="H42" i="6"/>
  <c r="C42" i="6"/>
  <c r="B42" i="6"/>
  <c r="A42" i="6"/>
  <c r="G41" i="6"/>
  <c r="G40" i="6" s="1"/>
  <c r="E41" i="6"/>
  <c r="E40" i="6" s="1"/>
  <c r="C41" i="6"/>
  <c r="B41" i="6"/>
  <c r="C40" i="6"/>
  <c r="B40" i="6"/>
  <c r="A40" i="6"/>
  <c r="H39" i="6"/>
  <c r="C39" i="6"/>
  <c r="B39" i="6"/>
  <c r="A39" i="6"/>
  <c r="H38" i="6"/>
  <c r="C38" i="6"/>
  <c r="B38" i="6"/>
  <c r="A38" i="6"/>
  <c r="H37" i="6"/>
  <c r="C37" i="6"/>
  <c r="B37" i="6"/>
  <c r="A37" i="6"/>
  <c r="H36" i="6"/>
  <c r="H35" i="6" s="1"/>
  <c r="G36" i="6"/>
  <c r="F36" i="6"/>
  <c r="F35" i="6" s="1"/>
  <c r="E36" i="6"/>
  <c r="D36" i="6"/>
  <c r="D35" i="6" s="1"/>
  <c r="C36" i="6"/>
  <c r="B36" i="6"/>
  <c r="G35" i="6"/>
  <c r="E35" i="6"/>
  <c r="C35" i="6"/>
  <c r="B35" i="6"/>
  <c r="A35" i="6"/>
  <c r="G34" i="6"/>
  <c r="F34" i="6"/>
  <c r="E34" i="6"/>
  <c r="D34" i="6"/>
  <c r="H34" i="6" s="1"/>
  <c r="C34" i="6"/>
  <c r="B34" i="6"/>
  <c r="A34" i="6"/>
  <c r="G33" i="6"/>
  <c r="F33" i="6"/>
  <c r="E33" i="6"/>
  <c r="D33" i="6"/>
  <c r="H33" i="6" s="1"/>
  <c r="C33" i="6"/>
  <c r="B33" i="6"/>
  <c r="A33" i="6"/>
  <c r="G32" i="6"/>
  <c r="G31" i="6" s="1"/>
  <c r="F32" i="6"/>
  <c r="E32" i="6"/>
  <c r="E31" i="6" s="1"/>
  <c r="D32" i="6"/>
  <c r="C32" i="6"/>
  <c r="B32" i="6"/>
  <c r="F31" i="6"/>
  <c r="D31" i="6"/>
  <c r="C31" i="6"/>
  <c r="B31" i="6"/>
  <c r="A31" i="6"/>
  <c r="H30" i="6"/>
  <c r="H29" i="6" s="1"/>
  <c r="H28" i="6" s="1"/>
  <c r="G30" i="6"/>
  <c r="E30" i="6"/>
  <c r="E29" i="6" s="1"/>
  <c r="E28" i="6" s="1"/>
  <c r="D30" i="6"/>
  <c r="C30" i="6"/>
  <c r="B30" i="6"/>
  <c r="A30" i="6"/>
  <c r="I29" i="6"/>
  <c r="G29" i="6"/>
  <c r="F29" i="6"/>
  <c r="F28" i="6" s="1"/>
  <c r="D29" i="6"/>
  <c r="D28" i="6" s="1"/>
  <c r="C29" i="6"/>
  <c r="B29" i="6"/>
  <c r="G28" i="6"/>
  <c r="C28" i="6"/>
  <c r="B28" i="6"/>
  <c r="A28" i="6"/>
  <c r="C27" i="6"/>
  <c r="B27" i="6"/>
  <c r="A27" i="6"/>
  <c r="I26" i="6"/>
  <c r="I497" i="6" s="1"/>
  <c r="C26" i="6"/>
  <c r="B26" i="6"/>
  <c r="A26" i="6"/>
  <c r="C25" i="6"/>
  <c r="B25" i="6"/>
  <c r="A25" i="6"/>
  <c r="C24" i="6"/>
  <c r="B24" i="6"/>
  <c r="A24" i="6"/>
  <c r="G23" i="6"/>
  <c r="F23" i="6"/>
  <c r="E23" i="6"/>
  <c r="D23" i="6"/>
  <c r="H23" i="6" s="1"/>
  <c r="C23" i="6"/>
  <c r="B23" i="6"/>
  <c r="A23" i="6"/>
  <c r="C22" i="6"/>
  <c r="B22" i="6"/>
  <c r="A22" i="6"/>
  <c r="G21" i="6"/>
  <c r="F21" i="6"/>
  <c r="F17" i="6" s="1"/>
  <c r="F8" i="6" s="1"/>
  <c r="E21" i="6"/>
  <c r="E17" i="6" s="1"/>
  <c r="D21" i="6"/>
  <c r="H21" i="6" s="1"/>
  <c r="C21" i="6"/>
  <c r="B21" i="6"/>
  <c r="A21" i="6"/>
  <c r="C20" i="6"/>
  <c r="B20" i="6"/>
  <c r="A20" i="6"/>
  <c r="C19" i="6"/>
  <c r="B19" i="6"/>
  <c r="A19" i="6"/>
  <c r="G18" i="6"/>
  <c r="F18" i="6"/>
  <c r="E18" i="6"/>
  <c r="D18" i="6"/>
  <c r="H18" i="6" s="1"/>
  <c r="C18" i="6"/>
  <c r="B18" i="6"/>
  <c r="A18" i="6"/>
  <c r="G17" i="6"/>
  <c r="C17" i="6"/>
  <c r="B17" i="6"/>
  <c r="A17" i="6"/>
  <c r="G16" i="6"/>
  <c r="F16" i="6"/>
  <c r="E16" i="6"/>
  <c r="D16" i="6"/>
  <c r="H16" i="6" s="1"/>
  <c r="C16" i="6"/>
  <c r="B16" i="6"/>
  <c r="A16" i="6"/>
  <c r="G15" i="6"/>
  <c r="G11" i="6" s="1"/>
  <c r="F15" i="6"/>
  <c r="E15" i="6"/>
  <c r="D15" i="6"/>
  <c r="D11" i="6" s="1"/>
  <c r="C15" i="6"/>
  <c r="B15" i="6"/>
  <c r="A15" i="6"/>
  <c r="C14" i="6"/>
  <c r="B14" i="6"/>
  <c r="A14" i="6"/>
  <c r="C13" i="6"/>
  <c r="B13" i="6"/>
  <c r="A13" i="6"/>
  <c r="G12" i="6"/>
  <c r="F12" i="6"/>
  <c r="E12" i="6"/>
  <c r="D12" i="6"/>
  <c r="H12" i="6" s="1"/>
  <c r="C12" i="6"/>
  <c r="B12" i="6"/>
  <c r="A12" i="6"/>
  <c r="F11" i="6"/>
  <c r="E11" i="6"/>
  <c r="C11" i="6"/>
  <c r="B11" i="6"/>
  <c r="H10" i="6"/>
  <c r="H9" i="6" s="1"/>
  <c r="F10" i="6"/>
  <c r="E10" i="6"/>
  <c r="D10" i="6"/>
  <c r="C10" i="6"/>
  <c r="B10" i="6"/>
  <c r="A10" i="6"/>
  <c r="G9" i="6"/>
  <c r="F9" i="6"/>
  <c r="E9" i="6"/>
  <c r="D9" i="6"/>
  <c r="C9" i="6"/>
  <c r="B9" i="6"/>
  <c r="C8" i="6"/>
  <c r="B8" i="6"/>
  <c r="A8" i="6"/>
  <c r="K17" i="3" l="1"/>
  <c r="K16" i="3" s="1"/>
  <c r="K15" i="3" s="1"/>
  <c r="K14" i="3" s="1"/>
  <c r="K10" i="3"/>
  <c r="K9" i="3" s="1"/>
  <c r="H51" i="3"/>
  <c r="F109" i="3"/>
  <c r="F110" i="3" s="1"/>
  <c r="F80" i="3"/>
  <c r="J109" i="3"/>
  <c r="J110" i="3" s="1"/>
  <c r="J80" i="3"/>
  <c r="H93" i="3"/>
  <c r="H92" i="3" s="1"/>
  <c r="H91" i="3" s="1"/>
  <c r="H111" i="3"/>
  <c r="H94" i="3"/>
  <c r="H108" i="3"/>
  <c r="H8" i="3"/>
  <c r="H7" i="3" s="1"/>
  <c r="H6" i="3" s="1"/>
  <c r="E111" i="3"/>
  <c r="E93" i="3"/>
  <c r="E92" i="3" s="1"/>
  <c r="E91" i="3" s="1"/>
  <c r="E94" i="3"/>
  <c r="K85" i="3"/>
  <c r="K89" i="3"/>
  <c r="K88" i="3" s="1"/>
  <c r="D88" i="3"/>
  <c r="I111" i="3"/>
  <c r="K72" i="3"/>
  <c r="K68" i="3" s="1"/>
  <c r="K67" i="3" s="1"/>
  <c r="K53" i="3" s="1"/>
  <c r="K83" i="3"/>
  <c r="K82" i="3" s="1"/>
  <c r="D81" i="3"/>
  <c r="H81" i="3"/>
  <c r="G94" i="3"/>
  <c r="G93" i="3"/>
  <c r="G92" i="3" s="1"/>
  <c r="G91" i="3" s="1"/>
  <c r="G111" i="3"/>
  <c r="K103" i="3"/>
  <c r="D102" i="3"/>
  <c r="D95" i="3" s="1"/>
  <c r="D8" i="3"/>
  <c r="D7" i="3" s="1"/>
  <c r="D6" i="3" s="1"/>
  <c r="E17" i="3"/>
  <c r="E16" i="3" s="1"/>
  <c r="E15" i="3" s="1"/>
  <c r="E14" i="3" s="1"/>
  <c r="E6" i="3" s="1"/>
  <c r="I17" i="3"/>
  <c r="I16" i="3" s="1"/>
  <c r="I15" i="3" s="1"/>
  <c r="I14" i="3" s="1"/>
  <c r="J37" i="3"/>
  <c r="I61" i="3"/>
  <c r="E81" i="3"/>
  <c r="I94" i="3"/>
  <c r="G112" i="3"/>
  <c r="I112" i="3"/>
  <c r="I8" i="3"/>
  <c r="I7" i="3" s="1"/>
  <c r="D37" i="3"/>
  <c r="F50" i="3"/>
  <c r="F49" i="3" s="1"/>
  <c r="J51" i="3"/>
  <c r="J50" i="3" s="1"/>
  <c r="J49" i="3" s="1"/>
  <c r="D68" i="3"/>
  <c r="D67" i="3" s="1"/>
  <c r="D53" i="3" s="1"/>
  <c r="D51" i="3" s="1"/>
  <c r="I80" i="3"/>
  <c r="I50" i="3" s="1"/>
  <c r="I49" i="3" s="1"/>
  <c r="K86" i="3"/>
  <c r="K97" i="3"/>
  <c r="K96" i="3" s="1"/>
  <c r="F96" i="3"/>
  <c r="F95" i="3" s="1"/>
  <c r="J96" i="3"/>
  <c r="J95" i="3" s="1"/>
  <c r="K104" i="3"/>
  <c r="G103" i="4"/>
  <c r="H103" i="4"/>
  <c r="J278" i="4"/>
  <c r="J277" i="4" s="1"/>
  <c r="F11" i="4"/>
  <c r="F10" i="4" s="1"/>
  <c r="I8" i="4"/>
  <c r="I17" i="4"/>
  <c r="D19" i="4"/>
  <c r="D18" i="4" s="1"/>
  <c r="G31" i="4"/>
  <c r="J32" i="4"/>
  <c r="J31" i="4" s="1"/>
  <c r="G36" i="4"/>
  <c r="G33" i="4" s="1"/>
  <c r="J37" i="4"/>
  <c r="J36" i="4" s="1"/>
  <c r="J33" i="4" s="1"/>
  <c r="I44" i="4"/>
  <c r="G45" i="4"/>
  <c r="E146" i="4"/>
  <c r="E145" i="4" s="1"/>
  <c r="I146" i="4"/>
  <c r="I145" i="4" s="1"/>
  <c r="J156" i="4"/>
  <c r="J155" i="4" s="1"/>
  <c r="J154" i="4" s="1"/>
  <c r="E169" i="4"/>
  <c r="G314" i="4"/>
  <c r="G306" i="4" s="1"/>
  <c r="G302" i="4" s="1"/>
  <c r="G282" i="4" s="1"/>
  <c r="E11" i="4"/>
  <c r="E10" i="4" s="1"/>
  <c r="E8" i="4"/>
  <c r="G26" i="4"/>
  <c r="G25" i="4" s="1"/>
  <c r="G24" i="4" s="1"/>
  <c r="G136" i="4"/>
  <c r="G135" i="4"/>
  <c r="G134" i="4" s="1"/>
  <c r="F9" i="4"/>
  <c r="F7" i="4" s="1"/>
  <c r="J15" i="4"/>
  <c r="G22" i="4"/>
  <c r="G19" i="4" s="1"/>
  <c r="G18" i="4" s="1"/>
  <c r="J23" i="4"/>
  <c r="J22" i="4" s="1"/>
  <c r="J19" i="4" s="1"/>
  <c r="J18" i="4" s="1"/>
  <c r="J17" i="4" s="1"/>
  <c r="E9" i="4"/>
  <c r="E364" i="4" s="1"/>
  <c r="H44" i="4"/>
  <c r="H9" i="4"/>
  <c r="J59" i="4"/>
  <c r="J58" i="4" s="1"/>
  <c r="J99" i="4"/>
  <c r="J119" i="4"/>
  <c r="J118" i="4" s="1"/>
  <c r="E176" i="4"/>
  <c r="D177" i="4"/>
  <c r="G283" i="4"/>
  <c r="G281" i="4" s="1"/>
  <c r="D147" i="4"/>
  <c r="J14" i="4"/>
  <c r="J12" i="4" s="1"/>
  <c r="H8" i="4"/>
  <c r="H17" i="4"/>
  <c r="H16" i="4" s="1"/>
  <c r="J28" i="4"/>
  <c r="J27" i="4" s="1"/>
  <c r="D27" i="4"/>
  <c r="D26" i="4" s="1"/>
  <c r="D25" i="4" s="1"/>
  <c r="D24" i="4" s="1"/>
  <c r="J47" i="4"/>
  <c r="J46" i="4" s="1"/>
  <c r="J52" i="4"/>
  <c r="G51" i="4"/>
  <c r="E104" i="4"/>
  <c r="J116" i="4"/>
  <c r="J115" i="4" s="1"/>
  <c r="J114" i="4" s="1"/>
  <c r="F154" i="4"/>
  <c r="J162" i="4"/>
  <c r="J161" i="4" s="1"/>
  <c r="J160" i="4" s="1"/>
  <c r="J171" i="4"/>
  <c r="D104" i="4"/>
  <c r="H160" i="4"/>
  <c r="H146" i="4" s="1"/>
  <c r="H145" i="4" s="1"/>
  <c r="J181" i="4"/>
  <c r="J288" i="4"/>
  <c r="J287" i="4" s="1"/>
  <c r="D287" i="4"/>
  <c r="D283" i="4" s="1"/>
  <c r="D281" i="4" s="1"/>
  <c r="D280" i="4" s="1"/>
  <c r="J292" i="4"/>
  <c r="J291" i="4" s="1"/>
  <c r="D291" i="4"/>
  <c r="D39" i="4"/>
  <c r="D51" i="4"/>
  <c r="J51" i="4" s="1"/>
  <c r="D68" i="4"/>
  <c r="D67" i="4" s="1"/>
  <c r="D150" i="4"/>
  <c r="J153" i="4"/>
  <c r="J152" i="4" s="1"/>
  <c r="D161" i="4"/>
  <c r="D160" i="4" s="1"/>
  <c r="H177" i="4"/>
  <c r="G178" i="4"/>
  <c r="G177" i="4" s="1"/>
  <c r="J185" i="4"/>
  <c r="J226" i="4"/>
  <c r="J225" i="4" s="1"/>
  <c r="J236" i="4"/>
  <c r="J253" i="4"/>
  <c r="J256" i="4"/>
  <c r="J255" i="4" s="1"/>
  <c r="J285" i="4"/>
  <c r="J284" i="4" s="1"/>
  <c r="J283" i="4" s="1"/>
  <c r="J281" i="4" s="1"/>
  <c r="J280" i="4" s="1"/>
  <c r="J286" i="4"/>
  <c r="J294" i="4"/>
  <c r="J293" i="4" s="1"/>
  <c r="J298" i="4"/>
  <c r="D314" i="4"/>
  <c r="H315" i="4"/>
  <c r="H298" i="4"/>
  <c r="I314" i="4"/>
  <c r="I306" i="4" s="1"/>
  <c r="I302" i="4" s="1"/>
  <c r="I282" i="4" s="1"/>
  <c r="I285" i="4"/>
  <c r="I284" i="4" s="1"/>
  <c r="F73" i="4"/>
  <c r="F72" i="4"/>
  <c r="F67" i="4" s="1"/>
  <c r="F16" i="4" s="1"/>
  <c r="J73" i="4"/>
  <c r="J72" i="4"/>
  <c r="J67" i="4" s="1"/>
  <c r="J98" i="4"/>
  <c r="I103" i="4"/>
  <c r="J106" i="4"/>
  <c r="J105" i="4" s="1"/>
  <c r="J104" i="4" s="1"/>
  <c r="H135" i="4"/>
  <c r="H134" i="4" s="1"/>
  <c r="F135" i="4"/>
  <c r="F134" i="4" s="1"/>
  <c r="J137" i="4"/>
  <c r="F147" i="4"/>
  <c r="F146" i="4" s="1"/>
  <c r="F145" i="4" s="1"/>
  <c r="J149" i="4"/>
  <c r="J148" i="4" s="1"/>
  <c r="J147" i="4" s="1"/>
  <c r="J146" i="4" s="1"/>
  <c r="J145" i="4" s="1"/>
  <c r="J170" i="4"/>
  <c r="I102" i="4"/>
  <c r="I364" i="4" s="1"/>
  <c r="J179" i="4"/>
  <c r="J183" i="4"/>
  <c r="E283" i="4"/>
  <c r="E281" i="4" s="1"/>
  <c r="E280" i="4" s="1"/>
  <c r="J297" i="4"/>
  <c r="J296" i="4" s="1"/>
  <c r="J300" i="4"/>
  <c r="D306" i="4"/>
  <c r="J307" i="4"/>
  <c r="J306" i="4" s="1"/>
  <c r="F178" i="4"/>
  <c r="F177" i="4" s="1"/>
  <c r="J187" i="4"/>
  <c r="J237" i="4"/>
  <c r="J254" i="4"/>
  <c r="J290" i="4"/>
  <c r="J289" i="4" s="1"/>
  <c r="D289" i="4"/>
  <c r="D302" i="4"/>
  <c r="D282" i="4" s="1"/>
  <c r="J304" i="4"/>
  <c r="J303" i="4" s="1"/>
  <c r="J302" i="4" s="1"/>
  <c r="J282" i="4" s="1"/>
  <c r="D293" i="4"/>
  <c r="D296" i="4"/>
  <c r="AB66" i="1"/>
  <c r="R48" i="1"/>
  <c r="V9" i="1"/>
  <c r="V10" i="1"/>
  <c r="V100" i="1" s="1"/>
  <c r="G26" i="1"/>
  <c r="L66" i="1"/>
  <c r="AE81" i="1"/>
  <c r="J16" i="1"/>
  <c r="H26" i="1"/>
  <c r="J30" i="1"/>
  <c r="J33" i="1"/>
  <c r="H38" i="1"/>
  <c r="Y54" i="1"/>
  <c r="AA54" i="1" s="1"/>
  <c r="AD55" i="1"/>
  <c r="P51" i="1"/>
  <c r="Y59" i="1"/>
  <c r="AA59" i="1" s="1"/>
  <c r="M64" i="1"/>
  <c r="Q64" i="1" s="1"/>
  <c r="J74" i="1"/>
  <c r="J66" i="1" s="1"/>
  <c r="G77" i="1"/>
  <c r="G65" i="1" s="1"/>
  <c r="I82" i="1"/>
  <c r="M83" i="1"/>
  <c r="J84" i="1"/>
  <c r="Z84" i="1"/>
  <c r="AA88" i="1"/>
  <c r="Q90" i="1"/>
  <c r="AD90" i="1"/>
  <c r="AA92" i="1"/>
  <c r="AE92" i="1" s="1"/>
  <c r="AC92" i="1"/>
  <c r="AB93" i="1"/>
  <c r="Z93" i="1"/>
  <c r="AD94" i="1"/>
  <c r="AB95" i="1"/>
  <c r="M97" i="1"/>
  <c r="Q97" i="1" s="1"/>
  <c r="AC74" i="1"/>
  <c r="AC66" i="1" s="1"/>
  <c r="F65" i="1"/>
  <c r="J15" i="1"/>
  <c r="J20" i="1"/>
  <c r="I27" i="1"/>
  <c r="I38" i="1"/>
  <c r="S50" i="1"/>
  <c r="S49" i="1" s="1"/>
  <c r="S48" i="1" s="1"/>
  <c r="F56" i="1"/>
  <c r="J56" i="1" s="1"/>
  <c r="Y57" i="1"/>
  <c r="AA57" i="1" s="1"/>
  <c r="Y61" i="1"/>
  <c r="AA61" i="1" s="1"/>
  <c r="N66" i="1"/>
  <c r="Y74" i="1"/>
  <c r="AA74" i="1" s="1"/>
  <c r="AE74" i="1" s="1"/>
  <c r="M75" i="1"/>
  <c r="Q75" i="1" s="1"/>
  <c r="F77" i="1"/>
  <c r="J78" i="1"/>
  <c r="Z78" i="1"/>
  <c r="L82" i="1"/>
  <c r="Z82" i="1" s="1"/>
  <c r="AA82" i="1" s="1"/>
  <c r="AE82" i="1" s="1"/>
  <c r="AB84" i="1"/>
  <c r="M84" i="1"/>
  <c r="Q84" i="1" s="1"/>
  <c r="J86" i="1"/>
  <c r="J87" i="1"/>
  <c r="Y89" i="1"/>
  <c r="AA89" i="1" s="1"/>
  <c r="AE89" i="1" s="1"/>
  <c r="Z90" i="1"/>
  <c r="AA90" i="1" s="1"/>
  <c r="AE90" i="1" s="1"/>
  <c r="J91" i="1"/>
  <c r="AD91" i="1"/>
  <c r="Z94" i="1"/>
  <c r="AD97" i="1"/>
  <c r="AB97" i="1"/>
  <c r="U50" i="1"/>
  <c r="U49" i="1" s="1"/>
  <c r="U48" i="1" s="1"/>
  <c r="I11" i="1"/>
  <c r="J19" i="1"/>
  <c r="F24" i="1"/>
  <c r="J24" i="1" s="1"/>
  <c r="J28" i="1"/>
  <c r="J27" i="1" s="1"/>
  <c r="J26" i="1" s="1"/>
  <c r="J43" i="1"/>
  <c r="H51" i="1"/>
  <c r="G51" i="1"/>
  <c r="G50" i="1" s="1"/>
  <c r="G49" i="1" s="1"/>
  <c r="G48" i="1" s="1"/>
  <c r="G9" i="1" s="1"/>
  <c r="AB57" i="1"/>
  <c r="AB61" i="1"/>
  <c r="Y62" i="1"/>
  <c r="AA62" i="1" s="1"/>
  <c r="T50" i="1"/>
  <c r="X65" i="1"/>
  <c r="X50" i="1" s="1"/>
  <c r="X49" i="1" s="1"/>
  <c r="X48" i="1" s="1"/>
  <c r="X9" i="1" s="1"/>
  <c r="AB74" i="1"/>
  <c r="M76" i="1"/>
  <c r="Q76" i="1" s="1"/>
  <c r="AB78" i="1"/>
  <c r="J79" i="1"/>
  <c r="Z79" i="1"/>
  <c r="I77" i="1"/>
  <c r="P82" i="1"/>
  <c r="J85" i="1"/>
  <c r="AB87" i="1"/>
  <c r="J88" i="1"/>
  <c r="M88" i="1"/>
  <c r="Q88" i="1" s="1"/>
  <c r="AD88" i="1"/>
  <c r="AC90" i="1"/>
  <c r="AB91" i="1"/>
  <c r="Z91" i="1"/>
  <c r="AA91" i="1" s="1"/>
  <c r="AE91" i="1" s="1"/>
  <c r="J92" i="1"/>
  <c r="M92" i="1"/>
  <c r="Q92" i="1" s="1"/>
  <c r="AD92" i="1"/>
  <c r="AC94" i="1"/>
  <c r="J97" i="1"/>
  <c r="J98" i="1"/>
  <c r="F11" i="1"/>
  <c r="J13" i="1"/>
  <c r="J11" i="1" s="1"/>
  <c r="F38" i="1"/>
  <c r="J39" i="1"/>
  <c r="J38" i="1" s="1"/>
  <c r="X10" i="1"/>
  <c r="X100" i="1" s="1"/>
  <c r="E38" i="1"/>
  <c r="AB55" i="1"/>
  <c r="AB51" i="1" s="1"/>
  <c r="Y68" i="1"/>
  <c r="AA68" i="1" s="1"/>
  <c r="AE68" i="1" s="1"/>
  <c r="M68" i="1"/>
  <c r="Q68" i="1" s="1"/>
  <c r="Y72" i="1"/>
  <c r="AA72" i="1" s="1"/>
  <c r="AE72" i="1" s="1"/>
  <c r="M72" i="1"/>
  <c r="Q72" i="1" s="1"/>
  <c r="Q78" i="1"/>
  <c r="AE99" i="1"/>
  <c r="AD52" i="1"/>
  <c r="I51" i="1"/>
  <c r="Y53" i="1"/>
  <c r="AA53" i="1" s="1"/>
  <c r="AE53" i="1" s="1"/>
  <c r="E27" i="1"/>
  <c r="Y52" i="1"/>
  <c r="F52" i="1"/>
  <c r="D51" i="1"/>
  <c r="N51" i="1"/>
  <c r="J54" i="1"/>
  <c r="AD57" i="1"/>
  <c r="J61" i="1"/>
  <c r="AE61" i="1"/>
  <c r="J63" i="1"/>
  <c r="Y63" i="1"/>
  <c r="AA63" i="1" s="1"/>
  <c r="AE63" i="1" s="1"/>
  <c r="M63" i="1"/>
  <c r="Q63" i="1" s="1"/>
  <c r="AD64" i="1"/>
  <c r="AE64" i="1" s="1"/>
  <c r="K66" i="1"/>
  <c r="Y67" i="1"/>
  <c r="M67" i="1"/>
  <c r="Y71" i="1"/>
  <c r="AA71" i="1" s="1"/>
  <c r="AE71" i="1" s="1"/>
  <c r="M71" i="1"/>
  <c r="Q71" i="1" s="1"/>
  <c r="Y78" i="1"/>
  <c r="D77" i="1"/>
  <c r="D65" i="1" s="1"/>
  <c r="H77" i="1"/>
  <c r="H65" i="1" s="1"/>
  <c r="H50" i="1" s="1"/>
  <c r="H49" i="1" s="1"/>
  <c r="H48" i="1" s="1"/>
  <c r="AC78" i="1"/>
  <c r="AC77" i="1" s="1"/>
  <c r="AA79" i="1"/>
  <c r="AE79" i="1" s="1"/>
  <c r="AA84" i="1"/>
  <c r="AE84" i="1" s="1"/>
  <c r="AE88" i="1"/>
  <c r="AE56" i="1"/>
  <c r="Y58" i="1"/>
  <c r="AA58" i="1" s="1"/>
  <c r="AE58" i="1" s="1"/>
  <c r="Y70" i="1"/>
  <c r="AA70" i="1" s="1"/>
  <c r="AE70" i="1" s="1"/>
  <c r="M70" i="1"/>
  <c r="Q70" i="1" s="1"/>
  <c r="D11" i="1"/>
  <c r="AC54" i="1"/>
  <c r="AC51" i="1" s="1"/>
  <c r="J55" i="1"/>
  <c r="Y55" i="1"/>
  <c r="AA55" i="1" s="1"/>
  <c r="AE55" i="1" s="1"/>
  <c r="M55" i="1"/>
  <c r="Q55" i="1" s="1"/>
  <c r="AE59" i="1"/>
  <c r="J62" i="1"/>
  <c r="AE62" i="1"/>
  <c r="Y69" i="1"/>
  <c r="AA69" i="1" s="1"/>
  <c r="AE69" i="1" s="1"/>
  <c r="M69" i="1"/>
  <c r="Q69" i="1" s="1"/>
  <c r="Z73" i="1"/>
  <c r="Z66" i="1" s="1"/>
  <c r="M73" i="1"/>
  <c r="Q73" i="1" s="1"/>
  <c r="J83" i="1"/>
  <c r="J82" i="1" s="1"/>
  <c r="AB85" i="1"/>
  <c r="N65" i="1"/>
  <c r="Z80" i="1"/>
  <c r="M80" i="1"/>
  <c r="Q80" i="1" s="1"/>
  <c r="AD82" i="1"/>
  <c r="M87" i="1"/>
  <c r="P85" i="1"/>
  <c r="AD85" i="1" s="1"/>
  <c r="M91" i="1"/>
  <c r="Q91" i="1" s="1"/>
  <c r="Z63" i="1"/>
  <c r="Z51" i="1" s="1"/>
  <c r="AB80" i="1"/>
  <c r="Z87" i="1"/>
  <c r="AA87" i="1" s="1"/>
  <c r="AE87" i="1" s="1"/>
  <c r="L85" i="1"/>
  <c r="Z85" i="1" s="1"/>
  <c r="J90" i="1"/>
  <c r="J94" i="1"/>
  <c r="Y94" i="1"/>
  <c r="AA94" i="1" s="1"/>
  <c r="AC95" i="1"/>
  <c r="O85" i="1"/>
  <c r="O65" i="1" s="1"/>
  <c r="O50" i="1" s="1"/>
  <c r="O49" i="1" s="1"/>
  <c r="O48" i="1" s="1"/>
  <c r="AA97" i="1"/>
  <c r="M53" i="1"/>
  <c r="M58" i="1"/>
  <c r="Q58" i="1" s="1"/>
  <c r="AD83" i="1"/>
  <c r="J89" i="1"/>
  <c r="M89" i="1"/>
  <c r="Q89" i="1" s="1"/>
  <c r="J93" i="1"/>
  <c r="Y93" i="1"/>
  <c r="J95" i="1"/>
  <c r="Y95" i="1"/>
  <c r="AA95" i="1" s="1"/>
  <c r="M95" i="1"/>
  <c r="Q95" i="1" s="1"/>
  <c r="K85" i="1"/>
  <c r="Y85" i="1" s="1"/>
  <c r="J96" i="1"/>
  <c r="Y96" i="1"/>
  <c r="AA96" i="1" s="1"/>
  <c r="AE96" i="1" s="1"/>
  <c r="M96" i="1"/>
  <c r="Q96" i="1" s="1"/>
  <c r="Q83" i="1"/>
  <c r="M93" i="1"/>
  <c r="Q93" i="1" s="1"/>
  <c r="M94" i="1"/>
  <c r="Q94" i="1" s="1"/>
  <c r="Z98" i="1"/>
  <c r="AA98" i="1" s="1"/>
  <c r="AE98" i="1" s="1"/>
  <c r="M99" i="1"/>
  <c r="Q99" i="1" s="1"/>
  <c r="AD80" i="1"/>
  <c r="AD77" i="1" s="1"/>
  <c r="AD65" i="1" s="1"/>
  <c r="Y83" i="1"/>
  <c r="AA83" i="1" s="1"/>
  <c r="AC83" i="1"/>
  <c r="E77" i="1"/>
  <c r="E65" i="1" s="1"/>
  <c r="E50" i="1" s="1"/>
  <c r="E49" i="1" s="1"/>
  <c r="E48" i="1" s="1"/>
  <c r="L9" i="5"/>
  <c r="L14" i="5"/>
  <c r="H379" i="6"/>
  <c r="H378" i="6" s="1"/>
  <c r="H358" i="6"/>
  <c r="E367" i="6"/>
  <c r="H371" i="6"/>
  <c r="H367" i="6" s="1"/>
  <c r="G321" i="6"/>
  <c r="G320" i="6" s="1"/>
  <c r="G319" i="6" s="1"/>
  <c r="D321" i="6"/>
  <c r="D320" i="6" s="1"/>
  <c r="D319" i="6" s="1"/>
  <c r="E321" i="6"/>
  <c r="E320" i="6" s="1"/>
  <c r="E319" i="6" s="1"/>
  <c r="H303" i="6"/>
  <c r="H301" i="6" s="1"/>
  <c r="H302" i="6"/>
  <c r="E27" i="6"/>
  <c r="D63" i="6"/>
  <c r="D62" i="6"/>
  <c r="D61" i="6" s="1"/>
  <c r="F234" i="6"/>
  <c r="F233" i="6" s="1"/>
  <c r="F232" i="6"/>
  <c r="G8" i="6"/>
  <c r="E88" i="6"/>
  <c r="H164" i="6"/>
  <c r="F27" i="6"/>
  <c r="G27" i="6"/>
  <c r="H32" i="6"/>
  <c r="H31" i="6" s="1"/>
  <c r="H27" i="6" s="1"/>
  <c r="E8" i="6"/>
  <c r="H17" i="6"/>
  <c r="G63" i="6"/>
  <c r="G62" i="6"/>
  <c r="G61" i="6" s="1"/>
  <c r="F70" i="6"/>
  <c r="F62" i="6"/>
  <c r="F61" i="6" s="1"/>
  <c r="F199" i="6"/>
  <c r="F185" i="6"/>
  <c r="H179" i="6"/>
  <c r="H178" i="6" s="1"/>
  <c r="H177" i="6" s="1"/>
  <c r="H170" i="6" s="1"/>
  <c r="H15" i="6"/>
  <c r="H11" i="6" s="1"/>
  <c r="H8" i="6" s="1"/>
  <c r="D17" i="6"/>
  <c r="D8" i="6" s="1"/>
  <c r="D41" i="6"/>
  <c r="D40" i="6" s="1"/>
  <c r="D27" i="6" s="1"/>
  <c r="H66" i="6"/>
  <c r="H64" i="6" s="1"/>
  <c r="G83" i="6"/>
  <c r="H85" i="6"/>
  <c r="H84" i="6" s="1"/>
  <c r="H91" i="6"/>
  <c r="H89" i="6" s="1"/>
  <c r="D93" i="6"/>
  <c r="D92" i="6" s="1"/>
  <c r="E185" i="6"/>
  <c r="H188" i="6"/>
  <c r="H187" i="6" s="1"/>
  <c r="H196" i="6"/>
  <c r="D204" i="6"/>
  <c r="D185" i="6"/>
  <c r="G204" i="6"/>
  <c r="G185" i="6"/>
  <c r="H211" i="6"/>
  <c r="H214" i="6"/>
  <c r="E218" i="6"/>
  <c r="E216" i="6" s="1"/>
  <c r="H243" i="6"/>
  <c r="F308" i="6"/>
  <c r="F307" i="6" s="1"/>
  <c r="F231" i="6"/>
  <c r="F230" i="6" s="1"/>
  <c r="H337" i="6"/>
  <c r="H416" i="6"/>
  <c r="H147" i="6"/>
  <c r="H146" i="6" s="1"/>
  <c r="H145" i="6" s="1"/>
  <c r="D70" i="6"/>
  <c r="H72" i="6"/>
  <c r="H74" i="6"/>
  <c r="H73" i="6" s="1"/>
  <c r="E83" i="6"/>
  <c r="E80" i="6" s="1"/>
  <c r="E82" i="6"/>
  <c r="H132" i="6"/>
  <c r="D131" i="6"/>
  <c r="D170" i="6"/>
  <c r="G187" i="6"/>
  <c r="D187" i="6"/>
  <c r="H206" i="6"/>
  <c r="H205" i="6" s="1"/>
  <c r="H204" i="6" s="1"/>
  <c r="F216" i="6"/>
  <c r="D301" i="6"/>
  <c r="D231" i="6"/>
  <c r="F329" i="6"/>
  <c r="H376" i="6"/>
  <c r="H375" i="6" s="1"/>
  <c r="H374" i="6" s="1"/>
  <c r="H437" i="6"/>
  <c r="H436" i="6" s="1"/>
  <c r="H479" i="6"/>
  <c r="F183" i="6"/>
  <c r="I61" i="6"/>
  <c r="G88" i="6"/>
  <c r="G93" i="6"/>
  <c r="G92" i="6" s="1"/>
  <c r="H96" i="6"/>
  <c r="H93" i="6" s="1"/>
  <c r="H92" i="6" s="1"/>
  <c r="F101" i="6"/>
  <c r="E104" i="6"/>
  <c r="E103" i="6" s="1"/>
  <c r="H105" i="6"/>
  <c r="H104" i="6" s="1"/>
  <c r="H103" i="6" s="1"/>
  <c r="D104" i="6"/>
  <c r="D103" i="6" s="1"/>
  <c r="H138" i="6"/>
  <c r="H157" i="6"/>
  <c r="F186" i="6"/>
  <c r="E187" i="6"/>
  <c r="H192" i="6"/>
  <c r="H201" i="6"/>
  <c r="H200" i="6" s="1"/>
  <c r="H220" i="6"/>
  <c r="G254" i="6"/>
  <c r="G236" i="6" s="1"/>
  <c r="G235" i="6" s="1"/>
  <c r="H258" i="6"/>
  <c r="H262" i="6"/>
  <c r="H461" i="6"/>
  <c r="H460" i="6" s="1"/>
  <c r="H459" i="6" s="1"/>
  <c r="H458" i="6" s="1"/>
  <c r="H457" i="6" s="1"/>
  <c r="H224" i="6"/>
  <c r="D236" i="6"/>
  <c r="D235" i="6" s="1"/>
  <c r="H257" i="6"/>
  <c r="H254" i="6" s="1"/>
  <c r="D259" i="6"/>
  <c r="H265" i="6"/>
  <c r="H281" i="6"/>
  <c r="H322" i="6"/>
  <c r="H321" i="6" s="1"/>
  <c r="H320" i="6" s="1"/>
  <c r="H319" i="6" s="1"/>
  <c r="H323" i="6"/>
  <c r="H331" i="6"/>
  <c r="H330" i="6" s="1"/>
  <c r="H365" i="6"/>
  <c r="H364" i="6" s="1"/>
  <c r="H363" i="6" s="1"/>
  <c r="H397" i="6"/>
  <c r="H421" i="6"/>
  <c r="G420" i="6"/>
  <c r="G419" i="6" s="1"/>
  <c r="G329" i="6" s="1"/>
  <c r="G318" i="6" s="1"/>
  <c r="H427" i="6"/>
  <c r="E437" i="6"/>
  <c r="E436" i="6" s="1"/>
  <c r="H452" i="6"/>
  <c r="H451" i="6" s="1"/>
  <c r="H450" i="6" s="1"/>
  <c r="H468" i="6"/>
  <c r="H213" i="6"/>
  <c r="H223" i="6"/>
  <c r="E259" i="6"/>
  <c r="E236" i="6" s="1"/>
  <c r="E235" i="6" s="1"/>
  <c r="H274" i="6"/>
  <c r="E280" i="6"/>
  <c r="E279" i="6" s="1"/>
  <c r="E278" i="6" s="1"/>
  <c r="H313" i="6"/>
  <c r="H430" i="6"/>
  <c r="H429" i="6" s="1"/>
  <c r="E483" i="6"/>
  <c r="E478" i="6"/>
  <c r="E477" i="6" s="1"/>
  <c r="E476" i="6" s="1"/>
  <c r="D503" i="6"/>
  <c r="D502" i="6"/>
  <c r="D507" i="6"/>
  <c r="G503" i="6"/>
  <c r="G502" i="6"/>
  <c r="G507" i="6"/>
  <c r="D280" i="6"/>
  <c r="D279" i="6" s="1"/>
  <c r="D278" i="6" s="1"/>
  <c r="H283" i="6"/>
  <c r="H295" i="6"/>
  <c r="H293" i="6" s="1"/>
  <c r="F322" i="6"/>
  <c r="F321" i="6" s="1"/>
  <c r="F320" i="6" s="1"/>
  <c r="F319" i="6" s="1"/>
  <c r="F323" i="6"/>
  <c r="H339" i="6"/>
  <c r="H344" i="6"/>
  <c r="H342" i="6" s="1"/>
  <c r="H341" i="6" s="1"/>
  <c r="H357" i="6"/>
  <c r="H426" i="6"/>
  <c r="D437" i="6"/>
  <c r="D436" i="6" s="1"/>
  <c r="D329" i="6" s="1"/>
  <c r="D318" i="6" s="1"/>
  <c r="H446" i="6"/>
  <c r="H282" i="6"/>
  <c r="I287" i="6"/>
  <c r="H310" i="6"/>
  <c r="H309" i="6" s="1"/>
  <c r="H308" i="6" s="1"/>
  <c r="H307" i="6" s="1"/>
  <c r="G309" i="6"/>
  <c r="E309" i="6"/>
  <c r="E329" i="6"/>
  <c r="E318" i="6" s="1"/>
  <c r="H338" i="6"/>
  <c r="H356" i="6"/>
  <c r="H387" i="6"/>
  <c r="H386" i="6" s="1"/>
  <c r="H392" i="6"/>
  <c r="H439" i="6"/>
  <c r="H449" i="6"/>
  <c r="H455" i="6"/>
  <c r="H454" i="6" s="1"/>
  <c r="H453" i="6" s="1"/>
  <c r="H486" i="6"/>
  <c r="H484" i="6" s="1"/>
  <c r="G483" i="6"/>
  <c r="G478" i="6"/>
  <c r="G477" i="6" s="1"/>
  <c r="G476" i="6" s="1"/>
  <c r="F503" i="6"/>
  <c r="F502" i="6"/>
  <c r="H506" i="6"/>
  <c r="H505" i="6" s="1"/>
  <c r="H504" i="6" s="1"/>
  <c r="H349" i="6"/>
  <c r="C360" i="6"/>
  <c r="C361" i="6"/>
  <c r="F478" i="6"/>
  <c r="F477" i="6" s="1"/>
  <c r="F476" i="6" s="1"/>
  <c r="D93" i="3" l="1"/>
  <c r="D92" i="3" s="1"/>
  <c r="D91" i="3" s="1"/>
  <c r="D111" i="3"/>
  <c r="D94" i="3"/>
  <c r="J111" i="3"/>
  <c r="J112" i="3" s="1"/>
  <c r="I113" i="3" s="1"/>
  <c r="J94" i="3"/>
  <c r="J93" i="3"/>
  <c r="J92" i="3" s="1"/>
  <c r="J91" i="3" s="1"/>
  <c r="F111" i="3"/>
  <c r="F112" i="3" s="1"/>
  <c r="F94" i="3"/>
  <c r="F93" i="3"/>
  <c r="F92" i="3" s="1"/>
  <c r="F91" i="3" s="1"/>
  <c r="I6" i="3"/>
  <c r="E109" i="3"/>
  <c r="E110" i="3" s="1"/>
  <c r="E112" i="3" s="1"/>
  <c r="E80" i="3"/>
  <c r="E50" i="3" s="1"/>
  <c r="E49" i="3" s="1"/>
  <c r="K102" i="3"/>
  <c r="H109" i="3"/>
  <c r="H110" i="3" s="1"/>
  <c r="H112" i="3" s="1"/>
  <c r="H113" i="3" s="1"/>
  <c r="H114" i="3" s="1"/>
  <c r="H80" i="3"/>
  <c r="H50" i="3"/>
  <c r="H49" i="3" s="1"/>
  <c r="K95" i="3"/>
  <c r="D109" i="3"/>
  <c r="D110" i="3" s="1"/>
  <c r="D112" i="3" s="1"/>
  <c r="D113" i="3" s="1"/>
  <c r="D80" i="3"/>
  <c r="D50" i="3" s="1"/>
  <c r="D49" i="3" s="1"/>
  <c r="K108" i="3"/>
  <c r="K8" i="3"/>
  <c r="K7" i="3" s="1"/>
  <c r="K6" i="3" s="1"/>
  <c r="G113" i="3"/>
  <c r="K81" i="3"/>
  <c r="G8" i="4"/>
  <c r="G17" i="4"/>
  <c r="E101" i="4"/>
  <c r="E100" i="4" s="1"/>
  <c r="E83" i="4" s="1"/>
  <c r="E103" i="4"/>
  <c r="J45" i="4"/>
  <c r="D146" i="4"/>
  <c r="D145" i="4" s="1"/>
  <c r="G44" i="4"/>
  <c r="G9" i="4"/>
  <c r="I7" i="4"/>
  <c r="J178" i="4"/>
  <c r="J177" i="4" s="1"/>
  <c r="J103" i="4"/>
  <c r="H314" i="4"/>
  <c r="H306" i="4" s="1"/>
  <c r="H302" i="4" s="1"/>
  <c r="H282" i="4" s="1"/>
  <c r="H102" i="4" s="1"/>
  <c r="H364" i="4" s="1"/>
  <c r="J184" i="4"/>
  <c r="D11" i="4"/>
  <c r="D10" i="4" s="1"/>
  <c r="F101" i="4"/>
  <c r="H7" i="4"/>
  <c r="F176" i="4"/>
  <c r="F102" i="4"/>
  <c r="F364" i="4" s="1"/>
  <c r="I292" i="4"/>
  <c r="I291" i="4" s="1"/>
  <c r="I288" i="4"/>
  <c r="I287" i="4" s="1"/>
  <c r="J135" i="4"/>
  <c r="J134" i="4" s="1"/>
  <c r="J136" i="4"/>
  <c r="G102" i="4"/>
  <c r="G364" i="4" s="1"/>
  <c r="G176" i="4"/>
  <c r="D103" i="4"/>
  <c r="G280" i="4"/>
  <c r="E7" i="4"/>
  <c r="D8" i="4"/>
  <c r="D17" i="4"/>
  <c r="D45" i="4"/>
  <c r="D44" i="4" s="1"/>
  <c r="G101" i="4"/>
  <c r="G100" i="4" s="1"/>
  <c r="G83" i="4" s="1"/>
  <c r="D176" i="4"/>
  <c r="D102" i="4"/>
  <c r="J169" i="4"/>
  <c r="H176" i="4"/>
  <c r="J26" i="4"/>
  <c r="J25" i="4" s="1"/>
  <c r="J24" i="4" s="1"/>
  <c r="J11" i="4"/>
  <c r="J10" i="4" s="1"/>
  <c r="I16" i="4"/>
  <c r="AE83" i="1"/>
  <c r="J65" i="1"/>
  <c r="I26" i="1"/>
  <c r="AE97" i="1"/>
  <c r="AB77" i="1"/>
  <c r="AB65" i="1" s="1"/>
  <c r="Z77" i="1"/>
  <c r="AE57" i="1"/>
  <c r="I50" i="1"/>
  <c r="I49" i="1" s="1"/>
  <c r="I48" i="1" s="1"/>
  <c r="I10" i="1" s="1"/>
  <c r="I100" i="1" s="1"/>
  <c r="G10" i="1"/>
  <c r="G100" i="1" s="1"/>
  <c r="I65" i="1"/>
  <c r="J77" i="1"/>
  <c r="Q82" i="1"/>
  <c r="AA93" i="1"/>
  <c r="AE93" i="1" s="1"/>
  <c r="S10" i="1"/>
  <c r="S100" i="1" s="1"/>
  <c r="S9" i="1"/>
  <c r="M82" i="1"/>
  <c r="T49" i="1"/>
  <c r="T48" i="1" s="1"/>
  <c r="U9" i="1"/>
  <c r="U10" i="1"/>
  <c r="U100" i="1" s="1"/>
  <c r="R9" i="1"/>
  <c r="R10" i="1"/>
  <c r="R100" i="1" s="1"/>
  <c r="AE95" i="1"/>
  <c r="AE94" i="1"/>
  <c r="D50" i="1"/>
  <c r="D49" i="1" s="1"/>
  <c r="D48" i="1" s="1"/>
  <c r="E10" i="1"/>
  <c r="E100" i="1" s="1"/>
  <c r="E9" i="1"/>
  <c r="O9" i="1"/>
  <c r="O10" i="1"/>
  <c r="O100" i="1" s="1"/>
  <c r="Z65" i="1"/>
  <c r="Z50" i="1" s="1"/>
  <c r="Z49" i="1" s="1"/>
  <c r="H9" i="1"/>
  <c r="H10" i="1"/>
  <c r="H100" i="1" s="1"/>
  <c r="Y77" i="1"/>
  <c r="AA78" i="1"/>
  <c r="AA73" i="1"/>
  <c r="AE73" i="1" s="1"/>
  <c r="K65" i="1"/>
  <c r="K50" i="1" s="1"/>
  <c r="K49" i="1" s="1"/>
  <c r="AE54" i="1"/>
  <c r="F51" i="1"/>
  <c r="F50" i="1" s="1"/>
  <c r="J52" i="1"/>
  <c r="J51" i="1" s="1"/>
  <c r="J50" i="1" s="1"/>
  <c r="J49" i="1" s="1"/>
  <c r="J48" i="1" s="1"/>
  <c r="Q77" i="1"/>
  <c r="P65" i="1"/>
  <c r="P50" i="1" s="1"/>
  <c r="P49" i="1" s="1"/>
  <c r="P48" i="1" s="1"/>
  <c r="AA85" i="1"/>
  <c r="M85" i="1"/>
  <c r="Q87" i="1"/>
  <c r="Q85" i="1" s="1"/>
  <c r="AA80" i="1"/>
  <c r="AE80" i="1" s="1"/>
  <c r="Y51" i="1"/>
  <c r="AA52" i="1"/>
  <c r="AD51" i="1"/>
  <c r="AD50" i="1" s="1"/>
  <c r="AD49" i="1" s="1"/>
  <c r="M77" i="1"/>
  <c r="L65" i="1"/>
  <c r="L50" i="1" s="1"/>
  <c r="L49" i="1" s="1"/>
  <c r="L48" i="1" s="1"/>
  <c r="Q53" i="1"/>
  <c r="Q51" i="1" s="1"/>
  <c r="M51" i="1"/>
  <c r="Y66" i="1"/>
  <c r="Y65" i="1" s="1"/>
  <c r="AA67" i="1"/>
  <c r="AC85" i="1"/>
  <c r="AC65" i="1" s="1"/>
  <c r="AC50" i="1" s="1"/>
  <c r="AC49" i="1" s="1"/>
  <c r="AB50" i="1"/>
  <c r="AB49" i="1" s="1"/>
  <c r="Q67" i="1"/>
  <c r="Q66" i="1" s="1"/>
  <c r="Q65" i="1" s="1"/>
  <c r="M66" i="1"/>
  <c r="N50" i="1"/>
  <c r="N49" i="1" s="1"/>
  <c r="N48" i="1" s="1"/>
  <c r="F27" i="1"/>
  <c r="F26" i="1" s="1"/>
  <c r="E26" i="1"/>
  <c r="H348" i="6"/>
  <c r="H347" i="6" s="1"/>
  <c r="H335" i="6"/>
  <c r="H334" i="6" s="1"/>
  <c r="H483" i="6"/>
  <c r="H478" i="6"/>
  <c r="H477" i="6" s="1"/>
  <c r="H476" i="6" s="1"/>
  <c r="H88" i="6"/>
  <c r="H81" i="6"/>
  <c r="H83" i="6"/>
  <c r="H503" i="6"/>
  <c r="H502" i="6"/>
  <c r="H507" i="6"/>
  <c r="E308" i="6"/>
  <c r="E307" i="6" s="1"/>
  <c r="E231" i="6"/>
  <c r="F318" i="6"/>
  <c r="H277" i="6"/>
  <c r="H280" i="6"/>
  <c r="H279" i="6" s="1"/>
  <c r="H278" i="6" s="1"/>
  <c r="D234" i="6"/>
  <c r="D233" i="6" s="1"/>
  <c r="D232" i="6"/>
  <c r="H259" i="6"/>
  <c r="H236" i="6" s="1"/>
  <c r="H235" i="6" s="1"/>
  <c r="H185" i="6"/>
  <c r="H199" i="6"/>
  <c r="F182" i="6"/>
  <c r="D230" i="6"/>
  <c r="D186" i="6"/>
  <c r="D183" i="6"/>
  <c r="D182" i="6" s="1"/>
  <c r="D130" i="6"/>
  <c r="D82" i="6"/>
  <c r="E81" i="6"/>
  <c r="H186" i="6"/>
  <c r="G308" i="6"/>
  <c r="G307" i="6" s="1"/>
  <c r="G231" i="6"/>
  <c r="E234" i="6"/>
  <c r="E233" i="6" s="1"/>
  <c r="E232" i="6"/>
  <c r="F100" i="6"/>
  <c r="F80" i="6" s="1"/>
  <c r="F82" i="6"/>
  <c r="G81" i="6"/>
  <c r="G80" i="6" s="1"/>
  <c r="G26" i="6" s="1"/>
  <c r="G183" i="6"/>
  <c r="G182" i="6" s="1"/>
  <c r="G186" i="6"/>
  <c r="H131" i="6"/>
  <c r="H130" i="6" s="1"/>
  <c r="H210" i="6"/>
  <c r="H209" i="6" s="1"/>
  <c r="H63" i="6"/>
  <c r="H62" i="6"/>
  <c r="H61" i="6" s="1"/>
  <c r="F26" i="6"/>
  <c r="H231" i="6"/>
  <c r="I286" i="6"/>
  <c r="I284" i="6" s="1"/>
  <c r="I285" i="6"/>
  <c r="H219" i="6"/>
  <c r="H218" i="6"/>
  <c r="H216" i="6" s="1"/>
  <c r="H445" i="6"/>
  <c r="H444" i="6" s="1"/>
  <c r="H420" i="6"/>
  <c r="H419" i="6" s="1"/>
  <c r="G234" i="6"/>
  <c r="G233" i="6" s="1"/>
  <c r="G232" i="6"/>
  <c r="E186" i="6"/>
  <c r="E183" i="6"/>
  <c r="E182" i="6" s="1"/>
  <c r="E26" i="6" s="1"/>
  <c r="D81" i="6"/>
  <c r="D80" i="6" s="1"/>
  <c r="D26" i="6" s="1"/>
  <c r="D497" i="6" s="1"/>
  <c r="D509" i="6" s="1"/>
  <c r="I114" i="3" l="1"/>
  <c r="K94" i="3"/>
  <c r="K93" i="3"/>
  <c r="K92" i="3" s="1"/>
  <c r="K91" i="3" s="1"/>
  <c r="K111" i="3"/>
  <c r="K109" i="3"/>
  <c r="K110" i="3" s="1"/>
  <c r="K80" i="3"/>
  <c r="G114" i="3"/>
  <c r="E113" i="3"/>
  <c r="E114" i="3" s="1"/>
  <c r="D114" i="3" s="1"/>
  <c r="H288" i="4"/>
  <c r="H287" i="4" s="1"/>
  <c r="H292" i="4"/>
  <c r="H291" i="4" s="1"/>
  <c r="J176" i="4"/>
  <c r="J102" i="4"/>
  <c r="D9" i="4"/>
  <c r="D364" i="4" s="1"/>
  <c r="D16" i="4"/>
  <c r="J44" i="4"/>
  <c r="J16" i="4" s="1"/>
  <c r="J9" i="4"/>
  <c r="G363" i="4"/>
  <c r="G365" i="4" s="1"/>
  <c r="G7" i="4"/>
  <c r="F100" i="4"/>
  <c r="F83" i="4" s="1"/>
  <c r="F363" i="4"/>
  <c r="F365" i="4" s="1"/>
  <c r="E363" i="4"/>
  <c r="E365" i="4" s="1"/>
  <c r="G16" i="4"/>
  <c r="J8" i="4"/>
  <c r="D363" i="4"/>
  <c r="D7" i="4"/>
  <c r="D101" i="4"/>
  <c r="D100" i="4" s="1"/>
  <c r="D83" i="4" s="1"/>
  <c r="J101" i="4"/>
  <c r="J100" i="4" s="1"/>
  <c r="J83" i="4" s="1"/>
  <c r="F49" i="1"/>
  <c r="F48" i="1" s="1"/>
  <c r="Q50" i="1"/>
  <c r="Q49" i="1" s="1"/>
  <c r="Q48" i="1" s="1"/>
  <c r="I9" i="1"/>
  <c r="T10" i="1"/>
  <c r="T100" i="1" s="1"/>
  <c r="T9" i="1"/>
  <c r="AC100" i="1"/>
  <c r="AC48" i="1"/>
  <c r="Z100" i="1"/>
  <c r="Z48" i="1"/>
  <c r="N10" i="1"/>
  <c r="N100" i="1" s="1"/>
  <c r="N9" i="1"/>
  <c r="AE52" i="1"/>
  <c r="AE51" i="1" s="1"/>
  <c r="AA51" i="1"/>
  <c r="D9" i="1"/>
  <c r="D10" i="1"/>
  <c r="D100" i="1" s="1"/>
  <c r="M65" i="1"/>
  <c r="M50" i="1" s="1"/>
  <c r="AA66" i="1"/>
  <c r="AE67" i="1"/>
  <c r="AE66" i="1" s="1"/>
  <c r="L9" i="1"/>
  <c r="L10" i="1"/>
  <c r="L100" i="1" s="1"/>
  <c r="Y50" i="1"/>
  <c r="Y49" i="1" s="1"/>
  <c r="AE85" i="1"/>
  <c r="M49" i="1"/>
  <c r="M48" i="1" s="1"/>
  <c r="K48" i="1"/>
  <c r="AA77" i="1"/>
  <c r="AE78" i="1"/>
  <c r="AE77" i="1" s="1"/>
  <c r="P9" i="1"/>
  <c r="P10" i="1"/>
  <c r="P100" i="1" s="1"/>
  <c r="J10" i="1"/>
  <c r="J100" i="1" s="1"/>
  <c r="J9" i="1"/>
  <c r="Q10" i="1"/>
  <c r="Q100" i="1" s="1"/>
  <c r="Q9" i="1"/>
  <c r="AB100" i="1"/>
  <c r="AB48" i="1"/>
  <c r="AD100" i="1"/>
  <c r="AD48" i="1"/>
  <c r="F10" i="1"/>
  <c r="F100" i="1" s="1"/>
  <c r="F9" i="1"/>
  <c r="F497" i="6"/>
  <c r="F509" i="6" s="1"/>
  <c r="H329" i="6"/>
  <c r="H318" i="6" s="1"/>
  <c r="H234" i="6"/>
  <c r="H233" i="6" s="1"/>
  <c r="H232" i="6"/>
  <c r="E497" i="6"/>
  <c r="G230" i="6"/>
  <c r="G497" i="6" s="1"/>
  <c r="I280" i="6"/>
  <c r="I279" i="6"/>
  <c r="E230" i="6"/>
  <c r="H82" i="6"/>
  <c r="H80" i="6" s="1"/>
  <c r="H26" i="6" s="1"/>
  <c r="H230" i="6"/>
  <c r="H183" i="6"/>
  <c r="H182" i="6" s="1"/>
  <c r="K112" i="3" l="1"/>
  <c r="K113" i="3" s="1"/>
  <c r="D365" i="4"/>
  <c r="E366" i="4" s="1"/>
  <c r="J363" i="4"/>
  <c r="J365" i="4" s="1"/>
  <c r="J366" i="4" s="1"/>
  <c r="J7" i="4"/>
  <c r="J364" i="4"/>
  <c r="AD10" i="1"/>
  <c r="AD9" i="1"/>
  <c r="Y100" i="1"/>
  <c r="AA49" i="1"/>
  <c r="Y48" i="1"/>
  <c r="Z10" i="1"/>
  <c r="Z9" i="1"/>
  <c r="K9" i="1"/>
  <c r="K10" i="1"/>
  <c r="K100" i="1" s="1"/>
  <c r="Y101" i="1"/>
  <c r="M10" i="1"/>
  <c r="M100" i="1" s="1"/>
  <c r="M9" i="1"/>
  <c r="AC10" i="1"/>
  <c r="AC9" i="1"/>
  <c r="AA65" i="1"/>
  <c r="AA50" i="1" s="1"/>
  <c r="AB9" i="1"/>
  <c r="AB10" i="1"/>
  <c r="AE65" i="1"/>
  <c r="AE50" i="1" s="1"/>
  <c r="AE49" i="1" s="1"/>
  <c r="H497" i="6"/>
  <c r="H498" i="6" s="1"/>
  <c r="G509" i="6"/>
  <c r="G498" i="6"/>
  <c r="E509" i="6"/>
  <c r="E498" i="6"/>
  <c r="D498" i="6" s="1"/>
  <c r="F366" i="4" l="1"/>
  <c r="D366" i="4" s="1"/>
  <c r="G366" i="4"/>
  <c r="AA48" i="1"/>
  <c r="AA100" i="1"/>
  <c r="AE100" i="1"/>
  <c r="AE48" i="1"/>
  <c r="Y10" i="1"/>
  <c r="Y9" i="1"/>
  <c r="H509" i="6"/>
  <c r="AE9" i="1" l="1"/>
  <c r="AE10" i="1"/>
  <c r="AE101" i="1"/>
  <c r="AD101" i="1"/>
  <c r="AB101" i="1"/>
  <c r="AC101" i="1"/>
  <c r="AA9" i="1"/>
  <c r="AA10" i="1"/>
  <c r="AA101" i="1" l="1"/>
  <c r="P108" i="1" l="1"/>
  <c r="N108" i="1"/>
  <c r="L108" i="1"/>
  <c r="Z108" i="1" s="1"/>
  <c r="K108" i="1"/>
  <c r="M108" i="1" s="1"/>
  <c r="I108" i="1"/>
  <c r="AD108" i="1" s="1"/>
  <c r="H108" i="1"/>
  <c r="AC108" i="1" s="1"/>
  <c r="G108" i="1"/>
  <c r="F108" i="1"/>
  <c r="D108" i="1"/>
  <c r="Y108" i="1" s="1"/>
  <c r="AA108" i="1" s="1"/>
  <c r="B108" i="1"/>
  <c r="A108" i="1"/>
  <c r="C108" i="1"/>
  <c r="Q108" i="1" l="1"/>
  <c r="AB108" i="1"/>
  <c r="AE108" i="1" s="1"/>
  <c r="J108" i="1"/>
  <c r="A380" i="4" l="1"/>
  <c r="B380" i="4"/>
  <c r="C380" i="4"/>
  <c r="J380" i="4"/>
  <c r="A381" i="4"/>
  <c r="B381" i="4"/>
  <c r="C381" i="4"/>
  <c r="D381" i="4"/>
  <c r="E381" i="4"/>
  <c r="F381" i="4"/>
  <c r="G381" i="4"/>
  <c r="H381" i="4"/>
  <c r="I381" i="4"/>
  <c r="A382" i="4"/>
  <c r="B382" i="4"/>
  <c r="C382" i="4"/>
  <c r="J382" i="4"/>
  <c r="A383" i="4"/>
  <c r="B383" i="4"/>
  <c r="C383" i="4"/>
  <c r="J383" i="4"/>
  <c r="A384" i="4"/>
  <c r="B384" i="4"/>
  <c r="C384" i="4"/>
  <c r="D384" i="4"/>
  <c r="E384" i="4"/>
  <c r="F384" i="4"/>
  <c r="G384" i="4"/>
  <c r="H384" i="4"/>
  <c r="I384" i="4"/>
  <c r="A385" i="4"/>
  <c r="B385" i="4"/>
  <c r="C385" i="4"/>
  <c r="J385" i="4"/>
  <c r="A386" i="4"/>
  <c r="B386" i="4"/>
  <c r="C386" i="4"/>
  <c r="J386" i="4"/>
  <c r="H388" i="4"/>
  <c r="I388" i="4"/>
  <c r="J389" i="4"/>
  <c r="J390" i="4"/>
  <c r="J388" i="4" s="1"/>
  <c r="B392" i="4"/>
  <c r="E392" i="4"/>
  <c r="B393" i="4"/>
  <c r="C393" i="4"/>
  <c r="D393" i="4"/>
  <c r="D392" i="4" s="1"/>
  <c r="E393" i="4"/>
  <c r="F393" i="4"/>
  <c r="F392" i="4" s="1"/>
  <c r="G393" i="4"/>
  <c r="G392" i="4" s="1"/>
  <c r="H393" i="4"/>
  <c r="H392" i="4" s="1"/>
  <c r="I393" i="4"/>
  <c r="I392" i="4" s="1"/>
  <c r="J393" i="4"/>
  <c r="J392" i="4" s="1"/>
  <c r="B394" i="4"/>
  <c r="C394" i="4"/>
  <c r="J394" i="4"/>
  <c r="A395" i="4"/>
  <c r="B395" i="4"/>
  <c r="J395" i="4"/>
  <c r="K396" i="4"/>
  <c r="A397" i="4"/>
  <c r="B397" i="4"/>
  <c r="C397" i="4"/>
  <c r="A398" i="4"/>
  <c r="B398" i="4"/>
  <c r="C398" i="4"/>
  <c r="B399" i="4"/>
  <c r="C399" i="4"/>
  <c r="B400" i="4"/>
  <c r="A402" i="4"/>
  <c r="B402" i="4"/>
  <c r="C402" i="4"/>
  <c r="H402" i="4"/>
  <c r="H399" i="4" s="1"/>
  <c r="H398" i="4" s="1"/>
  <c r="H397" i="4" s="1"/>
  <c r="H396" i="4" s="1"/>
  <c r="I402" i="4"/>
  <c r="I399" i="4" s="1"/>
  <c r="I398" i="4" s="1"/>
  <c r="I397" i="4" s="1"/>
  <c r="I396" i="4" s="1"/>
  <c r="K402" i="4"/>
  <c r="K400" i="4" s="1"/>
  <c r="A403" i="4"/>
  <c r="B403" i="4"/>
  <c r="C403" i="4"/>
  <c r="D403" i="4"/>
  <c r="E403" i="4"/>
  <c r="E402" i="4" s="1"/>
  <c r="E399" i="4" s="1"/>
  <c r="E398" i="4" s="1"/>
  <c r="E397" i="4" s="1"/>
  <c r="E396" i="4" s="1"/>
  <c r="F403" i="4"/>
  <c r="G403" i="4"/>
  <c r="A404" i="4"/>
  <c r="B404" i="4"/>
  <c r="C404" i="4"/>
  <c r="D404" i="4"/>
  <c r="E404" i="4"/>
  <c r="F404" i="4"/>
  <c r="G404" i="4"/>
  <c r="A405" i="4"/>
  <c r="B405" i="4"/>
  <c r="C405" i="4"/>
  <c r="D405" i="4"/>
  <c r="E405" i="4"/>
  <c r="F405" i="4"/>
  <c r="G405" i="4"/>
  <c r="A406" i="4"/>
  <c r="B406" i="4"/>
  <c r="C406" i="4"/>
  <c r="D406" i="4"/>
  <c r="E406" i="4"/>
  <c r="F406" i="4"/>
  <c r="G406" i="4"/>
  <c r="A407" i="4"/>
  <c r="B407" i="4"/>
  <c r="C407" i="4"/>
  <c r="D407" i="4"/>
  <c r="E407" i="4"/>
  <c r="F407" i="4"/>
  <c r="J407" i="4" s="1"/>
  <c r="G407" i="4"/>
  <c r="A408" i="4"/>
  <c r="B408" i="4"/>
  <c r="C408" i="4"/>
  <c r="D408" i="4"/>
  <c r="E408" i="4"/>
  <c r="F408" i="4"/>
  <c r="G408" i="4"/>
  <c r="A409" i="4"/>
  <c r="B409" i="4"/>
  <c r="C409" i="4"/>
  <c r="D409" i="4"/>
  <c r="E409" i="4"/>
  <c r="F409" i="4"/>
  <c r="G409" i="4"/>
  <c r="A410" i="4"/>
  <c r="B410" i="4"/>
  <c r="C410" i="4"/>
  <c r="D410" i="4"/>
  <c r="E410" i="4"/>
  <c r="F410" i="4"/>
  <c r="G410" i="4"/>
  <c r="A411" i="4"/>
  <c r="B411" i="4"/>
  <c r="C411" i="4"/>
  <c r="D411" i="4"/>
  <c r="E411" i="4"/>
  <c r="F411" i="4"/>
  <c r="J411" i="4" s="1"/>
  <c r="G411" i="4"/>
  <c r="A412" i="4"/>
  <c r="B412" i="4"/>
  <c r="C412" i="4"/>
  <c r="D412" i="4"/>
  <c r="E412" i="4"/>
  <c r="F412" i="4"/>
  <c r="G412" i="4"/>
  <c r="A413" i="4"/>
  <c r="B413" i="4"/>
  <c r="C413" i="4"/>
  <c r="D413" i="4"/>
  <c r="E413" i="4"/>
  <c r="F413" i="4"/>
  <c r="J413" i="4" s="1"/>
  <c r="G413" i="4"/>
  <c r="C414" i="4"/>
  <c r="C416" i="4" s="1"/>
  <c r="C415" i="4"/>
  <c r="J410" i="4" l="1"/>
  <c r="J406" i="4"/>
  <c r="F402" i="4"/>
  <c r="F399" i="4" s="1"/>
  <c r="F398" i="4" s="1"/>
  <c r="F397" i="4" s="1"/>
  <c r="F396" i="4" s="1"/>
  <c r="J412" i="4"/>
  <c r="J408" i="4"/>
  <c r="J404" i="4"/>
  <c r="J409" i="4"/>
  <c r="G402" i="4"/>
  <c r="G399" i="4" s="1"/>
  <c r="G398" i="4" s="1"/>
  <c r="G397" i="4" s="1"/>
  <c r="G396" i="4" s="1"/>
  <c r="J405" i="4"/>
  <c r="D402" i="4"/>
  <c r="D399" i="4" s="1"/>
  <c r="D398" i="4" s="1"/>
  <c r="D397" i="4" s="1"/>
  <c r="D396" i="4" s="1"/>
  <c r="J384" i="4"/>
  <c r="J381" i="4"/>
  <c r="J403" i="4"/>
  <c r="J402" i="4" s="1"/>
  <c r="J399" i="4" s="1"/>
  <c r="J398" i="4" s="1"/>
  <c r="J397" i="4" s="1"/>
  <c r="J396" i="4" s="1"/>
  <c r="H415" i="4"/>
  <c r="I415" i="4" l="1"/>
  <c r="I414" i="4"/>
  <c r="G414" i="4"/>
  <c r="F415" i="4"/>
  <c r="E415" i="4"/>
  <c r="I416" i="4" l="1"/>
  <c r="D414" i="4"/>
  <c r="J414" i="4"/>
  <c r="H414" i="4"/>
  <c r="H416" i="4" s="1"/>
  <c r="G415" i="4"/>
  <c r="G416" i="4" s="1"/>
  <c r="E414" i="4"/>
  <c r="E416" i="4" s="1"/>
  <c r="D415" i="4"/>
  <c r="D416" i="4" l="1"/>
  <c r="E417" i="4" s="1"/>
  <c r="F414" i="4"/>
  <c r="F416" i="4" s="1"/>
  <c r="I417" i="4" s="1"/>
  <c r="H417" i="4"/>
  <c r="J415" i="4"/>
  <c r="J416" i="4" s="1"/>
  <c r="J417" i="4" s="1"/>
  <c r="G417" i="4" l="1"/>
  <c r="F417" i="4"/>
  <c r="D417" i="4" s="1"/>
  <c r="G56" i="3" l="1"/>
  <c r="G55" i="3" s="1"/>
  <c r="G54" i="3" s="1"/>
  <c r="G52" i="3" l="1"/>
  <c r="G51" i="3" s="1"/>
  <c r="K56" i="3"/>
  <c r="K55" i="3" l="1"/>
  <c r="K44" i="3"/>
  <c r="K52" i="3"/>
  <c r="K51" i="3" s="1"/>
  <c r="K50" i="3" s="1"/>
  <c r="K49" i="3" s="1"/>
  <c r="I83" i="4"/>
  <c r="I100" i="4"/>
  <c r="I280" i="4"/>
  <c r="A374" i="4"/>
  <c r="A374" i="4" a="1"/>
  <c r="A425" i="4"/>
  <c r="A425" i="4" a="1"/>
  <c r="I178" i="6"/>
  <c r="I177" i="6"/>
  <c r="H100" i="4"/>
  <c r="H83" i="4"/>
  <c r="H294" i="4"/>
  <c r="H293" i="4"/>
  <c r="H101" i="4"/>
  <c r="H363" i="4"/>
  <c r="H365" i="4"/>
  <c r="H366" i="4"/>
  <c r="H290" i="4"/>
  <c r="H289" i="4"/>
  <c r="H283" i="4"/>
  <c r="H281" i="4"/>
  <c r="H280" i="4"/>
  <c r="I290" i="4"/>
  <c r="I289" i="4"/>
  <c r="I283" i="4"/>
  <c r="I281" i="4"/>
  <c r="I101" i="4"/>
  <c r="I363" i="4"/>
  <c r="I365" i="4"/>
  <c r="I366" i="4"/>
  <c r="I294" i="4"/>
  <c r="I293" i="4"/>
</calcChain>
</file>

<file path=xl/sharedStrings.xml><?xml version="1.0" encoding="utf-8"?>
<sst xmlns="http://schemas.openxmlformats.org/spreadsheetml/2006/main" count="642" uniqueCount="297">
  <si>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</si>
  <si>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</si>
  <si>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</si>
  <si>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</si>
  <si>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</si>
  <si>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</si>
  <si>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</si>
  <si>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</si>
  <si>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</si>
  <si>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</si>
  <si>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</si>
  <si>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</si>
  <si>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</si>
  <si>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</si>
  <si>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</si>
  <si>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</si>
  <si>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</si>
  <si>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</si>
  <si>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</si>
  <si>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</si>
  <si>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</si>
  <si>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</si>
  <si>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</si>
  <si>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</si>
  <si>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</si>
  <si>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</si>
  <si>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</si>
  <si>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</si>
  <si>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</si>
  <si>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</si>
  <si>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</si>
  <si>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</si>
  <si>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</si>
  <si>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</si>
  <si>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</si>
  <si>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</si>
  <si>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</si>
  <si>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</si>
  <si>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</si>
  <si>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</si>
  <si>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</si>
  <si>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</si>
  <si>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</si>
  <si>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</si>
  <si>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</si>
  <si>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</si>
  <si>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</si>
  <si>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</si>
  <si>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</si>
  <si>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</si>
  <si>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</si>
  <si>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</si>
  <si>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</si>
  <si>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</si>
  <si>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</si>
  <si>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</si>
  <si>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</si>
  <si>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</si>
  <si>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</si>
  <si>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</si>
  <si>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</si>
  <si>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</si>
  <si>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</si>
  <si>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</si>
  <si>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</si>
  <si>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</si>
  <si>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</si>
  <si>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</si>
  <si>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</si>
  <si>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</si>
  <si>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</si>
  <si>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</si>
  <si>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</si>
  <si>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</si>
  <si>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</si>
  <si>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</si>
  <si>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</si>
  <si>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</si>
  <si>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</si>
  <si>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</si>
  <si>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</si>
  <si>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</si>
  <si>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</si>
  <si>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</si>
  <si>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</si>
  <si>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</si>
  <si>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</si>
  <si>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</si>
  <si>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</si>
  <si>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</si>
  <si>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</si>
  <si>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</si>
  <si>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</si>
  <si>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</si>
  <si>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</si>
  <si>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</si>
  <si>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</si>
  <si>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</si>
  <si>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</si>
  <si>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</si>
  <si>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</si>
  <si>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</si>
  <si>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</si>
  <si>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</si>
  <si>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</si>
  <si>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</si>
  <si>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</si>
  <si>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</si>
  <si>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</si>
  <si>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</si>
  <si>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</si>
  <si>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</si>
  <si>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</si>
  <si>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</si>
  <si>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</si>
  <si>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</si>
  <si>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</si>
  <si>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</si>
  <si>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</si>
  <si>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</si>
  <si>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</si>
  <si>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</si>
  <si>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</si>
  <si>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</si>
  <si>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</si>
  <si>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</si>
  <si>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</si>
  <si>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</si>
  <si>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</si>
  <si>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</si>
  <si>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</si>
  <si>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</si>
  <si>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กลุ่มส่งเสริมแจ้งจัดสรรงบประมาณให้รร</t>
  </si>
  <si>
    <t>(นางสาวสุพิชสิริ ถิรวัฒนาพงศ์)</t>
  </si>
  <si>
    <t>การอนุมัติเงินงวด</t>
  </si>
  <si>
    <t>ปัญหาอุปสรรค</t>
  </si>
  <si>
    <t>1.2.1</t>
  </si>
  <si>
    <t>1.2.2</t>
  </si>
  <si>
    <t>1.2.3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</si>
  <si>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</si>
  <si>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</si>
  <si>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</si>
  <si>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</si>
  <si>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</si>
  <si>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</si>
  <si>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</si>
  <si>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</si>
  <si>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</si>
  <si>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</si>
  <si>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</si>
  <si>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</si>
  <si>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</si>
  <si>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</si>
  <si>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</si>
  <si>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</si>
  <si>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</si>
  <si>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</si>
  <si>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</si>
  <si>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</si>
  <si>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</si>
  <si>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</si>
  <si>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</si>
  <si>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</si>
  <si>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</si>
  <si>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</si>
  <si>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</si>
  <si>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</si>
  <si>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</si>
  <si>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</si>
  <si>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</si>
  <si>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</si>
  <si>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</si>
  <si>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</si>
  <si>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</si>
  <si>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</si>
  <si>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</si>
  <si>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</si>
  <si>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</si>
  <si>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</si>
  <si>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</si>
  <si>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</si>
  <si>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</si>
  <si>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</si>
  <si>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</si>
  <si>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</si>
  <si>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</si>
  <si>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</si>
  <si>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t>กลุ่มนิเทศติดตามและประเมินผล</t>
  </si>
  <si>
    <t>1.1.1.2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</si>
  <si>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</si>
  <si>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</si>
  <si>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>กลุ่มนิเทศนติดตามและประเมินการจัดการศึกษา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</si>
  <si>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</si>
  <si>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</si>
  <si>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</si>
  <si>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</si>
  <si>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</si>
  <si>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</si>
  <si>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</si>
  <si>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</si>
  <si>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</si>
  <si>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</si>
  <si>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</si>
  <si>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</si>
  <si>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</si>
  <si>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</si>
  <si>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</si>
  <si>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</si>
  <si>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</si>
  <si>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</si>
  <si>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</si>
  <si>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</si>
  <si>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</si>
  <si>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รองผู้อำนวยการสำนักงานเขตพื้นที่การศึกษา รักษาราชการแทน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</si>
  <si>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</si>
  <si>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 xml:space="preserve">โรงเรียนวัดมูลจินดาราม โรงเรียนวัดลาดสนุ่น และโรงเรียนชุมชนบึงบา 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</si>
  <si>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</si>
  <si>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</si>
  <si>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</si>
  <si>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</si>
  <si>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</si>
  <si>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</si>
  <si>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</si>
  <si>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</si>
  <si>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</si>
  <si>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</si>
  <si>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</si>
  <si>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</si>
  <si>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</si>
  <si>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</si>
  <si>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</si>
  <si>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</si>
  <si>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</si>
  <si>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</si>
  <si>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</si>
  <si>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</si>
  <si>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</si>
  <si>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</si>
  <si>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</si>
  <si>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</si>
  <si>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</si>
  <si>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</si>
  <si>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</si>
  <si>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</si>
  <si>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</si>
  <si>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</si>
  <si>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</si>
  <si>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</si>
  <si>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</si>
  <si>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</si>
  <si>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</si>
  <si>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</si>
  <si>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</si>
  <si>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</si>
  <si>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</si>
  <si>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</si>
  <si>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</si>
  <si>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</si>
  <si>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>งบดำเนินงาน   69112xx</t>
  </si>
  <si>
    <t xml:space="preserve"> งบเงินอุดหนุน 6911410</t>
  </si>
  <si>
    <t xml:space="preserve"> การเบิกจ่ายงบประมาณและการใช้จ่ายฯ</t>
  </si>
  <si>
    <t>ผอ.ธนณํฐ วัดเขียนเขต</t>
  </si>
  <si>
    <t xml:space="preserve">ศน.ไอลดา </t>
  </si>
  <si>
    <t>หน่วยตรวจสอบภายใน</t>
  </si>
  <si>
    <t>กลุ่มส่งเสริมการศึกษาทางไกลเทคโนโลยีสารสนเทศเพื่อการศึกษา</t>
  </si>
  <si>
    <t>ตรวจแล้วถูกต้อง</t>
  </si>
  <si>
    <t>นางสาวเบญจวรรณ นุชโส ร.ร.ธัญญสิทธิศิลป์</t>
  </si>
  <si>
    <t>ผอ.ศุภกร</t>
  </si>
  <si>
    <t>ศน.จิราภรณ์</t>
  </si>
  <si>
    <t>กลุ่มส่งเสริมการศึกษาทางไกลเทคโนโลยีสารสนเทศและการสื่อสาร</t>
  </si>
  <si>
    <t>นางจำลองลักษณ์ ก้อนทอง (ชุมชนบึงบา)</t>
  </si>
  <si>
    <t xml:space="preserve"> ลงชื่อ                                     ผู้จัดทำ</t>
  </si>
  <si>
    <t>ร.ร</t>
  </si>
  <si>
    <t>ร.รและผอ.ธนณํฐ วัดเขียนเขต</t>
  </si>
  <si>
    <t>ผลการเบิกจ่ายและใช้จ่ายเงินงบประมาณรายจ่าย ประจำปีงบประมาณ พ.ศ. 2569</t>
  </si>
  <si>
    <t xml:space="preserve">                     ตรวจสอบแล้วถูกต้อง</t>
  </si>
  <si>
    <r>
      <t xml:space="preserve">เบิกจ่ายและใช้จ่าย          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 ) เป็น (  ) ไม่เป็น   ตามมาตรการภาครัฐ        </t>
    </r>
  </si>
  <si>
    <r>
      <t xml:space="preserve">เบิกจ่ายและใช้จ่าย          ( 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) เป็น (   ) ไม่เป็น     ตามมาตรการภาครัฐ        </t>
    </r>
  </si>
  <si>
    <r>
      <t>ผลการเบิกจ่าย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ใช้จ่าย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   ตามมาตรการภาครัฐ        </t>
    </r>
  </si>
  <si>
    <r>
      <rPr>
        <sz val="12"/>
        <color rgb="FFFF0000"/>
        <rFont val="TH Sarabun New"/>
        <family val="2"/>
      </rPr>
      <t>รวม</t>
    </r>
    <r>
      <rPr>
        <sz val="12"/>
        <color theme="1"/>
        <rFont val="TH Sarabun New"/>
        <family val="2"/>
      </rPr>
      <t>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  </r>
  </si>
  <si>
    <t xml:space="preserve">              (นางพัชรี  เรืองรุ่ง) การเบิกจ่ายงบประมาณและการใช้จ่ายฯ</t>
  </si>
  <si>
    <t>การเบิกจ่ายงบประมาณและการใช้จ่าย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</si>
  <si>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</t>
    </r>
    <r>
      <rPr>
        <b/>
        <sz val="14"/>
        <color theme="0"/>
        <rFont val="TH Sarabun New"/>
        <family val="2"/>
      </rPr>
      <t xml:space="preserve"> รายละเอียด 2</t>
    </r>
  </si>
  <si>
    <t>งวดที่1   2,611,000 ครบ 11 ตค 67 แก้เป็น 1,997,387.31</t>
  </si>
  <si>
    <t>งวดที่ 4 บางส่วน 587,700 ครบ 9 มค 68 แก้เป็น 1,201,312.69</t>
  </si>
  <si>
    <t>กันไว้เบิกเหลื่อมปี</t>
  </si>
  <si>
    <t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t>
  </si>
  <si>
    <t>ร.ร.วัดเขียนเขต นายธนณัฐ ศีละวงษ์</t>
  </si>
  <si>
    <t>โรงเรียนละ 3,000 บาท 10 ร.ร.</t>
  </si>
  <si>
    <t>กลุ่มDLICT</t>
  </si>
  <si>
    <t>กลุ่มส่งเสริมการจัดการศึกษา/เขียนเขต</t>
  </si>
  <si>
    <t>กลุ่มนิเทศติดตามและประเมินผลฯ/กลุ่มอำนวยการ</t>
  </si>
  <si>
    <t xml:space="preserve">                 ตรวจสอบแล้วถูกต้อง</t>
  </si>
  <si>
    <t>งบผูกพัน</t>
  </si>
  <si>
    <t>ประจำเดือนมิถุนายน  2569</t>
  </si>
  <si>
    <t xml:space="preserve">                                ตรวจสอบแล้วถูกต้อง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</si>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</sst>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</numFmts>
  <fonts count="4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  <font>
      <sz val="12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name val="TH Sarabun New"/>
      <family val="2"/>
      <charset val="222"/>
    </font>
    <font>
      <sz val="12"/>
      <color theme="0"/>
      <name val="TH Sarabun New"/>
      <family val="2"/>
      <charset val="222"/>
    </font>
    <font>
      <sz val="9"/>
      <color theme="1"/>
      <name val="TH Sarabun New"/>
      <family val="2"/>
    </font>
    <font>
      <b/>
      <sz val="13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29" fillId="0" borderId="0"/>
  </cellStyleXfs>
  <cellXfs count="1342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0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2" fontId="13" fillId="6" borderId="6" xfId="0" applyNumberFormat="1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/>
    </xf>
    <xf numFmtId="2" fontId="14" fillId="9" borderId="10" xfId="0" applyNumberFormat="1" applyFont="1" applyFill="1" applyBorder="1" applyAlignment="1">
      <alignment horizontal="left" vertical="center" wrapText="1"/>
    </xf>
    <xf numFmtId="0" fontId="13" fillId="6" borderId="0" xfId="0" applyFont="1" applyFill="1"/>
    <xf numFmtId="43" fontId="11" fillId="0" borderId="0" xfId="2" applyFont="1" applyBorder="1" applyAlignment="1"/>
    <xf numFmtId="0" fontId="17" fillId="0" borderId="0" xfId="0" applyFo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2" fontId="13" fillId="6" borderId="0" xfId="0" applyNumberFormat="1" applyFont="1" applyFill="1" applyAlignment="1">
      <alignment horizontal="left" vertical="center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23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3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3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3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3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3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3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3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3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3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left" vertical="top"/>
    </xf>
    <xf numFmtId="190" fontId="23" fillId="16" borderId="6" xfId="0" applyNumberFormat="1" applyFont="1" applyFill="1" applyBorder="1" applyAlignment="1">
      <alignment horizontal="center" vertical="top"/>
    </xf>
    <xf numFmtId="2" fontId="23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3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3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3" fillId="7" borderId="6" xfId="0" applyNumberFormat="1" applyFont="1" applyFill="1" applyBorder="1" applyAlignment="1">
      <alignment horizontal="center" vertical="top"/>
    </xf>
    <xf numFmtId="0" fontId="24" fillId="0" borderId="6" xfId="0" applyFont="1" applyBorder="1" applyAlignment="1">
      <alignment vertical="top" wrapText="1"/>
    </xf>
    <xf numFmtId="187" fontId="23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3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5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4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3" fillId="7" borderId="6" xfId="1" applyFont="1" applyFill="1" applyBorder="1" applyAlignment="1">
      <alignment horizontal="center" vertical="top"/>
    </xf>
    <xf numFmtId="0" fontId="23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3" fillId="6" borderId="6" xfId="1" applyFont="1" applyFill="1" applyBorder="1" applyAlignment="1">
      <alignment horizontal="center" vertical="top"/>
    </xf>
    <xf numFmtId="191" fontId="23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0" fontId="23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3" fillId="9" borderId="13" xfId="0" applyNumberFormat="1" applyFont="1" applyFill="1" applyBorder="1" applyAlignment="1">
      <alignment horizontal="center" vertical="top"/>
    </xf>
    <xf numFmtId="0" fontId="23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2" fontId="10" fillId="7" borderId="6" xfId="0" applyNumberFormat="1" applyFont="1" applyFill="1" applyBorder="1" applyAlignment="1">
      <alignment horizontal="left"/>
    </xf>
    <xf numFmtId="0" fontId="13" fillId="10" borderId="6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left"/>
    </xf>
    <xf numFmtId="0" fontId="10" fillId="6" borderId="6" xfId="0" applyFont="1" applyFill="1" applyBorder="1" applyAlignment="1">
      <alignment vertical="top"/>
    </xf>
    <xf numFmtId="0" fontId="13" fillId="22" borderId="6" xfId="0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vertical="top" wrapText="1"/>
    </xf>
    <xf numFmtId="187" fontId="21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1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1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187" fontId="21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1" fillId="7" borderId="6" xfId="1" applyNumberFormat="1" applyFont="1" applyFill="1" applyBorder="1"/>
    <xf numFmtId="2" fontId="21" fillId="7" borderId="6" xfId="1" applyNumberFormat="1" applyFont="1" applyFill="1" applyBorder="1" applyAlignment="1">
      <alignment vertical="top"/>
    </xf>
    <xf numFmtId="187" fontId="21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1" fillId="7" borderId="6" xfId="1" applyFont="1" applyFill="1" applyBorder="1"/>
    <xf numFmtId="187" fontId="13" fillId="6" borderId="6" xfId="0" applyNumberFormat="1" applyFont="1" applyFill="1" applyBorder="1" applyAlignment="1">
      <alignment horizontal="center" vertical="center"/>
    </xf>
    <xf numFmtId="2" fontId="10" fillId="15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 wrapText="1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0" fontId="13" fillId="15" borderId="6" xfId="0" applyFont="1" applyFill="1" applyBorder="1" applyAlignment="1">
      <alignment horizontal="center" vertical="center"/>
    </xf>
    <xf numFmtId="2" fontId="8" fillId="9" borderId="5" xfId="1" applyNumberFormat="1" applyFont="1" applyFill="1" applyBorder="1" applyAlignment="1">
      <alignment vertical="top" wrapText="1"/>
    </xf>
    <xf numFmtId="187" fontId="8" fillId="15" borderId="6" xfId="1" applyFont="1" applyFill="1" applyBorder="1"/>
    <xf numFmtId="187" fontId="21" fillId="15" borderId="6" xfId="1" applyFont="1" applyFill="1" applyBorder="1"/>
    <xf numFmtId="187" fontId="21" fillId="6" borderId="6" xfId="1" applyFont="1" applyFill="1" applyBorder="1"/>
    <xf numFmtId="187" fontId="21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1" fillId="6" borderId="6" xfId="1" applyFont="1" applyFill="1" applyBorder="1" applyAlignment="1">
      <alignment vertical="top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1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1" fillId="9" borderId="6" xfId="1" applyNumberFormat="1" applyFont="1" applyFill="1" applyBorder="1" applyAlignment="1">
      <alignment vertical="top"/>
    </xf>
    <xf numFmtId="0" fontId="10" fillId="23" borderId="6" xfId="0" applyFont="1" applyFill="1" applyBorder="1" applyAlignment="1">
      <alignment horizontal="center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8" fillId="16" borderId="6" xfId="1" applyFont="1" applyFill="1" applyBorder="1" applyAlignment="1">
      <alignment horizontal="righ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6" borderId="6" xfId="0" applyFont="1" applyFill="1" applyBorder="1" applyAlignment="1">
      <alignment horizontal="right" vertical="top"/>
    </xf>
    <xf numFmtId="191" fontId="23" fillId="6" borderId="6" xfId="1" applyNumberFormat="1" applyFont="1" applyFill="1" applyBorder="1" applyAlignment="1">
      <alignment horizontal="right" vertical="top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23" fillId="16" borderId="6" xfId="0" applyNumberFormat="1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21" fillId="6" borderId="6" xfId="1" applyFont="1" applyFill="1" applyBorder="1" applyAlignment="1">
      <alignment vertical="center"/>
    </xf>
    <xf numFmtId="188" fontId="9" fillId="15" borderId="6" xfId="1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top"/>
    </xf>
    <xf numFmtId="49" fontId="27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28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6" xfId="0" applyFont="1" applyFill="1" applyBorder="1"/>
    <xf numFmtId="0" fontId="21" fillId="6" borderId="16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1" fillId="6" borderId="6" xfId="0" applyNumberFormat="1" applyFont="1" applyFill="1" applyBorder="1" applyAlignment="1">
      <alignment vertical="top"/>
    </xf>
    <xf numFmtId="0" fontId="32" fillId="0" borderId="6" xfId="0" applyFont="1" applyBorder="1" applyAlignment="1">
      <alignment vertical="top" wrapText="1"/>
    </xf>
    <xf numFmtId="1" fontId="23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3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3" fillId="23" borderId="6" xfId="4" quotePrefix="1" applyNumberFormat="1" applyFont="1" applyFill="1" applyBorder="1" applyAlignment="1">
      <alignment vertical="top" wrapText="1" shrinkToFit="1"/>
    </xf>
    <xf numFmtId="0" fontId="33" fillId="23" borderId="6" xfId="4" quotePrefix="1" applyFont="1" applyFill="1" applyBorder="1" applyAlignment="1">
      <alignment horizontal="center" vertical="top" wrapText="1" shrinkToFit="1"/>
    </xf>
    <xf numFmtId="187" fontId="33" fillId="23" borderId="6" xfId="1" quotePrefix="1" applyFont="1" applyFill="1" applyBorder="1" applyAlignment="1">
      <alignment horizontal="right" vertical="top" wrapText="1" shrinkToFit="1"/>
    </xf>
    <xf numFmtId="43" fontId="33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6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" fontId="23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right" vertical="center"/>
    </xf>
    <xf numFmtId="187" fontId="31" fillId="6" borderId="6" xfId="0" applyNumberFormat="1" applyFont="1" applyFill="1" applyBorder="1" applyAlignment="1">
      <alignment vertical="top" wrapText="1"/>
    </xf>
    <xf numFmtId="187" fontId="23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0" fontId="13" fillId="16" borderId="6" xfId="0" applyFont="1" applyFill="1" applyBorder="1" applyAlignment="1">
      <alignment vertical="top" wrapText="1"/>
    </xf>
    <xf numFmtId="0" fontId="23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6" xfId="0" applyNumberFormat="1" applyFont="1" applyFill="1" applyBorder="1" applyAlignment="1">
      <alignment horizontal="center"/>
    </xf>
    <xf numFmtId="2" fontId="10" fillId="6" borderId="16" xfId="0" applyNumberFormat="1" applyFont="1" applyFill="1" applyBorder="1"/>
    <xf numFmtId="187" fontId="8" fillId="6" borderId="16" xfId="1" applyFont="1" applyFill="1" applyBorder="1" applyAlignment="1">
      <alignment horizontal="center"/>
    </xf>
    <xf numFmtId="187" fontId="10" fillId="6" borderId="16" xfId="1" applyFont="1" applyFill="1" applyBorder="1" applyAlignment="1">
      <alignment horizontal="center"/>
    </xf>
    <xf numFmtId="0" fontId="13" fillId="6" borderId="16" xfId="0" applyFont="1" applyFill="1" applyBorder="1"/>
    <xf numFmtId="0" fontId="23" fillId="24" borderId="10" xfId="0" applyFont="1" applyFill="1" applyBorder="1" applyAlignment="1">
      <alignment horizontal="center"/>
    </xf>
    <xf numFmtId="2" fontId="8" fillId="24" borderId="18" xfId="0" applyNumberFormat="1" applyFont="1" applyFill="1" applyBorder="1" applyAlignment="1">
      <alignment horizontal="center" wrapText="1"/>
    </xf>
    <xf numFmtId="2" fontId="8" fillId="24" borderId="18" xfId="0" applyNumberFormat="1" applyFont="1" applyFill="1" applyBorder="1" applyAlignment="1">
      <alignment horizontal="center"/>
    </xf>
    <xf numFmtId="2" fontId="10" fillId="24" borderId="18" xfId="0" applyNumberFormat="1" applyFont="1" applyFill="1" applyBorder="1"/>
    <xf numFmtId="187" fontId="8" fillId="24" borderId="18" xfId="1" applyFont="1" applyFill="1" applyBorder="1" applyAlignment="1">
      <alignment horizontal="center"/>
    </xf>
    <xf numFmtId="187" fontId="10" fillId="24" borderId="18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3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2" fontId="34" fillId="6" borderId="0" xfId="0" applyNumberFormat="1" applyFont="1" applyFill="1" applyAlignment="1">
      <alignment horizontal="center" wrapText="1"/>
    </xf>
    <xf numFmtId="187" fontId="34" fillId="6" borderId="0" xfId="1" applyFont="1" applyFill="1" applyBorder="1" applyAlignment="1"/>
    <xf numFmtId="2" fontId="34" fillId="6" borderId="0" xfId="0" applyNumberFormat="1" applyFont="1" applyFill="1" applyAlignment="1">
      <alignment horizontal="center"/>
    </xf>
    <xf numFmtId="187" fontId="35" fillId="6" borderId="0" xfId="0" applyNumberFormat="1" applyFont="1" applyFill="1" applyAlignment="1">
      <alignment horizontal="center"/>
    </xf>
    <xf numFmtId="187" fontId="36" fillId="6" borderId="0" xfId="0" applyNumberFormat="1" applyFont="1" applyFill="1" applyAlignment="1">
      <alignment horizontal="center"/>
    </xf>
    <xf numFmtId="187" fontId="36" fillId="6" borderId="0" xfId="1" applyFont="1" applyFill="1" applyBorder="1" applyAlignment="1">
      <alignment horizontal="left"/>
    </xf>
    <xf numFmtId="187" fontId="34" fillId="0" borderId="0" xfId="1" applyFont="1" applyBorder="1" applyAlignment="1">
      <alignment horizontal="left"/>
    </xf>
    <xf numFmtId="2" fontId="34" fillId="0" borderId="0" xfId="0" applyNumberFormat="1" applyFont="1" applyAlignment="1">
      <alignment wrapText="1"/>
    </xf>
    <xf numFmtId="2" fontId="34" fillId="0" borderId="0" xfId="0" applyNumberFormat="1" applyFont="1"/>
    <xf numFmtId="187" fontId="34" fillId="0" borderId="0" xfId="0" applyNumberFormat="1" applyFont="1" applyAlignment="1">
      <alignment horizontal="center"/>
    </xf>
    <xf numFmtId="0" fontId="36" fillId="0" borderId="0" xfId="0" applyFont="1"/>
    <xf numFmtId="187" fontId="36" fillId="0" borderId="0" xfId="1" applyFont="1" applyBorder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7" fillId="0" borderId="0" xfId="0" applyFont="1"/>
    <xf numFmtId="2" fontId="36" fillId="6" borderId="0" xfId="0" applyNumberFormat="1" applyFont="1" applyFill="1" applyAlignment="1">
      <alignment horizontal="center" wrapText="1"/>
    </xf>
    <xf numFmtId="187" fontId="34" fillId="0" borderId="0" xfId="1" applyFont="1" applyFill="1" applyBorder="1" applyAlignment="1"/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/>
    </xf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43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left"/>
    </xf>
    <xf numFmtId="189" fontId="23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3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3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3" fillId="9" borderId="6" xfId="1" applyFont="1" applyFill="1" applyBorder="1" applyAlignment="1">
      <alignment vertical="top"/>
    </xf>
    <xf numFmtId="0" fontId="23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3" fillId="6" borderId="6" xfId="0" applyFont="1" applyFill="1" applyBorder="1" applyAlignment="1">
      <alignment horizontal="left" vertical="top" wrapText="1"/>
    </xf>
    <xf numFmtId="0" fontId="23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3" fillId="9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0" fillId="0" borderId="0" xfId="0" applyFont="1" applyAlignment="1">
      <alignment horizontal="left"/>
    </xf>
    <xf numFmtId="0" fontId="7" fillId="6" borderId="0" xfId="0" applyFont="1" applyFill="1"/>
    <xf numFmtId="0" fontId="20" fillId="0" borderId="0" xfId="0" applyFont="1"/>
    <xf numFmtId="187" fontId="20" fillId="0" borderId="0" xfId="1" applyFont="1" applyFill="1" applyBorder="1" applyAlignment="1"/>
    <xf numFmtId="187" fontId="20" fillId="0" borderId="0" xfId="1" applyFont="1" applyFill="1" applyBorder="1" applyAlignment="1">
      <alignment horizontal="center"/>
    </xf>
    <xf numFmtId="187" fontId="20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39" fillId="6" borderId="0" xfId="0" applyNumberFormat="1" applyFont="1" applyFill="1"/>
    <xf numFmtId="187" fontId="39" fillId="6" borderId="0" xfId="1" applyFont="1" applyFill="1" applyBorder="1" applyAlignment="1"/>
    <xf numFmtId="0" fontId="30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0" fillId="6" borderId="0" xfId="0" applyFill="1"/>
    <xf numFmtId="2" fontId="34" fillId="25" borderId="6" xfId="1" applyNumberFormat="1" applyFont="1" applyFill="1" applyBorder="1" applyAlignment="1">
      <alignment horizontal="left" vertical="center" wrapText="1"/>
    </xf>
    <xf numFmtId="2" fontId="23" fillId="25" borderId="6" xfId="1" applyNumberFormat="1" applyFont="1" applyFill="1" applyBorder="1" applyAlignment="1">
      <alignment vertical="center" wrapText="1"/>
    </xf>
    <xf numFmtId="2" fontId="36" fillId="0" borderId="6" xfId="1" applyNumberFormat="1" applyFont="1" applyBorder="1" applyAlignment="1">
      <alignment horizontal="left" vertical="top" shrinkToFit="1"/>
    </xf>
    <xf numFmtId="2" fontId="23" fillId="6" borderId="6" xfId="1" quotePrefix="1" applyNumberFormat="1" applyFont="1" applyFill="1" applyBorder="1" applyAlignment="1">
      <alignment horizontal="left" vertical="center" wrapText="1"/>
    </xf>
    <xf numFmtId="49" fontId="23" fillId="6" borderId="6" xfId="1" applyNumberFormat="1" applyFont="1" applyFill="1" applyBorder="1" applyAlignment="1">
      <alignment vertical="top" wrapText="1"/>
    </xf>
    <xf numFmtId="189" fontId="23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2" fontId="9" fillId="6" borderId="6" xfId="0" applyNumberFormat="1" applyFont="1" applyFill="1" applyBorder="1" applyAlignment="1">
      <alignment horizontal="right" vertical="top" wrapText="1"/>
    </xf>
    <xf numFmtId="0" fontId="23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87" fontId="9" fillId="32" borderId="6" xfId="1" applyFont="1" applyFill="1" applyBorder="1" applyAlignment="1">
      <alignment vertical="top"/>
    </xf>
    <xf numFmtId="187" fontId="9" fillId="32" borderId="6" xfId="0" applyNumberFormat="1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left" vertical="top"/>
    </xf>
    <xf numFmtId="187" fontId="23" fillId="15" borderId="6" xfId="1" applyFont="1" applyFill="1" applyBorder="1" applyAlignment="1">
      <alignment horizontal="center" vertical="top"/>
    </xf>
    <xf numFmtId="2" fontId="21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49" fontId="28" fillId="11" borderId="6" xfId="1" applyNumberFormat="1" applyFont="1" applyFill="1" applyBorder="1" applyAlignment="1">
      <alignment vertical="top"/>
    </xf>
    <xf numFmtId="49" fontId="28" fillId="15" borderId="6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/>
    </xf>
    <xf numFmtId="187" fontId="8" fillId="22" borderId="6" xfId="1" applyFont="1" applyFill="1" applyBorder="1" applyAlignment="1">
      <alignment vertical="top"/>
    </xf>
    <xf numFmtId="187" fontId="21" fillId="22" borderId="6" xfId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/>
    </xf>
    <xf numFmtId="49" fontId="28" fillId="9" borderId="5" xfId="1" applyNumberFormat="1" applyFont="1" applyFill="1" applyBorder="1" applyAlignment="1">
      <alignment vertical="top" wrapText="1"/>
    </xf>
    <xf numFmtId="1" fontId="28" fillId="9" borderId="5" xfId="1" applyNumberFormat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/>
    </xf>
    <xf numFmtId="187" fontId="28" fillId="7" borderId="6" xfId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 wrapText="1"/>
    </xf>
    <xf numFmtId="49" fontId="9" fillId="15" borderId="6" xfId="1" applyNumberFormat="1" applyFont="1" applyFill="1" applyBorder="1" applyAlignment="1">
      <alignment vertical="top" wrapText="1"/>
    </xf>
    <xf numFmtId="49" fontId="9" fillId="6" borderId="6" xfId="1" applyNumberFormat="1" applyFont="1" applyFill="1" applyBorder="1" applyAlignment="1">
      <alignment vertical="top"/>
    </xf>
    <xf numFmtId="49" fontId="28" fillId="7" borderId="5" xfId="1" applyNumberFormat="1" applyFont="1" applyFill="1" applyBorder="1" applyAlignment="1">
      <alignment vertical="top" wrapText="1"/>
    </xf>
    <xf numFmtId="49" fontId="28" fillId="6" borderId="0" xfId="1" applyNumberFormat="1" applyFont="1" applyFill="1" applyBorder="1" applyAlignment="1">
      <alignment vertical="top"/>
    </xf>
    <xf numFmtId="49" fontId="8" fillId="6" borderId="0" xfId="1" applyNumberFormat="1" applyFont="1" applyFill="1" applyBorder="1" applyAlignment="1">
      <alignment vertical="top"/>
    </xf>
    <xf numFmtId="49" fontId="11" fillId="6" borderId="0" xfId="1" applyNumberFormat="1" applyFont="1" applyFill="1" applyBorder="1" applyAlignment="1">
      <alignment vertical="top"/>
    </xf>
    <xf numFmtId="49" fontId="10" fillId="6" borderId="0" xfId="1" applyNumberFormat="1" applyFont="1" applyFill="1" applyBorder="1" applyAlignment="1">
      <alignment vertical="top"/>
    </xf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187" fontId="9" fillId="32" borderId="6" xfId="1" applyFont="1" applyFill="1" applyBorder="1" applyAlignment="1">
      <alignment vertical="top" wrapText="1"/>
    </xf>
    <xf numFmtId="0" fontId="13" fillId="32" borderId="6" xfId="0" applyFont="1" applyFill="1" applyBorder="1" applyAlignment="1">
      <alignment vertical="top"/>
    </xf>
    <xf numFmtId="43" fontId="8" fillId="16" borderId="6" xfId="1" applyNumberFormat="1" applyFont="1" applyFill="1" applyBorder="1" applyAlignment="1">
      <alignment horizontal="right"/>
    </xf>
    <xf numFmtId="189" fontId="23" fillId="30" borderId="6" xfId="1" applyNumberFormat="1" applyFont="1" applyFill="1" applyBorder="1" applyAlignment="1">
      <alignment vertical="top"/>
    </xf>
    <xf numFmtId="2" fontId="9" fillId="30" borderId="6" xfId="1" applyNumberFormat="1" applyFont="1" applyFill="1" applyBorder="1" applyAlignment="1">
      <alignment horizontal="left" vertical="top" wrapText="1"/>
    </xf>
    <xf numFmtId="2" fontId="13" fillId="30" borderId="6" xfId="0" applyNumberFormat="1" applyFont="1" applyFill="1" applyBorder="1" applyAlignment="1">
      <alignment vertical="top" wrapText="1"/>
    </xf>
    <xf numFmtId="187" fontId="9" fillId="30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horizontal="left" vertical="top" wrapText="1"/>
    </xf>
    <xf numFmtId="0" fontId="23" fillId="30" borderId="6" xfId="0" applyFont="1" applyFill="1" applyBorder="1" applyAlignment="1">
      <alignment horizontal="center" vertical="top"/>
    </xf>
    <xf numFmtId="1" fontId="9" fillId="30" borderId="6" xfId="0" applyNumberFormat="1" applyFont="1" applyFill="1" applyBorder="1" applyAlignment="1">
      <alignment horizontal="left" vertical="top" wrapText="1"/>
    </xf>
    <xf numFmtId="0" fontId="13" fillId="30" borderId="6" xfId="0" applyFont="1" applyFill="1" applyBorder="1" applyAlignment="1">
      <alignment vertical="top"/>
    </xf>
    <xf numFmtId="0" fontId="24" fillId="6" borderId="6" xfId="0" applyFont="1" applyFill="1" applyBorder="1" applyAlignment="1">
      <alignment vertical="top" wrapText="1"/>
    </xf>
    <xf numFmtId="0" fontId="41" fillId="16" borderId="6" xfId="0" applyFont="1" applyFill="1" applyBorder="1" applyAlignment="1">
      <alignment vertical="top"/>
    </xf>
    <xf numFmtId="2" fontId="8" fillId="4" borderId="6" xfId="0" applyNumberFormat="1" applyFont="1" applyFill="1" applyBorder="1" applyAlignment="1">
      <alignment vertical="top"/>
    </xf>
    <xf numFmtId="0" fontId="11" fillId="0" borderId="0" xfId="1" applyNumberFormat="1" applyFont="1" applyBorder="1" applyAlignment="1"/>
    <xf numFmtId="0" fontId="10" fillId="0" borderId="0" xfId="1" applyNumberFormat="1" applyFont="1" applyBorder="1" applyAlignment="1"/>
    <xf numFmtId="49" fontId="27" fillId="6" borderId="10" xfId="1" applyNumberFormat="1" applyFont="1" applyFill="1" applyBorder="1" applyAlignment="1">
      <alignment horizontal="left"/>
    </xf>
    <xf numFmtId="187" fontId="10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right" vertical="top"/>
    </xf>
    <xf numFmtId="187" fontId="15" fillId="6" borderId="18" xfId="1" applyFont="1" applyFill="1" applyBorder="1" applyAlignment="1">
      <alignment horizontal="right"/>
    </xf>
    <xf numFmtId="49" fontId="27" fillId="25" borderId="10" xfId="1" applyNumberFormat="1" applyFont="1" applyFill="1" applyBorder="1" applyAlignment="1">
      <alignment horizontal="left" vertical="top" wrapText="1"/>
    </xf>
    <xf numFmtId="187" fontId="10" fillId="25" borderId="18" xfId="1" applyFont="1" applyFill="1" applyBorder="1" applyAlignment="1">
      <alignment horizontal="right" vertical="top"/>
    </xf>
    <xf numFmtId="187" fontId="15" fillId="25" borderId="18" xfId="1" applyFont="1" applyFill="1" applyBorder="1" applyAlignment="1">
      <alignment horizontal="right" vertical="top"/>
    </xf>
    <xf numFmtId="49" fontId="28" fillId="15" borderId="10" xfId="1" applyNumberFormat="1" applyFont="1" applyFill="1" applyBorder="1" applyAlignment="1">
      <alignment horizontal="left" vertical="top" wrapText="1"/>
    </xf>
    <xf numFmtId="187" fontId="8" fillId="15" borderId="18" xfId="1" applyFont="1" applyFill="1" applyBorder="1" applyAlignment="1">
      <alignment vertical="top"/>
    </xf>
    <xf numFmtId="187" fontId="21" fillId="15" borderId="18" xfId="1" applyFont="1" applyFill="1" applyBorder="1" applyAlignment="1">
      <alignment vertical="top"/>
    </xf>
    <xf numFmtId="187" fontId="8" fillId="6" borderId="18" xfId="1" applyFont="1" applyFill="1" applyBorder="1" applyAlignment="1">
      <alignment vertical="top"/>
    </xf>
    <xf numFmtId="187" fontId="21" fillId="6" borderId="18" xfId="1" applyFont="1" applyFill="1" applyBorder="1" applyAlignment="1">
      <alignment vertical="top"/>
    </xf>
    <xf numFmtId="187" fontId="13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center" vertical="top"/>
    </xf>
    <xf numFmtId="187" fontId="10" fillId="6" borderId="18" xfId="1" applyFont="1" applyFill="1" applyBorder="1"/>
    <xf numFmtId="0" fontId="10" fillId="6" borderId="18" xfId="0" applyFont="1" applyFill="1" applyBorder="1"/>
    <xf numFmtId="0" fontId="15" fillId="6" borderId="18" xfId="0" applyFont="1" applyFill="1" applyBorder="1"/>
    <xf numFmtId="49" fontId="28" fillId="7" borderId="10" xfId="1" applyNumberFormat="1" applyFont="1" applyFill="1" applyBorder="1" applyAlignment="1">
      <alignment horizontal="left"/>
    </xf>
    <xf numFmtId="187" fontId="8" fillId="7" borderId="18" xfId="1" applyFont="1" applyFill="1" applyBorder="1"/>
    <xf numFmtId="187" fontId="21" fillId="7" borderId="18" xfId="1" applyFont="1" applyFill="1" applyBorder="1"/>
    <xf numFmtId="49" fontId="28" fillId="11" borderId="10" xfId="1" applyNumberFormat="1" applyFont="1" applyFill="1" applyBorder="1" applyAlignment="1">
      <alignment horizontal="left" vertical="top"/>
    </xf>
    <xf numFmtId="187" fontId="9" fillId="11" borderId="18" xfId="1" applyFont="1" applyFill="1" applyBorder="1" applyAlignment="1">
      <alignment vertical="top"/>
    </xf>
    <xf numFmtId="187" fontId="21" fillId="11" borderId="18" xfId="1" applyFont="1" applyFill="1" applyBorder="1" applyAlignment="1">
      <alignment vertical="top"/>
    </xf>
    <xf numFmtId="2" fontId="21" fillId="15" borderId="18" xfId="1" applyNumberFormat="1" applyFont="1" applyFill="1" applyBorder="1" applyAlignment="1">
      <alignment vertical="top"/>
    </xf>
    <xf numFmtId="49" fontId="28" fillId="9" borderId="10" xfId="1" applyNumberFormat="1" applyFont="1" applyFill="1" applyBorder="1" applyAlignment="1">
      <alignment horizontal="left" vertical="top"/>
    </xf>
    <xf numFmtId="187" fontId="8" fillId="9" borderId="18" xfId="1" applyFont="1" applyFill="1" applyBorder="1" applyAlignment="1">
      <alignment vertical="top"/>
    </xf>
    <xf numFmtId="2" fontId="21" fillId="9" borderId="18" xfId="1" applyNumberFormat="1" applyFont="1" applyFill="1" applyBorder="1" applyAlignment="1">
      <alignment vertical="top"/>
    </xf>
    <xf numFmtId="49" fontId="27" fillId="7" borderId="10" xfId="1" applyNumberFormat="1" applyFont="1" applyFill="1" applyBorder="1" applyAlignment="1">
      <alignment horizontal="left"/>
    </xf>
    <xf numFmtId="187" fontId="10" fillId="7" borderId="18" xfId="1" applyFont="1" applyFill="1" applyBorder="1" applyAlignment="1">
      <alignment horizontal="right"/>
    </xf>
    <xf numFmtId="2" fontId="15" fillId="7" borderId="18" xfId="1" applyNumberFormat="1" applyFont="1" applyFill="1" applyBorder="1" applyAlignment="1">
      <alignment horizontal="right"/>
    </xf>
    <xf numFmtId="187" fontId="15" fillId="7" borderId="18" xfId="1" applyFont="1" applyFill="1" applyBorder="1" applyAlignment="1">
      <alignment horizontal="right"/>
    </xf>
    <xf numFmtId="49" fontId="27" fillId="22" borderId="3" xfId="1" applyNumberFormat="1" applyFont="1" applyFill="1" applyBorder="1" applyAlignment="1">
      <alignment horizontal="left" vertical="top" wrapText="1"/>
    </xf>
    <xf numFmtId="187" fontId="10" fillId="22" borderId="0" xfId="1" applyFont="1" applyFill="1" applyBorder="1" applyAlignment="1">
      <alignment horizontal="right" vertical="top"/>
    </xf>
    <xf numFmtId="187" fontId="15" fillId="22" borderId="0" xfId="1" applyFont="1" applyFill="1" applyBorder="1" applyAlignment="1">
      <alignment horizontal="right" vertical="top"/>
    </xf>
    <xf numFmtId="49" fontId="27" fillId="6" borderId="10" xfId="1" applyNumberFormat="1" applyFont="1" applyFill="1" applyBorder="1" applyAlignment="1">
      <alignment horizontal="left" vertical="top" wrapText="1"/>
    </xf>
    <xf numFmtId="2" fontId="15" fillId="6" borderId="18" xfId="0" applyNumberFormat="1" applyFont="1" applyFill="1" applyBorder="1" applyAlignment="1">
      <alignment vertical="top"/>
    </xf>
    <xf numFmtId="49" fontId="27" fillId="15" borderId="10" xfId="1" applyNumberFormat="1" applyFont="1" applyFill="1" applyBorder="1" applyAlignment="1">
      <alignment horizontal="left" vertical="top" wrapText="1"/>
    </xf>
    <xf numFmtId="187" fontId="10" fillId="15" borderId="18" xfId="1" applyFont="1" applyFill="1" applyBorder="1" applyAlignment="1">
      <alignment horizontal="right" vertical="top"/>
    </xf>
    <xf numFmtId="2" fontId="15" fillId="15" borderId="18" xfId="0" applyNumberFormat="1" applyFont="1" applyFill="1" applyBorder="1" applyAlignment="1">
      <alignment vertical="top"/>
    </xf>
    <xf numFmtId="49" fontId="27" fillId="8" borderId="10" xfId="1" applyNumberFormat="1" applyFont="1" applyFill="1" applyBorder="1" applyAlignment="1">
      <alignment horizontal="center"/>
    </xf>
    <xf numFmtId="187" fontId="10" fillId="8" borderId="18" xfId="1" applyFont="1" applyFill="1" applyBorder="1" applyAlignment="1">
      <alignment horizontal="right"/>
    </xf>
    <xf numFmtId="0" fontId="15" fillId="8" borderId="18" xfId="0" applyFont="1" applyFill="1" applyBorder="1"/>
    <xf numFmtId="187" fontId="10" fillId="23" borderId="0" xfId="1" applyFont="1" applyFill="1" applyBorder="1" applyAlignment="1">
      <alignment horizontal="right"/>
    </xf>
    <xf numFmtId="187" fontId="15" fillId="23" borderId="0" xfId="0" applyNumberFormat="1" applyFont="1" applyFill="1" applyAlignment="1">
      <alignment horizontal="left"/>
    </xf>
    <xf numFmtId="49" fontId="27" fillId="16" borderId="10" xfId="1" applyNumberFormat="1" applyFont="1" applyFill="1" applyBorder="1" applyAlignment="1">
      <alignment horizontal="left"/>
    </xf>
    <xf numFmtId="187" fontId="10" fillId="16" borderId="18" xfId="1" applyFont="1" applyFill="1" applyBorder="1"/>
    <xf numFmtId="187" fontId="8" fillId="16" borderId="18" xfId="1" applyFont="1" applyFill="1" applyBorder="1" applyAlignment="1">
      <alignment horizontal="right"/>
    </xf>
    <xf numFmtId="187" fontId="10" fillId="16" borderId="18" xfId="1" applyFont="1" applyFill="1" applyBorder="1" applyAlignment="1">
      <alignment horizontal="right"/>
    </xf>
    <xf numFmtId="187" fontId="15" fillId="16" borderId="18" xfId="1" applyFont="1" applyFill="1" applyBorder="1" applyAlignment="1">
      <alignment horizontal="left"/>
    </xf>
    <xf numFmtId="187" fontId="10" fillId="6" borderId="0" xfId="1" applyFont="1" applyFill="1" applyBorder="1" applyAlignment="1">
      <alignment horizontal="right"/>
    </xf>
    <xf numFmtId="187" fontId="4" fillId="0" borderId="0" xfId="1" applyFont="1" applyBorder="1" applyAlignment="1">
      <alignment horizontal="right"/>
    </xf>
    <xf numFmtId="187" fontId="4" fillId="0" borderId="0" xfId="1" applyFont="1" applyBorder="1"/>
    <xf numFmtId="0" fontId="34" fillId="0" borderId="0" xfId="0" applyFont="1"/>
    <xf numFmtId="0" fontId="42" fillId="0" borderId="1" xfId="0" applyFont="1" applyBorder="1"/>
    <xf numFmtId="0" fontId="42" fillId="6" borderId="1" xfId="0" applyFont="1" applyFill="1" applyBorder="1" applyAlignment="1">
      <alignment horizontal="right"/>
    </xf>
    <xf numFmtId="187" fontId="42" fillId="0" borderId="6" xfId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43" fillId="0" borderId="7" xfId="0" applyNumberFormat="1" applyFont="1" applyBorder="1"/>
    <xf numFmtId="0" fontId="43" fillId="31" borderId="16" xfId="0" applyFont="1" applyFill="1" applyBorder="1"/>
    <xf numFmtId="0" fontId="36" fillId="31" borderId="16" xfId="0" applyFont="1" applyFill="1" applyBorder="1"/>
    <xf numFmtId="0" fontId="36" fillId="0" borderId="8" xfId="0" applyFont="1" applyBorder="1"/>
    <xf numFmtId="0" fontId="34" fillId="0" borderId="2" xfId="0" applyFont="1" applyBorder="1" applyAlignment="1">
      <alignment horizontal="center"/>
    </xf>
    <xf numFmtId="187" fontId="36" fillId="0" borderId="2" xfId="1" applyFont="1" applyBorder="1"/>
    <xf numFmtId="187" fontId="36" fillId="0" borderId="8" xfId="1" applyFont="1" applyBorder="1"/>
    <xf numFmtId="0" fontId="36" fillId="0" borderId="2" xfId="0" applyFont="1" applyBorder="1"/>
    <xf numFmtId="49" fontId="36" fillId="0" borderId="3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5" xfId="0" applyFont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187" fontId="36" fillId="0" borderId="3" xfId="1" applyFont="1" applyBorder="1" applyAlignment="1">
      <alignment vertical="center"/>
    </xf>
    <xf numFmtId="187" fontId="36" fillId="0" borderId="4" xfId="1" applyFont="1" applyBorder="1" applyAlignment="1">
      <alignment vertical="center"/>
    </xf>
    <xf numFmtId="187" fontId="36" fillId="9" borderId="0" xfId="1" applyFont="1" applyFill="1" applyAlignment="1">
      <alignment vertical="center"/>
    </xf>
    <xf numFmtId="0" fontId="36" fillId="0" borderId="4" xfId="0" applyFont="1" applyBorder="1" applyAlignment="1">
      <alignment vertical="center" wrapText="1"/>
    </xf>
    <xf numFmtId="187" fontId="36" fillId="0" borderId="0" xfId="1" applyFont="1" applyAlignment="1">
      <alignment vertical="center"/>
    </xf>
    <xf numFmtId="2" fontId="36" fillId="9" borderId="4" xfId="0" applyNumberFormat="1" applyFont="1" applyFill="1" applyBorder="1" applyAlignment="1">
      <alignment vertical="center"/>
    </xf>
    <xf numFmtId="187" fontId="36" fillId="6" borderId="15" xfId="0" applyNumberFormat="1" applyFont="1" applyFill="1" applyBorder="1" applyAlignment="1">
      <alignment vertical="center"/>
    </xf>
    <xf numFmtId="49" fontId="43" fillId="0" borderId="3" xfId="0" applyNumberFormat="1" applyFont="1" applyBorder="1"/>
    <xf numFmtId="0" fontId="43" fillId="31" borderId="0" xfId="0" applyFont="1" applyFill="1"/>
    <xf numFmtId="0" fontId="36" fillId="31" borderId="0" xfId="0" applyFont="1" applyFill="1"/>
    <xf numFmtId="0" fontId="36" fillId="0" borderId="15" xfId="0" applyFont="1" applyBorder="1"/>
    <xf numFmtId="0" fontId="34" fillId="0" borderId="4" xfId="0" applyFont="1" applyBorder="1" applyAlignment="1">
      <alignment horizontal="center"/>
    </xf>
    <xf numFmtId="187" fontId="36" fillId="0" borderId="4" xfId="1" applyFont="1" applyBorder="1"/>
    <xf numFmtId="2" fontId="36" fillId="9" borderId="0" xfId="0" applyNumberFormat="1" applyFont="1" applyFill="1" applyAlignment="1">
      <alignment vertical="center"/>
    </xf>
    <xf numFmtId="190" fontId="36" fillId="0" borderId="3" xfId="1" applyNumberFormat="1" applyFont="1" applyBorder="1" applyAlignment="1">
      <alignment horizontal="right" vertical="center"/>
    </xf>
    <xf numFmtId="2" fontId="36" fillId="9" borderId="15" xfId="0" applyNumberFormat="1" applyFont="1" applyFill="1" applyBorder="1" applyAlignment="1">
      <alignment vertical="center"/>
    </xf>
    <xf numFmtId="187" fontId="36" fillId="6" borderId="4" xfId="1" applyFont="1" applyFill="1" applyBorder="1" applyAlignment="1">
      <alignment vertical="center"/>
    </xf>
    <xf numFmtId="2" fontId="34" fillId="6" borderId="15" xfId="0" applyNumberFormat="1" applyFont="1" applyFill="1" applyBorder="1" applyAlignment="1">
      <alignment vertical="center"/>
    </xf>
    <xf numFmtId="187" fontId="36" fillId="0" borderId="3" xfId="1" applyFont="1" applyBorder="1"/>
    <xf numFmtId="187" fontId="36" fillId="0" borderId="15" xfId="0" applyNumberFormat="1" applyFont="1" applyBorder="1"/>
    <xf numFmtId="0" fontId="36" fillId="0" borderId="4" xfId="0" applyFont="1" applyBorder="1" applyAlignment="1">
      <alignment horizontal="center" vertical="center" wrapText="1"/>
    </xf>
    <xf numFmtId="187" fontId="36" fillId="28" borderId="0" xfId="1" applyFont="1" applyFill="1" applyAlignment="1">
      <alignment vertical="center"/>
    </xf>
    <xf numFmtId="187" fontId="36" fillId="33" borderId="0" xfId="1" applyFont="1" applyFill="1" applyAlignment="1">
      <alignment vertical="center"/>
    </xf>
    <xf numFmtId="187" fontId="36" fillId="9" borderId="15" xfId="1" applyFont="1" applyFill="1" applyBorder="1" applyAlignment="1">
      <alignment vertical="center"/>
    </xf>
    <xf numFmtId="187" fontId="34" fillId="6" borderId="4" xfId="0" applyNumberFormat="1" applyFont="1" applyFill="1" applyBorder="1" applyAlignment="1">
      <alignment vertical="center"/>
    </xf>
    <xf numFmtId="0" fontId="36" fillId="0" borderId="3" xfId="0" applyFont="1" applyBorder="1"/>
    <xf numFmtId="0" fontId="43" fillId="0" borderId="0" xfId="0" applyFont="1"/>
    <xf numFmtId="187" fontId="36" fillId="0" borderId="4" xfId="1" applyFont="1" applyFill="1" applyBorder="1"/>
    <xf numFmtId="187" fontId="34" fillId="0" borderId="4" xfId="1" applyFont="1" applyFill="1" applyBorder="1" applyAlignment="1">
      <alignment horizontal="left"/>
    </xf>
    <xf numFmtId="187" fontId="34" fillId="6" borderId="4" xfId="1" applyFont="1" applyFill="1" applyBorder="1" applyAlignment="1">
      <alignment horizontal="left"/>
    </xf>
    <xf numFmtId="0" fontId="36" fillId="0" borderId="4" xfId="0" applyFont="1" applyBorder="1"/>
    <xf numFmtId="187" fontId="36" fillId="0" borderId="4" xfId="0" applyNumberFormat="1" applyFont="1" applyBorder="1"/>
    <xf numFmtId="187" fontId="34" fillId="0" borderId="4" xfId="1" applyFont="1" applyFill="1" applyBorder="1"/>
    <xf numFmtId="187" fontId="36" fillId="0" borderId="4" xfId="1" applyFont="1" applyBorder="1" applyAlignment="1"/>
    <xf numFmtId="0" fontId="36" fillId="0" borderId="9" xfId="0" applyFont="1" applyBorder="1"/>
    <xf numFmtId="0" fontId="43" fillId="0" borderId="1" xfId="0" applyFont="1" applyBorder="1"/>
    <xf numFmtId="0" fontId="36" fillId="0" borderId="1" xfId="0" applyFont="1" applyBorder="1"/>
    <xf numFmtId="0" fontId="36" fillId="0" borderId="12" xfId="0" applyFont="1" applyBorder="1"/>
    <xf numFmtId="0" fontId="34" fillId="0" borderId="5" xfId="0" applyFont="1" applyBorder="1" applyAlignment="1">
      <alignment horizontal="center"/>
    </xf>
    <xf numFmtId="187" fontId="36" fillId="0" borderId="5" xfId="1" applyFont="1" applyBorder="1"/>
    <xf numFmtId="187" fontId="34" fillId="0" borderId="5" xfId="1" applyFont="1" applyFill="1" applyBorder="1"/>
    <xf numFmtId="0" fontId="36" fillId="0" borderId="5" xfId="0" applyFont="1" applyBorder="1"/>
    <xf numFmtId="187" fontId="36" fillId="0" borderId="5" xfId="0" applyNumberFormat="1" applyFont="1" applyBorder="1"/>
    <xf numFmtId="187" fontId="34" fillId="0" borderId="0" xfId="1" applyFont="1" applyBorder="1" applyAlignment="1">
      <alignment horizontal="right"/>
    </xf>
    <xf numFmtId="187" fontId="36" fillId="0" borderId="0" xfId="1" applyFont="1"/>
    <xf numFmtId="187" fontId="36" fillId="0" borderId="0" xfId="1" applyFont="1" applyAlignment="1">
      <alignment horizontal="left"/>
    </xf>
    <xf numFmtId="187" fontId="36" fillId="0" borderId="0" xfId="1" applyFont="1" applyBorder="1" applyAlignment="1"/>
    <xf numFmtId="187" fontId="36" fillId="0" borderId="0" xfId="1" applyFont="1" applyBorder="1" applyAlignment="1">
      <alignment horizontal="center"/>
    </xf>
    <xf numFmtId="187" fontId="34" fillId="0" borderId="0" xfId="1" applyFont="1" applyBorder="1" applyAlignment="1"/>
    <xf numFmtId="187" fontId="34" fillId="0" borderId="0" xfId="1" applyFont="1"/>
    <xf numFmtId="187" fontId="34" fillId="0" borderId="0" xfId="0" applyNumberFormat="1" applyFont="1"/>
    <xf numFmtId="187" fontId="44" fillId="0" borderId="0" xfId="0" applyNumberFormat="1" applyFont="1"/>
    <xf numFmtId="187" fontId="36" fillId="5" borderId="6" xfId="0" applyNumberFormat="1" applyFont="1" applyFill="1" applyBorder="1"/>
    <xf numFmtId="187" fontId="36" fillId="0" borderId="0" xfId="0" applyNumberFormat="1" applyFont="1"/>
    <xf numFmtId="187" fontId="44" fillId="0" borderId="0" xfId="1" applyFont="1"/>
    <xf numFmtId="187" fontId="36" fillId="28" borderId="6" xfId="0" applyNumberFormat="1" applyFont="1" applyFill="1" applyBorder="1"/>
    <xf numFmtId="187" fontId="36" fillId="0" borderId="0" xfId="1" applyFont="1" applyBorder="1" applyAlignment="1">
      <alignment horizontal="left"/>
    </xf>
    <xf numFmtId="0" fontId="44" fillId="0" borderId="0" xfId="0" applyFont="1"/>
    <xf numFmtId="187" fontId="36" fillId="0" borderId="0" xfId="1" applyFont="1" applyAlignment="1">
      <alignment horizontal="left" vertical="top"/>
    </xf>
    <xf numFmtId="0" fontId="13" fillId="0" borderId="2" xfId="0" applyFont="1" applyBorder="1" applyAlignment="1">
      <alignment vertical="center"/>
    </xf>
    <xf numFmtId="187" fontId="7" fillId="23" borderId="0" xfId="0" applyNumberFormat="1" applyFont="1" applyFill="1" applyAlignment="1">
      <alignment horizontal="center" vertical="center"/>
    </xf>
    <xf numFmtId="187" fontId="13" fillId="6" borderId="5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center"/>
    </xf>
    <xf numFmtId="2" fontId="14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left" vertical="center" wrapText="1"/>
    </xf>
    <xf numFmtId="187" fontId="13" fillId="6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188" fontId="13" fillId="0" borderId="6" xfId="1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188" fontId="13" fillId="0" borderId="6" xfId="1" applyNumberFormat="1" applyFont="1" applyBorder="1" applyAlignment="1">
      <alignment horizontal="left" vertical="center"/>
    </xf>
    <xf numFmtId="187" fontId="9" fillId="4" borderId="6" xfId="1" applyFont="1" applyFill="1" applyBorder="1" applyAlignment="1">
      <alignment horizontal="left" vertical="center" wrapText="1"/>
    </xf>
    <xf numFmtId="2" fontId="9" fillId="4" borderId="6" xfId="0" applyNumberFormat="1" applyFont="1" applyFill="1" applyBorder="1" applyAlignment="1">
      <alignment horizontal="left" vertical="center" wrapText="1"/>
    </xf>
    <xf numFmtId="187" fontId="13" fillId="4" borderId="6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188" fontId="13" fillId="14" borderId="9" xfId="1" applyNumberFormat="1" applyFont="1" applyFill="1" applyBorder="1" applyAlignment="1">
      <alignment horizontal="right" vertical="center"/>
    </xf>
    <xf numFmtId="2" fontId="9" fillId="14" borderId="6" xfId="0" applyNumberFormat="1" applyFont="1" applyFill="1" applyBorder="1" applyAlignment="1">
      <alignment horizontal="left" vertical="center" wrapText="1"/>
    </xf>
    <xf numFmtId="187" fontId="9" fillId="14" borderId="6" xfId="1" applyFont="1" applyFill="1" applyBorder="1" applyAlignment="1">
      <alignment horizontal="left" vertical="center" wrapText="1"/>
    </xf>
    <xf numFmtId="187" fontId="9" fillId="14" borderId="5" xfId="1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left" vertical="center" wrapText="1"/>
    </xf>
    <xf numFmtId="188" fontId="13" fillId="6" borderId="9" xfId="1" applyNumberFormat="1" applyFont="1" applyFill="1" applyBorder="1" applyAlignment="1">
      <alignment horizontal="right" vertical="center"/>
    </xf>
    <xf numFmtId="187" fontId="9" fillId="6" borderId="5" xfId="1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187" fontId="13" fillId="14" borderId="5" xfId="1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left" vertical="center" wrapText="1"/>
    </xf>
    <xf numFmtId="2" fontId="9" fillId="6" borderId="5" xfId="0" applyNumberFormat="1" applyFont="1" applyFill="1" applyBorder="1" applyAlignment="1">
      <alignment horizontal="left" vertical="center" wrapText="1"/>
    </xf>
    <xf numFmtId="187" fontId="13" fillId="6" borderId="13" xfId="1" applyFont="1" applyFill="1" applyBorder="1" applyAlignment="1">
      <alignment horizontal="center" vertical="center"/>
    </xf>
    <xf numFmtId="187" fontId="13" fillId="0" borderId="13" xfId="1" applyFont="1" applyBorder="1" applyAlignment="1">
      <alignment horizontal="center" vertical="center"/>
    </xf>
    <xf numFmtId="188" fontId="13" fillId="34" borderId="9" xfId="1" applyNumberFormat="1" applyFont="1" applyFill="1" applyBorder="1" applyAlignment="1">
      <alignment horizontal="right" vertical="center"/>
    </xf>
    <xf numFmtId="2" fontId="9" fillId="34" borderId="6" xfId="0" applyNumberFormat="1" applyFont="1" applyFill="1" applyBorder="1" applyAlignment="1">
      <alignment horizontal="left" vertical="center" wrapText="1"/>
    </xf>
    <xf numFmtId="187" fontId="9" fillId="34" borderId="6" xfId="1" applyFont="1" applyFill="1" applyBorder="1" applyAlignment="1">
      <alignment horizontal="left" vertical="center" wrapText="1"/>
    </xf>
    <xf numFmtId="187" fontId="13" fillId="34" borderId="6" xfId="1" applyFont="1" applyFill="1" applyBorder="1" applyAlignment="1">
      <alignment horizontal="center" vertical="center"/>
    </xf>
    <xf numFmtId="187" fontId="13" fillId="34" borderId="13" xfId="1" applyFont="1" applyFill="1" applyBorder="1" applyAlignment="1">
      <alignment horizontal="center" vertical="center"/>
    </xf>
    <xf numFmtId="187" fontId="13" fillId="34" borderId="5" xfId="1" applyFont="1" applyFill="1" applyBorder="1" applyAlignment="1">
      <alignment horizontal="center" vertical="center"/>
    </xf>
    <xf numFmtId="0" fontId="13" fillId="34" borderId="6" xfId="0" applyFont="1" applyFill="1" applyBorder="1" applyAlignment="1">
      <alignment horizontal="left" vertical="center" wrapText="1"/>
    </xf>
    <xf numFmtId="188" fontId="13" fillId="27" borderId="9" xfId="1" applyNumberFormat="1" applyFont="1" applyFill="1" applyBorder="1" applyAlignment="1">
      <alignment horizontal="right" vertical="center"/>
    </xf>
    <xf numFmtId="2" fontId="9" fillId="27" borderId="6" xfId="0" applyNumberFormat="1" applyFont="1" applyFill="1" applyBorder="1" applyAlignment="1">
      <alignment horizontal="left" vertical="center" wrapText="1"/>
    </xf>
    <xf numFmtId="187" fontId="9" fillId="27" borderId="6" xfId="1" applyFont="1" applyFill="1" applyBorder="1" applyAlignment="1">
      <alignment horizontal="left" vertical="center" wrapText="1"/>
    </xf>
    <xf numFmtId="187" fontId="13" fillId="27" borderId="6" xfId="1" applyFont="1" applyFill="1" applyBorder="1" applyAlignment="1">
      <alignment horizontal="center" vertical="center"/>
    </xf>
    <xf numFmtId="187" fontId="13" fillId="27" borderId="13" xfId="1" applyFont="1" applyFill="1" applyBorder="1" applyAlignment="1">
      <alignment horizontal="center" vertical="center"/>
    </xf>
    <xf numFmtId="187" fontId="13" fillId="27" borderId="5" xfId="1" applyFont="1" applyFill="1" applyBorder="1" applyAlignment="1">
      <alignment horizontal="center" vertical="center"/>
    </xf>
    <xf numFmtId="187" fontId="9" fillId="27" borderId="5" xfId="1" applyFont="1" applyFill="1" applyBorder="1" applyAlignment="1">
      <alignment horizontal="left" vertical="center" wrapText="1"/>
    </xf>
    <xf numFmtId="188" fontId="13" fillId="22" borderId="5" xfId="1" applyNumberFormat="1" applyFont="1" applyFill="1" applyBorder="1" applyAlignment="1">
      <alignment horizontal="right" vertical="center"/>
    </xf>
    <xf numFmtId="2" fontId="9" fillId="22" borderId="5" xfId="0" applyNumberFormat="1" applyFont="1" applyFill="1" applyBorder="1" applyAlignment="1">
      <alignment horizontal="center" vertical="center" wrapText="1"/>
    </xf>
    <xf numFmtId="187" fontId="9" fillId="22" borderId="5" xfId="1" applyFont="1" applyFill="1" applyBorder="1" applyAlignment="1">
      <alignment horizontal="left" vertical="center" wrapText="1"/>
    </xf>
    <xf numFmtId="187" fontId="13" fillId="22" borderId="5" xfId="1" applyFont="1" applyFill="1" applyBorder="1" applyAlignment="1">
      <alignment horizontal="center" vertical="center"/>
    </xf>
    <xf numFmtId="187" fontId="13" fillId="22" borderId="5" xfId="1" applyFont="1" applyFill="1" applyBorder="1" applyAlignment="1">
      <alignment horizontal="center" vertical="center" wrapText="1"/>
    </xf>
    <xf numFmtId="188" fontId="13" fillId="6" borderId="6" xfId="0" applyNumberFormat="1" applyFont="1" applyFill="1" applyBorder="1" applyAlignment="1">
      <alignment vertical="center"/>
    </xf>
    <xf numFmtId="187" fontId="14" fillId="3" borderId="6" xfId="1" applyFont="1" applyFill="1" applyBorder="1" applyAlignment="1">
      <alignment horizontal="center" vertical="center"/>
    </xf>
    <xf numFmtId="2" fontId="14" fillId="3" borderId="6" xfId="1" applyNumberFormat="1" applyFont="1" applyFill="1" applyBorder="1" applyAlignment="1">
      <alignment horizontal="center" vertical="center"/>
    </xf>
    <xf numFmtId="2" fontId="14" fillId="3" borderId="6" xfId="0" applyNumberFormat="1" applyFont="1" applyFill="1" applyBorder="1" applyAlignment="1">
      <alignment vertical="center"/>
    </xf>
    <xf numFmtId="187" fontId="12" fillId="3" borderId="6" xfId="1" applyFont="1" applyFill="1" applyBorder="1" applyAlignment="1">
      <alignment horizontal="left" vertical="center"/>
    </xf>
    <xf numFmtId="187" fontId="18" fillId="3" borderId="6" xfId="1" applyFont="1" applyFill="1" applyBorder="1" applyAlignment="1">
      <alignment horizontal="center" vertical="center"/>
    </xf>
    <xf numFmtId="187" fontId="12" fillId="3" borderId="6" xfId="1" applyFont="1" applyFill="1" applyBorder="1" applyAlignment="1">
      <alignment horizontal="center" vertical="center"/>
    </xf>
    <xf numFmtId="188" fontId="13" fillId="6" borderId="0" xfId="0" applyNumberFormat="1" applyFont="1" applyFill="1" applyAlignment="1">
      <alignment vertical="center"/>
    </xf>
    <xf numFmtId="187" fontId="14" fillId="6" borderId="0" xfId="1" applyFont="1" applyFill="1" applyBorder="1" applyAlignment="1">
      <alignment horizontal="center" vertical="center"/>
    </xf>
    <xf numFmtId="187" fontId="12" fillId="6" borderId="0" xfId="1" applyFont="1" applyFill="1" applyBorder="1" applyAlignment="1">
      <alignment vertical="center"/>
    </xf>
    <xf numFmtId="187" fontId="9" fillId="6" borderId="0" xfId="1" applyFont="1" applyFill="1" applyBorder="1" applyAlignment="1">
      <alignment vertical="center"/>
    </xf>
    <xf numFmtId="187" fontId="13" fillId="6" borderId="0" xfId="0" applyNumberFormat="1" applyFont="1" applyFill="1" applyAlignment="1">
      <alignment horizontal="left" vertical="center" wrapText="1"/>
    </xf>
    <xf numFmtId="187" fontId="13" fillId="0" borderId="0" xfId="1" applyFont="1" applyAlignment="1">
      <alignment horizontal="center" vertical="center"/>
    </xf>
    <xf numFmtId="0" fontId="13" fillId="6" borderId="0" xfId="0" applyFont="1" applyFill="1" applyAlignment="1">
      <alignment vertical="center"/>
    </xf>
    <xf numFmtId="188" fontId="13" fillId="6" borderId="0" xfId="1" applyNumberFormat="1" applyFont="1" applyFill="1" applyBorder="1" applyAlignment="1">
      <alignment vertical="center"/>
    </xf>
    <xf numFmtId="187" fontId="13" fillId="6" borderId="0" xfId="0" applyNumberFormat="1" applyFont="1" applyFill="1" applyAlignment="1">
      <alignment vertical="center"/>
    </xf>
    <xf numFmtId="2" fontId="34" fillId="6" borderId="0" xfId="0" applyNumberFormat="1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187" fontId="35" fillId="6" borderId="0" xfId="0" applyNumberFormat="1" applyFont="1" applyFill="1" applyAlignment="1">
      <alignment horizontal="center" vertical="center"/>
    </xf>
    <xf numFmtId="187" fontId="36" fillId="6" borderId="0" xfId="0" applyNumberFormat="1" applyFont="1" applyFill="1" applyAlignment="1">
      <alignment horizontal="center" vertical="center"/>
    </xf>
    <xf numFmtId="187" fontId="36" fillId="6" borderId="0" xfId="1" applyFont="1" applyFill="1" applyBorder="1" applyAlignment="1">
      <alignment horizontal="left" vertical="center"/>
    </xf>
    <xf numFmtId="187" fontId="13" fillId="6" borderId="0" xfId="1" applyFont="1" applyFill="1" applyBorder="1" applyAlignment="1">
      <alignment vertical="center"/>
    </xf>
    <xf numFmtId="187" fontId="13" fillId="6" borderId="0" xfId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2" fontId="34" fillId="0" borderId="0" xfId="0" applyNumberFormat="1" applyFont="1" applyAlignment="1">
      <alignment horizontal="right" vertical="center"/>
    </xf>
    <xf numFmtId="187" fontId="34" fillId="0" borderId="0" xfId="0" applyNumberFormat="1" applyFont="1" applyAlignment="1">
      <alignment horizontal="center" vertical="center"/>
    </xf>
    <xf numFmtId="188" fontId="13" fillId="6" borderId="0" xfId="1" applyNumberFormat="1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187" fontId="9" fillId="0" borderId="0" xfId="1" applyFont="1" applyFill="1" applyBorder="1" applyAlignment="1">
      <alignment vertical="center"/>
    </xf>
    <xf numFmtId="188" fontId="45" fillId="6" borderId="6" xfId="1" applyNumberFormat="1" applyFont="1" applyFill="1" applyBorder="1" applyAlignment="1">
      <alignment vertical="top" wrapText="1"/>
    </xf>
    <xf numFmtId="187" fontId="8" fillId="7" borderId="2" xfId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87" fontId="8" fillId="7" borderId="5" xfId="1" applyFont="1" applyFill="1" applyBorder="1" applyAlignment="1">
      <alignment horizontal="center" vertical="center"/>
    </xf>
    <xf numFmtId="189" fontId="9" fillId="20" borderId="6" xfId="1" applyNumberFormat="1" applyFont="1" applyFill="1" applyBorder="1" applyAlignment="1">
      <alignment horizontal="center" vertical="center"/>
    </xf>
    <xf numFmtId="49" fontId="8" fillId="20" borderId="6" xfId="0" applyNumberFormat="1" applyFont="1" applyFill="1" applyBorder="1" applyAlignment="1">
      <alignment horizontal="left" vertical="center"/>
    </xf>
    <xf numFmtId="49" fontId="28" fillId="20" borderId="6" xfId="1" applyNumberFormat="1" applyFont="1" applyFill="1" applyBorder="1" applyAlignment="1">
      <alignment vertical="top"/>
    </xf>
    <xf numFmtId="187" fontId="8" fillId="20" borderId="6" xfId="1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top"/>
    </xf>
    <xf numFmtId="2" fontId="8" fillId="7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right" vertical="top"/>
    </xf>
    <xf numFmtId="187" fontId="21" fillId="7" borderId="6" xfId="1" applyFont="1" applyFill="1" applyBorder="1" applyAlignment="1">
      <alignment horizontal="right" vertical="top"/>
    </xf>
    <xf numFmtId="2" fontId="8" fillId="7" borderId="5" xfId="0" applyNumberFormat="1" applyFont="1" applyFill="1" applyBorder="1" applyAlignment="1">
      <alignment vertical="top"/>
    </xf>
    <xf numFmtId="0" fontId="9" fillId="21" borderId="5" xfId="0" applyFont="1" applyFill="1" applyBorder="1" applyAlignment="1">
      <alignment horizontal="center" vertical="center"/>
    </xf>
    <xf numFmtId="49" fontId="8" fillId="21" borderId="5" xfId="0" applyNumberFormat="1" applyFont="1" applyFill="1" applyBorder="1" applyAlignment="1">
      <alignment horizontal="left" vertical="top"/>
    </xf>
    <xf numFmtId="49" fontId="28" fillId="21" borderId="5" xfId="1" applyNumberFormat="1" applyFont="1" applyFill="1" applyBorder="1" applyAlignment="1">
      <alignment vertical="top" wrapText="1"/>
    </xf>
    <xf numFmtId="187" fontId="8" fillId="21" borderId="5" xfId="1" applyFont="1" applyFill="1" applyBorder="1" applyAlignment="1">
      <alignment horizontal="right" vertical="top"/>
    </xf>
    <xf numFmtId="0" fontId="21" fillId="21" borderId="6" xfId="0" applyFont="1" applyFill="1" applyBorder="1" applyAlignment="1">
      <alignment vertical="top"/>
    </xf>
    <xf numFmtId="190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 vertical="top" wrapText="1"/>
    </xf>
    <xf numFmtId="49" fontId="2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horizontal="right" vertical="top"/>
    </xf>
    <xf numFmtId="0" fontId="21" fillId="9" borderId="6" xfId="0" applyFont="1" applyFill="1" applyBorder="1" applyAlignment="1">
      <alignment vertical="top"/>
    </xf>
    <xf numFmtId="2" fontId="8" fillId="7" borderId="6" xfId="0" applyNumberFormat="1" applyFont="1" applyFill="1" applyBorder="1" applyAlignment="1">
      <alignment horizontal="left" vertical="top"/>
    </xf>
    <xf numFmtId="0" fontId="21" fillId="7" borderId="6" xfId="0" applyFont="1" applyFill="1" applyBorder="1" applyAlignment="1">
      <alignment vertical="top"/>
    </xf>
    <xf numFmtId="0" fontId="9" fillId="10" borderId="6" xfId="0" applyFont="1" applyFill="1" applyBorder="1" applyAlignment="1">
      <alignment horizontal="center" vertical="top"/>
    </xf>
    <xf numFmtId="2" fontId="8" fillId="10" borderId="6" xfId="0" applyNumberFormat="1" applyFont="1" applyFill="1" applyBorder="1" applyAlignment="1">
      <alignment horizontal="left" vertical="top"/>
    </xf>
    <xf numFmtId="49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 vertical="top"/>
    </xf>
    <xf numFmtId="0" fontId="21" fillId="10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left"/>
    </xf>
    <xf numFmtId="187" fontId="8" fillId="6" borderId="6" xfId="1" applyFont="1" applyFill="1" applyBorder="1" applyAlignment="1">
      <alignment horizontal="right"/>
    </xf>
    <xf numFmtId="0" fontId="21" fillId="6" borderId="6" xfId="0" applyFont="1" applyFill="1" applyBorder="1"/>
    <xf numFmtId="2" fontId="8" fillId="21" borderId="5" xfId="0" applyNumberFormat="1" applyFont="1" applyFill="1" applyBorder="1" applyAlignment="1">
      <alignment horizontal="left" vertical="top"/>
    </xf>
    <xf numFmtId="2" fontId="28" fillId="21" borderId="5" xfId="1" applyNumberFormat="1" applyFont="1" applyFill="1" applyBorder="1" applyAlignment="1">
      <alignment vertical="top" wrapText="1"/>
    </xf>
    <xf numFmtId="2" fontId="28" fillId="9" borderId="6" xfId="1" applyNumberFormat="1" applyFont="1" applyFill="1" applyBorder="1" applyAlignment="1">
      <alignment vertical="top" wrapText="1"/>
    </xf>
    <xf numFmtId="0" fontId="9" fillId="7" borderId="6" xfId="0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left"/>
    </xf>
    <xf numFmtId="187" fontId="8" fillId="7" borderId="6" xfId="1" applyFont="1" applyFill="1" applyBorder="1" applyAlignment="1">
      <alignment horizontal="right"/>
    </xf>
    <xf numFmtId="0" fontId="21" fillId="7" borderId="6" xfId="0" applyFont="1" applyFill="1" applyBorder="1"/>
    <xf numFmtId="0" fontId="9" fillId="27" borderId="6" xfId="0" applyFont="1" applyFill="1" applyBorder="1" applyAlignment="1">
      <alignment horizontal="center" vertical="center"/>
    </xf>
    <xf numFmtId="2" fontId="8" fillId="27" borderId="6" xfId="0" applyNumberFormat="1" applyFont="1" applyFill="1" applyBorder="1" applyAlignment="1">
      <alignment horizontal="left"/>
    </xf>
    <xf numFmtId="49" fontId="28" fillId="27" borderId="6" xfId="1" applyNumberFormat="1" applyFont="1" applyFill="1" applyBorder="1" applyAlignment="1">
      <alignment vertical="top"/>
    </xf>
    <xf numFmtId="187" fontId="8" fillId="27" borderId="6" xfId="1" applyFont="1" applyFill="1" applyBorder="1" applyAlignment="1">
      <alignment horizontal="right"/>
    </xf>
    <xf numFmtId="0" fontId="21" fillId="27" borderId="6" xfId="0" applyFont="1" applyFill="1" applyBorder="1"/>
    <xf numFmtId="0" fontId="9" fillId="10" borderId="6" xfId="0" applyFont="1" applyFill="1" applyBorder="1" applyAlignment="1">
      <alignment horizontal="center" vertical="center"/>
    </xf>
    <xf numFmtId="2" fontId="8" fillId="10" borderId="6" xfId="0" applyNumberFormat="1" applyFont="1" applyFill="1" applyBorder="1" applyAlignment="1">
      <alignment horizontal="left"/>
    </xf>
    <xf numFmtId="2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/>
    </xf>
    <xf numFmtId="2" fontId="21" fillId="10" borderId="6" xfId="0" applyNumberFormat="1" applyFont="1" applyFill="1" applyBorder="1"/>
    <xf numFmtId="2" fontId="28" fillId="6" borderId="6" xfId="1" applyNumberFormat="1" applyFont="1" applyFill="1" applyBorder="1" applyAlignment="1">
      <alignment vertical="top"/>
    </xf>
    <xf numFmtId="2" fontId="21" fillId="6" borderId="6" xfId="0" applyNumberFormat="1" applyFont="1" applyFill="1" applyBorder="1"/>
    <xf numFmtId="2" fontId="8" fillId="7" borderId="6" xfId="0" applyNumberFormat="1" applyFont="1" applyFill="1" applyBorder="1" applyAlignment="1">
      <alignment vertical="top"/>
    </xf>
    <xf numFmtId="2" fontId="8" fillId="27" borderId="6" xfId="0" applyNumberFormat="1" applyFont="1" applyFill="1" applyBorder="1" applyAlignment="1">
      <alignment horizontal="left" vertical="center"/>
    </xf>
    <xf numFmtId="2" fontId="8" fillId="27" borderId="6" xfId="0" applyNumberFormat="1" applyFont="1" applyFill="1" applyBorder="1" applyAlignment="1">
      <alignment vertical="center"/>
    </xf>
    <xf numFmtId="187" fontId="8" fillId="27" borderId="6" xfId="1" applyFont="1" applyFill="1" applyBorder="1" applyAlignment="1">
      <alignment horizontal="right" vertical="center"/>
    </xf>
    <xf numFmtId="2" fontId="8" fillId="10" borderId="6" xfId="0" applyNumberFormat="1" applyFont="1" applyFill="1" applyBorder="1" applyAlignment="1">
      <alignment horizontal="left" wrapText="1"/>
    </xf>
    <xf numFmtId="2" fontId="8" fillId="10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left" vertical="center"/>
    </xf>
    <xf numFmtId="2" fontId="8" fillId="10" borderId="6" xfId="0" applyNumberFormat="1" applyFont="1" applyFill="1" applyBorder="1" applyAlignment="1">
      <alignment horizontal="left" vertical="top" wrapText="1"/>
    </xf>
    <xf numFmtId="2" fontId="21" fillId="10" borderId="6" xfId="0" applyNumberFormat="1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/>
    </xf>
    <xf numFmtId="187" fontId="8" fillId="6" borderId="6" xfId="1" applyFont="1" applyFill="1" applyBorder="1" applyAlignment="1">
      <alignment horizontal="right" vertical="top"/>
    </xf>
    <xf numFmtId="2" fontId="21" fillId="6" borderId="6" xfId="0" applyNumberFormat="1" applyFont="1" applyFill="1" applyBorder="1" applyAlignment="1">
      <alignment vertical="top"/>
    </xf>
    <xf numFmtId="187" fontId="9" fillId="27" borderId="6" xfId="1" applyFont="1" applyFill="1" applyBorder="1" applyAlignment="1">
      <alignment horizontal="center" vertical="top"/>
    </xf>
    <xf numFmtId="187" fontId="8" fillId="27" borderId="6" xfId="1" applyFont="1" applyFill="1" applyBorder="1" applyAlignment="1">
      <alignment horizontal="left" vertical="top" wrapText="1"/>
    </xf>
    <xf numFmtId="187" fontId="8" fillId="27" borderId="6" xfId="1" applyFont="1" applyFill="1" applyBorder="1" applyAlignment="1">
      <alignment vertical="top" wrapText="1"/>
    </xf>
    <xf numFmtId="187" fontId="8" fillId="27" borderId="6" xfId="1" applyFont="1" applyFill="1" applyBorder="1" applyAlignment="1">
      <alignment horizontal="right" vertical="top"/>
    </xf>
    <xf numFmtId="187" fontId="21" fillId="27" borderId="6" xfId="1" applyFont="1" applyFill="1" applyBorder="1" applyAlignment="1">
      <alignment vertical="top"/>
    </xf>
    <xf numFmtId="187" fontId="9" fillId="22" borderId="6" xfId="1" applyFont="1" applyFill="1" applyBorder="1" applyAlignment="1">
      <alignment horizontal="center" vertical="top"/>
    </xf>
    <xf numFmtId="187" fontId="8" fillId="22" borderId="6" xfId="1" applyFont="1" applyFill="1" applyBorder="1" applyAlignment="1">
      <alignment horizontal="left" vertical="top" wrapText="1"/>
    </xf>
    <xf numFmtId="187" fontId="8" fillId="22" borderId="6" xfId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top"/>
    </xf>
    <xf numFmtId="2" fontId="8" fillId="6" borderId="6" xfId="1" applyNumberFormat="1" applyFont="1" applyFill="1" applyBorder="1" applyAlignment="1">
      <alignment horizontal="right"/>
    </xf>
    <xf numFmtId="0" fontId="7" fillId="10" borderId="6" xfId="0" applyFont="1" applyFill="1" applyBorder="1" applyAlignment="1">
      <alignment vertical="top"/>
    </xf>
    <xf numFmtId="190" fontId="8" fillId="9" borderId="6" xfId="0" applyNumberFormat="1" applyFont="1" applyFill="1" applyBorder="1" applyAlignment="1">
      <alignment vertical="top" wrapText="1"/>
    </xf>
    <xf numFmtId="2" fontId="8" fillId="9" borderId="6" xfId="0" applyNumberFormat="1" applyFont="1" applyFill="1" applyBorder="1" applyAlignment="1">
      <alignment vertical="top" wrapText="1"/>
    </xf>
    <xf numFmtId="3" fontId="21" fillId="9" borderId="6" xfId="0" applyNumberFormat="1" applyFont="1" applyFill="1" applyBorder="1" applyAlignment="1">
      <alignment vertical="top"/>
    </xf>
    <xf numFmtId="2" fontId="8" fillId="7" borderId="5" xfId="0" applyNumberFormat="1" applyFont="1" applyFill="1" applyBorder="1"/>
    <xf numFmtId="49" fontId="28" fillId="7" borderId="5" xfId="1" applyNumberFormat="1" applyFont="1" applyFill="1" applyBorder="1" applyAlignment="1">
      <alignment vertical="top"/>
    </xf>
    <xf numFmtId="187" fontId="8" fillId="7" borderId="5" xfId="1" applyFont="1" applyFill="1" applyBorder="1" applyAlignment="1">
      <alignment horizontal="right"/>
    </xf>
    <xf numFmtId="3" fontId="21" fillId="7" borderId="5" xfId="0" applyNumberFormat="1" applyFont="1" applyFill="1" applyBorder="1" applyAlignment="1">
      <alignment horizontal="left"/>
    </xf>
    <xf numFmtId="0" fontId="8" fillId="22" borderId="6" xfId="0" applyFont="1" applyFill="1" applyBorder="1" applyAlignment="1">
      <alignment horizontal="right" vertical="top" wrapText="1"/>
    </xf>
    <xf numFmtId="0" fontId="8" fillId="22" borderId="6" xfId="0" applyFont="1" applyFill="1" applyBorder="1" applyAlignment="1">
      <alignment vertical="top" wrapText="1"/>
    </xf>
    <xf numFmtId="49" fontId="28" fillId="22" borderId="6" xfId="1" applyNumberFormat="1" applyFont="1" applyFill="1" applyBorder="1" applyAlignment="1">
      <alignment vertical="top" wrapText="1"/>
    </xf>
    <xf numFmtId="3" fontId="21" fillId="22" borderId="13" xfId="0" applyNumberFormat="1" applyFont="1" applyFill="1" applyBorder="1" applyAlignment="1">
      <alignment vertical="top"/>
    </xf>
    <xf numFmtId="0" fontId="9" fillId="18" borderId="5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vertical="top"/>
    </xf>
    <xf numFmtId="49" fontId="28" fillId="18" borderId="5" xfId="1" applyNumberFormat="1" applyFont="1" applyFill="1" applyBorder="1" applyAlignment="1">
      <alignment vertical="top" wrapText="1"/>
    </xf>
    <xf numFmtId="187" fontId="28" fillId="18" borderId="5" xfId="1" applyFont="1" applyFill="1" applyBorder="1" applyAlignment="1">
      <alignment horizontal="left" vertical="top" wrapText="1"/>
    </xf>
    <xf numFmtId="187" fontId="8" fillId="0" borderId="14" xfId="1" applyFont="1" applyBorder="1" applyAlignment="1">
      <alignment horizontal="center" vertical="top"/>
    </xf>
    <xf numFmtId="187" fontId="8" fillId="6" borderId="5" xfId="1" applyFont="1" applyFill="1" applyBorder="1" applyAlignment="1">
      <alignment horizontal="right" vertical="top"/>
    </xf>
    <xf numFmtId="187" fontId="8" fillId="6" borderId="14" xfId="1" applyFont="1" applyFill="1" applyBorder="1" applyAlignment="1">
      <alignment horizontal="center" vertical="top"/>
    </xf>
    <xf numFmtId="187" fontId="8" fillId="0" borderId="5" xfId="1" applyFont="1" applyBorder="1" applyAlignment="1">
      <alignment vertical="top"/>
    </xf>
    <xf numFmtId="0" fontId="8" fillId="6" borderId="5" xfId="0" applyFont="1" applyFill="1" applyBorder="1" applyAlignment="1">
      <alignment vertical="top"/>
    </xf>
    <xf numFmtId="187" fontId="8" fillId="6" borderId="5" xfId="0" applyNumberFormat="1" applyFont="1" applyFill="1" applyBorder="1" applyAlignment="1">
      <alignment horizontal="left" vertical="top"/>
    </xf>
    <xf numFmtId="3" fontId="21" fillId="18" borderId="14" xfId="0" applyNumberFormat="1" applyFont="1" applyFill="1" applyBorder="1" applyAlignment="1">
      <alignment vertical="top"/>
    </xf>
    <xf numFmtId="187" fontId="8" fillId="18" borderId="5" xfId="1" applyFont="1" applyFill="1" applyBorder="1" applyAlignment="1">
      <alignment horizontal="right" vertical="top"/>
    </xf>
    <xf numFmtId="187" fontId="8" fillId="6" borderId="5" xfId="1" applyFont="1" applyFill="1" applyBorder="1" applyAlignment="1">
      <alignment horizontal="center" vertical="top"/>
    </xf>
    <xf numFmtId="3" fontId="21" fillId="18" borderId="5" xfId="0" applyNumberFormat="1" applyFont="1" applyFill="1" applyBorder="1" applyAlignment="1">
      <alignment vertical="top"/>
    </xf>
    <xf numFmtId="0" fontId="9" fillId="18" borderId="14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 wrapText="1"/>
    </xf>
    <xf numFmtId="3" fontId="21" fillId="18" borderId="6" xfId="0" applyNumberFormat="1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/>
    </xf>
    <xf numFmtId="187" fontId="8" fillId="18" borderId="14" xfId="1" applyFont="1" applyFill="1" applyBorder="1" applyAlignment="1">
      <alignment horizontal="right" vertical="top"/>
    </xf>
    <xf numFmtId="187" fontId="8" fillId="0" borderId="6" xfId="1" applyFont="1" applyBorder="1" applyAlignment="1">
      <alignment vertical="top"/>
    </xf>
    <xf numFmtId="0" fontId="8" fillId="6" borderId="6" xfId="0" applyFont="1" applyFill="1" applyBorder="1" applyAlignment="1">
      <alignment vertical="top"/>
    </xf>
    <xf numFmtId="187" fontId="8" fillId="6" borderId="6" xfId="0" applyNumberFormat="1" applyFont="1" applyFill="1" applyBorder="1" applyAlignment="1">
      <alignment horizontal="left" vertical="top"/>
    </xf>
    <xf numFmtId="0" fontId="9" fillId="22" borderId="14" xfId="0" applyFont="1" applyFill="1" applyBorder="1" applyAlignment="1">
      <alignment horizontal="center" vertical="center"/>
    </xf>
    <xf numFmtId="0" fontId="8" fillId="22" borderId="14" xfId="0" applyFont="1" applyFill="1" applyBorder="1" applyAlignment="1">
      <alignment vertical="top" wrapText="1"/>
    </xf>
    <xf numFmtId="49" fontId="28" fillId="22" borderId="14" xfId="1" applyNumberFormat="1" applyFont="1" applyFill="1" applyBorder="1" applyAlignment="1">
      <alignment vertical="top" wrapText="1"/>
    </xf>
    <xf numFmtId="187" fontId="8" fillId="22" borderId="5" xfId="1" applyFont="1" applyFill="1" applyBorder="1" applyAlignment="1">
      <alignment vertical="top"/>
    </xf>
    <xf numFmtId="0" fontId="8" fillId="22" borderId="5" xfId="0" applyFont="1" applyFill="1" applyBorder="1" applyAlignment="1">
      <alignment vertical="top"/>
    </xf>
    <xf numFmtId="187" fontId="8" fillId="22" borderId="5" xfId="0" applyNumberFormat="1" applyFont="1" applyFill="1" applyBorder="1" applyAlignment="1">
      <alignment horizontal="left" vertical="top"/>
    </xf>
    <xf numFmtId="3" fontId="21" fillId="22" borderId="6" xfId="0" applyNumberFormat="1" applyFont="1" applyFill="1" applyBorder="1" applyAlignment="1">
      <alignment vertical="top"/>
    </xf>
    <xf numFmtId="0" fontId="9" fillId="18" borderId="6" xfId="0" applyFont="1" applyFill="1" applyBorder="1" applyAlignment="1">
      <alignment horizontal="center" vertical="center"/>
    </xf>
    <xf numFmtId="187" fontId="8" fillId="18" borderId="6" xfId="1" applyFont="1" applyFill="1" applyBorder="1" applyAlignment="1">
      <alignment vertical="top"/>
    </xf>
    <xf numFmtId="0" fontId="7" fillId="18" borderId="6" xfId="0" applyFont="1" applyFill="1" applyBorder="1" applyAlignment="1">
      <alignment vertical="top"/>
    </xf>
    <xf numFmtId="0" fontId="8" fillId="18" borderId="6" xfId="0" applyFont="1" applyFill="1" applyBorder="1" applyAlignment="1">
      <alignment vertical="top"/>
    </xf>
    <xf numFmtId="49" fontId="28" fillId="18" borderId="6" xfId="1" applyNumberFormat="1" applyFont="1" applyFill="1" applyBorder="1" applyAlignment="1">
      <alignment vertical="top" wrapText="1"/>
    </xf>
    <xf numFmtId="49" fontId="8" fillId="22" borderId="6" xfId="0" applyNumberFormat="1" applyFont="1" applyFill="1" applyBorder="1" applyAlignment="1">
      <alignment horizontal="right" vertical="top" wrapText="1"/>
    </xf>
    <xf numFmtId="49" fontId="8" fillId="22" borderId="6" xfId="0" applyNumberFormat="1" applyFont="1" applyFill="1" applyBorder="1" applyAlignment="1">
      <alignment vertical="top" wrapText="1"/>
    </xf>
    <xf numFmtId="49" fontId="8" fillId="18" borderId="6" xfId="0" applyNumberFormat="1" applyFont="1" applyFill="1" applyBorder="1" applyAlignment="1">
      <alignment vertical="top"/>
    </xf>
    <xf numFmtId="187" fontId="28" fillId="18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 vertical="top"/>
    </xf>
    <xf numFmtId="2" fontId="8" fillId="18" borderId="6" xfId="0" applyNumberFormat="1" applyFont="1" applyFill="1" applyBorder="1" applyAlignment="1">
      <alignment vertical="top"/>
    </xf>
    <xf numFmtId="187" fontId="8" fillId="18" borderId="6" xfId="1" applyFont="1" applyFill="1" applyBorder="1" applyAlignment="1">
      <alignment horizontal="right" vertical="top"/>
    </xf>
    <xf numFmtId="0" fontId="9" fillId="9" borderId="6" xfId="0" applyFont="1" applyFill="1" applyBorder="1" applyAlignment="1">
      <alignment horizontal="center" vertical="center"/>
    </xf>
    <xf numFmtId="3" fontId="21" fillId="9" borderId="6" xfId="0" applyNumberFormat="1" applyFont="1" applyFill="1" applyBorder="1"/>
    <xf numFmtId="2" fontId="8" fillId="7" borderId="5" xfId="0" applyNumberFormat="1" applyFont="1" applyFill="1" applyBorder="1" applyAlignment="1">
      <alignment horizontal="left"/>
    </xf>
    <xf numFmtId="187" fontId="21" fillId="7" borderId="6" xfId="0" applyNumberFormat="1" applyFont="1" applyFill="1" applyBorder="1" applyAlignment="1">
      <alignment horizontal="center"/>
    </xf>
    <xf numFmtId="2" fontId="9" fillId="22" borderId="6" xfId="0" applyNumberFormat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 wrapText="1"/>
    </xf>
    <xf numFmtId="0" fontId="8" fillId="18" borderId="5" xfId="0" applyFont="1" applyFill="1" applyBorder="1" applyAlignment="1">
      <alignment horizontal="left" vertical="top"/>
    </xf>
    <xf numFmtId="49" fontId="28" fillId="18" borderId="5" xfId="1" applyNumberFormat="1" applyFont="1" applyFill="1" applyBorder="1" applyAlignment="1">
      <alignment vertical="top"/>
    </xf>
    <xf numFmtId="2" fontId="8" fillId="18" borderId="5" xfId="0" applyNumberFormat="1" applyFont="1" applyFill="1" applyBorder="1" applyAlignment="1">
      <alignment horizontal="left" vertical="top"/>
    </xf>
    <xf numFmtId="0" fontId="9" fillId="11" borderId="5" xfId="0" applyFont="1" applyFill="1" applyBorder="1" applyAlignment="1">
      <alignment horizontal="center" vertical="center"/>
    </xf>
    <xf numFmtId="2" fontId="8" fillId="11" borderId="5" xfId="0" applyNumberFormat="1" applyFont="1" applyFill="1" applyBorder="1"/>
    <xf numFmtId="49" fontId="28" fillId="11" borderId="5" xfId="1" applyNumberFormat="1" applyFont="1" applyFill="1" applyBorder="1" applyAlignment="1">
      <alignment vertical="top"/>
    </xf>
    <xf numFmtId="187" fontId="8" fillId="11" borderId="5" xfId="1" applyFont="1" applyFill="1" applyBorder="1" applyAlignment="1">
      <alignment horizontal="right"/>
    </xf>
    <xf numFmtId="3" fontId="21" fillId="11" borderId="4" xfId="0" applyNumberFormat="1" applyFont="1" applyFill="1" applyBorder="1" applyAlignment="1">
      <alignment horizontal="left"/>
    </xf>
    <xf numFmtId="2" fontId="8" fillId="6" borderId="6" xfId="0" applyNumberFormat="1" applyFont="1" applyFill="1" applyBorder="1" applyAlignment="1">
      <alignment vertical="top" wrapText="1"/>
    </xf>
    <xf numFmtId="3" fontId="21" fillId="6" borderId="6" xfId="0" applyNumberFormat="1" applyFont="1" applyFill="1" applyBorder="1" applyAlignment="1">
      <alignment wrapText="1"/>
    </xf>
    <xf numFmtId="187" fontId="8" fillId="18" borderId="14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center"/>
    </xf>
    <xf numFmtId="187" fontId="8" fillId="0" borderId="6" xfId="1" applyFont="1" applyBorder="1"/>
    <xf numFmtId="0" fontId="8" fillId="6" borderId="6" xfId="0" applyFont="1" applyFill="1" applyBorder="1"/>
    <xf numFmtId="187" fontId="8" fillId="6" borderId="6" xfId="0" applyNumberFormat="1" applyFont="1" applyFill="1" applyBorder="1" applyAlignment="1">
      <alignment horizontal="left"/>
    </xf>
    <xf numFmtId="3" fontId="21" fillId="6" borderId="6" xfId="0" applyNumberFormat="1" applyFont="1" applyFill="1" applyBorder="1"/>
    <xf numFmtId="0" fontId="8" fillId="18" borderId="5" xfId="0" applyFont="1" applyFill="1" applyBorder="1" applyAlignment="1">
      <alignment horizontal="center" vertical="center"/>
    </xf>
    <xf numFmtId="3" fontId="8" fillId="6" borderId="6" xfId="0" applyNumberFormat="1" applyFont="1" applyFill="1" applyBorder="1" applyAlignment="1">
      <alignment wrapText="1"/>
    </xf>
    <xf numFmtId="3" fontId="8" fillId="6" borderId="6" xfId="0" applyNumberFormat="1" applyFont="1" applyFill="1" applyBorder="1"/>
    <xf numFmtId="3" fontId="8" fillId="18" borderId="6" xfId="0" applyNumberFormat="1" applyFont="1" applyFill="1" applyBorder="1"/>
    <xf numFmtId="0" fontId="8" fillId="18" borderId="14" xfId="0" applyFont="1" applyFill="1" applyBorder="1"/>
    <xf numFmtId="3" fontId="21" fillId="18" borderId="6" xfId="0" applyNumberFormat="1" applyFont="1" applyFill="1" applyBorder="1"/>
    <xf numFmtId="2" fontId="9" fillId="11" borderId="6" xfId="0" applyNumberFormat="1" applyFont="1" applyFill="1" applyBorder="1" applyAlignment="1">
      <alignment horizontal="center" vertical="center"/>
    </xf>
    <xf numFmtId="2" fontId="8" fillId="11" borderId="6" xfId="0" applyNumberFormat="1" applyFont="1" applyFill="1" applyBorder="1" applyAlignment="1">
      <alignment vertical="top" wrapText="1"/>
    </xf>
    <xf numFmtId="2" fontId="9" fillId="7" borderId="6" xfId="0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/>
    <xf numFmtId="2" fontId="21" fillId="7" borderId="6" xfId="0" applyNumberFormat="1" applyFont="1" applyFill="1" applyBorder="1"/>
    <xf numFmtId="2" fontId="9" fillId="22" borderId="17" xfId="0" applyNumberFormat="1" applyFont="1" applyFill="1" applyBorder="1" applyAlignment="1">
      <alignment horizontal="center" vertical="center"/>
    </xf>
    <xf numFmtId="2" fontId="8" fillId="22" borderId="17" xfId="0" applyNumberFormat="1" applyFont="1" applyFill="1" applyBorder="1" applyAlignment="1">
      <alignment vertical="center"/>
    </xf>
    <xf numFmtId="49" fontId="28" fillId="22" borderId="17" xfId="1" applyNumberFormat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center"/>
    </xf>
    <xf numFmtId="2" fontId="21" fillId="22" borderId="6" xfId="0" applyNumberFormat="1" applyFont="1" applyFill="1" applyBorder="1" applyAlignment="1">
      <alignment vertical="center"/>
    </xf>
    <xf numFmtId="2" fontId="9" fillId="6" borderId="17" xfId="0" applyNumberFormat="1" applyFont="1" applyFill="1" applyBorder="1" applyAlignment="1">
      <alignment horizontal="center" vertical="center"/>
    </xf>
    <xf numFmtId="2" fontId="8" fillId="6" borderId="17" xfId="0" applyNumberFormat="1" applyFont="1" applyFill="1" applyBorder="1"/>
    <xf numFmtId="49" fontId="28" fillId="6" borderId="17" xfId="1" applyNumberFormat="1" applyFont="1" applyFill="1" applyBorder="1" applyAlignment="1">
      <alignment vertical="top"/>
    </xf>
    <xf numFmtId="2" fontId="8" fillId="6" borderId="17" xfId="0" applyNumberFormat="1" applyFont="1" applyFill="1" applyBorder="1" applyAlignment="1">
      <alignment horizontal="left"/>
    </xf>
    <xf numFmtId="187" fontId="9" fillId="22" borderId="6" xfId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/>
    </xf>
    <xf numFmtId="1" fontId="9" fillId="7" borderId="6" xfId="0" applyNumberFormat="1" applyFont="1" applyFill="1" applyBorder="1" applyAlignment="1">
      <alignment horizontal="center" vertical="center"/>
    </xf>
    <xf numFmtId="49" fontId="28" fillId="7" borderId="6" xfId="1" applyNumberFormat="1" applyFont="1" applyFill="1" applyBorder="1" applyAlignment="1">
      <alignment vertical="top" wrapText="1"/>
    </xf>
    <xf numFmtId="187" fontId="9" fillId="5" borderId="6" xfId="0" applyNumberFormat="1" applyFont="1" applyFill="1" applyBorder="1" applyAlignment="1">
      <alignment horizontal="center" vertical="center"/>
    </xf>
    <xf numFmtId="2" fontId="8" fillId="5" borderId="6" xfId="0" applyNumberFormat="1" applyFont="1" applyFill="1" applyBorder="1" applyAlignment="1">
      <alignment horizontal="left"/>
    </xf>
    <xf numFmtId="49" fontId="28" fillId="5" borderId="6" xfId="1" applyNumberFormat="1" applyFont="1" applyFill="1" applyBorder="1" applyAlignment="1">
      <alignment vertical="top"/>
    </xf>
    <xf numFmtId="187" fontId="8" fillId="5" borderId="6" xfId="1" applyFont="1" applyFill="1" applyBorder="1" applyAlignment="1">
      <alignment horizontal="right"/>
    </xf>
    <xf numFmtId="187" fontId="21" fillId="5" borderId="6" xfId="1" applyFont="1" applyFill="1" applyBorder="1" applyAlignment="1">
      <alignment horizontal="right"/>
    </xf>
    <xf numFmtId="187" fontId="9" fillId="15" borderId="6" xfId="0" applyNumberFormat="1" applyFont="1" applyFill="1" applyBorder="1" applyAlignment="1">
      <alignment horizontal="center" vertical="center"/>
    </xf>
    <xf numFmtId="49" fontId="8" fillId="15" borderId="6" xfId="0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right" vertical="top"/>
    </xf>
    <xf numFmtId="187" fontId="8" fillId="15" borderId="5" xfId="1" applyFont="1" applyFill="1" applyBorder="1" applyAlignment="1">
      <alignment vertical="top"/>
    </xf>
    <xf numFmtId="0" fontId="8" fillId="15" borderId="5" xfId="0" applyFont="1" applyFill="1" applyBorder="1" applyAlignment="1">
      <alignment vertical="top"/>
    </xf>
    <xf numFmtId="187" fontId="8" fillId="15" borderId="5" xfId="0" applyNumberFormat="1" applyFont="1" applyFill="1" applyBorder="1" applyAlignment="1">
      <alignment horizontal="left" vertical="top"/>
    </xf>
    <xf numFmtId="0" fontId="21" fillId="15" borderId="6" xfId="0" applyFont="1" applyFill="1" applyBorder="1" applyAlignment="1">
      <alignment vertical="top"/>
    </xf>
    <xf numFmtId="187" fontId="9" fillId="6" borderId="6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vertical="top" wrapText="1"/>
    </xf>
    <xf numFmtId="0" fontId="21" fillId="6" borderId="6" xfId="0" applyFont="1" applyFill="1" applyBorder="1" applyAlignment="1">
      <alignment vertical="top"/>
    </xf>
    <xf numFmtId="0" fontId="9" fillId="6" borderId="5" xfId="0" applyFont="1" applyFill="1" applyBorder="1" applyAlignment="1">
      <alignment horizontal="center" vertical="center"/>
    </xf>
    <xf numFmtId="49" fontId="28" fillId="6" borderId="5" xfId="1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vertical="top" wrapText="1"/>
    </xf>
    <xf numFmtId="2" fontId="21" fillId="15" borderId="6" xfId="0" applyNumberFormat="1" applyFont="1" applyFill="1" applyBorder="1" applyAlignment="1">
      <alignment vertical="top"/>
    </xf>
    <xf numFmtId="0" fontId="9" fillId="5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49" fontId="8" fillId="12" borderId="6" xfId="0" applyNumberFormat="1" applyFont="1" applyFill="1" applyBorder="1" applyAlignment="1">
      <alignment vertical="top" wrapText="1"/>
    </xf>
    <xf numFmtId="49" fontId="28" fillId="12" borderId="6" xfId="1" applyNumberFormat="1" applyFont="1" applyFill="1" applyBorder="1" applyAlignment="1">
      <alignment vertical="top" wrapText="1"/>
    </xf>
    <xf numFmtId="187" fontId="8" fillId="12" borderId="6" xfId="1" applyFont="1" applyFill="1" applyBorder="1" applyAlignment="1">
      <alignment horizontal="right" vertical="top"/>
    </xf>
    <xf numFmtId="0" fontId="21" fillId="12" borderId="6" xfId="0" applyFont="1" applyFill="1" applyBorder="1" applyAlignment="1">
      <alignment vertical="top"/>
    </xf>
    <xf numFmtId="187" fontId="9" fillId="6" borderId="6" xfId="1" applyFont="1" applyFill="1" applyBorder="1" applyAlignment="1">
      <alignment horizontal="center" vertical="center"/>
    </xf>
    <xf numFmtId="2" fontId="9" fillId="12" borderId="6" xfId="0" applyNumberFormat="1" applyFont="1" applyFill="1" applyBorder="1" applyAlignment="1">
      <alignment horizontal="center" vertical="center"/>
    </xf>
    <xf numFmtId="2" fontId="8" fillId="12" borderId="6" xfId="0" applyNumberFormat="1" applyFont="1" applyFill="1" applyBorder="1" applyAlignment="1">
      <alignment vertical="top" wrapText="1"/>
    </xf>
    <xf numFmtId="2" fontId="8" fillId="6" borderId="6" xfId="0" applyNumberFormat="1" applyFont="1" applyFill="1" applyBorder="1" applyAlignment="1">
      <alignment horizontal="left" vertical="top"/>
    </xf>
    <xf numFmtId="2" fontId="8" fillId="9" borderId="6" xfId="0" applyNumberFormat="1" applyFont="1" applyFill="1" applyBorder="1" applyAlignment="1">
      <alignment wrapText="1"/>
    </xf>
    <xf numFmtId="2" fontId="28" fillId="27" borderId="6" xfId="1" applyNumberFormat="1" applyFont="1" applyFill="1" applyBorder="1" applyAlignment="1">
      <alignment vertical="top"/>
    </xf>
    <xf numFmtId="187" fontId="21" fillId="27" borderId="6" xfId="1" applyFont="1" applyFill="1" applyBorder="1" applyAlignment="1">
      <alignment horizontal="right"/>
    </xf>
    <xf numFmtId="0" fontId="9" fillId="6" borderId="6" xfId="0" applyFont="1" applyFill="1" applyBorder="1" applyAlignment="1">
      <alignment horizontal="left" vertical="center" wrapText="1"/>
    </xf>
    <xf numFmtId="1" fontId="9" fillId="6" borderId="6" xfId="0" applyNumberFormat="1" applyFont="1" applyFill="1" applyBorder="1" applyAlignment="1">
      <alignment horizontal="left" vertical="center" wrapText="1"/>
    </xf>
    <xf numFmtId="2" fontId="8" fillId="6" borderId="5" xfId="0" applyNumberFormat="1" applyFont="1" applyFill="1" applyBorder="1" applyAlignment="1">
      <alignment vertical="top"/>
    </xf>
    <xf numFmtId="187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/>
    </xf>
    <xf numFmtId="187" fontId="8" fillId="9" borderId="6" xfId="1" applyFont="1" applyFill="1" applyBorder="1" applyAlignment="1">
      <alignment horizontal="right"/>
    </xf>
    <xf numFmtId="187" fontId="21" fillId="9" borderId="6" xfId="1" applyFont="1" applyFill="1" applyBorder="1" applyAlignment="1">
      <alignment horizontal="right"/>
    </xf>
    <xf numFmtId="0" fontId="21" fillId="6" borderId="6" xfId="0" applyFont="1" applyFill="1" applyBorder="1" applyAlignment="1">
      <alignment vertical="top" wrapText="1"/>
    </xf>
    <xf numFmtId="187" fontId="8" fillId="0" borderId="5" xfId="1" applyFont="1" applyBorder="1" applyAlignment="1">
      <alignment horizontal="center" vertical="top"/>
    </xf>
    <xf numFmtId="190" fontId="9" fillId="7" borderId="6" xfId="0" applyNumberFormat="1" applyFont="1" applyFill="1" applyBorder="1" applyAlignment="1">
      <alignment horizontal="center" vertical="center"/>
    </xf>
    <xf numFmtId="187" fontId="9" fillId="24" borderId="6" xfId="1" applyFont="1" applyFill="1" applyBorder="1" applyAlignment="1">
      <alignment horizontal="center" vertical="center"/>
    </xf>
    <xf numFmtId="2" fontId="8" fillId="24" borderId="6" xfId="0" applyNumberFormat="1" applyFont="1" applyFill="1" applyBorder="1" applyAlignment="1">
      <alignment horizontal="left"/>
    </xf>
    <xf numFmtId="49" fontId="28" fillId="24" borderId="6" xfId="1" applyNumberFormat="1" applyFont="1" applyFill="1" applyBorder="1" applyAlignment="1">
      <alignment vertical="top"/>
    </xf>
    <xf numFmtId="187" fontId="8" fillId="24" borderId="6" xfId="1" applyFont="1" applyFill="1" applyBorder="1" applyAlignment="1">
      <alignment horizontal="right"/>
    </xf>
    <xf numFmtId="187" fontId="21" fillId="24" borderId="6" xfId="1" applyFont="1" applyFill="1" applyBorder="1" applyAlignment="1">
      <alignment horizontal="right"/>
    </xf>
    <xf numFmtId="2" fontId="9" fillId="6" borderId="6" xfId="0" applyNumberFormat="1" applyFont="1" applyFill="1" applyBorder="1" applyAlignment="1">
      <alignment horizontal="center" vertical="center"/>
    </xf>
    <xf numFmtId="2" fontId="28" fillId="6" borderId="6" xfId="1" applyNumberFormat="1" applyFont="1" applyFill="1" applyBorder="1" applyAlignment="1">
      <alignment vertical="top" wrapText="1"/>
    </xf>
    <xf numFmtId="2" fontId="28" fillId="12" borderId="6" xfId="1" applyNumberFormat="1" applyFont="1" applyFill="1" applyBorder="1" applyAlignment="1">
      <alignment vertical="top" wrapText="1"/>
    </xf>
    <xf numFmtId="187" fontId="8" fillId="24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vertical="top" wrapText="1"/>
    </xf>
    <xf numFmtId="2" fontId="8" fillId="0" borderId="6" xfId="1" applyNumberFormat="1" applyFont="1" applyBorder="1" applyAlignment="1">
      <alignment vertical="top"/>
    </xf>
    <xf numFmtId="2" fontId="8" fillId="6" borderId="6" xfId="1" applyNumberFormat="1" applyFont="1" applyFill="1" applyBorder="1" applyAlignment="1">
      <alignment vertical="top"/>
    </xf>
    <xf numFmtId="2" fontId="8" fillId="6" borderId="6" xfId="1" applyNumberFormat="1" applyFont="1" applyFill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/>
    </xf>
    <xf numFmtId="2" fontId="9" fillId="6" borderId="5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/>
    </xf>
    <xf numFmtId="49" fontId="28" fillId="6" borderId="5" xfId="1" applyNumberFormat="1" applyFont="1" applyFill="1" applyBorder="1" applyAlignment="1">
      <alignment vertical="top"/>
    </xf>
    <xf numFmtId="2" fontId="8" fillId="0" borderId="5" xfId="1" applyNumberFormat="1" applyFont="1" applyBorder="1" applyAlignment="1">
      <alignment vertical="top"/>
    </xf>
    <xf numFmtId="2" fontId="8" fillId="6" borderId="5" xfId="1" applyNumberFormat="1" applyFont="1" applyFill="1" applyBorder="1" applyAlignment="1">
      <alignment vertical="top"/>
    </xf>
    <xf numFmtId="190" fontId="9" fillId="9" borderId="5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left" vertical="top" wrapText="1"/>
    </xf>
    <xf numFmtId="49" fontId="28" fillId="9" borderId="5" xfId="1" applyNumberFormat="1" applyFont="1" applyFill="1" applyBorder="1" applyAlignment="1">
      <alignment vertical="top"/>
    </xf>
    <xf numFmtId="187" fontId="8" fillId="9" borderId="5" xfId="1" applyFont="1" applyFill="1" applyBorder="1" applyAlignment="1">
      <alignment horizontal="right" vertical="top"/>
    </xf>
    <xf numFmtId="187" fontId="8" fillId="9" borderId="5" xfId="1" applyFont="1" applyFill="1" applyBorder="1" applyAlignment="1">
      <alignment horizontal="center" vertical="top"/>
    </xf>
    <xf numFmtId="2" fontId="8" fillId="9" borderId="5" xfId="1" applyNumberFormat="1" applyFont="1" applyFill="1" applyBorder="1" applyAlignment="1">
      <alignment vertical="top"/>
    </xf>
    <xf numFmtId="187" fontId="9" fillId="9" borderId="5" xfId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/>
    </xf>
    <xf numFmtId="0" fontId="9" fillId="6" borderId="6" xfId="0" applyFont="1" applyFill="1" applyBorder="1" applyAlignment="1">
      <alignment horizontal="center"/>
    </xf>
    <xf numFmtId="187" fontId="28" fillId="6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/>
    </xf>
    <xf numFmtId="187" fontId="8" fillId="6" borderId="6" xfId="1" applyFont="1" applyFill="1" applyBorder="1" applyAlignment="1">
      <alignment horizontal="left" vertical="top" wrapText="1"/>
    </xf>
    <xf numFmtId="49" fontId="28" fillId="0" borderId="6" xfId="1" applyNumberFormat="1" applyFont="1" applyBorder="1" applyAlignment="1">
      <alignment vertical="top"/>
    </xf>
    <xf numFmtId="49" fontId="46" fillId="0" borderId="6" xfId="1" applyNumberFormat="1" applyFont="1" applyBorder="1" applyAlignment="1">
      <alignment vertical="top"/>
    </xf>
    <xf numFmtId="187" fontId="8" fillId="6" borderId="6" xfId="1" applyFont="1" applyFill="1" applyBorder="1" applyAlignment="1">
      <alignment horizontal="left" vertical="top"/>
    </xf>
    <xf numFmtId="0" fontId="9" fillId="15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/>
    </xf>
    <xf numFmtId="49" fontId="8" fillId="6" borderId="6" xfId="0" applyNumberFormat="1" applyFont="1" applyFill="1" applyBorder="1" applyAlignment="1">
      <alignment horizontal="left" vertical="top"/>
    </xf>
    <xf numFmtId="0" fontId="21" fillId="10" borderId="6" xfId="0" applyFont="1" applyFill="1" applyBorder="1"/>
    <xf numFmtId="0" fontId="9" fillId="25" borderId="6" xfId="0" applyFont="1" applyFill="1" applyBorder="1" applyAlignment="1">
      <alignment horizontal="center" vertical="center"/>
    </xf>
    <xf numFmtId="0" fontId="8" fillId="25" borderId="6" xfId="0" applyFont="1" applyFill="1" applyBorder="1" applyAlignment="1">
      <alignment horizontal="left" vertical="top" wrapText="1"/>
    </xf>
    <xf numFmtId="49" fontId="28" fillId="25" borderId="6" xfId="1" applyNumberFormat="1" applyFont="1" applyFill="1" applyBorder="1" applyAlignment="1">
      <alignment vertical="top" wrapText="1"/>
    </xf>
    <xf numFmtId="187" fontId="8" fillId="25" borderId="6" xfId="1" applyFont="1" applyFill="1" applyBorder="1" applyAlignment="1">
      <alignment horizontal="right" vertical="top"/>
    </xf>
    <xf numFmtId="0" fontId="21" fillId="25" borderId="6" xfId="0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 wrapText="1"/>
    </xf>
    <xf numFmtId="49" fontId="8" fillId="6" borderId="6" xfId="1" applyNumberFormat="1" applyFont="1" applyFill="1" applyBorder="1" applyAlignment="1">
      <alignment vertical="top" wrapText="1"/>
    </xf>
    <xf numFmtId="49" fontId="9" fillId="0" borderId="6" xfId="1" applyNumberFormat="1" applyFont="1" applyBorder="1" applyAlignment="1">
      <alignment vertical="top"/>
    </xf>
    <xf numFmtId="49" fontId="8" fillId="25" borderId="6" xfId="0" applyNumberFormat="1" applyFont="1" applyFill="1" applyBorder="1" applyAlignment="1">
      <alignment horizontal="left" vertical="top" wrapText="1"/>
    </xf>
    <xf numFmtId="2" fontId="28" fillId="25" borderId="6" xfId="1" applyNumberFormat="1" applyFont="1" applyFill="1" applyBorder="1" applyAlignment="1">
      <alignment vertical="top" wrapText="1"/>
    </xf>
    <xf numFmtId="49" fontId="8" fillId="6" borderId="6" xfId="0" applyNumberFormat="1" applyFont="1" applyFill="1" applyBorder="1" applyAlignment="1">
      <alignment vertical="top"/>
    </xf>
    <xf numFmtId="2" fontId="8" fillId="6" borderId="6" xfId="0" applyNumberFormat="1" applyFont="1" applyFill="1" applyBorder="1" applyAlignment="1">
      <alignment horizontal="left" vertical="top" wrapText="1"/>
    </xf>
    <xf numFmtId="2" fontId="8" fillId="6" borderId="6" xfId="1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horizontal="left"/>
    </xf>
    <xf numFmtId="187" fontId="8" fillId="15" borderId="6" xfId="1" applyFont="1" applyFill="1" applyBorder="1" applyAlignment="1">
      <alignment horizontal="left" vertical="top"/>
    </xf>
    <xf numFmtId="187" fontId="8" fillId="15" borderId="6" xfId="1" applyFont="1" applyFill="1" applyBorder="1" applyAlignment="1">
      <alignment horizontal="left" vertical="top" wrapText="1"/>
    </xf>
    <xf numFmtId="187" fontId="8" fillId="7" borderId="6" xfId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left" vertical="center"/>
    </xf>
    <xf numFmtId="187" fontId="8" fillId="6" borderId="6" xfId="1" applyFont="1" applyFill="1" applyBorder="1" applyAlignment="1">
      <alignment horizontal="left" vertical="center" wrapText="1"/>
    </xf>
    <xf numFmtId="187" fontId="8" fillId="6" borderId="6" xfId="1" applyFont="1" applyFill="1" applyBorder="1" applyAlignment="1">
      <alignment horizontal="left" wrapText="1"/>
    </xf>
    <xf numFmtId="0" fontId="7" fillId="0" borderId="6" xfId="0" applyFont="1" applyBorder="1" applyAlignment="1">
      <alignment vertical="top"/>
    </xf>
    <xf numFmtId="49" fontId="8" fillId="7" borderId="1" xfId="1" applyNumberFormat="1" applyFont="1" applyFill="1" applyBorder="1" applyAlignment="1">
      <alignment horizontal="left"/>
    </xf>
    <xf numFmtId="187" fontId="9" fillId="25" borderId="6" xfId="0" applyNumberFormat="1" applyFont="1" applyFill="1" applyBorder="1" applyAlignment="1">
      <alignment horizontal="center" vertical="center"/>
    </xf>
    <xf numFmtId="2" fontId="8" fillId="25" borderId="6" xfId="0" applyNumberFormat="1" applyFont="1" applyFill="1" applyBorder="1" applyAlignment="1">
      <alignment horizontal="left" vertical="top"/>
    </xf>
    <xf numFmtId="187" fontId="21" fillId="25" borderId="6" xfId="1" applyFont="1" applyFill="1" applyBorder="1" applyAlignment="1">
      <alignment horizontal="right" vertical="top"/>
    </xf>
    <xf numFmtId="187" fontId="21" fillId="6" borderId="6" xfId="1" applyFont="1" applyFill="1" applyBorder="1" applyAlignment="1">
      <alignment horizontal="right"/>
    </xf>
    <xf numFmtId="187" fontId="9" fillId="7" borderId="6" xfId="0" applyNumberFormat="1" applyFont="1" applyFill="1" applyBorder="1" applyAlignment="1">
      <alignment horizontal="center" vertical="center"/>
    </xf>
    <xf numFmtId="187" fontId="21" fillId="7" borderId="6" xfId="1" applyFont="1" applyFill="1" applyBorder="1" applyAlignment="1">
      <alignment horizontal="right"/>
    </xf>
    <xf numFmtId="187" fontId="9" fillId="6" borderId="2" xfId="0" applyNumberFormat="1" applyFont="1" applyFill="1" applyBorder="1" applyAlignment="1">
      <alignment horizontal="center" vertical="center"/>
    </xf>
    <xf numFmtId="187" fontId="9" fillId="6" borderId="6" xfId="1" applyFont="1" applyFill="1" applyBorder="1" applyAlignment="1">
      <alignment horizontal="right"/>
    </xf>
    <xf numFmtId="0" fontId="9" fillId="6" borderId="7" xfId="0" applyFont="1" applyFill="1" applyBorder="1" applyAlignment="1">
      <alignment horizontal="center" vertical="center"/>
    </xf>
    <xf numFmtId="187" fontId="8" fillId="7" borderId="1" xfId="1" applyFont="1" applyFill="1" applyBorder="1" applyAlignment="1">
      <alignment horizontal="left"/>
    </xf>
    <xf numFmtId="187" fontId="9" fillId="6" borderId="6" xfId="0" applyNumberFormat="1" applyFont="1" applyFill="1" applyBorder="1" applyAlignment="1">
      <alignment horizontal="left"/>
    </xf>
    <xf numFmtId="2" fontId="21" fillId="7" borderId="6" xfId="1" applyNumberFormat="1" applyFont="1" applyFill="1" applyBorder="1" applyAlignment="1">
      <alignment horizontal="right"/>
    </xf>
    <xf numFmtId="0" fontId="9" fillId="22" borderId="6" xfId="0" applyFont="1" applyFill="1" applyBorder="1" applyAlignment="1">
      <alignment horizontal="center" vertical="center"/>
    </xf>
    <xf numFmtId="49" fontId="28" fillId="22" borderId="4" xfId="1" applyNumberFormat="1" applyFont="1" applyFill="1" applyBorder="1" applyAlignment="1">
      <alignment vertical="top" wrapText="1"/>
    </xf>
    <xf numFmtId="187" fontId="8" fillId="22" borderId="4" xfId="1" applyFont="1" applyFill="1" applyBorder="1" applyAlignment="1">
      <alignment horizontal="right" vertical="top"/>
    </xf>
    <xf numFmtId="187" fontId="21" fillId="22" borderId="4" xfId="1" applyFont="1" applyFill="1" applyBorder="1" applyAlignment="1">
      <alignment horizontal="right" vertical="top"/>
    </xf>
    <xf numFmtId="0" fontId="8" fillId="10" borderId="6" xfId="0" applyFont="1" applyFill="1" applyBorder="1" applyAlignment="1">
      <alignment horizontal="center" vertical="top"/>
    </xf>
    <xf numFmtId="49" fontId="28" fillId="8" borderId="6" xfId="1" applyNumberFormat="1" applyFont="1" applyFill="1" applyBorder="1" applyAlignment="1">
      <alignment horizontal="center" vertical="top"/>
    </xf>
    <xf numFmtId="187" fontId="8" fillId="8" borderId="6" xfId="1" applyFont="1" applyFill="1" applyBorder="1" applyAlignment="1">
      <alignment horizontal="right"/>
    </xf>
    <xf numFmtId="0" fontId="21" fillId="8" borderId="6" xfId="0" applyFont="1" applyFill="1" applyBorder="1"/>
    <xf numFmtId="0" fontId="9" fillId="23" borderId="6" xfId="0" applyFont="1" applyFill="1" applyBorder="1" applyAlignment="1">
      <alignment horizontal="center" vertical="center"/>
    </xf>
    <xf numFmtId="0" fontId="8" fillId="23" borderId="6" xfId="0" applyFont="1" applyFill="1" applyBorder="1" applyAlignment="1">
      <alignment horizontal="center"/>
    </xf>
    <xf numFmtId="49" fontId="28" fillId="23" borderId="0" xfId="1" applyNumberFormat="1" applyFont="1" applyFill="1" applyBorder="1" applyAlignment="1">
      <alignment horizontal="center" vertical="top"/>
    </xf>
    <xf numFmtId="187" fontId="8" fillId="23" borderId="4" xfId="1" applyFont="1" applyFill="1" applyBorder="1" applyAlignment="1">
      <alignment horizontal="right"/>
    </xf>
    <xf numFmtId="187" fontId="21" fillId="23" borderId="4" xfId="0" applyNumberFormat="1" applyFont="1" applyFill="1" applyBorder="1" applyAlignment="1">
      <alignment horizontal="left"/>
    </xf>
    <xf numFmtId="0" fontId="9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/>
    </xf>
    <xf numFmtId="49" fontId="28" fillId="16" borderId="6" xfId="1" applyNumberFormat="1" applyFont="1" applyFill="1" applyBorder="1" applyAlignment="1">
      <alignment vertical="top"/>
    </xf>
    <xf numFmtId="187" fontId="8" fillId="16" borderId="6" xfId="1" applyFont="1" applyFill="1" applyBorder="1"/>
    <xf numFmtId="187" fontId="21" fillId="16" borderId="6" xfId="1" applyFont="1" applyFill="1" applyBorder="1" applyAlignment="1">
      <alignment horizontal="left"/>
    </xf>
    <xf numFmtId="2" fontId="8" fillId="6" borderId="0" xfId="1" applyNumberFormat="1" applyFont="1" applyFill="1" applyBorder="1" applyAlignment="1">
      <alignment vertical="top"/>
    </xf>
    <xf numFmtId="187" fontId="10" fillId="0" borderId="0" xfId="1" applyFont="1" applyAlignment="1">
      <alignment horizontal="left"/>
    </xf>
    <xf numFmtId="0" fontId="11" fillId="0" borderId="0" xfId="1" applyNumberFormat="1" applyFont="1" applyAlignment="1"/>
    <xf numFmtId="187" fontId="35" fillId="0" borderId="5" xfId="1" applyFont="1" applyFill="1" applyBorder="1"/>
    <xf numFmtId="190" fontId="9" fillId="7" borderId="6" xfId="0" applyNumberFormat="1" applyFont="1" applyFill="1" applyBorder="1" applyAlignment="1">
      <alignment vertical="top" wrapText="1"/>
    </xf>
    <xf numFmtId="2" fontId="9" fillId="0" borderId="6" xfId="0" applyNumberFormat="1" applyFont="1" applyBorder="1" applyAlignment="1">
      <alignment horizontal="right" vertical="top" wrapText="1"/>
    </xf>
    <xf numFmtId="187" fontId="9" fillId="7" borderId="6" xfId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7" borderId="10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39" fillId="6" borderId="0" xfId="1" applyFont="1" applyFill="1" applyBorder="1" applyAlignment="1">
      <alignment horizontal="center"/>
    </xf>
    <xf numFmtId="187" fontId="39" fillId="6" borderId="0" xfId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49" fontId="28" fillId="7" borderId="2" xfId="1" applyNumberFormat="1" applyFont="1" applyFill="1" applyBorder="1" applyAlignment="1">
      <alignment vertical="top" wrapText="1"/>
    </xf>
    <xf numFmtId="49" fontId="28" fillId="7" borderId="5" xfId="1" applyNumberFormat="1" applyFont="1" applyFill="1" applyBorder="1" applyAlignment="1">
      <alignment vertical="top" wrapText="1"/>
    </xf>
    <xf numFmtId="187" fontId="8" fillId="7" borderId="2" xfId="1" applyFont="1" applyFill="1" applyBorder="1" applyAlignment="1">
      <alignment horizontal="center" vertical="center"/>
    </xf>
    <xf numFmtId="187" fontId="8" fillId="7" borderId="5" xfId="1" applyFont="1" applyFill="1" applyBorder="1" applyAlignment="1">
      <alignment horizontal="center" vertical="center"/>
    </xf>
    <xf numFmtId="187" fontId="8" fillId="0" borderId="0" xfId="1" applyFont="1" applyBorder="1" applyAlignment="1">
      <alignment horizontal="left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187" fontId="9" fillId="13" borderId="10" xfId="0" applyNumberFormat="1" applyFont="1" applyFill="1" applyBorder="1" applyAlignment="1">
      <alignment horizontal="center" vertical="center"/>
    </xf>
    <xf numFmtId="187" fontId="9" fillId="13" borderId="18" xfId="0" applyNumberFormat="1" applyFont="1" applyFill="1" applyBorder="1" applyAlignment="1">
      <alignment horizontal="center" vertical="center"/>
    </xf>
    <xf numFmtId="187" fontId="9" fillId="13" borderId="11" xfId="0" applyNumberFormat="1" applyFont="1" applyFill="1" applyBorder="1" applyAlignment="1">
      <alignment horizontal="center" vertical="center"/>
    </xf>
    <xf numFmtId="187" fontId="9" fillId="30" borderId="10" xfId="0" applyNumberFormat="1" applyFont="1" applyFill="1" applyBorder="1" applyAlignment="1">
      <alignment horizontal="center" vertical="center"/>
    </xf>
    <xf numFmtId="187" fontId="9" fillId="30" borderId="18" xfId="0" applyNumberFormat="1" applyFont="1" applyFill="1" applyBorder="1" applyAlignment="1">
      <alignment horizontal="center" vertical="center"/>
    </xf>
    <xf numFmtId="187" fontId="9" fillId="30" borderId="11" xfId="0" applyNumberFormat="1" applyFont="1" applyFill="1" applyBorder="1" applyAlignment="1">
      <alignment horizontal="center" vertical="center"/>
    </xf>
    <xf numFmtId="187" fontId="9" fillId="23" borderId="6" xfId="0" applyNumberFormat="1" applyFont="1" applyFill="1" applyBorder="1" applyAlignment="1">
      <alignment horizontal="center" vertical="center" wrapText="1"/>
    </xf>
    <xf numFmtId="187" fontId="7" fillId="0" borderId="0" xfId="0" applyNumberFormat="1" applyFont="1" applyAlignment="1">
      <alignment horizontal="center" vertical="center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9" fontId="13" fillId="31" borderId="10" xfId="0" applyNumberFormat="1" applyFont="1" applyFill="1" applyBorder="1" applyAlignment="1">
      <alignment horizontal="center" vertical="center"/>
    </xf>
    <xf numFmtId="0" fontId="13" fillId="31" borderId="18" xfId="0" applyFont="1" applyFill="1" applyBorder="1" applyAlignment="1">
      <alignment horizontal="center" vertical="center"/>
    </xf>
    <xf numFmtId="0" fontId="13" fillId="31" borderId="11" xfId="0" applyFont="1" applyFill="1" applyBorder="1" applyAlignment="1">
      <alignment horizontal="center" vertical="center"/>
    </xf>
    <xf numFmtId="187" fontId="8" fillId="18" borderId="2" xfId="1" applyFont="1" applyFill="1" applyBorder="1" applyAlignment="1">
      <alignment horizontal="center" vertical="center" wrapText="1"/>
    </xf>
    <xf numFmtId="187" fontId="8" fillId="18" borderId="4" xfId="1" applyFont="1" applyFill="1" applyBorder="1" applyAlignment="1">
      <alignment horizontal="center" vertical="center" wrapText="1"/>
    </xf>
    <xf numFmtId="187" fontId="8" fillId="18" borderId="5" xfId="1" applyFont="1" applyFill="1" applyBorder="1" applyAlignment="1">
      <alignment horizontal="center" vertical="center" wrapText="1"/>
    </xf>
    <xf numFmtId="187" fontId="12" fillId="3" borderId="10" xfId="1" applyFont="1" applyFill="1" applyBorder="1" applyAlignment="1">
      <alignment horizontal="center" vertical="center"/>
    </xf>
    <xf numFmtId="187" fontId="12" fillId="3" borderId="11" xfId="1" applyFont="1" applyFill="1" applyBorder="1" applyAlignment="1">
      <alignment horizontal="center" vertical="center"/>
    </xf>
    <xf numFmtId="187" fontId="9" fillId="6" borderId="16" xfId="1" applyFont="1" applyFill="1" applyBorder="1" applyAlignment="1">
      <alignment horizontal="left" vertical="center"/>
    </xf>
    <xf numFmtId="187" fontId="13" fillId="6" borderId="0" xfId="1" applyFont="1" applyFill="1" applyBorder="1" applyAlignment="1">
      <alignment horizontal="left" vertical="center"/>
    </xf>
    <xf numFmtId="187" fontId="9" fillId="6" borderId="0" xfId="0" applyNumberFormat="1" applyFont="1" applyFill="1" applyAlignment="1">
      <alignment horizontal="center" vertical="center"/>
    </xf>
    <xf numFmtId="187" fontId="34" fillId="6" borderId="0" xfId="1" applyFont="1" applyFill="1" applyBorder="1" applyAlignment="1">
      <alignment horizontal="center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2" fontId="7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49" fontId="42" fillId="0" borderId="1" xfId="0" applyNumberFormat="1" applyFont="1" applyBorder="1" applyAlignment="1">
      <alignment horizont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87" fontId="42" fillId="0" borderId="2" xfId="1" applyFont="1" applyBorder="1" applyAlignment="1">
      <alignment horizontal="center" vertical="center"/>
    </xf>
    <xf numFmtId="187" fontId="42" fillId="0" borderId="5" xfId="1" applyFont="1" applyBorder="1" applyAlignment="1">
      <alignment horizontal="center" vertical="center"/>
    </xf>
    <xf numFmtId="187" fontId="9" fillId="0" borderId="0" xfId="0" applyNumberFormat="1" applyFont="1" applyAlignment="1">
      <alignment horizontal="center"/>
    </xf>
    <xf numFmtId="187" fontId="36" fillId="0" borderId="0" xfId="1" applyFont="1" applyBorder="1" applyAlignment="1">
      <alignment horizontal="center"/>
    </xf>
    <xf numFmtId="0" fontId="36" fillId="0" borderId="0" xfId="0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1" fontId="9" fillId="0" borderId="6" xfId="0" applyNumberFormat="1" applyFont="1" applyBorder="1" applyAlignment="1">
      <alignment vertical="top" wrapText="1"/>
    </xf>
    <xf numFmtId="187" fontId="23" fillId="16" borderId="6" xfId="1" applyFont="1" applyFill="1" applyBorder="1" applyAlignment="1">
      <alignment horizontal="left" vertical="top" wrapText="1"/>
    </xf>
    <xf numFmtId="187" fontId="34" fillId="6" borderId="0" xfId="1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9" fillId="6" borderId="0" xfId="0" applyFont="1" applyFill="1"/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40;&#3617;&#3591;&#3623;&#3604;\&#3591;&#3623;&#3604;%2069\&#3591;&#3610;&#3611;&#3619;&#3632;&#3617;&#3634;&#3603;\&#3607;&#3632;&#3648;&#3610;&#3637;&#3618;&#3609;&#3588;&#3640;&#3617;&#3591;&#3623;&#3604;&#3614;&#3620;&#3624;&#3592;&#3636;&#3585;&#3634;&#3618;&#3609;%20%20256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%2066\&#3648;&#3591;&#3636;&#3609;&#3591;&#3623;&#3604;&#3605;.&#3588;.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607;&#3632;&#3648;&#3610;&#3637;&#3618;&#3609;&#3588;&#3640;&#3617;&#3591;&#3623;&#3604;%20&#3617;&#3637;&#3609;&#3634;&#3588;&#3617;%20256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48;&#3591;&#3636;&#3609;&#3591;&#3623;&#3604;&#3585;.&#3614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&#3608;&#3633;&#3609;&#3623;&#3634;&#3588;&#3617;%20%202568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%20&#3617;&#3636;&#3606;&#3640;&#3609;&#3634;&#3618;&#3609;%206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nDiskSecureAccess\&#3591;&#3623;&#3604;%2069\&#3591;&#3610;&#3611;&#3619;&#3632;&#3617;&#3634;&#3603;\&#3607;&#3632;&#3648;&#3610;&#3637;&#3618;&#3609;&#3588;&#3640;&#3617;&#3591;&#3623;&#3604;%20&#3617;&#3637;&#3609;&#3634;&#3588;&#3617;%20256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17;.&#3588;.65%20&#3651;&#3627;&#3617;&#365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648;&#3591;&#3636;&#3609;&#3585;&#3633;&#3609;&#3652;&#3623;&#3657;&#3648;&#3610;&#3636;&#3585;&#3648;&#3627;&#3621;&#3639;&#3656;&#3629;&#3617;&#3611;&#3637;/&#3588;&#3640;&#3617;&#3648;&#3591;&#3636;&#3609;&#3585;&#3633;&#3609;&#3617;&#3636;.&#3610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57037บูรณาการต่อต้านการทุจร "/>
      <sheetName val="คุมงบ 36001 36002 ครุภัณฑ์"/>
      <sheetName val="3022ยุทธศาสตร์สร้างความเสมอภาค"/>
      <sheetName val="ควบคุมสิ่งก่อสร้าง 36001 36002"/>
      <sheetName val="งบกลาง รายการเงินสำรอง"/>
      <sheetName val="ก่อนประถม"/>
      <sheetName val="เด็กผู้มีความสามารถพิเศษ36007"/>
      <sheetName val="ประถม มัธยมต้น"/>
      <sheetName val="ทะเบียนคุมย่อย"/>
      <sheetName val="ยุธศาสตร์การเรียนร310011 310061"/>
      <sheetName val="Sheet1"/>
      <sheetName val="06036บูรณาการป้องกัน ปราบปราม ฯ"/>
      <sheetName val="รายงานเงินงวด"/>
      <sheetName val="ผลผลิตเด็กพิการ36004"/>
      <sheetName val="งบลงทุน65"/>
      <sheetName val="มาตการ รวมงบบุคลากร"/>
      <sheetName val="1408บุคลากรภาครัฐ"/>
      <sheetName val="ระบบการควบคุมฯ"/>
      <sheetName val="งบประจำและงบกลยุทธ์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รายงานแผนผล1 67 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กิจกรรมส่งเสริมศักยภาพในการเรีย"/>
      <sheetName val="ควบคุมสิ่งก่อสร้าง 37001 "/>
      <sheetName val="ประถม3720 1000"/>
      <sheetName val="โครงการโรงเรียนคุณภาพ"/>
      <sheetName val="โครงการพัฒนาสมรรถนะครูฯ"/>
      <sheetName val="โครงการส่งเสริมการเรียนรู้ทุกที"/>
      <sheetName val="งบลงทุน รายงานแผนผล 69 "/>
      <sheetName val="ขั้นพื้นฐานสนับสนุนการศึกษา"/>
      <sheetName val="บริหารสำนักงานเขต 3720 1000"/>
      <sheetName val="มัธยม350002"/>
      <sheetName val="ยุทศาสตร์ โครงการยั่งยืน310061"/>
      <sheetName val="Sheet7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ประถม 350002ประถมไม่ใช้"/>
    </sheetNames>
    <sheetDataSet>
      <sheetData sheetId="0"/>
      <sheetData sheetId="1"/>
      <sheetData sheetId="2"/>
      <sheetData sheetId="3">
        <row r="6">
          <cell r="I6"/>
        </row>
        <row r="48">
          <cell r="C48" t="str">
            <v>ศธ 04002/ว41875 ลว.1 ส.ค 68 โอนครั้งที่ 791</v>
          </cell>
        </row>
        <row r="51">
          <cell r="C51"/>
        </row>
        <row r="56">
          <cell r="F56">
            <v>0</v>
          </cell>
          <cell r="G56">
            <v>0</v>
          </cell>
          <cell r="H56">
            <v>0</v>
          </cell>
          <cell r="I56"/>
        </row>
        <row r="58">
          <cell r="A58">
            <v>2</v>
          </cell>
          <cell r="B58" t="str">
            <v>โครงการพัฒนาสมรรถนะครูและบุคลากรทางการศึกษาเพื่อความเป็นเลิศ</v>
          </cell>
          <cell r="C58" t="str">
            <v>20004 3320 4700</v>
          </cell>
        </row>
        <row r="65">
          <cell r="A65" t="str">
            <v>2.1.4</v>
          </cell>
          <cell r="B65" t="str">
    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    </cell>
          <cell r="C65" t="str">
            <v>ศธ 04002/ว8698  ลว.25 พ.ค. 68 ครั้งที่ 577</v>
          </cell>
        </row>
        <row r="66">
          <cell r="C66">
            <v>0</v>
          </cell>
        </row>
        <row r="71">
          <cell r="B71" t="str">
            <v>งบดำเนินงาน   69112xx</v>
          </cell>
        </row>
        <row r="83">
          <cell r="B83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</row>
        <row r="85">
          <cell r="B85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</row>
        <row r="91">
          <cell r="C91" t="str">
            <v>ศธ 04002/ว48288 ลว.  7 พย 68 โอนครั้งที่ 61</v>
          </cell>
          <cell r="G91">
            <v>10000</v>
          </cell>
          <cell r="H91">
            <v>0</v>
          </cell>
        </row>
        <row r="136">
          <cell r="C136" t="str">
            <v>ศธ 04002/ว   ลว. 26 มี.ค. 69 โอนครั้งที่ 401</v>
          </cell>
        </row>
        <row r="139">
          <cell r="A139" t="str">
            <v>3.9.3.1</v>
          </cell>
        </row>
        <row r="140">
          <cell r="A140" t="str">
            <v>3.9.3.2</v>
          </cell>
        </row>
        <row r="142">
          <cell r="A142">
            <v>3.1</v>
          </cell>
        </row>
        <row r="143">
          <cell r="C143" t="str">
            <v>20004 3300 6300 5000007</v>
          </cell>
        </row>
        <row r="146">
          <cell r="A146" t="str">
            <v>3.9.1.3</v>
          </cell>
          <cell r="B146" t="str">
    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    </cell>
          <cell r="C146" t="str">
            <v>ศธ 04002/ว6304 ลว. 20 เม.ย. 69 โอนครั้งที่ 437</v>
          </cell>
          <cell r="F146"/>
          <cell r="G146"/>
          <cell r="H146"/>
          <cell r="I146"/>
        </row>
        <row r="192">
          <cell r="B192" t="str">
            <v>กิจกรรมการยกระดับคุณภาพการศึกษาเพื่อขับเคลื่อนโรงเรียนคุณภาพ</v>
          </cell>
          <cell r="C192" t="str">
            <v>20004 69 00133 00000</v>
          </cell>
          <cell r="D192">
            <v>0</v>
          </cell>
          <cell r="G192">
            <v>0</v>
          </cell>
          <cell r="H192">
            <v>0</v>
          </cell>
          <cell r="I192"/>
        </row>
        <row r="196">
          <cell r="A196" t="str">
            <v>5.1.1.3</v>
          </cell>
          <cell r="B196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</row>
        <row r="253">
          <cell r="A253">
            <v>0</v>
          </cell>
          <cell r="B253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  <cell r="E253"/>
          <cell r="F253"/>
          <cell r="G253"/>
          <cell r="H253"/>
          <cell r="I253" t="str">
            <v>กลุ่มบริหารงานการเงินและสินทรัพย์</v>
          </cell>
        </row>
        <row r="254">
          <cell r="C254"/>
          <cell r="E254"/>
          <cell r="G254"/>
          <cell r="H254"/>
          <cell r="I254" t="str">
            <v>กลุ่มบริหารงานการเงินและสินทรัพย์</v>
          </cell>
        </row>
        <row r="256">
          <cell r="C256" t="str">
            <v xml:space="preserve">ศธ 04002/ว2992 ลว.2 กค 68 โอนครั้งที่ 647 </v>
          </cell>
          <cell r="E256"/>
          <cell r="G256"/>
          <cell r="H256"/>
          <cell r="I256"/>
        </row>
        <row r="257">
          <cell r="C257" t="str">
            <v>ศธ 04002/ว40516 ลว.16 กค 68 โอนครั้งที่ 695</v>
          </cell>
          <cell r="E257"/>
          <cell r="G257"/>
          <cell r="H257"/>
          <cell r="I257"/>
        </row>
        <row r="258">
          <cell r="C258" t="str">
            <v>20004450024004100114</v>
          </cell>
          <cell r="E258">
            <v>0</v>
          </cell>
          <cell r="G258">
            <v>0</v>
          </cell>
          <cell r="H258">
            <v>0</v>
          </cell>
        </row>
        <row r="259">
          <cell r="C259" t="str">
            <v xml:space="preserve">ศธ 04002/ว2992 ลว.2 กค 68 โอนครั้งที่ 647 </v>
          </cell>
          <cell r="E259"/>
          <cell r="G259"/>
          <cell r="H259"/>
          <cell r="I259"/>
        </row>
        <row r="260">
          <cell r="C260" t="str">
            <v>ศธ 04002/ว40516 ลว.16 กค 68 โอนครั้งที่ 695</v>
          </cell>
          <cell r="E260"/>
          <cell r="G260"/>
          <cell r="H260"/>
          <cell r="I260"/>
        </row>
        <row r="261">
          <cell r="C261" t="str">
            <v>20004450024004100191</v>
          </cell>
          <cell r="E261">
            <v>0</v>
          </cell>
          <cell r="G261">
            <v>0</v>
          </cell>
          <cell r="H261">
            <v>0</v>
          </cell>
        </row>
        <row r="262">
          <cell r="C262" t="str">
            <v xml:space="preserve">ศธ 04002/ว2992 ลว.2 กค 68 โอนครั้งที่ 647 </v>
          </cell>
          <cell r="E262"/>
          <cell r="G262"/>
          <cell r="H262"/>
          <cell r="I262"/>
        </row>
        <row r="263">
          <cell r="E263"/>
          <cell r="G263"/>
          <cell r="H263"/>
          <cell r="I263"/>
        </row>
        <row r="264">
          <cell r="A264" t="str">
            <v>4)</v>
          </cell>
          <cell r="B264" t="str">
            <v>ค่ากิจกรรมพัฒนาคุณภาพผู้เรียน รหัสบัญชีย่อย 0024238</v>
          </cell>
          <cell r="E264">
            <v>0</v>
          </cell>
          <cell r="G264">
            <v>0</v>
          </cell>
          <cell r="H264">
            <v>0</v>
          </cell>
          <cell r="I264" t="str">
            <v>กลุ่มบริหารงานการเงินและสินทรัพย์</v>
          </cell>
        </row>
        <row r="266">
          <cell r="C266" t="str">
            <v>ศธ 04002/ว40516 ลว.16 กค 68 โอนครั้งที่ 695</v>
          </cell>
        </row>
        <row r="267">
          <cell r="E267">
            <v>0</v>
          </cell>
          <cell r="G267">
            <v>0</v>
          </cell>
          <cell r="H267">
            <v>0</v>
          </cell>
          <cell r="I267" t="str">
            <v>กลุ่มบริหารงานการเงินและสินทรัพย์</v>
          </cell>
        </row>
        <row r="268">
          <cell r="E268"/>
          <cell r="G268"/>
          <cell r="H268"/>
          <cell r="I268"/>
        </row>
        <row r="269">
          <cell r="E269"/>
          <cell r="G269"/>
          <cell r="H269"/>
          <cell r="I269"/>
        </row>
        <row r="270">
          <cell r="E270">
            <v>0</v>
          </cell>
          <cell r="G270">
            <v>4022600</v>
          </cell>
          <cell r="H270">
            <v>4952</v>
          </cell>
          <cell r="I270">
            <v>0</v>
          </cell>
        </row>
        <row r="271">
          <cell r="E271">
            <v>0</v>
          </cell>
          <cell r="G271">
            <v>4022600</v>
          </cell>
          <cell r="H271">
            <v>4952</v>
          </cell>
          <cell r="I271"/>
        </row>
        <row r="272">
          <cell r="E272">
            <v>0</v>
          </cell>
          <cell r="G272">
            <v>4022600</v>
          </cell>
          <cell r="H272">
            <v>4952</v>
          </cell>
          <cell r="I272">
            <v>0</v>
          </cell>
        </row>
        <row r="277">
          <cell r="E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B279" t="str">
            <v>หนังสือเรียน รหัสบัญชีย่อย 0022001</v>
          </cell>
          <cell r="C279" t="str">
            <v>20004 42002200 4100037</v>
          </cell>
          <cell r="E279"/>
          <cell r="G279"/>
          <cell r="H279">
            <v>0</v>
          </cell>
          <cell r="I279">
            <v>0</v>
          </cell>
        </row>
        <row r="280">
          <cell r="B280" t="str">
            <v>ค่าอุปกรณ์การเรียน รหัสบัญชีย่อย 0022002</v>
          </cell>
          <cell r="C280" t="str">
            <v>20004 42002200 4100114</v>
          </cell>
          <cell r="E280"/>
          <cell r="G280"/>
          <cell r="H280">
            <v>0</v>
          </cell>
          <cell r="I280">
            <v>0</v>
          </cell>
        </row>
        <row r="281">
          <cell r="B281" t="str">
            <v>ค่าเครื่องแบบนักเรียน รหัสบัญชีย่อย 0022003</v>
          </cell>
          <cell r="E281"/>
          <cell r="G281"/>
          <cell r="H281">
            <v>0</v>
          </cell>
          <cell r="I281">
            <v>0</v>
          </cell>
        </row>
        <row r="282">
          <cell r="B282" t="str">
            <v>ค่ากิจกรรมพัฒนาคุณภาพผู้เรียน รหัสบัญชีย่อย 0022004</v>
          </cell>
          <cell r="C282" t="str">
            <v>20005 42002200 4100268</v>
          </cell>
          <cell r="E282"/>
          <cell r="G282"/>
          <cell r="H282">
            <v>0</v>
          </cell>
          <cell r="I282">
            <v>0</v>
          </cell>
        </row>
        <row r="283">
          <cell r="B283" t="str">
            <v>ค่าจัดการเรียนการสอน รหัสบัญชีย่อย 0022005</v>
          </cell>
          <cell r="C283" t="str">
            <v>20006 42002200 4100345</v>
          </cell>
          <cell r="E283"/>
          <cell r="G283"/>
          <cell r="H283">
            <v>0</v>
          </cell>
          <cell r="I283">
            <v>0</v>
          </cell>
        </row>
        <row r="284">
          <cell r="B284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284" t="str">
            <v>ศธ 04002/ว5898 ลว.6/12/2024 โอนครั้งที่ 5</v>
          </cell>
          <cell r="E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B285" t="str">
            <v>ค่าเครื่องแบบนักเรียน รหัสบัญชีย่อย 0022003</v>
          </cell>
          <cell r="C285" t="str">
            <v>20004 42002200 4100191</v>
          </cell>
          <cell r="E285"/>
          <cell r="G285"/>
          <cell r="H285">
            <v>0</v>
          </cell>
          <cell r="I285">
            <v>0</v>
          </cell>
        </row>
        <row r="396">
          <cell r="G396">
            <v>0</v>
          </cell>
          <cell r="H396" t="e">
            <v>#VALUE!</v>
          </cell>
          <cell r="I396"/>
        </row>
        <row r="397">
          <cell r="F397" t="e">
            <v>#VALUE!</v>
          </cell>
          <cell r="G397">
            <v>0</v>
          </cell>
          <cell r="H397" t="e">
            <v>#VALUE!</v>
          </cell>
          <cell r="I397"/>
        </row>
        <row r="398">
          <cell r="F398">
            <v>0</v>
          </cell>
          <cell r="G398">
            <v>0</v>
          </cell>
          <cell r="H398">
            <v>-28340</v>
          </cell>
          <cell r="I398"/>
        </row>
        <row r="399">
          <cell r="F399">
            <v>0</v>
          </cell>
          <cell r="G399">
            <v>0</v>
          </cell>
          <cell r="H399">
            <v>-28340</v>
          </cell>
          <cell r="I399"/>
        </row>
        <row r="400">
          <cell r="F400">
            <v>0</v>
          </cell>
          <cell r="G400">
            <v>0</v>
          </cell>
          <cell r="H400">
            <v>0</v>
          </cell>
          <cell r="I400"/>
        </row>
        <row r="401">
          <cell r="F401">
            <v>0</v>
          </cell>
          <cell r="G401">
            <v>0</v>
          </cell>
          <cell r="H401">
            <v>0</v>
          </cell>
          <cell r="I401"/>
        </row>
        <row r="402">
          <cell r="F402"/>
          <cell r="G402"/>
          <cell r="H402">
            <v>0</v>
          </cell>
          <cell r="I402" t="str">
            <v>กลุ่มส่งเสริมการจัดการศึกษา</v>
          </cell>
        </row>
        <row r="403">
          <cell r="F403"/>
          <cell r="G403"/>
          <cell r="H403">
            <v>0</v>
          </cell>
          <cell r="I403" t="str">
            <v xml:space="preserve">กลุ่มนิเทศติดตามและประเมินผลการจัดการศึกษา       </v>
          </cell>
        </row>
        <row r="404">
          <cell r="F404"/>
          <cell r="G404"/>
          <cell r="H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</row>
        <row r="406">
          <cell r="F406"/>
        </row>
        <row r="407">
          <cell r="F407">
            <v>0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มัธยม350002"/>
      <sheetName val="ยุทธศาสตร์ โครการพัฒนาหลักสูตร "/>
      <sheetName val="งบลงทุน68"/>
      <sheetName val="ยุธศาสตร์เรียนดีปร3100116003211"/>
      <sheetName val="ส่งเสริมสนับสนุน52015"/>
      <sheetName val="ส่งเสริมการอ่าน 3720 1000"/>
      <sheetName val="โครงการโรงเรียนคุณภาพ"/>
      <sheetName val="6020บูรณาการต่อต้านการทุจร "/>
      <sheetName val="1408บุคลากรภาครัฐ"/>
      <sheetName val="งบลงทุน รายงานแผนผล 68 "/>
      <sheetName val="โครงการส่งเสริมการเรียนรู้ทุกที"/>
      <sheetName val="ทะเบียนคุมย่อย"/>
      <sheetName val="กิจกรรมส่งเสริมศักยภาพในการเรีย"/>
      <sheetName val="ขั้นพื้นฐานสนับสนุนการศึกษา"/>
      <sheetName val="ประถม3720 1000"/>
      <sheetName val="รายงานเงินงวด"/>
      <sheetName val="งบประจำและงบกลยุทธ์"/>
      <sheetName val="ยุทศาสตร์ โครงการยั่งยืน310061"/>
      <sheetName val="มาตการ รวมงบบุคลากร"/>
      <sheetName val="ระบบการควบคุมฯ"/>
      <sheetName val="Sheet7"/>
      <sheetName val="งบสพฐ"/>
      <sheetName val="บริหารสำนักงานเขต 3720 1000"/>
      <sheetName val="งบกลาง"/>
      <sheetName val="ควบคุมสิ่งก่อสร้าง 37001 "/>
      <sheetName val="06036บูรณาการป้องกัน ปราบปราม ฯ"/>
      <sheetName val="3022ยุทธศาสตร์สร้างความเสมอภาค"/>
      <sheetName val="3720 ช่วยเหลือกลุ่ม  ขับเคลื่"/>
      <sheetName val="งบกลาง รายการเงินสำรอง"/>
      <sheetName val="โครงการพัฒนาสมรรถนะครูฯ"/>
      <sheetName val="คุมงบ 36001 36002 ครุภัณฑ์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I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77">
          <cell r="B177" t="str">
            <v>ค่าที่ดินและสิ่งก่อสร้าง 6911320</v>
          </cell>
        </row>
      </sheetData>
      <sheetData sheetId="55">
        <row r="381">
          <cell r="E381" t="str">
            <v>ทำสัญญญา  9 มค 66 ครบ 25 มีค 66</v>
          </cell>
        </row>
      </sheetData>
      <sheetData sheetId="56"/>
      <sheetData sheetId="57"/>
      <sheetData sheetId="58">
        <row r="252">
          <cell r="E252" t="str">
            <v>ผูกพัน  ครบ 12 ก.พ.69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A4" t="str">
            <v>ประจำเดือนมีนาคม 2569</v>
          </cell>
        </row>
      </sheetData>
      <sheetData sheetId="69"/>
      <sheetData sheetId="70"/>
      <sheetData sheetId="71">
        <row r="4">
          <cell r="A4" t="str">
            <v>ประจำเดือน มีนาคม 2569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879">
          <cell r="A879" t="str">
            <v>2.4.7)</v>
          </cell>
          <cell r="B879" t="str">
            <v xml:space="preserve">โครงการพัฒนาสมรรถนะข้าราชการครูและบุคลากรทางการศึกษา 100,000 บาท </v>
          </cell>
          <cell r="E879">
            <v>30000</v>
          </cell>
          <cell r="G879">
            <v>0</v>
          </cell>
          <cell r="H879">
            <v>0</v>
          </cell>
          <cell r="K879">
            <v>3320</v>
          </cell>
          <cell r="L879">
            <v>0</v>
          </cell>
        </row>
      </sheetData>
      <sheetData sheetId="72"/>
      <sheetData sheetId="73">
        <row r="314">
          <cell r="B314" t="str">
            <v>กิจกรรมการสนับสนุนการศึกษาขั้นพื้นฐาน</v>
          </cell>
        </row>
      </sheetData>
      <sheetData sheetId="74"/>
      <sheetData sheetId="75"/>
      <sheetData sheetId="76">
        <row r="306">
          <cell r="C306">
            <v>4100751602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รายงานแผนผล1 67 "/>
      <sheetName val="Sheet1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งบกลาง รายการเงินสำรอง"/>
      <sheetName val="ยุทศาสตร์ โครงการยั่งยืน310061"/>
      <sheetName val="ประถม3720 1000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มัธยม350002"/>
      <sheetName val="โครงการส่งเสริมการเรียนรู้ทุกที"/>
      <sheetName val="งบลงทุน รายงานแผนผล 69 "/>
      <sheetName val="Sheet7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ประถม 350002ประถมไม่ใช้"/>
    </sheetNames>
    <sheetDataSet>
      <sheetData sheetId="0"/>
      <sheetData sheetId="1"/>
      <sheetData sheetId="2"/>
      <sheetData sheetId="3">
        <row r="30">
          <cell r="A30" t="str">
            <v>1.2.1</v>
          </cell>
          <cell r="B30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</row>
        <row r="31">
          <cell r="A31" t="str">
            <v>1.2.2</v>
          </cell>
          <cell r="B31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</row>
        <row r="40">
          <cell r="A40"/>
        </row>
        <row r="62">
          <cell r="A62" t="str">
            <v>2.1.3</v>
          </cell>
          <cell r="B62" t="str">
    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    </cell>
        </row>
        <row r="152">
          <cell r="A152" t="str">
            <v>3.10.3</v>
          </cell>
          <cell r="B152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</row>
        <row r="153">
          <cell r="A153" t="str">
            <v>3.10.3.1</v>
          </cell>
        </row>
        <row r="272">
          <cell r="F272">
            <v>0</v>
          </cell>
          <cell r="G272">
            <v>4022600</v>
          </cell>
          <cell r="H272">
            <v>4952</v>
          </cell>
          <cell r="I27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ยกระดับคุณภาพกศ บ้านนักวิท3720 "/>
      <sheetName val="มาตรการ 68 ประชุมผอรร"/>
      <sheetName val="ยุทธศาสตร์ โครการพัฒนาหลักสูตร "/>
      <sheetName val="3720 ช่วยเหลือกลุ่ม  ขับเคลื่"/>
      <sheetName val="ของบ"/>
      <sheetName val="ยุธศาสตร์เรียนดีปร3100116003211"/>
      <sheetName val="โครงการส่งเสริมการเรียนรู้ทุกที"/>
      <sheetName val="โครงการพัฒนาสมรรถนะครูฯ"/>
      <sheetName val="โครงการโรงเรียนคุณภาพ"/>
      <sheetName val="ควบคุมสิ่งก่อสร้าง 37001 "/>
      <sheetName val="ยุทศาสตร์ โครงการยั่งยืน310061"/>
      <sheetName val="06036บูรณาการป้องกัน ปราบปราม ฯ"/>
      <sheetName val="3022ยุทธศาสตร์สร้างความเสมอภาค"/>
      <sheetName val="ไม่ใ"/>
      <sheetName val="1408บุคลากรภาครัฐ"/>
      <sheetName val="ทะเบียนคุมย่อย"/>
      <sheetName val="มัธยม350002"/>
      <sheetName val="กิจกรรมส่งเสริมศักยภาพในการเรีย"/>
      <sheetName val="การพัฒนาเด็กปฐมวัย 86176"/>
      <sheetName val="ประถม3720 1000"/>
      <sheetName val="ส่งเสริมสนับสนุน52015"/>
      <sheetName val="งบประจำและงบกลยุทธ์"/>
      <sheetName val="งบลงทุน68"/>
      <sheetName val="รายงานเงินงวด"/>
      <sheetName val="งบลงทุน รายงานแผนผล 68 "/>
      <sheetName val="งบสพฐ"/>
      <sheetName val="สรุปผลการเบิกจ่าย+"/>
      <sheetName val="มาตการ รวมงบบุคลากร"/>
      <sheetName val="ระบบการควบคุมฯ"/>
      <sheetName val="คุมงบ 36001 36002 ครุภัณฑ์"/>
      <sheetName val="ปปค่าจ้างปี68"/>
      <sheetName val="6020บูรณาการต่อต้านการทุจร 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05">
          <cell r="P105">
            <v>453070.75</v>
          </cell>
        </row>
      </sheetData>
      <sheetData sheetId="71"/>
      <sheetData sheetId="72"/>
      <sheetData sheetId="73"/>
      <sheetData sheetId="74"/>
      <sheetData sheetId="75"/>
      <sheetData sheetId="76">
        <row r="9">
          <cell r="G9">
            <v>94420392</v>
          </cell>
          <cell r="H9">
            <v>69966362.859999999</v>
          </cell>
          <cell r="K9">
            <v>84105162.859999999</v>
          </cell>
        </row>
        <row r="14">
          <cell r="G14">
            <v>73078392</v>
          </cell>
          <cell r="H14">
            <v>66001975.549999997</v>
          </cell>
          <cell r="K14">
            <v>66001975.549999997</v>
          </cell>
        </row>
        <row r="19">
          <cell r="G19">
            <v>21342000</v>
          </cell>
          <cell r="H19">
            <v>3964387.31</v>
          </cell>
          <cell r="K19">
            <v>18002987.309999999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งบลงทุน69"/>
      <sheetName val="ยุธศาสตร์เรียนดีปร3100116003211"/>
      <sheetName val="งบลงทุน รายงานแผนผล 69 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ธศาสตร์ โครการพัฒนาหลักสูตร "/>
      <sheetName val="โครงการส่งเสริมการเรียนรู้ทุกที"/>
      <sheetName val="06036บูรณาการป้องกัน ปราบปราม ฯ"/>
      <sheetName val="โครงการพัฒนาสมรรถนะครูฯ"/>
      <sheetName val="3022ยุทธศาสตร์สร้างความเสมอภาค"/>
      <sheetName val="Sheet9"/>
      <sheetName val="Sheet8"/>
      <sheetName val="โครงการโรงเรียนคุณภาพ"/>
      <sheetName val="ทะเบียนคุมย่อย"/>
      <sheetName val="6020บูรณาการต่อต้านการทุจร "/>
      <sheetName val="ประถม3720 1000"/>
      <sheetName val="1408บุคลากรภาครัฐ"/>
      <sheetName val="ส่งเสริมสนับสนุน52015"/>
      <sheetName val="มัธยม350002"/>
      <sheetName val="ขั้นพื้นฐานสนับสนุนการศึกษา"/>
      <sheetName val="3720 ช่วยเหลือกลุ่ม  ขับเคลื่"/>
      <sheetName val="กิจกรรมส่งเสริมศักยภาพในการเรีย"/>
      <sheetName val="ส่งเสริมการอ่าน 3720 1000"/>
      <sheetName val="การพัฒนาเด็กปฐมวัย 86176"/>
      <sheetName val="รายงานเงินงวด"/>
      <sheetName val="ยุทศาสตร์ โครงการยั่งยืน310061"/>
      <sheetName val="บริหารสำนักงานเขต 3720 1000"/>
      <sheetName val="งบประจำและงบกลยุทธ์"/>
      <sheetName val="มาตการ รวมงบบุคลากร"/>
      <sheetName val="งบสพฐ"/>
      <sheetName val="ระบบการควบคุมฯ"/>
      <sheetName val="Sheet7"/>
      <sheetName val="งบกลาง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definedNames>
      <definedName name="_Hlk231936231" refersTo="='ระบบการควบคุมฯ'!$B$13" sheetId="8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7">
          <cell r="I37">
            <v>0</v>
          </cell>
          <cell r="J37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77">
          <cell r="B177" t="str">
            <v>ค่าที่ดินและสิ่งก่อสร้าง 6911320</v>
          </cell>
        </row>
      </sheetData>
      <sheetData sheetId="52">
        <row r="381">
          <cell r="E381" t="str">
            <v>ทำสัญญญา  9 มค 66 ครบ 25 มีค 66</v>
          </cell>
        </row>
      </sheetData>
      <sheetData sheetId="53" refreshError="1"/>
      <sheetData sheetId="54">
        <row r="306">
          <cell r="C306">
            <v>4100751602</v>
          </cell>
          <cell r="D306" t="str">
            <v>ครบวันที่ 15 มค 69</v>
          </cell>
        </row>
        <row r="313">
          <cell r="C313" t="str">
            <v>4100569081 / 14 ม.ค.68</v>
          </cell>
          <cell r="E313" t="str">
            <v>ครบ 14 มีค 68</v>
          </cell>
        </row>
        <row r="314">
          <cell r="D314" t="str">
            <v>ครบ 13 ก.พ.68</v>
          </cell>
          <cell r="E314" t="str">
            <v>งวดที่ 1 158,895 บาท</v>
          </cell>
        </row>
        <row r="315">
          <cell r="D315" t="str">
            <v>ครบ 15 มี.ค.68</v>
          </cell>
          <cell r="E315" t="str">
            <v>งวดที่ 2 158,895 บาท</v>
          </cell>
        </row>
        <row r="316">
          <cell r="D316" t="str">
            <v>ครบ 14 เมย. 68</v>
          </cell>
          <cell r="E316" t="str">
            <v>งวดที่ 3 211,860 บาท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252">
          <cell r="E252" t="str">
            <v>ผูกพัน  ครบ 12 ก.พ.69</v>
          </cell>
        </row>
        <row r="283">
          <cell r="E283" t="str">
            <v>ผูกพันครบ  20 มีค 68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4">
          <cell r="A4" t="str">
            <v>ประจำเดือนมิถุนายน  2569</v>
          </cell>
        </row>
      </sheetData>
      <sheetData sheetId="80" refreshError="1"/>
      <sheetData sheetId="81">
        <row r="334">
          <cell r="B334" t="str">
            <v>กิจกรรมการสนับสนุนการศึกษาขั้นพื้นฐาน</v>
          </cell>
        </row>
      </sheetData>
      <sheetData sheetId="82">
        <row r="4">
          <cell r="A4" t="str">
            <v>ประจำเดือน มิถุนายน 2569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ค่าจ้างชั่วคราว  6911130</v>
          </cell>
          <cell r="C12" t="str">
            <v>20004 14000800 1000000</v>
          </cell>
          <cell r="F12">
            <v>994300</v>
          </cell>
        </row>
        <row r="13">
          <cell r="B13" t="str">
            <v xml:space="preserve"> 994,300 บาทค่าจ้างชั่วคราว จำนวน 26 อัตรา จำนวน 2 เดือน (มิถุนายน - กรกฎาคม 2569) </v>
          </cell>
          <cell r="C13" t="str">
            <v>ศธ 04002/ว9361 ลว. 4 มิ.ย. 69 ครั้งที่ 691</v>
          </cell>
        </row>
        <row r="16">
          <cell r="A16" t="str">
            <v>1.1.1</v>
          </cell>
          <cell r="B16" t="str">
            <v>งบบุคลากร  6911150</v>
          </cell>
          <cell r="C16" t="str">
            <v>20004 14000800 1000000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8">
          <cell r="A18" t="str">
            <v>1.1.1</v>
          </cell>
          <cell r="B18" t="str">
            <v>ค่าตอบแทนพนักงานราชการ 22 อัตรา  5 เดือน(ต.ค.68 - ก.พ 69) 2,895,000 บาท</v>
          </cell>
          <cell r="C18" t="str">
            <v>ศธ 04002/ว46528 ลว.14 ต.ค.68 ครั้งที่ 2</v>
          </cell>
          <cell r="F18">
            <v>5976000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656910</v>
          </cell>
          <cell r="L18">
            <v>4505972.9400000004</v>
          </cell>
        </row>
        <row r="19">
          <cell r="A19" t="str">
            <v>1.1.1.1</v>
          </cell>
          <cell r="B19" t="str">
    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    </cell>
          <cell r="C19" t="str">
            <v>ศธ 04002/ว50977 ลว. 22 ธ.ค.68 ครั้งที่ 172</v>
          </cell>
        </row>
        <row r="20">
          <cell r="A20" t="str">
            <v>1.1.1.2</v>
          </cell>
          <cell r="B20" t="str">
            <v xml:space="preserve">ค่าตอบแทนพนักงานราชการ 22 อัตรา 5 เดือน (มีค-กค 69) 2,965,000 บาท </v>
          </cell>
          <cell r="C20" t="str">
            <v>ศธ 04002/ว4964 ลว. 23 มีค 69 ครั้งที่ 386</v>
          </cell>
        </row>
        <row r="23">
          <cell r="A23" t="str">
            <v>1.1.1.2</v>
          </cell>
          <cell r="B23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23" t="str">
            <v>ศธ 04002/ว40338 ลว. 15 กค 68 ครั้งที่ 691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1.1.1.3</v>
          </cell>
          <cell r="B24" t="str">
            <v xml:space="preserve">งบประมาณชดเชยสำหรับพนักงานราชการที่ลาออก </v>
          </cell>
          <cell r="C24" t="str">
            <v>ศธ 04002/ว40338 ลว. 15 กค 68 ครั้งที่ 691</v>
          </cell>
          <cell r="F24">
            <v>0</v>
          </cell>
        </row>
        <row r="27">
          <cell r="B27" t="str">
            <v xml:space="preserve"> งบดำเนินงาน 6911220</v>
          </cell>
          <cell r="C27" t="str">
            <v>20004 1420 0800 2000000</v>
          </cell>
        </row>
        <row r="29">
          <cell r="A29" t="str">
            <v>1.1.2</v>
          </cell>
          <cell r="B29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    </cell>
          <cell r="C29" t="str">
            <v>ศธ 04002/ว46528 ลว.14 ต.ค.68 ครั้งที่ 2</v>
          </cell>
          <cell r="F29">
            <v>213600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23220</v>
          </cell>
          <cell r="L29">
            <v>142087</v>
          </cell>
        </row>
        <row r="30">
          <cell r="A30" t="str">
            <v>1.1.2.1</v>
          </cell>
          <cell r="B30" t="str">
            <v>เงินสมทบกองทุนประกันสังคม จำนวน 2 เดือน  ( ม.ค.-กพ.69) 4,600</v>
          </cell>
          <cell r="C30" t="str">
            <v>ศธ 04002/ว658 ลว.16 มค 69 ครั้งที่ 227</v>
          </cell>
        </row>
        <row r="31">
          <cell r="A31" t="str">
            <v>1.1.2.2</v>
          </cell>
          <cell r="B31" t="str">
            <v>เงินสมทบกองทุนประกันสังคม จำนวน 5 เดือน  (มี.ค.69 - ก.ค. 2569) 100,000 บาท</v>
          </cell>
          <cell r="C31" t="str">
            <v>ศธ 04002/ว4964 ลว. 23 มีค 69 ครั้งที่ 386</v>
          </cell>
        </row>
        <row r="33">
          <cell r="A33" t="str">
            <v>1.1.2.3</v>
          </cell>
          <cell r="B33" t="str">
            <v>เงินสมทบกองทุนประกันสังคม ค่าจ้างชั่วคราว จำนวน 2 เดือน (มิถุนายน - กรกฎาคม 2569 และรายการเงินสมทบกองทุนเงินทดแทน จำนวน 7 เดือน (มิถุนายน - ธันวาคม 2569) 52800 บาท</v>
          </cell>
          <cell r="C33" t="str">
            <v>ศธ 04002/ว9361 ลว. 4 มิ.ย. 69 ครั้งที่ 691</v>
          </cell>
          <cell r="F33">
            <v>52800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19824</v>
          </cell>
        </row>
        <row r="37">
          <cell r="A37" t="str">
            <v>1.1.3</v>
          </cell>
          <cell r="B37" t="str">
            <v xml:space="preserve">ค่าเช่าบ้าน  (ตุลาคม  2568 - กพ. 2569) ครั้งที่ 1 741,200 บาท </v>
          </cell>
          <cell r="C37" t="str">
            <v>ศธ 04002/ว48512 ลว 11 พ.ย.2025 โอนครั้งที่ 65</v>
          </cell>
          <cell r="F37">
            <v>1486100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854445.16</v>
          </cell>
          <cell r="L37">
            <v>350032.26</v>
          </cell>
        </row>
        <row r="38">
          <cell r="A38" t="str">
            <v>1.1.3.1</v>
          </cell>
          <cell r="B38" t="str">
            <v>ค่าเช่าบ้าน ครั้งที่ 2  ระยะเวลา  5 เดือน (มีนาคม - กรกฎาคม 2569) 744,900 บาท</v>
          </cell>
          <cell r="C38" t="str">
            <v>ศธ 04002/ว5379 ลว. 30 มี.ค. 69 ครั้งที่ 404</v>
          </cell>
        </row>
        <row r="39">
          <cell r="A39" t="str">
            <v>1.1.3.2</v>
          </cell>
          <cell r="B39" t="str">
            <v>ค่าเช่าบ้านครั้งที่ 3 (พค-กค 68) จำนวนเงิน 455,100 บาท</v>
          </cell>
          <cell r="C39" t="str">
            <v>ศธ 04002/ว1931 ลว. 8 พ.ค 68 ครั้งที่ 473</v>
          </cell>
        </row>
        <row r="42">
          <cell r="A42" t="str">
            <v>ข</v>
          </cell>
          <cell r="B42" t="str">
            <v xml:space="preserve">แผนงานยุทธศาสตร์พัฒนาคุณภาพการศึกษาและการเรียนรู้ </v>
          </cell>
          <cell r="C42" t="str">
            <v>20004 3300</v>
          </cell>
        </row>
        <row r="46">
          <cell r="B46" t="str">
            <v>ครุภัณฑ์ 6911310</v>
          </cell>
        </row>
        <row r="47">
          <cell r="B47" t="str">
            <v>สิ่งก่อสร้าง 6911320</v>
          </cell>
        </row>
        <row r="48">
          <cell r="C48" t="str">
            <v>20004 3320 3300 2000000</v>
          </cell>
        </row>
        <row r="51">
          <cell r="A51">
            <v>1.1000000000000001</v>
          </cell>
          <cell r="B51" t="str">
            <v>กิจกรรมการส่งเสริมและพัฒนาระบบการประกันคุณภาพภายในสถานศึกษา</v>
          </cell>
          <cell r="C51" t="str">
            <v>20004 69 00015 00000</v>
          </cell>
        </row>
        <row r="52">
          <cell r="B52" t="str">
            <v>งบดำเนินงาน   69112xx</v>
          </cell>
          <cell r="C52" t="str">
            <v>20004 3320 3300 2000000</v>
          </cell>
        </row>
        <row r="53">
          <cell r="A53" t="str">
            <v>1.1.1</v>
          </cell>
          <cell r="B53" t="str">
            <v>สนับสนุนการคัดเลือกสถานศึกษาเพื่อรับรางวัล IQA AWARD ประจำปีการศึกษา 2568</v>
          </cell>
          <cell r="C53" t="str">
            <v>ศธ 04002/ว7915  ลว. 11 พ.ค. 69 โอนครั้งที่ 526</v>
          </cell>
          <cell r="F53">
            <v>4000</v>
          </cell>
          <cell r="G53">
            <v>0</v>
          </cell>
          <cell r="H53">
            <v>0</v>
          </cell>
          <cell r="K53">
            <v>0</v>
          </cell>
          <cell r="L53">
            <v>0</v>
          </cell>
        </row>
        <row r="57">
          <cell r="A57">
            <v>1.2</v>
          </cell>
          <cell r="B57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7" t="str">
            <v>20004 69 00040 00000</v>
          </cell>
        </row>
        <row r="58">
          <cell r="B58" t="str">
            <v>งบดำเนินงาน   69112xx</v>
          </cell>
          <cell r="C58" t="str">
            <v>20004 3320 3300 2000000</v>
          </cell>
        </row>
        <row r="59">
          <cell r="A59" t="str">
            <v>1.2.1</v>
          </cell>
          <cell r="B59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  <cell r="C59" t="str">
            <v>ศธ 04002/ว777  ลว. 19 มค 69 โอนครั้งที่ 230 จำนวนเงิน 30,200 บาท</v>
          </cell>
          <cell r="F59">
            <v>30200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30147.68</v>
          </cell>
          <cell r="L59">
            <v>0</v>
          </cell>
        </row>
        <row r="60">
          <cell r="A60" t="str">
            <v>1.2.2</v>
          </cell>
          <cell r="B60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60" t="str">
            <v>ศธ 04002/ว41100  ลว. 23 ก.ค 68โอนครั้งที่ 737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6">
          <cell r="A66">
            <v>1.3</v>
          </cell>
          <cell r="B66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6" t="str">
            <v>20004 69 00075 00000</v>
          </cell>
        </row>
        <row r="67">
          <cell r="B67" t="str">
            <v>งบดำเนินงาน   6911200</v>
          </cell>
          <cell r="C67" t="str">
            <v>20004 3320 3300 2000000</v>
          </cell>
        </row>
        <row r="68">
          <cell r="A68" t="str">
            <v>1.3.1</v>
          </cell>
        </row>
        <row r="69">
          <cell r="A69" t="str">
            <v>1.3.2</v>
          </cell>
          <cell r="B69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9" t="str">
            <v>ศธ 04002/ว2439 ลว. 17 มค 67 โอนครั้งที่ 139</v>
          </cell>
        </row>
        <row r="70">
          <cell r="A70" t="str">
            <v>1.1.3</v>
          </cell>
          <cell r="B70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70" t="str">
            <v>ศธ 04002/ว3556  ลว. 15 สค 67 โอนครั้งที่ 324</v>
          </cell>
        </row>
        <row r="73">
          <cell r="A73">
            <v>1.4</v>
          </cell>
          <cell r="B73" t="str">
            <v>กิจกรรมการพัฒนาระบบธนาคารหน่วยกิต และผลคะแนนการเรียนเฉลี่ยสะสม</v>
          </cell>
          <cell r="C73" t="str">
            <v>20004 69 00088 00000</v>
          </cell>
        </row>
        <row r="74">
          <cell r="B74" t="str">
            <v>งบรายจ่ายอื่น   6911500</v>
          </cell>
        </row>
        <row r="75">
          <cell r="A75" t="str">
            <v>1.4.1</v>
          </cell>
          <cell r="B75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5" t="str">
            <v>ศธ 04002/ว2345 ลว.11 มิย 67 โอนครั้งที่ 118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1.5</v>
          </cell>
          <cell r="B77" t="str">
            <v>กิจกรรมส่งเสริมและพัฒนาศักยภาพตามพหุปัญญาระดับการศึกษาขั้นพื้นฐาน</v>
          </cell>
          <cell r="C77" t="str">
            <v>20004 69 00107 00000</v>
          </cell>
        </row>
        <row r="78">
          <cell r="B78" t="str">
            <v>งบรายจ่ายอื่น   6911500</v>
          </cell>
          <cell r="C78" t="str">
            <v>20004 31003100 5000007</v>
          </cell>
        </row>
        <row r="79">
          <cell r="A79" t="str">
            <v>1.4.1</v>
          </cell>
          <cell r="B79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9" t="str">
            <v>ศธ 04002/ว2988  ลว. 20 ก.ค. 66 โอนครั้งที่ 688 งบ 10800 บาท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1.4.2</v>
          </cell>
          <cell r="B80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80" t="str">
            <v xml:space="preserve">ศธ 04002/ว3528  ลว. 22 ส.ค. 66 โอนครั้งที่ 797 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A82">
            <v>1.6</v>
          </cell>
          <cell r="B82" t="str">
            <v>กิจกรรมการขับเคลื่อนการจัดการเรียนรู้สตีมศึกษา</v>
          </cell>
        </row>
        <row r="83">
          <cell r="B83" t="str">
            <v>งบดำเนินงาน   69112xx</v>
          </cell>
          <cell r="C83" t="str">
            <v>20004 3320 3300 2000000</v>
          </cell>
        </row>
        <row r="84">
          <cell r="A84" t="str">
            <v>1.6.1</v>
          </cell>
          <cell r="B84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4" t="str">
            <v>ศธ 04002/ว5614 ลว.18 พย 67 โอนครั้งที่ 67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1.6.2</v>
          </cell>
          <cell r="B85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5" t="str">
            <v>ศธ 04002/ว41875 ลว.1 ส.ค 68 โอนครั้งที่ 791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7">
          <cell r="A87" t="str">
            <v>1.6.3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A89">
            <v>1.7</v>
          </cell>
          <cell r="B89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9" t="str">
            <v>20004 68 00156 00000</v>
          </cell>
        </row>
        <row r="90">
          <cell r="B90" t="str">
            <v>งบรายจ่ายอื่น   6911500</v>
          </cell>
          <cell r="C90" t="str">
            <v>20004 31003170 5000012</v>
          </cell>
        </row>
        <row r="91">
          <cell r="A91" t="str">
            <v>1.6.1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3">
          <cell r="A93">
            <v>2</v>
          </cell>
          <cell r="B93" t="str">
            <v>โครงการพัฒนาสมรรถนะครูและบุคลากรทางการศึกษาเพื่อความเป็นเลิศ</v>
          </cell>
          <cell r="C93" t="str">
            <v>20004 3320 4700</v>
          </cell>
        </row>
        <row r="94">
          <cell r="B94" t="str">
            <v>งบดำเนินงาน   69112xx</v>
          </cell>
          <cell r="C94" t="str">
            <v>20004 3320 4700 2000000</v>
          </cell>
        </row>
        <row r="95">
          <cell r="B95" t="str">
            <v xml:space="preserve">กิจกรรมพัฒนาสมรรถนะครูและบุคลากรทางการศึกษาเพื่อความเป็นเลิศ </v>
          </cell>
          <cell r="C95" t="str">
            <v>20004 69 00140 00000</v>
          </cell>
        </row>
        <row r="96">
          <cell r="B96" t="str">
            <v>งบดำเนินงาน   69112xx</v>
          </cell>
          <cell r="C96" t="str">
            <v>20004 31320 4700 2000000</v>
          </cell>
        </row>
        <row r="97">
          <cell r="A97" t="str">
            <v>2.1.1</v>
          </cell>
          <cell r="B97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97" t="str">
            <v>ศธ 04002/ว49618 ลว. 27 พ.ย. 68 โอนครั้งที่ 114</v>
          </cell>
          <cell r="F97">
            <v>5000</v>
          </cell>
          <cell r="G97">
            <v>0</v>
          </cell>
          <cell r="H97">
            <v>0</v>
          </cell>
          <cell r="K97">
            <v>0</v>
          </cell>
          <cell r="L97">
            <v>0</v>
          </cell>
        </row>
        <row r="98">
          <cell r="A98" t="str">
            <v>2.1.2</v>
          </cell>
          <cell r="B98" t="str">
    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    </cell>
          <cell r="C98" t="str">
            <v>ศธ 04002/ว50033 ลว. 4 ธ.ค. 68 โอนครั้งที่ 131</v>
          </cell>
          <cell r="F98">
            <v>3000</v>
          </cell>
          <cell r="G98">
            <v>0</v>
          </cell>
          <cell r="H98">
            <v>0</v>
          </cell>
          <cell r="K98">
            <v>0</v>
          </cell>
          <cell r="L98">
            <v>1600</v>
          </cell>
        </row>
        <row r="99">
          <cell r="A99" t="str">
            <v>2.1.3</v>
          </cell>
          <cell r="C99" t="str">
            <v>ที่ ศธ 04002/ว3378 ลว.26 ก.พ. 69 ครั้งที่ 337</v>
          </cell>
          <cell r="D99">
            <v>9000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800</v>
          </cell>
        </row>
        <row r="100">
          <cell r="A100" t="str">
            <v>2.1.4</v>
          </cell>
          <cell r="B100" t="str">
    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    </cell>
          <cell r="C100" t="str">
            <v>ศธ 04002/ว8698  ลว.25 พ.ค. 68 ครั้งที่ 577</v>
          </cell>
          <cell r="F100">
            <v>9000</v>
          </cell>
          <cell r="G100">
            <v>0</v>
          </cell>
          <cell r="H100">
            <v>0</v>
          </cell>
          <cell r="K100">
            <v>0</v>
          </cell>
          <cell r="L100">
            <v>0</v>
          </cell>
        </row>
        <row r="101">
          <cell r="A101" t="str">
            <v>2.1.1.1</v>
          </cell>
          <cell r="B101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ของสำนักงานเขตพื้นที่การศึกษา ประจำปีงบประมาณ พ.ศ. 2569 ระหว่างวันที่ 24 - 27 พฤษภาคม  2569 ณ โรงแรมรอยัล ซิตี้กรุงเทพมหานคร                                   </v>
          </cell>
          <cell r="C101" t="str">
            <v>ศธ 04002/ว9340  ลว.4 มิ.ย. 69 ครั้งที่ 608</v>
          </cell>
          <cell r="F101">
            <v>1000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</row>
        <row r="103">
          <cell r="B103" t="str">
            <v>งบดำเนินงาน   69112xx</v>
          </cell>
        </row>
        <row r="104">
          <cell r="B104" t="str">
            <v>เป็นค่าใช้จ่ายในการเดินทางของคณะทำงานและผู้เข้าร่วมการอบรมเชิงปฏิบัติการขั้นเฉพาะทางสำหรับผู้นำเครือข่ายท้องถิ่น (Local Network ; LN) และวิทยากรเครือข่ายท้องถิ่น (Local Trainer ; LT) ระดับปฐมวัย จำนวน 2 คน  จำนวน 2,000.-บาท ระดับประถมศึกษา 2 คน จำนวน 2,000 บาท</v>
          </cell>
          <cell r="C104" t="str">
            <v>ที่ ศธ 04002/ว6767 ลว. 24 เม.ย. 69 ครั้งที่ 457</v>
          </cell>
          <cell r="F104">
            <v>4000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1500</v>
          </cell>
          <cell r="L104">
            <v>1500</v>
          </cell>
        </row>
        <row r="106">
          <cell r="A106">
            <v>2.2999999999999998</v>
          </cell>
          <cell r="B106" t="str">
            <v>กิจกรรมยกระดับสมรรถนะทางด้านภาษาอังกฤษ</v>
          </cell>
          <cell r="C106" t="str">
            <v>20004 68 00142 00000</v>
          </cell>
        </row>
        <row r="107">
          <cell r="B107" t="str">
            <v>งบดำเนินงาน   69112xx</v>
          </cell>
          <cell r="C107" t="str">
            <v>20004 3320 4700 2000000</v>
          </cell>
        </row>
        <row r="108">
          <cell r="A108" t="str">
            <v>2.3.1</v>
          </cell>
          <cell r="B108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8" t="str">
            <v>ศธ 04002/ว2600 ลว.12 มิ.ย. 68 ครั้งที่ 582</v>
          </cell>
          <cell r="F108">
            <v>0</v>
          </cell>
          <cell r="G108">
            <v>0</v>
          </cell>
          <cell r="H108">
            <v>0</v>
          </cell>
          <cell r="K108">
            <v>0</v>
          </cell>
          <cell r="L108">
            <v>0</v>
          </cell>
        </row>
        <row r="110">
          <cell r="A110">
            <v>2.4</v>
          </cell>
          <cell r="B110" t="str">
            <v xml:space="preserve">กิจกรรมพัฒนาครูเพื่อการจัดการเรียนรู้สู่ฐานสมรรถนะ  </v>
          </cell>
          <cell r="C110" t="str">
            <v>20004 69 00140 00000</v>
          </cell>
        </row>
        <row r="111">
          <cell r="B111" t="str">
            <v>งบดำเนินงาน   69112xx</v>
          </cell>
          <cell r="C111" t="str">
            <v>20004 3320 4700 2000000</v>
          </cell>
        </row>
        <row r="114">
          <cell r="A114">
            <v>3</v>
          </cell>
          <cell r="B114" t="str">
            <v>โครงการขับเคลื่อนการพัฒนาการศึกษาที่ยั่งยืน</v>
          </cell>
          <cell r="C114" t="str">
            <v>20004 3320 6300 2000000</v>
          </cell>
        </row>
        <row r="115">
          <cell r="B115" t="str">
            <v xml:space="preserve"> งบดำเนินงาน 69112xx</v>
          </cell>
        </row>
        <row r="118">
          <cell r="B118" t="str">
            <v>งบรายจ่ายอื่น   6911500</v>
          </cell>
        </row>
        <row r="120">
          <cell r="A120">
            <v>3.1</v>
          </cell>
          <cell r="B120" t="str">
            <v xml:space="preserve">กิจกรรมสานความร่วมมือภาคีเครือข่ายด้านการจัดการศึกษา </v>
          </cell>
          <cell r="C120" t="str">
            <v>20004 69 00078 00000</v>
          </cell>
        </row>
        <row r="121">
          <cell r="A121">
            <v>1</v>
          </cell>
          <cell r="B121" t="str">
            <v>งบรายจ่ายอื่น   6911500</v>
          </cell>
        </row>
        <row r="123">
          <cell r="A123" t="str">
            <v>3.1.1.1</v>
          </cell>
          <cell r="B123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23" t="str">
            <v>ศธ 04002/ว1915 ลว.  11 พค 66 โอนครั้งที่ 515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3.1.1</v>
          </cell>
          <cell r="B124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24" t="str">
            <v xml:space="preserve">ศธ 04002/ว5680 ลว.  27 ธค  66 โอนครั้งที่ 110 </v>
          </cell>
        </row>
        <row r="125">
          <cell r="A125" t="str">
            <v>3.1.2</v>
          </cell>
          <cell r="B125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5" t="str">
            <v>ศธ 04002/ว3488 ลว.  9 สค 67 โอนครั้งที่ 297</v>
          </cell>
        </row>
        <row r="126">
          <cell r="A126">
            <v>3.2</v>
          </cell>
          <cell r="B126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6" t="str">
            <v>20004 69 00085 00000</v>
          </cell>
        </row>
        <row r="127">
          <cell r="A127" t="str">
            <v>3.2.1</v>
          </cell>
          <cell r="B127" t="str">
            <v>งบดำเนินงาน   6911xx</v>
          </cell>
          <cell r="C127" t="str">
            <v>20004 3320 6300 2000000</v>
          </cell>
        </row>
        <row r="128">
          <cell r="A128" t="str">
            <v>3.2.1.1</v>
          </cell>
          <cell r="B128" t="str">
            <v xml:space="preserve">ค่าใช้จ่ายในการดำเนินงานโครงการขับเคลื่อนนโยบายการแก้ปัญหาเด็กที่อยู่นอกระบบการศึกษา เด็กตกหล่นและเด็กออกกลางคันให้เข้าสู่ระบบการศึกษา </v>
          </cell>
          <cell r="C128" t="str">
            <v>ศธ 04002/ว7448 ลว. 5 พ.ค. 69 โอนครั้งที่ 495</v>
          </cell>
          <cell r="D128">
            <v>6600</v>
          </cell>
          <cell r="G128">
            <v>0</v>
          </cell>
          <cell r="H128">
            <v>0</v>
          </cell>
          <cell r="K128">
            <v>0</v>
          </cell>
          <cell r="L128">
            <v>0</v>
          </cell>
        </row>
        <row r="129">
          <cell r="A129" t="str">
            <v>3.2.1.2</v>
          </cell>
          <cell r="B129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9" t="str">
            <v>ศธ 04002/ว41937 ลว.  4 ส.ค. 68 โอนครั้งที่ 814</v>
          </cell>
          <cell r="G129">
            <v>0</v>
          </cell>
          <cell r="H129">
            <v>0</v>
          </cell>
          <cell r="K129">
            <v>0</v>
          </cell>
          <cell r="L129">
            <v>0</v>
          </cell>
        </row>
        <row r="134">
          <cell r="A134">
            <v>3.3</v>
          </cell>
          <cell r="B134" t="str">
            <v>กิจกรรมการยกระดับคุณภาพด้านวิทยาศาสตร์ศึกษาเพื่อความเป็นเลิศ</v>
          </cell>
          <cell r="C134" t="str">
            <v>20004 69 00093 00000</v>
          </cell>
        </row>
        <row r="135">
          <cell r="A135" t="str">
            <v>3.3.1</v>
          </cell>
          <cell r="B135" t="str">
            <v>งบดำเนินงาน   69112xx</v>
          </cell>
          <cell r="C135" t="str">
            <v>20004 3320 6300 2000000</v>
          </cell>
        </row>
        <row r="136">
          <cell r="A136" t="str">
            <v>3.3.1.1</v>
          </cell>
          <cell r="B136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6" t="str">
            <v>ศธ 04002/ว48288 ลว.  7 พย 68 โอนครั้งที่ 61</v>
          </cell>
          <cell r="F136">
            <v>10000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10000</v>
          </cell>
        </row>
        <row r="137">
          <cell r="A137" t="str">
            <v>3.3.1.2</v>
          </cell>
          <cell r="B137" t="str">
            <v>ค่าใช้จ่ายในการดำเนินงานของโรงเรียนเครือข่ายโครงการวิทยาศาสตร์ศึกษาพลังสิบ ระดับประถมศึกษา 10โรงเรียน โรงเรียนละ 3,000.-บาท</v>
          </cell>
          <cell r="C137" t="str">
            <v>ที่ ศธ 04002/ว7495 ลว. 5 พ.ค. 69 ครั้ง 487</v>
          </cell>
          <cell r="F137">
            <v>30000</v>
          </cell>
          <cell r="G137">
            <v>0</v>
          </cell>
          <cell r="H137">
            <v>0</v>
          </cell>
          <cell r="K137">
            <v>0</v>
          </cell>
          <cell r="L137">
            <v>6000</v>
          </cell>
        </row>
        <row r="138">
          <cell r="A138" t="str">
            <v>3.3.1.3</v>
          </cell>
          <cell r="B138" t="str">
            <v xml:space="preserve">ค่าใช้จ่ายสำหรับศูนย์วิทยาศาสตร์พลังสิบ ระดับประถมศึกษา       </v>
          </cell>
          <cell r="C138" t="str">
            <v>ที่ ศธ 04002/ว8780 ลว. 25 พ.ค. 69  ครั้งที่ 580</v>
          </cell>
          <cell r="F138">
            <v>6900</v>
          </cell>
          <cell r="G138">
            <v>0</v>
          </cell>
          <cell r="H138">
            <v>0</v>
          </cell>
          <cell r="K138">
            <v>0</v>
          </cell>
          <cell r="L138">
            <v>0</v>
          </cell>
        </row>
        <row r="139">
          <cell r="A139" t="str">
            <v>3.3.1.4</v>
          </cell>
          <cell r="B139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9" t="str">
            <v>ศธ 04002/ว2070 ลว.  19 พค 68 โอนครั้งที่ 492 ยอด 2,000 บาท</v>
          </cell>
          <cell r="F139">
            <v>0</v>
          </cell>
          <cell r="G139">
            <v>0</v>
          </cell>
          <cell r="H139">
            <v>0</v>
          </cell>
          <cell r="K139">
            <v>0</v>
          </cell>
          <cell r="L139">
            <v>0</v>
          </cell>
        </row>
        <row r="140">
          <cell r="A140" t="str">
            <v>3.5.4</v>
          </cell>
          <cell r="B140" t="str">
            <v>ค่าสาธารณูปโภค</v>
          </cell>
          <cell r="C140" t="str">
            <v>โอนเปลี่ยนแปลง1/68 25 กย.68</v>
          </cell>
          <cell r="F140">
            <v>0</v>
          </cell>
          <cell r="G140">
            <v>0</v>
          </cell>
          <cell r="H140">
            <v>0</v>
          </cell>
          <cell r="K140">
            <v>0</v>
          </cell>
          <cell r="L140">
            <v>0</v>
          </cell>
        </row>
        <row r="142">
          <cell r="A142" t="str">
            <v>3.3.6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งบลงทุน 6911310</v>
          </cell>
        </row>
        <row r="144">
          <cell r="A144" t="str">
            <v>3.3.1.1</v>
          </cell>
          <cell r="B144" t="str">
            <v xml:space="preserve">ครุภัณฑ์ห้องปฏิบัติการวิทยาศาสตร์                </v>
          </cell>
          <cell r="C144" t="str">
            <v>ศธ 04002/ว47614 ลว.  31 ตค 68 โอนครั้งที่ 23</v>
          </cell>
        </row>
        <row r="145">
          <cell r="A145" t="str">
            <v>1)</v>
          </cell>
          <cell r="B145" t="str">
            <v xml:space="preserve"> โรงเรียนวัดมูลจินดาราม</v>
          </cell>
          <cell r="C145" t="str">
            <v>20004 33006300 3110187</v>
          </cell>
          <cell r="F145">
            <v>100000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100000</v>
          </cell>
        </row>
        <row r="146">
          <cell r="A146" t="str">
            <v>2)</v>
          </cell>
          <cell r="B146" t="str">
            <v xml:space="preserve"> โรงเรียนชุมชนบึงบา</v>
          </cell>
          <cell r="C146" t="str">
            <v>20004 33006300 3110188</v>
          </cell>
          <cell r="F146">
            <v>100000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99000</v>
          </cell>
        </row>
        <row r="149">
          <cell r="A149" t="str">
            <v>3.3.2</v>
          </cell>
          <cell r="B149" t="str">
            <v>ปรับปรุงซ่อมแซมห้องปฏิบัติการวิทยาศาสตร์</v>
          </cell>
          <cell r="C149" t="str">
            <v>ศธ 04002/ว47614 ลว.  31 ตค 68 โอนครั้งที่ 23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1)</v>
          </cell>
          <cell r="B150" t="str">
            <v xml:space="preserve"> โรงเรียนวัดเขียนเขต </v>
          </cell>
          <cell r="C150" t="str">
            <v>20004 33006300 3110064</v>
          </cell>
        </row>
        <row r="152">
          <cell r="A152">
            <v>3.4</v>
          </cell>
        </row>
        <row r="153">
          <cell r="B153" t="str">
            <v>งบรายจ่ายอื่น   6911500</v>
          </cell>
        </row>
        <row r="154">
          <cell r="A154" t="str">
            <v>3.4.1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3.5</v>
          </cell>
          <cell r="B155" t="str">
            <v>กิจกรรมหลักบ้านวิทยาศาสตร์น้อยประเทศไทย ระดับประถมศึกษา</v>
          </cell>
          <cell r="C155" t="str">
            <v>20004 69 00108 00000</v>
          </cell>
        </row>
        <row r="156">
          <cell r="A156">
            <v>1</v>
          </cell>
          <cell r="B156" t="str">
            <v>งบดำเนินงาน   69112xx</v>
          </cell>
        </row>
        <row r="157">
          <cell r="A157" t="str">
            <v>3.5.1</v>
          </cell>
          <cell r="B157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7" t="str">
            <v>ศธ 04002/ว47543 ลว.  31 ตค 68 โอนครั้งที่ 21</v>
          </cell>
          <cell r="D157">
            <v>1000</v>
          </cell>
          <cell r="G157">
            <v>0</v>
          </cell>
          <cell r="H157">
            <v>0</v>
          </cell>
          <cell r="K157">
            <v>0</v>
          </cell>
          <cell r="L157">
            <v>800</v>
          </cell>
        </row>
        <row r="158">
          <cell r="A158" t="str">
            <v>3.5.2</v>
          </cell>
          <cell r="B158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8" t="str">
            <v>ศธ 04002/ว49147 ลว.  20 พ.ย. 68 โอนครั้งที่ 90</v>
          </cell>
          <cell r="F158">
            <v>10000</v>
          </cell>
          <cell r="G158">
            <v>0</v>
          </cell>
          <cell r="H158">
            <v>0</v>
          </cell>
          <cell r="K158">
            <v>10000</v>
          </cell>
          <cell r="L158">
            <v>0</v>
          </cell>
        </row>
        <row r="159">
          <cell r="A159" t="str">
            <v>3.5.3</v>
          </cell>
          <cell r="B159" t="str">
            <v>. เพื่อเป็นค่าใช้จ่ายในการดำเนินงานตามแนวทางของโครงการบ้านวิทยาศาสตร์น้อย ประเทศไทย ระดับปฐมวัย ปีงบประมาณ พ.ศ. 2569  19,000.-บาท  ระดับประถมศึกษา 19,000.-บาท</v>
          </cell>
          <cell r="C159" t="str">
            <v>ศธ 04002/ว7450/5 พ.ค.69 โอนครั้งที่ 479</v>
          </cell>
          <cell r="F159">
            <v>38000</v>
          </cell>
          <cell r="G159">
            <v>0</v>
          </cell>
          <cell r="H159">
            <v>0</v>
          </cell>
          <cell r="K159">
            <v>32300</v>
          </cell>
          <cell r="L159">
            <v>0</v>
          </cell>
        </row>
        <row r="160">
          <cell r="A160" t="str">
            <v>3.5.4</v>
          </cell>
          <cell r="B160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60">
            <v>0</v>
          </cell>
          <cell r="G160">
            <v>0</v>
          </cell>
          <cell r="H160">
            <v>0</v>
          </cell>
          <cell r="K160">
            <v>0</v>
          </cell>
          <cell r="L160">
            <v>0</v>
          </cell>
        </row>
        <row r="193">
          <cell r="A193">
            <v>3.7</v>
          </cell>
        </row>
        <row r="197">
          <cell r="A197">
            <v>3.6</v>
          </cell>
          <cell r="B197" t="str">
            <v xml:space="preserve">กิจกรรมการจัดการศึกษาเพื่อการมีงานทำ  </v>
          </cell>
          <cell r="C197" t="str">
            <v>20004 69 86178 00000</v>
          </cell>
        </row>
        <row r="198">
          <cell r="B198" t="str">
            <v xml:space="preserve"> งบดำเนินงาน 69112xx</v>
          </cell>
        </row>
        <row r="200">
          <cell r="A200">
            <v>3.7</v>
          </cell>
          <cell r="B200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200" t="str">
            <v xml:space="preserve">20004 69 00154 86190 </v>
          </cell>
        </row>
        <row r="201">
          <cell r="B201" t="str">
            <v xml:space="preserve"> งบรายจ่ายอื่น 6911500</v>
          </cell>
          <cell r="C201" t="str">
            <v xml:space="preserve">20004 3300 6300 5000006 </v>
          </cell>
        </row>
        <row r="202">
          <cell r="A202" t="str">
            <v>3.7.1</v>
          </cell>
          <cell r="B202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202" t="str">
            <v>ศธ 04002/ว47668 ลว.30/10/2025 โอนครั้งที่ 25</v>
          </cell>
          <cell r="F202">
            <v>109700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3.7.1.1</v>
          </cell>
          <cell r="B203" t="str">
    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    </cell>
          <cell r="C203" t="str">
            <v>ศธ 04002/ว5850 ลว. 8/4/2026 โอนครั้งที่ 412</v>
          </cell>
        </row>
        <row r="204">
          <cell r="A204" t="str">
            <v>3.7.1.2</v>
          </cell>
          <cell r="B204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    </cell>
          <cell r="C204" t="str">
            <v>ศธ 04002/ว3075 ลว.7/7/2025 โอนครั้งที่ 666</v>
          </cell>
        </row>
        <row r="208">
          <cell r="A208">
            <v>3.8</v>
          </cell>
          <cell r="B208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8" t="str">
            <v>20004 69 00154 00122</v>
          </cell>
        </row>
        <row r="209">
          <cell r="B209" t="str">
            <v xml:space="preserve"> งบรายจ่ายอื่น 6911500</v>
          </cell>
          <cell r="C209" t="str">
            <v>20004 3300 6300 5000001</v>
          </cell>
        </row>
        <row r="210">
          <cell r="A210" t="str">
            <v>3.8.1</v>
          </cell>
          <cell r="B210" t="str">
            <v xml:space="preserve">จ้างเหมาพี่เลี้ยงเด็กพิการ  จำนวน 36 อัตรา </v>
          </cell>
          <cell r="F210">
            <v>2899900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2476267.7400000002</v>
          </cell>
        </row>
        <row r="211">
          <cell r="A211" t="str">
            <v>3.8.1.1</v>
          </cell>
          <cell r="B211" t="str">
            <v xml:space="preserve">จ้างเหมาพี่เลี้ยงเด็กพิการ  จำนวน 36 อัตรา ครั้งที่ 1 (ตุลาคม 68 -ม.ค 69) ค่าจ้าง 1,296,000 บาท </v>
          </cell>
          <cell r="C211" t="str">
            <v>ศธ 04002/ว47742 ลว 30 ตค 68 ครั้งที่ 34</v>
          </cell>
        </row>
        <row r="212">
          <cell r="A212" t="str">
            <v>3.8.1.2</v>
          </cell>
          <cell r="B212" t="str">
            <v xml:space="preserve">จ้างเหมาพี่เลี้ยงเด็กพิการ  จำนวน 39 อัตรา ครั้งที่ 2 (ตุลาคม 68 -ม.ค 69) ค่าจ้าง 270,300 บาท </v>
          </cell>
          <cell r="C212" t="str">
            <v>ศธ 04002/ว338 ลว 26 ก.พ. 69 ครั้งที่ 338</v>
          </cell>
        </row>
        <row r="213">
          <cell r="A213" t="str">
            <v>3.8.1.3</v>
          </cell>
          <cell r="B213" t="str">
            <v>จ้างเหมาพี่เลี้ยงเด็กพิการ    ระยะ 1 เดือน ครั้งที่ 3  เดือนมีนาคม 2569 จำนวนเงิน 351,000 บาท</v>
          </cell>
          <cell r="C213" t="str">
            <v>ศธ 04002/ว5159 ลว 26 มี.ค. 69 ครั้งที่ 397</v>
          </cell>
        </row>
        <row r="214">
          <cell r="A214" t="str">
            <v>3.8.1.4</v>
          </cell>
          <cell r="B214" t="str">
            <v>จ้างเหมาพี่เลี้ยงเด็กพิการ  ครั้งที่ 4 ระยะเวลา 2 เดือน 39 อัตรา เดือนเมษายน - พฤษภาคม 2569 จำนวนเงิน 702,000 บาท</v>
          </cell>
          <cell r="C214" t="str">
            <v>ศธ 04002/ว6217 ลว 17 เม.ย. 69 ครั้งที่ 429</v>
          </cell>
        </row>
        <row r="216">
          <cell r="A216">
            <v>3.9</v>
          </cell>
          <cell r="B216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16" t="str">
            <v>20004 69 00154 00153</v>
          </cell>
        </row>
        <row r="227">
          <cell r="B227" t="str">
            <v xml:space="preserve"> งบรายจ่ายอื่น 6911500</v>
          </cell>
          <cell r="C227" t="str">
            <v>20004 3300 6300 5000005</v>
          </cell>
        </row>
        <row r="229">
          <cell r="A229" t="str">
            <v>3.9.1</v>
          </cell>
          <cell r="B229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9" t="str">
            <v>ศธ 04002/ว46527 ลว.14/ต.ค./2568 โอนครั้งที่ 3</v>
          </cell>
          <cell r="F229">
            <v>319300</v>
          </cell>
          <cell r="I229">
            <v>0</v>
          </cell>
          <cell r="J229">
            <v>0</v>
          </cell>
          <cell r="K229">
            <v>284706.44</v>
          </cell>
          <cell r="L229">
            <v>0</v>
          </cell>
        </row>
        <row r="230">
          <cell r="A230" t="str">
            <v>3.9.1.1</v>
          </cell>
          <cell r="B230" t="str">
    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    </cell>
          <cell r="C230" t="str">
            <v>ศธ 04002/ว2505 ลว. 12 ก.พ. 69 โอนครั้งที่ 300</v>
          </cell>
        </row>
        <row r="231">
          <cell r="A231" t="str">
            <v>3.9.1.2</v>
          </cell>
          <cell r="B231" t="str">
    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    </cell>
          <cell r="C231" t="str">
            <v>ศธ 04002/ว   ลว. 26 มี.ค. 69 โอนครั้งที่ 401</v>
          </cell>
        </row>
        <row r="232">
          <cell r="A232" t="str">
            <v>3.9.1.3</v>
          </cell>
          <cell r="B232" t="str">
            <v>ค่าจ้างบุคลากรปฏิบัติงานในสำนักงานเขตพื้นที่การศึกษาที่ขาดแคลน จำนวน 4 อัตรา   ครั้งที่ 4  2 เดือน (เดือนเมษายน-พฤษภาคม 69) จำนวนเงิน 72,000.-บาท</v>
          </cell>
          <cell r="C232" t="str">
            <v>ศธ 04002/ว6368   ลว. 21 เม.ย. 69 โอนครั้งที่ 444</v>
          </cell>
        </row>
        <row r="233">
          <cell r="A233" t="str">
            <v>3.9.1.4</v>
          </cell>
          <cell r="B233" t="str">
            <v>ค่าจ้างบุคลากรปฏิบัติงานในสำนักงานเขตพื้นที่การศึกษาที่ขาดแคลน จำนวน 4 อัตรา   ครั้งที่ 5  1 เดือน (มิถุนายน 69) จำนวนเงิน 36,000.-บาท</v>
          </cell>
          <cell r="C233" t="str">
            <v>ศธ 04002/ว8935   ลว. 27 พ.ค. 69 โอนครั้งที่ 595</v>
          </cell>
        </row>
        <row r="234">
          <cell r="A234" t="str">
            <v>3.9.2</v>
          </cell>
          <cell r="B234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34" t="str">
            <v>ศธ 04002/ว46527 ลว.14/ต.ค./2568 โอนครั้งที่ 3</v>
          </cell>
          <cell r="F234">
            <v>2845300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2798290.33</v>
          </cell>
        </row>
        <row r="235">
          <cell r="A235" t="str">
            <v>3.9.2.1</v>
          </cell>
          <cell r="B235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    </cell>
          <cell r="C235" t="str">
            <v>ศธ 04002/ว2505 ลว. 12 ก.พ. 69 โอนครั้งที่ 300</v>
          </cell>
        </row>
        <row r="236">
          <cell r="A236" t="str">
            <v>3.9.2.1</v>
          </cell>
          <cell r="B236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    </cell>
          <cell r="C236" t="str">
            <v>ศธ 04002/ว   ลว. 26 มี.ค. 69 โอนครั้งที่ 401</v>
          </cell>
        </row>
        <row r="237">
          <cell r="A237" t="str">
            <v>3.9.2.2</v>
          </cell>
          <cell r="B237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    </cell>
          <cell r="C237" t="str">
            <v>ศธ 04002/ว6368   ลว. 21 เม.ย. 69 โอนครั้งที่ 444</v>
          </cell>
        </row>
        <row r="239">
          <cell r="A239" t="str">
            <v>3.9.3</v>
          </cell>
          <cell r="B239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9" t="str">
            <v>ศธ 04002/ว47688 ลว. 30 ต.ค. 68 โอนครั้งที่ 30</v>
          </cell>
          <cell r="F239">
            <v>240000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180000</v>
          </cell>
          <cell r="L239">
            <v>60000</v>
          </cell>
        </row>
        <row r="240">
          <cell r="A240" t="str">
            <v>3.9.3.1</v>
          </cell>
          <cell r="B240" t="str">
    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    </cell>
          <cell r="C240" t="str">
            <v>ศธ 04002/ว5626 ลว. 2 เม.ย. 69 โอนครั้งที่ 408</v>
          </cell>
        </row>
        <row r="241">
          <cell r="A241" t="str">
            <v>3.9.3.2</v>
          </cell>
          <cell r="B241" t="str">
    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    </cell>
          <cell r="C241" t="str">
            <v>ศธ 04002/ว6694 ลว. 23 เม.ย.69 โอนครั้งที่ 458</v>
          </cell>
        </row>
        <row r="242">
          <cell r="A242" t="str">
            <v>3.9.3.3</v>
          </cell>
          <cell r="B242" t="str">
            <v>โอนเงินกลับคืนส่วนกลาง ครั้งที่ 651 จำนวน -30,000บาท</v>
          </cell>
          <cell r="C242" t="str">
            <v>ศธ 04002/ว10146 ลว. 18 มิ.ย. 69 โอนครั้งที่ 651</v>
          </cell>
        </row>
        <row r="243">
          <cell r="A243">
            <v>3.1</v>
          </cell>
          <cell r="B243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43" t="str">
            <v>20004 69 00154 87195</v>
          </cell>
        </row>
        <row r="245">
          <cell r="A245">
            <v>1</v>
          </cell>
          <cell r="B245" t="str">
            <v xml:space="preserve"> งบรายจ่ายอื่น 6911500</v>
          </cell>
          <cell r="C245" t="str">
            <v>20004 3300 6300 5000007</v>
          </cell>
        </row>
        <row r="247">
          <cell r="A247" t="str">
            <v>3.10.1</v>
          </cell>
          <cell r="B247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47" t="str">
            <v>ศธ 04002/ว4543ลว.31/ต.ค./2023 โอนครั้งที่ 14</v>
          </cell>
          <cell r="F247">
            <v>4303600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4274148.3899999997</v>
          </cell>
        </row>
        <row r="248">
          <cell r="A248" t="str">
            <v>3.10.1.1</v>
          </cell>
          <cell r="B248" t="str">
    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    </cell>
          <cell r="C248" t="str">
            <v>ศธ 04002/ว    ลว. 6  ก.พ. 69 โอนครั้งที่ 278</v>
          </cell>
        </row>
        <row r="249">
          <cell r="A249" t="str">
            <v>3.9.1.3</v>
          </cell>
          <cell r="B249" t="str">
    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    </cell>
          <cell r="C249" t="str">
            <v>ศธ 04002/ว6304 ลว. 20 เม.ย. 69 โอนครั้งที่ 437</v>
          </cell>
        </row>
        <row r="250">
          <cell r="A250" t="str">
            <v>3.9.1.4</v>
          </cell>
          <cell r="B250" t="str">
            <v xml:space="preserve">ค่าจ้างธุรการโรงเรียนรายเดิมจ้างต่อเนื่อง  ค่าจ้าง 15,000.00 บาท จำนวน 32 อัตรา ครั้งที่ 1  (มิ.ย. 69) จำนวนเงิน 480,000.-บาท </v>
          </cell>
          <cell r="C250" t="str">
            <v>ศธ 04002/ว9737 ลว. 10 มิ.ย. 69 โอนครั้งที่ 627</v>
          </cell>
        </row>
        <row r="251">
          <cell r="A251" t="str">
            <v>3.9.1.3</v>
          </cell>
          <cell r="B251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51" t="str">
            <v>โอนเปลี่ยนแลง 1/68 ลว 25 ก.ย. 68</v>
          </cell>
        </row>
        <row r="252">
          <cell r="A252" t="str">
            <v>3.10.2</v>
          </cell>
          <cell r="B252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52" t="str">
            <v>ศธ 04002/ว4236 ลว.25 ตค 67 โอนครั้งที่ 14</v>
          </cell>
          <cell r="F252">
            <v>1578800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1500574.19</v>
          </cell>
        </row>
        <row r="253">
          <cell r="A253" t="str">
            <v>3.10.2.1</v>
          </cell>
          <cell r="B253" t="str">
    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    </cell>
          <cell r="C253" t="str">
            <v>ศธ 04002/ว    ลว. 6  ก.พ. 69 โอนครั้งที่ 278</v>
          </cell>
        </row>
        <row r="254">
          <cell r="A254" t="str">
            <v>3.10.2.2</v>
          </cell>
          <cell r="B254" t="str">
    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    </cell>
          <cell r="C254" t="str">
            <v>ศธ 04002/ว6304 ลว. 20 เม.ย. 69 โอนครั้งที่ 437</v>
          </cell>
        </row>
        <row r="255">
          <cell r="A255" t="str">
            <v>3.10.2.3</v>
          </cell>
          <cell r="B255" t="str">
            <v>ค่าจ้างเหมาธุรการโรงเรียนรายเดิมจ้างต่อเนื่อง อัตราละ 9,000.-บาท  จำนวน 20 อัตรา ครั้งที่ 4  (มิ.ย. 69) จำนวนเงิน 180,000.-บาท</v>
          </cell>
          <cell r="C255" t="str">
            <v>ศธ 04002/ว9737 ลว. 10 มิ.ย. 69 โอนครั้งที่ 627</v>
          </cell>
        </row>
        <row r="256">
          <cell r="B256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56" t="str">
            <v>โอนเปลี่ยนแลง 1/68 ลว 25 ก.ย. 68</v>
          </cell>
        </row>
        <row r="257">
          <cell r="A257" t="str">
            <v>3.10.3</v>
          </cell>
          <cell r="B257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57" t="str">
            <v>ศธ 04002/ว4236 ลว.25 ตค 67 โอนครั้งที่ 14</v>
          </cell>
          <cell r="F257">
            <v>5050700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4850374.1900000004</v>
          </cell>
        </row>
        <row r="258">
          <cell r="A258" t="str">
            <v>3.10.3.1</v>
          </cell>
          <cell r="B258" t="str">
            <v xml:space="preserve">นักการภารโรง จำนวน 65 อัตรา ครั้งที่ 2 (ก.พ.69-มี.ค.69) ค่าจ้าง 1,095,900.-บาท  </v>
          </cell>
          <cell r="C258" t="str">
            <v>ศธ 04002/ว    ลว. 6 ก.พ. 69 ครั้งที่ 278</v>
          </cell>
        </row>
        <row r="259">
          <cell r="A259" t="str">
            <v>3.10.3.2</v>
          </cell>
          <cell r="B259" t="str">
    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    </cell>
          <cell r="C259" t="str">
            <v>ศธ 04002/ว6304 ลว. 20 เม.ย. 69 โอนครั้งที่ 437</v>
          </cell>
        </row>
        <row r="260">
          <cell r="A260" t="str">
            <v>3.10.3.3</v>
          </cell>
          <cell r="B260" t="str">
            <v>ค่าจ้างเหมาบริการนักการภารโรง อัตราละ 9,000.-บาท จำนวน 65 อัตรา ครั้งที่ 4 ระยะเวลา 1 เดือน (มิ.ย. 69)  จำนวนเงิน 585,000.-บาท</v>
          </cell>
          <cell r="C260" t="str">
            <v>ศธ 04002/ว9737 ลว. 10 มิ.ย. 69 โอนครั้งที่ 627</v>
          </cell>
        </row>
        <row r="261">
          <cell r="A261" t="str">
            <v>3.10.4</v>
          </cell>
          <cell r="B261" t="str">
    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    </cell>
          <cell r="C261" t="str">
            <v>ศธ 04002/ว50636 ลว. 16 ธ.ค 68 โอนครั้งที่ 153</v>
          </cell>
          <cell r="F261">
            <v>36000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</row>
        <row r="262">
          <cell r="B262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-44924.9</v>
          </cell>
          <cell r="C262" t="str">
            <v>โอนเปลี่ยนแลง 1/68 ลว 25 ก.ย. 68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6">
          <cell r="A266">
            <v>2</v>
          </cell>
          <cell r="B266" t="str">
            <v xml:space="preserve"> งบรายจ่ายอื่น 6911500</v>
          </cell>
          <cell r="C266" t="str">
            <v>20004 31006100 5000027</v>
          </cell>
        </row>
        <row r="267">
          <cell r="A267" t="str">
            <v>3.11.2.1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A268" t="str">
            <v>3.11.2.2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A270">
            <v>3.12</v>
          </cell>
          <cell r="B270" t="str">
            <v xml:space="preserve">กิจกรรมการยกระดับคุณภาพการเรียนรู้ภาษาไทย  </v>
          </cell>
          <cell r="C270" t="str">
            <v>20004 69 96778 00000</v>
          </cell>
        </row>
        <row r="271">
          <cell r="B271" t="str">
            <v xml:space="preserve"> งบรายจ่ายอื่น 6911500</v>
          </cell>
          <cell r="C271" t="str">
            <v>20004 31006100 5000029</v>
          </cell>
        </row>
        <row r="272">
          <cell r="A272" t="str">
            <v>3.10.1</v>
          </cell>
          <cell r="B272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72" t="str">
            <v>ศธ 04002/ว2546 ลว 24 มิย 67 โอนครั้งที่ 152</v>
          </cell>
        </row>
        <row r="278">
          <cell r="A278">
            <v>4.0999999999999996</v>
          </cell>
          <cell r="B278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78" t="str">
            <v>20004 69 5203900000</v>
          </cell>
        </row>
        <row r="279">
          <cell r="B279" t="str">
            <v>งบรายจ่ายอื่น 6911500</v>
          </cell>
          <cell r="C279" t="str">
            <v>20004 31006200 5000003</v>
          </cell>
        </row>
        <row r="280">
          <cell r="B280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80" t="str">
            <v xml:space="preserve">ศธ 04002/ว2221 ลว. 5 มิย 2567 โอนครั้งที่ 86  </v>
          </cell>
        </row>
        <row r="281">
          <cell r="B281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81" t="str">
            <v>ศธ 04002/ว2796 ลว.2 ก.ค. 2567 โอนครั้งที่ 175</v>
          </cell>
        </row>
        <row r="282">
          <cell r="B282" t="str">
            <v>งบรายจ่ายอื่น 6911500</v>
          </cell>
          <cell r="C282" t="str">
            <v>20004 31006200 5000001</v>
          </cell>
        </row>
        <row r="283">
          <cell r="A283" t="str">
            <v>4.1.3</v>
          </cell>
          <cell r="B283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83" t="str">
            <v>ศธ 04002/ว3577 ลว.15 ส.ค. 2567 โอนครั้งที่ 351</v>
          </cell>
        </row>
        <row r="285">
          <cell r="B285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85" t="str">
            <v>20004 69 86179 00000</v>
          </cell>
        </row>
        <row r="286">
          <cell r="B286" t="str">
            <v>งบรายจ่ายอื่น 6911500</v>
          </cell>
        </row>
        <row r="287">
          <cell r="A287" t="str">
            <v>4.2.1</v>
          </cell>
          <cell r="B287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87" t="str">
            <v>ศธ 04002/ว58 ลว. 9 มค 66 โอนครั้งที่ 176</v>
          </cell>
          <cell r="F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4.2.2</v>
          </cell>
          <cell r="B288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88" t="str">
            <v>ศธ 04002/ว3099 ลว. 3 สค 66 โอนครั้งที่ 719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92">
          <cell r="A292">
            <v>5</v>
          </cell>
          <cell r="B292" t="str">
            <v>โครงการโรงเรียนคุณภาพ</v>
          </cell>
          <cell r="C292" t="str">
            <v>20004 3300 B800</v>
          </cell>
        </row>
        <row r="293">
          <cell r="C293" t="str">
            <v>20004 3320 B800 2000000</v>
          </cell>
        </row>
        <row r="294">
          <cell r="B294" t="str">
            <v>งบลงทุน   69113xx</v>
          </cell>
        </row>
        <row r="297">
          <cell r="A297">
            <v>5.0999999999999996</v>
          </cell>
          <cell r="B297" t="str">
            <v xml:space="preserve">กิจกรรมขับเคลื่อนโรงเรียนคุณภาพ  </v>
          </cell>
          <cell r="C297" t="str">
            <v>20004 69 00132 00000</v>
          </cell>
        </row>
        <row r="298">
          <cell r="B298" t="str">
            <v>งบดำเนินงาน  69112xx</v>
          </cell>
          <cell r="C298" t="str">
            <v>20004 3320 B800 2000000</v>
          </cell>
        </row>
        <row r="299">
          <cell r="A299" t="str">
            <v>5.1.1</v>
          </cell>
          <cell r="B299" t="str">
    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    </cell>
          <cell r="C299" t="str">
            <v>ศธ 04002/ว1385 ลว. 28 ม.ค.69 โอนครั้งที่ 259</v>
          </cell>
          <cell r="F299">
            <v>12800</v>
          </cell>
          <cell r="G299">
            <v>0</v>
          </cell>
          <cell r="H299">
            <v>0</v>
          </cell>
          <cell r="K299">
            <v>12800</v>
          </cell>
          <cell r="L299">
            <v>0</v>
          </cell>
        </row>
        <row r="300">
          <cell r="A300" t="str">
            <v>5.1.2</v>
          </cell>
          <cell r="B300" t="str">
    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    </cell>
          <cell r="C300" t="str">
            <v>ศธ 04002/ว5137 ลว. 25 มี.ค.69 โอนครั้งที่ 390</v>
          </cell>
          <cell r="F300">
            <v>1000</v>
          </cell>
          <cell r="G300">
            <v>0</v>
          </cell>
          <cell r="H300">
            <v>0</v>
          </cell>
          <cell r="K300">
            <v>800</v>
          </cell>
          <cell r="L300">
            <v>0</v>
          </cell>
        </row>
        <row r="301">
          <cell r="A301" t="str">
            <v>5.1.2</v>
          </cell>
          <cell r="B301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301" t="str">
            <v>ศธ 04002/ว47396 ลว. 27 ต.ค.68 ครั้งที่ 16</v>
          </cell>
          <cell r="F301">
            <v>891000</v>
          </cell>
          <cell r="G301">
            <v>0</v>
          </cell>
          <cell r="H301">
            <v>0</v>
          </cell>
          <cell r="K301">
            <v>0</v>
          </cell>
          <cell r="L301">
            <v>619548.39</v>
          </cell>
        </row>
        <row r="302">
          <cell r="A302" t="str">
            <v>5.1.3.1</v>
          </cell>
          <cell r="B302" t="str">
    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    </cell>
          <cell r="C302" t="str">
            <v>ศธ 04002/ว6268 ลว. 20 เม.ย. 69 ครั้งที่ 433</v>
          </cell>
        </row>
        <row r="303">
          <cell r="A303" t="str">
            <v>5.1.4</v>
          </cell>
          <cell r="B303" t="str">
    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    </cell>
          <cell r="C303" t="str">
            <v>ศธ 04002/ว6769  ลว. 29 เม.ย. 69 ครั้งที่ 459</v>
          </cell>
          <cell r="F303">
            <v>1000</v>
          </cell>
          <cell r="G303">
            <v>0</v>
          </cell>
          <cell r="H303">
            <v>0</v>
          </cell>
          <cell r="K303">
            <v>800</v>
          </cell>
          <cell r="L303">
            <v>0</v>
          </cell>
        </row>
        <row r="304">
          <cell r="A304" t="str">
            <v>5.1.5</v>
          </cell>
          <cell r="B304" t="str">
            <v xml:space="preserve">เพื่อเป็นค่าใช้จ่ายในการเดินทางเข้าร่วมการอบรมเชิงปฏิบัติการพัฒนาศักยภาพครูและบุคลากรทางการศึกษา สู่มาตรฐาน Google Certified Educator (GCE)  ระหว่างวันที่ 4 – 6 มิถุนายน 2569 ณ โรงแรมบางกอกพาเลส กรุงเทพมหานคร  </v>
          </cell>
          <cell r="C304" t="str">
            <v>ศธ 04002/ว8897  ลว. 27 พ.ค. 69 ครั้งที่ 588</v>
          </cell>
          <cell r="F304">
            <v>1000</v>
          </cell>
          <cell r="G304">
            <v>0</v>
          </cell>
          <cell r="H304">
            <v>0</v>
          </cell>
          <cell r="K304">
            <v>800</v>
          </cell>
          <cell r="L304">
            <v>0</v>
          </cell>
        </row>
        <row r="305">
          <cell r="A305" t="str">
            <v>5.1.5</v>
          </cell>
          <cell r="B305" t="str">
            <v xml:space="preserve">ค่าใช้จ่ายในการเดินทางเข้าร่วมการประชุมเชิงปฏิบัติการพัฒนาศักยภาพ School Partner (SP) ภาครัฐ ในโครงการคอนเน็กซ์อีดี ประจำปี พ.ศ. 2569 ระหว่างวันที่ 11 – 13 มิถุนายน 2569 ณ โรงแรมดิ ไอเดิล โฮเท็ล แอนด์ เรสซิเด็นซ์  </v>
          </cell>
          <cell r="C305" t="str">
            <v>ศธ 04002/ว8960 ลว. 28 พ.ค. 69 ครั้งที่ 593</v>
          </cell>
          <cell r="F305">
            <v>1000</v>
          </cell>
          <cell r="G305">
            <v>0</v>
          </cell>
          <cell r="H305">
            <v>0</v>
          </cell>
          <cell r="K305">
            <v>800</v>
          </cell>
          <cell r="L305">
            <v>0</v>
          </cell>
        </row>
        <row r="306">
          <cell r="A306" t="str">
            <v>5.1.6</v>
          </cell>
          <cell r="B306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306" t="str">
            <v>ศธ 04002/ว41380 ลว. 29 ก.ค.68 ครั้งที่ 760</v>
          </cell>
          <cell r="F306">
            <v>0</v>
          </cell>
          <cell r="G306">
            <v>0</v>
          </cell>
          <cell r="H306">
            <v>0</v>
          </cell>
          <cell r="K306">
            <v>0</v>
          </cell>
          <cell r="L306">
            <v>0</v>
          </cell>
        </row>
        <row r="307">
          <cell r="A307" t="str">
            <v>5.1.7</v>
          </cell>
          <cell r="B307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307" t="str">
            <v>ศธ 04002/ว2721 ลว. 19 มิ.ย.68 ครั้งที่ 598</v>
          </cell>
          <cell r="F307">
            <v>0</v>
          </cell>
          <cell r="G307">
            <v>0</v>
          </cell>
          <cell r="H307">
            <v>0</v>
          </cell>
          <cell r="K307">
            <v>0</v>
          </cell>
          <cell r="L307">
            <v>0</v>
          </cell>
        </row>
        <row r="308">
          <cell r="A308" t="str">
            <v>5.1.8</v>
          </cell>
          <cell r="B308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308" t="str">
            <v>ศธ 04002/ว41320  ลว. 25 ก.ค.68 ครั้งที่ 754</v>
          </cell>
          <cell r="F308">
            <v>0</v>
          </cell>
          <cell r="G308">
            <v>0</v>
          </cell>
          <cell r="H308">
            <v>0</v>
          </cell>
          <cell r="K308">
            <v>0</v>
          </cell>
          <cell r="L308">
            <v>0</v>
          </cell>
        </row>
        <row r="310">
          <cell r="A310">
            <v>5.2</v>
          </cell>
          <cell r="B310" t="str">
            <v>กิจกรรมการยกระดับคุณภาพการศึกษาเพื่อขับเคลื่อนโรงเรียนคุณภาพ</v>
          </cell>
          <cell r="C310" t="str">
            <v>20004 69 00133 00000</v>
          </cell>
        </row>
        <row r="311">
          <cell r="B311" t="str">
            <v>ค่าครุภัณฑ์   6911310</v>
          </cell>
        </row>
        <row r="312">
          <cell r="B312" t="str">
            <v>ครุภัณฑ์  สำนักงาน 120611</v>
          </cell>
        </row>
        <row r="313">
          <cell r="A313" t="str">
            <v>5.1.1</v>
          </cell>
          <cell r="B313" t="str">
            <v>โต๊ะเก้าอี้นักเรียน สำหรับนักเรียนประถมศึกษา</v>
          </cell>
          <cell r="C313" t="str">
            <v>ที่ ศธ 04087/ว49453/25 พย 68 ครั้งที่ 104</v>
          </cell>
        </row>
        <row r="314">
          <cell r="A314" t="str">
            <v>1)</v>
          </cell>
          <cell r="B314" t="str">
            <v>โรงเรียนวัดแสงสรรค์</v>
          </cell>
          <cell r="C314" t="str">
            <v>200043300B8003110429</v>
          </cell>
          <cell r="F314">
            <v>15000</v>
          </cell>
          <cell r="G314">
            <v>0</v>
          </cell>
          <cell r="H314">
            <v>0</v>
          </cell>
          <cell r="K314">
            <v>0</v>
          </cell>
          <cell r="L314">
            <v>15000</v>
          </cell>
        </row>
        <row r="315">
          <cell r="A315" t="str">
            <v>5.1.2</v>
          </cell>
          <cell r="B315" t="str">
            <v>โต๊ะเก้าอี้นักเรียน สำหรับนักเรียนก่อนประถมศึกษา</v>
          </cell>
          <cell r="C315" t="str">
            <v>ที่ ศธ 04087/ว49453/25 พย 68 ครั้งที่ 104</v>
          </cell>
        </row>
        <row r="316">
          <cell r="A316" t="str">
            <v>1)</v>
          </cell>
          <cell r="B316" t="str">
            <v>โรงเรียนวัดจตุพิธวราวาส</v>
          </cell>
          <cell r="C316" t="str">
            <v>200043300B8003110430</v>
          </cell>
          <cell r="F316">
            <v>14000</v>
          </cell>
          <cell r="G316">
            <v>0</v>
          </cell>
          <cell r="H316">
            <v>0</v>
          </cell>
          <cell r="K316">
            <v>0</v>
          </cell>
          <cell r="L316">
            <v>14000</v>
          </cell>
        </row>
        <row r="328">
          <cell r="A328">
            <v>5.3</v>
          </cell>
          <cell r="B328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28" t="str">
            <v>20004 69 00134 00000</v>
          </cell>
        </row>
        <row r="329">
          <cell r="A329" t="str">
            <v>5.3.1</v>
          </cell>
          <cell r="B329" t="str">
            <v>ค่าครุภัณฑ์   6911310</v>
          </cell>
          <cell r="C329" t="str">
            <v xml:space="preserve">20004 3300B800 </v>
          </cell>
        </row>
        <row r="330">
          <cell r="B330" t="str">
            <v>ครุภัณฑ์สำนักงาน 120601</v>
          </cell>
          <cell r="C330" t="str">
            <v>120601</v>
          </cell>
        </row>
        <row r="331">
          <cell r="A331" t="str">
            <v>5.3.1.1</v>
          </cell>
          <cell r="B331" t="str">
            <v>ถังน้ำ แบบสเตนเลส ขนาดความจุ 2,000 ลิตร โรงเรียนวัดลาดสนุ่น</v>
          </cell>
          <cell r="C331" t="str">
            <v>ที่ ศธ 04087/ว49453/25 พย 68 ครั้งที่ 104</v>
          </cell>
        </row>
        <row r="332">
          <cell r="A332" t="str">
            <v>1)</v>
          </cell>
          <cell r="B332" t="str">
            <v xml:space="preserve"> โรงเรียนวัดลาดสนุ่น</v>
          </cell>
          <cell r="C332" t="str">
            <v>200043300B8003111326</v>
          </cell>
          <cell r="F332">
            <v>16800</v>
          </cell>
          <cell r="G332">
            <v>0</v>
          </cell>
          <cell r="H332">
            <v>0</v>
          </cell>
          <cell r="K332">
            <v>0</v>
          </cell>
          <cell r="L332">
            <v>16800</v>
          </cell>
        </row>
        <row r="333">
          <cell r="A333" t="str">
            <v>5.3.1.2</v>
          </cell>
          <cell r="B333" t="str">
            <v xml:space="preserve">เครื่องทำลายเอกสาร แบบตัดละเอียด ทำลายครั้งละ 30 แผ่น </v>
          </cell>
          <cell r="C333" t="str">
            <v>ที่ ศธ 04087/ว49453/25 พย 68 ครั้งที่ 104</v>
          </cell>
        </row>
        <row r="335">
          <cell r="A335" t="str">
            <v>1)</v>
          </cell>
          <cell r="B335" t="str">
            <v>โรงเรียนวัดลาดสนุ่น</v>
          </cell>
          <cell r="C335" t="str">
            <v>200043300B8003111329</v>
          </cell>
          <cell r="F335">
            <v>67000</v>
          </cell>
          <cell r="G335">
            <v>0</v>
          </cell>
          <cell r="H335">
            <v>0</v>
          </cell>
          <cell r="K335">
            <v>0</v>
          </cell>
          <cell r="L335">
            <v>67000</v>
          </cell>
        </row>
        <row r="336">
          <cell r="A336" t="str">
            <v>5.3.1.2</v>
          </cell>
          <cell r="B336" t="str">
            <v xml:space="preserve">พัดลม แบบโคจรติดผนัง ขนาดไม่น้อยกว่า 16 นิ้ว (400 มิลลิเมตร) </v>
          </cell>
          <cell r="C336" t="str">
            <v>ที่ ศธ 04087/ว49453/25 พย 68 ครั้งที่ 104</v>
          </cell>
        </row>
        <row r="338">
          <cell r="A338" t="str">
            <v>1)</v>
          </cell>
          <cell r="B338" t="str">
            <v>โรงเรียนวัดมูลจินดาราม</v>
          </cell>
          <cell r="C338" t="str">
            <v>200043300B8003111330</v>
          </cell>
          <cell r="F338">
            <v>8000</v>
          </cell>
          <cell r="G338">
            <v>0</v>
          </cell>
          <cell r="H338">
            <v>0</v>
          </cell>
          <cell r="K338">
            <v>0</v>
          </cell>
          <cell r="L338">
            <v>8000</v>
          </cell>
        </row>
        <row r="339">
          <cell r="B339" t="str">
            <v>ครุภัณฑ์งานบ้านงานครัว 120612</v>
          </cell>
          <cell r="C339" t="str">
            <v>120612</v>
          </cell>
        </row>
        <row r="340">
          <cell r="A340" t="str">
            <v>5.3.1.3</v>
          </cell>
          <cell r="B340" t="str">
            <v xml:space="preserve">เครื่องตัดแต่งพุ่มไม้ ขนาด 29.5 นิ้ว </v>
          </cell>
          <cell r="C340" t="str">
            <v>ที่ ศธ 04087/ว49453/25 พย 68 ครั้งที่ 104</v>
          </cell>
        </row>
        <row r="341">
          <cell r="A341" t="str">
            <v>1)</v>
          </cell>
          <cell r="B341" t="str">
            <v>โรงเรียนชุมชนบึงบา</v>
          </cell>
          <cell r="C341" t="str">
            <v>200043300B8003111327</v>
          </cell>
          <cell r="F341">
            <v>17400</v>
          </cell>
          <cell r="G341">
            <v>0</v>
          </cell>
          <cell r="H341">
            <v>0</v>
          </cell>
          <cell r="K341">
            <v>0</v>
          </cell>
          <cell r="L341">
            <v>17400</v>
          </cell>
        </row>
        <row r="342">
          <cell r="A342" t="str">
            <v>5.3.1.4</v>
          </cell>
          <cell r="B342" t="str">
            <v xml:space="preserve">ตู้แช่อาหาร ขนาด 20 คิวบิกฟุต </v>
          </cell>
          <cell r="C342" t="str">
            <v>ที่ ศธ 04087/ว49453/25 พย 68 ครั้งที่ 104</v>
          </cell>
        </row>
        <row r="343">
          <cell r="A343" t="str">
            <v>1)</v>
          </cell>
          <cell r="B343" t="str">
            <v>โรงเรียนวัดมูลจินดาราม</v>
          </cell>
          <cell r="C343" t="str">
            <v>200043300B8003111328</v>
          </cell>
          <cell r="F343">
            <v>37000</v>
          </cell>
          <cell r="G343">
            <v>0</v>
          </cell>
          <cell r="H343">
            <v>0</v>
          </cell>
          <cell r="K343">
            <v>0</v>
          </cell>
          <cell r="L343">
            <v>37000</v>
          </cell>
        </row>
        <row r="344">
          <cell r="B344" t="str">
            <v>งบรายจ่ายอื่น   6911500</v>
          </cell>
          <cell r="C344" t="str">
            <v>20004 3100B600 5000001</v>
          </cell>
        </row>
        <row r="345">
          <cell r="A345" t="str">
            <v>5.1.1.1</v>
          </cell>
          <cell r="B345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45" t="str">
            <v>ศธ 04002/ว1964 ลว.23 พค 67 โอนครั้งที่ 42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5.1.1.2</v>
          </cell>
          <cell r="B346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46" t="str">
            <v>ศธ 04002/ว2152 ลว.31 พค โอนครั้งที่ 78</v>
          </cell>
        </row>
        <row r="347">
          <cell r="A347" t="str">
            <v>5.1.1.3</v>
          </cell>
          <cell r="B347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47" t="str">
            <v>ศธ 04002/ว3401 ลว.6 ส.ค.2567 โอนครั้งที่ 289 กำหนดส่ง 31 สค 67</v>
          </cell>
        </row>
        <row r="385">
          <cell r="A385">
            <v>5.4</v>
          </cell>
          <cell r="B385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85" t="str">
            <v>20004 69 00135 00000</v>
          </cell>
        </row>
        <row r="387">
          <cell r="B387" t="str">
            <v>งบลงทุน  ค่าที่ดินและสิ่งก่อสร้าง 6911320</v>
          </cell>
        </row>
        <row r="388">
          <cell r="A388" t="str">
            <v>5.4.1</v>
          </cell>
          <cell r="B388" t="str">
            <v xml:space="preserve">ก่อสร้างปรับปรุงซ่อมแซมอาคารเรียนอาคารประกอบและสิ่งก่อสร้างอื่น </v>
          </cell>
          <cell r="C388" t="str">
            <v>ศธ04002/ว50349 ลว.12 ธ.ค 68 โอนครั้งที่ 153</v>
          </cell>
        </row>
        <row r="389">
          <cell r="A389" t="str">
            <v>1)</v>
          </cell>
          <cell r="B389" t="str">
            <v>โรงเรียนวัดจตุพิธวราวาส</v>
          </cell>
          <cell r="C389" t="str">
            <v>200043300B8003210261</v>
          </cell>
          <cell r="D389">
            <v>84000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84000</v>
          </cell>
        </row>
        <row r="395">
          <cell r="A395" t="str">
            <v>5.4.2</v>
          </cell>
          <cell r="B395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95" t="str">
            <v>ศธ04002/ว2239 ลว.27 พค 68 โอนครั้งที่ 519</v>
          </cell>
        </row>
        <row r="396">
          <cell r="A396" t="str">
            <v>1)</v>
          </cell>
          <cell r="B396" t="str">
            <v xml:space="preserve">โรงเรียนวัดประยูรธรรมาราม </v>
          </cell>
          <cell r="C396" t="str">
            <v>20004  3300 B800 321ZZZZ</v>
          </cell>
          <cell r="F396">
            <v>0</v>
          </cell>
          <cell r="G396">
            <v>0</v>
          </cell>
          <cell r="H396">
            <v>0</v>
          </cell>
          <cell r="K396">
            <v>0</v>
          </cell>
          <cell r="L396">
            <v>0</v>
          </cell>
        </row>
        <row r="397">
          <cell r="B397" t="str">
            <v>ผูกพัน 10 มิ.ย. 68 ครบ 9 ส.ค. 68</v>
          </cell>
        </row>
        <row r="398">
          <cell r="A398" t="str">
            <v>2)</v>
          </cell>
          <cell r="B398" t="str">
            <v xml:space="preserve">โรงเรียนชุมชนวัดพิชิตปิตยาราม  </v>
          </cell>
          <cell r="C398" t="str">
            <v>20004  3300 B800 321ZZZZ</v>
          </cell>
          <cell r="F398">
            <v>0</v>
          </cell>
          <cell r="G398">
            <v>0</v>
          </cell>
          <cell r="H398">
            <v>0</v>
          </cell>
          <cell r="K398">
            <v>0</v>
          </cell>
          <cell r="L398">
            <v>0</v>
          </cell>
        </row>
        <row r="399">
          <cell r="B399" t="str">
            <v>ผูกพัน 26 มิ.ย. 68 ครบ 4 ส.ค. 68</v>
          </cell>
        </row>
        <row r="407">
          <cell r="A407" t="str">
            <v>5.4.3</v>
          </cell>
          <cell r="B407" t="str">
            <v xml:space="preserve">ห้องน้ำห้องส้วมนักเรียนหญิง 4 ที่/49 </v>
          </cell>
          <cell r="C407" t="str">
            <v>ศธ04002/ว50349 ลว.12 ธ.ค 68 โอนครั้งที่ 153</v>
          </cell>
        </row>
        <row r="409">
          <cell r="A409" t="str">
            <v>1)</v>
          </cell>
          <cell r="B409" t="str">
            <v>โรงเรียนวัดแสงสรรค์</v>
          </cell>
          <cell r="C409" t="str">
            <v>200043300B8003211259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B410" t="str">
            <v>ครบ  20 มีค 68</v>
          </cell>
        </row>
        <row r="411">
          <cell r="A411" t="str">
            <v>2)</v>
          </cell>
          <cell r="B411" t="str">
            <v>โรงเรียนวัดแสงสรรค์</v>
          </cell>
          <cell r="C411" t="str">
            <v>200043300B8003211260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B412" t="str">
            <v>ครบ  18 มิย 68</v>
          </cell>
        </row>
        <row r="413">
          <cell r="A413">
            <v>5.5</v>
          </cell>
          <cell r="B413" t="str">
            <v xml:space="preserve">กิจกรรมการบริหารจัดการโรงเรียนขนาดเล็ก </v>
          </cell>
          <cell r="C413" t="str">
            <v>20004 69 52010 00000</v>
          </cell>
        </row>
        <row r="414">
          <cell r="A414" t="str">
            <v>5.5.1</v>
          </cell>
          <cell r="B414" t="str">
            <v>งบดำเนินงาน   69112xx</v>
          </cell>
          <cell r="C414" t="str">
            <v>20004 3320 B800 2000000</v>
          </cell>
        </row>
        <row r="415">
          <cell r="A415" t="str">
            <v>5.5.1.1</v>
          </cell>
          <cell r="B415" t="str">
            <v xml:space="preserve">เพื่อสนับสนุนการดำเนินงานที่เกี่ยวข้องกับการบริหารโรงเรียนขนาดเล็ก </v>
          </cell>
          <cell r="C415" t="str">
            <v>ศธ 04002/ว383 ลว. 13 ม.ค. 69 โอนครั้งที่ 212</v>
          </cell>
          <cell r="F415">
            <v>27000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15000</v>
          </cell>
        </row>
        <row r="416">
          <cell r="A416" t="str">
            <v>5.5.1.2</v>
          </cell>
          <cell r="B416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16" t="str">
            <v>ศธ 04002/ว2800 ลว.24 มิ.ย.68 โอนครั้งที่ 617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5.5.1.3</v>
          </cell>
          <cell r="B417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17" t="str">
            <v>ศธ 04002/ว41041 ลว.23 ก.ค.68 โอนครั้งที่ 729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 t="str">
            <v>5.1.8</v>
          </cell>
          <cell r="B418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18" t="str">
            <v>ศธ 04002/ว41933  ลว. 4 ส.ค.68 ครั้งที่ 816</v>
          </cell>
          <cell r="F418">
            <v>0</v>
          </cell>
          <cell r="G418">
            <v>0</v>
          </cell>
          <cell r="H418">
            <v>0</v>
          </cell>
          <cell r="K418">
            <v>0</v>
          </cell>
          <cell r="L418">
            <v>0</v>
          </cell>
        </row>
        <row r="420">
          <cell r="B420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420" t="str">
            <v>20004 69 00079 00000</v>
          </cell>
        </row>
        <row r="421">
          <cell r="B421" t="str">
            <v>งบลงทุน  ค่าครุภัณฑ์ 6911310</v>
          </cell>
        </row>
        <row r="422">
          <cell r="B422" t="str">
            <v>ครุภัณฑ์การศึกษา 120611</v>
          </cell>
        </row>
        <row r="423">
          <cell r="B423" t="str">
            <v xml:space="preserve">โต๊ะเก้าอี้นักเรียนระดับประถมศึกษา ชุดละ 1,500 บาท </v>
          </cell>
          <cell r="C423" t="str">
            <v>ศธ04002/ว1802 ลว.8 พค 67 โอนครั้งที่ 7</v>
          </cell>
        </row>
        <row r="424">
          <cell r="B424" t="str">
            <v xml:space="preserve">โรงเรียนชุมชนบึงบา </v>
          </cell>
          <cell r="C424" t="str">
            <v>200043100B6003113826</v>
          </cell>
        </row>
        <row r="425">
          <cell r="B425" t="str">
            <v>ผูกพันครบ 19 มิย 67</v>
          </cell>
          <cell r="C425">
            <v>4100392644</v>
          </cell>
        </row>
        <row r="427">
          <cell r="B427" t="str">
            <v>งบลงทุน  ค่าที่ดินสิ่งก่อสร้าง 6711320</v>
          </cell>
        </row>
        <row r="428">
          <cell r="A428" t="str">
            <v>5.3.2</v>
          </cell>
          <cell r="B428" t="str">
            <v>เงินชดเชยค่างานก่อสร้างตามสัญญาแบบปรับราคาได้ (ค่า K)</v>
          </cell>
          <cell r="C428" t="str">
            <v>ศธ04002/ว4285 ลว.13 กย 67 โอนครั้งที่ 401</v>
          </cell>
        </row>
        <row r="429">
          <cell r="A429" t="str">
            <v>1)</v>
          </cell>
          <cell r="B429" t="str">
            <v>โรงเรียนธัญญสิทธิศิลป์</v>
          </cell>
          <cell r="C429" t="str">
            <v>20004 3100B600 321YYY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 t="str">
            <v>2)</v>
          </cell>
          <cell r="B430" t="str">
            <v>โรงเรียนชุมชนเลิศพินิจพิทยาคม</v>
          </cell>
          <cell r="C430" t="str">
            <v>20004 3100B600 321YYY</v>
          </cell>
        </row>
        <row r="431">
          <cell r="A431" t="str">
            <v>3)</v>
          </cell>
          <cell r="B431" t="str">
            <v>โรงเรียนชุมชนประชานิกรณ์อำนวยเวทย์</v>
          </cell>
          <cell r="C431" t="str">
            <v>20004 3100B600 321YYY</v>
          </cell>
        </row>
        <row r="435">
          <cell r="A435">
            <v>6</v>
          </cell>
          <cell r="B435" t="str">
            <v>โครงการส่งเสริมการเรียนรู้ขั้นพื้นฐานทุกที่ทุกเวลา</v>
          </cell>
          <cell r="C435" t="str">
            <v>20004 3300 C100</v>
          </cell>
        </row>
        <row r="436">
          <cell r="B436" t="str">
            <v>งบดำเนินงาน   69112xx</v>
          </cell>
          <cell r="C436" t="str">
            <v>20004 3310 C100 2000000</v>
          </cell>
        </row>
        <row r="438">
          <cell r="A438">
            <v>6.1</v>
          </cell>
          <cell r="B438" t="str">
            <v>กิจกรรมพัฒนาระบบนิเวศทางด้านดิจิทัลเพื่อการเรียนรู้ขั้นพื้นฐาน</v>
          </cell>
          <cell r="C438" t="str">
            <v xml:space="preserve">20004 69 00131 00000             </v>
          </cell>
        </row>
        <row r="439">
          <cell r="A439">
            <v>6.1</v>
          </cell>
          <cell r="B439" t="str">
            <v>งบดำเนินงาน   69112xx</v>
          </cell>
          <cell r="C439" t="str">
            <v>20004 3320 C100 2000000</v>
          </cell>
        </row>
        <row r="440">
          <cell r="A440" t="str">
            <v>6.1.1.1</v>
          </cell>
          <cell r="B440" t="str">
    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    </cell>
          <cell r="C440" t="str">
            <v>ศธ 04002/ว49691 ลว.28 พ.ย. 68 โอนครั้งที่ 119</v>
          </cell>
          <cell r="F440">
            <v>800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A441" t="str">
            <v>6.1.1.2</v>
          </cell>
          <cell r="B441" t="str">
    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    </cell>
          <cell r="C441" t="str">
            <v>ศธ 04002/ว861 ลว.20 ม.ค.69 โอนครั้งที่ 236</v>
          </cell>
          <cell r="F441">
            <v>400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400</v>
          </cell>
          <cell r="L441">
            <v>0</v>
          </cell>
        </row>
        <row r="442">
          <cell r="A442" t="str">
            <v>6.1.1.3</v>
          </cell>
          <cell r="B442" t="str">
    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    </cell>
          <cell r="C442" t="str">
            <v>ศธ 04002/ว5217 ลว.26 มี.ค.69 โอนครั้งที่ 394</v>
          </cell>
          <cell r="F442">
            <v>10000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2550</v>
          </cell>
          <cell r="L442">
            <v>0</v>
          </cell>
        </row>
        <row r="443">
          <cell r="A443" t="str">
            <v>6.1.1.4</v>
          </cell>
          <cell r="B443" t="str">
            <v xml:space="preserve">ค่าใช้จ่ายในการขับเคลื่อน และการสร้างเครือข่ายเพื่อการพัฒนาประยุกต์ใช้อุปกรณ์เพื่อการเรียนรู้แห่งชาติ โดยใช้เทคโนโลยีเป็นฐาน (National Digital Learning Platform : NDLP)/ค่าใช้จ่ายในการดำเนินการติดตามและประเมินผลการขับเคลื่อนการประยุกต์ใช้อุปกรณ์กับแพลตฟอร์มการจัดการเรียนรู้ขั้นพื้นฐานทุกที่ทุกเวลา (Anywhere Anytime) ระหว่างวันที่ 15 – 19 มิถุนายน 2569 ณ สำนักงานเขตพื้นที่การศึกษามัธยมศึกษา   5 แห่ง </v>
          </cell>
          <cell r="C443" t="str">
            <v>ศธ 04002/ว6961 ลว.28 เม.ย.69 โอนครั้งที่ 472</v>
          </cell>
          <cell r="F443">
            <v>12000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2550</v>
          </cell>
          <cell r="L443">
            <v>0</v>
          </cell>
        </row>
        <row r="444">
          <cell r="A444">
            <v>6.2</v>
          </cell>
          <cell r="B444" t="str">
            <v>งบดำเนินงาน   69112xx</v>
          </cell>
          <cell r="C444" t="str">
            <v>20004 3310 C100 2000000</v>
          </cell>
        </row>
        <row r="445">
          <cell r="A445" t="str">
            <v>6.2.1</v>
          </cell>
          <cell r="B445" t="str">
            <v>ค่าเช่าใช้อุปกรณ์การเรียนการสอนสำหรับครู และรายการค่าเช่าใช้อุปกรณ์การเรียนการสอนสำหรับนักเรียน 6 เดือน</v>
          </cell>
          <cell r="C445" t="str">
            <v>ศธ 04002/ว8963 ลว.28 พค. 2565 โอนครั้งที่ 596</v>
          </cell>
          <cell r="F445">
            <v>1686492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7">
          <cell r="A447">
            <v>6.2</v>
          </cell>
          <cell r="B447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47" t="str">
            <v xml:space="preserve">20004 69 00139 00000             </v>
          </cell>
        </row>
        <row r="448">
          <cell r="B448" t="str">
            <v>งบดำเนินงาน   69112xx</v>
          </cell>
          <cell r="C448" t="str">
            <v>20004 3320 C100 2000000</v>
          </cell>
        </row>
        <row r="449">
          <cell r="A449" t="str">
            <v>6.2.1</v>
          </cell>
          <cell r="B449" t="str">
            <v>ค่าใช้จ่ายในการเดินทางเข้าร่วมการประชุมเชิงปฏิบัติการเพื่อพัฒนาความมั่นคงปลอดภัยทางไซเบอร์และการคุ้มครองข้อมูลส่วนบุคคล ระหว่างวันที่ 27 - 30 พฤษภาคม 2569 ณ โรงแรมบางกอกพาเลส</v>
          </cell>
          <cell r="C449" t="str">
            <v>ศธ 04002/ว8447 ลว.20 พ.ค. 69 โอนครั้งที่ 563</v>
          </cell>
          <cell r="F449">
            <v>1000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800</v>
          </cell>
          <cell r="L449">
            <v>0</v>
          </cell>
        </row>
        <row r="454">
          <cell r="A454" t="str">
            <v>1)</v>
          </cell>
        </row>
        <row r="461">
          <cell r="A461">
            <v>1</v>
          </cell>
          <cell r="B46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61" t="str">
            <v>20004 45002400</v>
          </cell>
        </row>
        <row r="463">
          <cell r="A463">
            <v>1.1000000000000001</v>
          </cell>
          <cell r="B463" t="str">
            <v xml:space="preserve">กิจกรรมการสนับสนุนค่าใช้จ่ายในการจัดการศึกษาขั้นพื้นฐาน </v>
          </cell>
          <cell r="C463" t="str">
            <v>20004 69 51993 00000</v>
          </cell>
        </row>
        <row r="464">
          <cell r="B464" t="str">
            <v xml:space="preserve"> งบเงินอุดหนุน 6911410</v>
          </cell>
          <cell r="C464" t="str">
            <v>20004 45002400</v>
          </cell>
          <cell r="J464">
            <v>0</v>
          </cell>
        </row>
        <row r="465">
          <cell r="A465" t="str">
            <v>1.1.1</v>
          </cell>
          <cell r="B465" t="str">
            <v xml:space="preserve">เงินอุดหนุนทั่วไป รายการค่าใช้จ่ายในการจัดการศึกษาขั้นพื้นฐาน </v>
          </cell>
          <cell r="C465">
            <v>0</v>
          </cell>
          <cell r="J465">
            <v>0</v>
          </cell>
        </row>
        <row r="466">
          <cell r="A466" t="str">
            <v>1.1.1.1</v>
          </cell>
          <cell r="B466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66" t="str">
            <v>ศธ 04002/ว1018 ลว.8/3/2024โอนครั้งที่ 209</v>
          </cell>
        </row>
        <row r="468">
          <cell r="A468" t="str">
            <v>1)</v>
          </cell>
          <cell r="B468" t="str">
            <v>ค่าหนังสือเรียน รหัสบัญชีย่อย 0022001/10,931,200</v>
          </cell>
          <cell r="C468" t="str">
            <v>20004 42002270 4100040</v>
          </cell>
        </row>
        <row r="470">
          <cell r="A470" t="str">
            <v>2)</v>
          </cell>
          <cell r="B470" t="str">
            <v>ค่าอุปกรณ์การเรียน รหัสบัญชีย่อย 0022002/3,421,000</v>
          </cell>
          <cell r="C470" t="str">
            <v>20004 42002270 4100117</v>
          </cell>
        </row>
        <row r="471">
          <cell r="A471" t="str">
            <v>3)</v>
          </cell>
          <cell r="B471" t="str">
            <v>ค่าเครื่องแบบนักเรียน รหัสบัญชีย่อย 0022003/6,461,500</v>
          </cell>
          <cell r="C471" t="str">
            <v>20004 42002270 4100194</v>
          </cell>
        </row>
        <row r="473">
          <cell r="A473" t="str">
            <v>4)</v>
          </cell>
          <cell r="B473" t="str">
            <v>ค่ากิจกรรมพัฒนาคุณภาพผู้เรียน รหัสบัญชีย่อย 0022004/2,636,400</v>
          </cell>
          <cell r="C473" t="str">
            <v>20005 42002270 4100271</v>
          </cell>
        </row>
        <row r="475">
          <cell r="A475" t="str">
            <v>5)</v>
          </cell>
          <cell r="B475" t="str">
            <v>ค่าจัดการเรียนการสอน รหัสบัญชีย่อย 0022005/4,713,100</v>
          </cell>
          <cell r="C475" t="str">
            <v>20006 42002270 4100348</v>
          </cell>
        </row>
        <row r="477">
          <cell r="A477" t="str">
            <v>1.1.1.2</v>
          </cell>
          <cell r="B477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78">
          <cell r="A478">
            <v>1</v>
          </cell>
          <cell r="B478" t="str">
            <v xml:space="preserve"> ภาคเรียนที่ 2/2568 70%  จำนวน 37,488,985.00  บาท</v>
          </cell>
          <cell r="C478" t="str">
            <v>ศธ 04002/ว47248 ลว.22/ต.ค./2025 โอนครั้งที่ 13</v>
          </cell>
        </row>
        <row r="479">
          <cell r="A479">
            <v>2</v>
          </cell>
          <cell r="B479" t="str">
    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    </cell>
          <cell r="C479" t="str">
            <v>ศธ 04002/ว50952 ลว.22/ธ.ค./2025 โอนครั้งที่ 167</v>
          </cell>
        </row>
        <row r="480">
          <cell r="A480">
            <v>3</v>
          </cell>
          <cell r="B480" t="str">
            <v xml:space="preserve"> ภาคเรียนที่ 1/2569 70% จำนวน 51,718,283‬.00   บาท</v>
          </cell>
          <cell r="C480" t="str">
            <v>ศธ 04002/ว5805 ลว.7 เม.ย.69 โอนครั้งที่ 411</v>
          </cell>
        </row>
        <row r="481">
          <cell r="A481">
            <v>3</v>
          </cell>
          <cell r="B481" t="str">
            <v xml:space="preserve"> ภาคเรียนที่ 1/2568 70% (เพิ่มเติม) จำนวน 17,256,205‬.00 บาท</v>
          </cell>
          <cell r="C481" t="str">
            <v>ศธ 04002/ว1268 ลว.26/มี.ค./2025 โอนครั้งที่ 363</v>
          </cell>
        </row>
        <row r="482">
          <cell r="A482" t="str">
            <v>1)</v>
          </cell>
          <cell r="B482" t="str">
            <v>ค่าจัดการเรียนการสอน รหัสบัญชีย่อย 0024315(ครั้งที่ 13   26,075,110) (ครั้งที่ 167  10,547,330) (ครั้งที่ 411  จำนวน 18,414,800)</v>
          </cell>
          <cell r="C482" t="str">
            <v>20006 45002400 4100005</v>
          </cell>
          <cell r="F482">
            <v>55037240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55037240</v>
          </cell>
        </row>
        <row r="483">
          <cell r="A483" t="str">
            <v>2)</v>
          </cell>
          <cell r="B483" t="str">
            <v>ค่าอุปกรณ์การเรียน รหัสบัญชีย่อย 0024084 (ครั้งที่ 13 4,262,515) (ครั้งที่ 167 1,727,900) (ครั้งที่ 411  จำนวน 4,279,935)</v>
          </cell>
          <cell r="C483" t="str">
            <v>20004 45002400 4100002</v>
          </cell>
          <cell r="F483">
            <v>10270350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10259725</v>
          </cell>
        </row>
        <row r="485">
          <cell r="A485" t="str">
            <v>3)</v>
          </cell>
          <cell r="B485" t="str">
    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    </cell>
          <cell r="C485" t="str">
            <v>20005 45002400 4100004</v>
          </cell>
          <cell r="F485">
            <v>17254960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17254960</v>
          </cell>
        </row>
        <row r="486">
          <cell r="A486" t="str">
            <v>4)</v>
          </cell>
          <cell r="B486" t="str">
            <v xml:space="preserve">ค่าหนังสือเรียน รหัสบัญชีย่อย  0024162  (13,742,133 ครั้งที่ 411)  </v>
          </cell>
          <cell r="C486" t="str">
            <v>20006 45002400 4100001</v>
          </cell>
          <cell r="F486">
            <v>13742133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13742133</v>
          </cell>
        </row>
        <row r="487">
          <cell r="A487" t="str">
            <v>5)</v>
          </cell>
          <cell r="B487" t="str">
            <v xml:space="preserve">ค่าเครื่องแบบนักเรียน   รหัสบัญชีย่อย 0024162    (8,073,025 ครั้งที่ 411)  </v>
          </cell>
          <cell r="C487" t="str">
            <v>20007 45002400 4100003</v>
          </cell>
          <cell r="F487">
            <v>8073025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8073025</v>
          </cell>
        </row>
        <row r="488">
          <cell r="C488" t="str">
            <v xml:space="preserve">ศธ 04002/ว5681 ลว.20/12/2023 โอนครั้งที่ 99 จำนวน13,680,740‬.00บาท </v>
          </cell>
        </row>
        <row r="489">
          <cell r="A489" t="str">
            <v>1)</v>
          </cell>
          <cell r="B489" t="str">
            <v>ค่าอุปกรณ์การเรียน รหัสบัญชีย่อย 0022002/1745120</v>
          </cell>
          <cell r="C489" t="str">
            <v>20004 42002270 4100117</v>
          </cell>
        </row>
        <row r="492">
          <cell r="A492" t="str">
            <v>2)</v>
          </cell>
          <cell r="B492" t="str">
            <v>ค่ากิจกรรมพัฒนาคุณภาพผู้เรียน รหัสบัญชีย่อย 0022004/2379548</v>
          </cell>
          <cell r="C492" t="str">
            <v>20005 42002270 4100271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3)</v>
          </cell>
          <cell r="B493" t="str">
            <v>ค่าจัดการเรียนการสอน รหัสบัญชีย่อย 0022005/9556072</v>
          </cell>
          <cell r="C493" t="str">
            <v>20006 42002270 4100348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1.1.1.4</v>
          </cell>
          <cell r="B494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95">
          <cell r="B495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96">
          <cell r="B496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97">
          <cell r="A497" t="str">
            <v>1)</v>
          </cell>
          <cell r="B497" t="str">
            <v xml:space="preserve">ค่าหนังสือเรียน  รหัสกิจกรรมย่อย 0024007 </v>
          </cell>
          <cell r="C497" t="str">
            <v>20004450024004100037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1.1)</v>
          </cell>
          <cell r="B498" t="str">
            <v>ค่าหนังสือเรียน 993,703 รหัสกิจกรรมย่อย 0024007 1/2568 70%</v>
          </cell>
          <cell r="C498" t="str">
            <v xml:space="preserve">ศธ 04002/ว2992 ลว.2 กค 68 โอนครั้งที่ 647 </v>
          </cell>
        </row>
        <row r="499">
          <cell r="A499" t="str">
            <v>1.2)</v>
          </cell>
          <cell r="B499" t="str">
            <v>ค่าหนังสือเรียน 5,592,137.00  รหัสกิจกรรมย่อย 0024007 1/2568 30%</v>
          </cell>
          <cell r="C499" t="str">
            <v>ศธ 04002/ว40516 ลว.16 กค 68 โอนครั้งที่ 695</v>
          </cell>
        </row>
        <row r="500">
          <cell r="A500" t="str">
            <v>2)</v>
          </cell>
          <cell r="B500" t="str">
            <v>ค่าอุปกรณ์การเรียนรหัสบัญชีย่อย 0024084</v>
          </cell>
          <cell r="C500" t="str">
            <v>20004450024004100114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 t="str">
            <v>2.1)</v>
          </cell>
          <cell r="B501" t="str">
            <v>ค่าอุปกรณ์การเรียน 136,000บาท 1/2568 70%</v>
          </cell>
          <cell r="C501" t="str">
            <v xml:space="preserve">ศธ 04002/ว2992 ลว.2 กค 68 โอนครั้งที่ 647 </v>
          </cell>
        </row>
        <row r="502">
          <cell r="A502" t="str">
            <v>2.2)</v>
          </cell>
          <cell r="B502" t="str">
            <v>ค่าอุปกรณ์การเรียน 1,741,585.00 บาท 1/2568 30%</v>
          </cell>
          <cell r="C502" t="str">
            <v>ศธ 04002/ว40516 ลว.16 กค 68 โอนครั้งที่ 695</v>
          </cell>
        </row>
        <row r="503">
          <cell r="A503" t="str">
            <v>3)</v>
          </cell>
          <cell r="B503" t="str">
            <v>ค่าเครื่องแบบนักเรียน รหัสบัญชีย่อย 0024162</v>
          </cell>
          <cell r="C503" t="str">
            <v>20004450024004100191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 t="str">
            <v>3.1)</v>
          </cell>
          <cell r="B504" t="str">
            <v>ค่าเครื่องแบบนักเรียน รหัสบัญชีย่อย 0024162/477,100 1/2568 70%</v>
          </cell>
          <cell r="C504" t="str">
            <v xml:space="preserve">ศธ 04002/ว2992 ลว.2 กค 68 โอนครั้งที่ 647 </v>
          </cell>
        </row>
        <row r="505">
          <cell r="A505" t="str">
            <v>3.2)</v>
          </cell>
          <cell r="B505" t="str">
            <v>ค่าเครื่องแบบนักเรียน รหัสบัญชีย่อย 0024162/3,283,175.00  1/2568 30%</v>
          </cell>
          <cell r="C505" t="str">
            <v>ศธ 04002/ว40516 ลว.16 กค 68 โอนครั้งที่ 695</v>
          </cell>
        </row>
        <row r="507">
          <cell r="A507" t="str">
            <v>4)</v>
          </cell>
          <cell r="B507" t="str">
            <v>ค่ากิจกรรมพัฒนาคุณภาพผู้เรียน รหัสบัญชีย่อย 0024238</v>
          </cell>
          <cell r="C507" t="str">
            <v>20004450024004100268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 t="str">
            <v>4.1)</v>
          </cell>
          <cell r="B508" t="str">
            <v>ค่ากิจกรรมพัฒนาคุณภาพผู้เรียน รหัสบัญชีย่อย 0024238/274,882 1/2568 70%</v>
          </cell>
          <cell r="C508" t="str">
            <v xml:space="preserve">ศธ 04002/ว2992 ลว.2 กค 68 โอนครั้งที่ 647 </v>
          </cell>
        </row>
        <row r="509">
          <cell r="A509" t="str">
            <v>4.2)</v>
          </cell>
          <cell r="B509" t="str">
            <v>ค่ากิจกรรมพัฒนาคุณภาพผู้เรียน รหัสบัญชีย่อย 0024238/2,511,517.00  1/2568 30%</v>
          </cell>
          <cell r="C509" t="str">
            <v>ศธ 04002/ว40516 ลว.16 กค 68 โอนครั้งที่ 695</v>
          </cell>
        </row>
        <row r="510">
          <cell r="A510" t="str">
            <v>5)</v>
          </cell>
          <cell r="B510" t="str">
            <v>ค่าจัดการเรียนการสอน รหัสบัญชีย่อย 0024315</v>
          </cell>
          <cell r="C510" t="str">
            <v>20004450024004100345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 t="str">
            <v>5.1)</v>
          </cell>
          <cell r="B511" t="str">
            <v>ค่าจัดการเรียนการสอน รหัสบัญชีย่อย 0024315/3,501,022 บาท 1/2568 70%</v>
          </cell>
          <cell r="C511" t="str">
            <v xml:space="preserve">ศธ 04002/ว2992 ลว.2 กค 68 โอนครั้งที่ 647 </v>
          </cell>
        </row>
        <row r="512">
          <cell r="A512" t="str">
            <v>5.2)</v>
          </cell>
          <cell r="B512" t="str">
            <v>ค่าจัดการเรียนการสอน รหัสบัญชีย่อย 0024315/10,226,554.00  บาท 1/2568 30%</v>
          </cell>
          <cell r="C512" t="str">
            <v>ศธ 04002/ว40516 ลว.16 กค 68 โอนครั้งที่ 695</v>
          </cell>
        </row>
        <row r="524">
          <cell r="A524" t="str">
            <v>1.1.2</v>
          </cell>
          <cell r="B524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25">
          <cell r="A525" t="str">
            <v>1.1.2.1</v>
          </cell>
          <cell r="B525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    </cell>
          <cell r="C525" t="str">
            <v>ศธ 04002/ว50973 ลว.22/12/2025 โอนครั้งที่ 175</v>
          </cell>
        </row>
        <row r="526">
          <cell r="B526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27">
          <cell r="A527" t="str">
            <v>1)</v>
          </cell>
          <cell r="B527" t="str">
            <v>ค่าอุปกรณ์การเรียน รหัสบัญชีย่อย 0024084 (ครั้งที่ 175  134,770)</v>
          </cell>
          <cell r="C527" t="str">
            <v>20004 4500 2400 4100002</v>
          </cell>
          <cell r="D527">
            <v>134770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134550</v>
          </cell>
        </row>
        <row r="529">
          <cell r="A529" t="str">
            <v>2)</v>
          </cell>
          <cell r="B529" t="str">
            <v>ค่ากิจกรรมพัฒนาคุณภาพผู้เรียน รหัสบัญชีย่อย 0024238  (ครั้งที่ 175   314,176 บาท</v>
          </cell>
          <cell r="C529" t="str">
            <v>20004 4500 2400 4100004</v>
          </cell>
          <cell r="D529">
            <v>314176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313861</v>
          </cell>
        </row>
        <row r="531">
          <cell r="A531" t="str">
            <v>3)</v>
          </cell>
          <cell r="B531" t="str">
            <v>ค่าจัดกิจกรรมการเรียนการสอน รหัสบัญชีย่อย 0024315 (ครั้งที่ 175  3,578,606 บาท)</v>
          </cell>
          <cell r="C531" t="str">
            <v>20004 4500 2400 4100005</v>
          </cell>
          <cell r="F531">
            <v>3578606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3574189</v>
          </cell>
        </row>
        <row r="533">
          <cell r="A533" t="str">
            <v>1.1.2.2</v>
          </cell>
          <cell r="B533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34">
          <cell r="A534" t="str">
            <v>1.1.2.2.1</v>
          </cell>
          <cell r="B534" t="str">
            <v>หนังสือเรียน รหัสบัญชีย่อย 0022001</v>
          </cell>
          <cell r="C534" t="str">
            <v>20004 42002200 4100037</v>
          </cell>
        </row>
        <row r="535">
          <cell r="A535" t="str">
            <v>1.1.2.2.2</v>
          </cell>
          <cell r="B535" t="str">
            <v>ค่าอุปกรณ์การเรียน รหัสบัญชีย่อย 0022002</v>
          </cell>
          <cell r="C535" t="str">
            <v>20004 42002200 4100114</v>
          </cell>
        </row>
        <row r="536">
          <cell r="A536" t="str">
            <v>1.1.2.2.3</v>
          </cell>
          <cell r="B536" t="str">
            <v>ค่าเครื่องแบบนักเรียน รหัสบัญชีย่อย 0022003</v>
          </cell>
          <cell r="C536" t="str">
            <v>20004 42002200 4100191</v>
          </cell>
        </row>
        <row r="537">
          <cell r="A537" t="str">
            <v>1.1.2.2.4</v>
          </cell>
          <cell r="B537" t="str">
            <v>ค่ากิจกรรมพัฒนาคุณภาพผู้เรียน รหัสบัญชีย่อย 0022004</v>
          </cell>
          <cell r="C537" t="str">
            <v>20005 42002200 4100268</v>
          </cell>
        </row>
        <row r="538">
          <cell r="A538" t="str">
            <v>1.1.2.2.5</v>
          </cell>
          <cell r="B538" t="str">
            <v>ค่าจัดการเรียนการสอน รหัสบัญชีย่อย 0022005</v>
          </cell>
          <cell r="C538" t="str">
            <v>20006 42002200 4100345</v>
          </cell>
        </row>
        <row r="539">
          <cell r="A539" t="str">
            <v>1.1.2.2</v>
          </cell>
          <cell r="B539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39" t="str">
            <v>ศธ 04002/ว5898 ลว.6/12/2024 โอนครั้งที่ 5</v>
          </cell>
        </row>
        <row r="540">
          <cell r="A540" t="str">
            <v>1.1.2.2.1</v>
          </cell>
          <cell r="B540" t="str">
            <v>ค่าเครื่องแบบนักเรียน รหัสบัญชีย่อย 0022003</v>
          </cell>
          <cell r="C540" t="str">
            <v>20004 42002200 4100191</v>
          </cell>
        </row>
        <row r="541">
          <cell r="A541" t="str">
            <v>1.1.3</v>
          </cell>
          <cell r="B541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41" t="str">
            <v>20004 4500 2400 4100005</v>
          </cell>
        </row>
        <row r="542">
          <cell r="B542" t="str">
            <v>6911410</v>
          </cell>
          <cell r="C542" t="str">
            <v>20004 69 51993 00000</v>
          </cell>
          <cell r="I542">
            <v>0</v>
          </cell>
          <cell r="J542">
            <v>0</v>
          </cell>
        </row>
        <row r="543">
          <cell r="A543" t="str">
            <v>1.1.3.1</v>
          </cell>
          <cell r="B543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    </cell>
          <cell r="C543" t="str">
            <v>20004 4500 2400 4100005</v>
          </cell>
          <cell r="F543">
            <v>1055000</v>
          </cell>
          <cell r="G543">
            <v>0</v>
          </cell>
          <cell r="H543">
            <v>0</v>
          </cell>
          <cell r="K543">
            <v>0</v>
          </cell>
          <cell r="L543">
            <v>1028500</v>
          </cell>
        </row>
        <row r="544">
          <cell r="B544" t="str">
    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    </cell>
          <cell r="C544" t="str">
            <v>ศธ 04002/ว51300 ลว.25 ธ.ค.68 โอนครั้งที่ 182</v>
          </cell>
        </row>
        <row r="548">
          <cell r="A548" t="str">
            <v>1.1.3.2</v>
          </cell>
          <cell r="B548" t="str">
            <v xml:space="preserve">รายการค่าจัดการเรียนการสอน (ปัจจัยพื้นฐานนักเรียนยากจน) </v>
          </cell>
          <cell r="C548" t="str">
            <v xml:space="preserve">20004 42002200 4100345 </v>
          </cell>
        </row>
        <row r="549">
          <cell r="A549" t="str">
            <v>1.1.3.2.1</v>
          </cell>
        </row>
        <row r="551">
          <cell r="I551">
            <v>0</v>
          </cell>
          <cell r="J551">
            <v>0</v>
          </cell>
        </row>
        <row r="570">
          <cell r="A570">
            <v>2</v>
          </cell>
          <cell r="B570" t="str">
            <v xml:space="preserve">โครงการพัฒนาสื่อและเทคโนโลยีสารสนเทศเพื่อการศึกษา </v>
          </cell>
          <cell r="C570" t="str">
            <v xml:space="preserve">20004 4520 4900 </v>
          </cell>
        </row>
        <row r="571">
          <cell r="B571" t="str">
            <v xml:space="preserve"> งบดำเนินงาน 69112xx</v>
          </cell>
        </row>
        <row r="573">
          <cell r="A573">
            <v>2.1</v>
          </cell>
          <cell r="B573" t="str">
            <v xml:space="preserve">กิจกรรมการส่งเสริมการจัดการศึกษาทางไกล </v>
          </cell>
          <cell r="C573" t="str">
            <v>20004 69 86184 00000</v>
          </cell>
        </row>
        <row r="574">
          <cell r="A574" t="str">
            <v>2.1.1</v>
          </cell>
          <cell r="B574" t="str">
            <v xml:space="preserve"> งบดำเนินงาน 69112xx</v>
          </cell>
          <cell r="C574" t="str">
            <v xml:space="preserve">20004 4520 4900 2000000 </v>
          </cell>
        </row>
        <row r="575">
          <cell r="A575" t="str">
            <v>2.1.1.1</v>
          </cell>
          <cell r="B575" t="str">
            <v>ค่าใช้จ่ายในการพัฒนาคุณภาพการจัดการศึกษาทางไกลผ่านดาวเทียม (DLTV) ประจำปีงบประมาณ พ.ศ. 2569</v>
          </cell>
          <cell r="C575" t="str">
            <v>ศธ 04002/ว50939 ลว. 22 ธค 69 โอนครั้งที่ 158</v>
          </cell>
          <cell r="F575">
            <v>20000</v>
          </cell>
          <cell r="H575">
            <v>0</v>
          </cell>
          <cell r="K575">
            <v>0</v>
          </cell>
          <cell r="L575">
            <v>20000</v>
          </cell>
        </row>
        <row r="576">
          <cell r="A576" t="str">
            <v>2.1.1.2</v>
          </cell>
          <cell r="B576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76" t="str">
            <v>ศธ 04002/ว1247 ลว.26  มค 68 โอนครั้งที่ 362</v>
          </cell>
          <cell r="F576">
            <v>0</v>
          </cell>
          <cell r="G576">
            <v>0</v>
          </cell>
          <cell r="H576">
            <v>0</v>
          </cell>
          <cell r="K576">
            <v>0</v>
          </cell>
          <cell r="L576">
            <v>0</v>
          </cell>
        </row>
        <row r="578">
          <cell r="B578" t="str">
            <v xml:space="preserve"> งบลงทุน ค่าครุภัณฑ์ 6811310</v>
          </cell>
          <cell r="C578" t="str">
            <v>20004 45004900 3110xxx</v>
          </cell>
        </row>
        <row r="580">
          <cell r="B580" t="str">
            <v>ครุภัณฑ์การศึกษา 120611</v>
          </cell>
        </row>
        <row r="581">
          <cell r="A581" t="str">
            <v>2.2.1</v>
          </cell>
          <cell r="B581" t="str">
            <v>ครุภัณฑ์ทดแทนโรงเรียนที่ใช้การศึกษาทางไกลผ่านดาวเทียม New DLTV</v>
          </cell>
          <cell r="C581" t="str">
            <v>ศธ 04002/ว455 ลว. 4 กพ 68 โอนครั้งที่ 239</v>
          </cell>
        </row>
        <row r="582">
          <cell r="A582" t="str">
            <v>2.2.1.1</v>
          </cell>
          <cell r="B582" t="str">
            <v>โรงเรียนวัดแสงมณี</v>
          </cell>
          <cell r="C582" t="str">
            <v>20004 45004900 3110234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</row>
        <row r="583">
          <cell r="A583" t="str">
            <v>2.2.1.2</v>
          </cell>
          <cell r="B583" t="str">
            <v>โรงเรียนวัดอดิศร</v>
          </cell>
          <cell r="C583" t="str">
            <v>20005 45004900 3110235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 t="str">
            <v>2.2.1.3</v>
          </cell>
          <cell r="B584" t="str">
            <v>โรงเรียนศาลาลอย</v>
          </cell>
          <cell r="C584" t="str">
            <v>20006 45004900 3110236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A585" t="str">
            <v>2.2.1.4</v>
          </cell>
        </row>
        <row r="586">
          <cell r="A586" t="str">
            <v>2.2.1.5</v>
          </cell>
        </row>
        <row r="587">
          <cell r="A587" t="str">
            <v>2.2.1.6</v>
          </cell>
        </row>
        <row r="588">
          <cell r="A588" t="str">
            <v>2.2.1.7</v>
          </cell>
        </row>
        <row r="589">
          <cell r="A589" t="str">
            <v>2.2.1.8</v>
          </cell>
        </row>
        <row r="590">
          <cell r="A590" t="str">
            <v>2.2.2</v>
          </cell>
          <cell r="B590" t="str">
            <v xml:space="preserve">ครุภัณฑ์ทดแทนห้องเรียน DLTV สำหรับโรงเรียน Stan Alone      </v>
          </cell>
          <cell r="C590" t="str">
            <v>ศธ 04002/ว3517 ลว. 22/สค./2566 โอนครั้งที่ 794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 t="str">
            <v>2.2.1.9</v>
          </cell>
          <cell r="B591" t="str">
            <v>คลอง 11 ศาลาครุ</v>
          </cell>
          <cell r="C591" t="str">
            <v>200044200470031113337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 t="str">
            <v>2.2.1.10</v>
          </cell>
          <cell r="B592" t="str">
            <v>แสนจำหน่ายวิทยา</v>
          </cell>
          <cell r="C592" t="str">
            <v>200044200470031113339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4">
          <cell r="A594">
            <v>3</v>
          </cell>
          <cell r="B594" t="str">
            <v>โครงการสร้างโอกาสและลดความเหลื่อมล้ำทางการศึกษาในระดับพื้นที่</v>
          </cell>
          <cell r="C594" t="str">
            <v>20004 4520 6900 2000000</v>
          </cell>
        </row>
        <row r="595">
          <cell r="A595">
            <v>3.1</v>
          </cell>
          <cell r="B595" t="str">
            <v xml:space="preserve">กิจกรรมการยกระดับคุณภาพโรงเรียนขยายโอกาส </v>
          </cell>
          <cell r="C595" t="str">
            <v xml:space="preserve">20004 69 00106 00000 </v>
          </cell>
        </row>
        <row r="596">
          <cell r="B596" t="str">
            <v xml:space="preserve"> งบดำเนินงาน 69112xx</v>
          </cell>
          <cell r="C596" t="str">
            <v>20004 4520 6900 2000000</v>
          </cell>
        </row>
        <row r="597">
          <cell r="A597" t="str">
            <v>3.1.1</v>
          </cell>
          <cell r="B597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97" t="str">
            <v>ศธ 04002/ว48831 ลว. 17 พ.ย. 68 โอนครั้งที่ 79</v>
          </cell>
          <cell r="F597">
            <v>1200</v>
          </cell>
          <cell r="G597">
            <v>0</v>
          </cell>
          <cell r="H597">
            <v>0</v>
          </cell>
          <cell r="K597">
            <v>800</v>
          </cell>
          <cell r="L597">
            <v>0</v>
          </cell>
        </row>
        <row r="598">
          <cell r="A598" t="str">
            <v>3.1.2</v>
          </cell>
          <cell r="B598" t="str">
    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    </cell>
          <cell r="C598" t="str">
            <v>ศธ 04002/ว50787 ลว.22 ธ.ค. 68 โอนครั้งที่ 161</v>
          </cell>
          <cell r="F598">
            <v>14000</v>
          </cell>
          <cell r="G598">
            <v>0</v>
          </cell>
          <cell r="H598">
            <v>0</v>
          </cell>
          <cell r="K598">
            <v>14000</v>
          </cell>
          <cell r="L598">
            <v>0</v>
          </cell>
        </row>
        <row r="599">
          <cell r="A599" t="str">
            <v>3.1.3</v>
          </cell>
          <cell r="B599" t="str">
            <v xml:space="preserve">ค่าใช้จ่ายในการดำเนินการขับเคลื่อนแผนบริหารจัดการโรงเรียนขยายโอกาสทางการศึกษา ระยะ 5 ปี (ปีการศึกษา 2569 – 2573)  </v>
          </cell>
          <cell r="C599" t="str">
            <v>ศธ 04002/ว2335 ลว.29 พค 68 โอนครั้งที่ 543</v>
          </cell>
          <cell r="F599">
            <v>19000</v>
          </cell>
          <cell r="G599">
            <v>0</v>
          </cell>
          <cell r="H599">
            <v>0</v>
          </cell>
          <cell r="K599">
            <v>0</v>
          </cell>
          <cell r="L599">
            <v>0</v>
          </cell>
        </row>
        <row r="600">
          <cell r="A600" t="str">
            <v>3.1.3.1</v>
          </cell>
          <cell r="B600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600" t="str">
            <v>ศธ 04002/ว40620 ลว.17 ก.ค. 68 โอนครั้งที่ 709</v>
          </cell>
          <cell r="F600">
            <v>0</v>
          </cell>
          <cell r="G600">
            <v>0</v>
          </cell>
          <cell r="H600">
            <v>0</v>
          </cell>
          <cell r="K600">
            <v>0</v>
          </cell>
          <cell r="L600">
            <v>0</v>
          </cell>
        </row>
        <row r="601">
          <cell r="A601">
            <v>4</v>
          </cell>
          <cell r="B601" t="str">
            <v>กิจกรรมพัฒนาการจัดการศึกษาโรงเรียนที่ตั้งในพื้นที่ลักษณะพิเศษ</v>
          </cell>
          <cell r="C601" t="str">
            <v>20004 68 00017 00000</v>
          </cell>
        </row>
        <row r="602">
          <cell r="B602" t="str">
            <v xml:space="preserve"> งบดำเนินงาน 68112xx</v>
          </cell>
          <cell r="C602" t="str">
            <v xml:space="preserve">20004 42006700 2000000 </v>
          </cell>
        </row>
        <row r="603">
          <cell r="A603">
            <v>4.0999999999999996</v>
          </cell>
          <cell r="B603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603" t="str">
            <v>ศธ 04002/ว2091 ลว.28 พค 67 โอนครั้งที่ 60</v>
          </cell>
        </row>
        <row r="607">
          <cell r="A607" t="str">
            <v>ง</v>
          </cell>
          <cell r="B607" t="str">
            <v>แผนงานพื้นฐานด้านการพัฒนาและเสริมสร้างศักยภาพทรัพยากรมนุษย์</v>
          </cell>
          <cell r="C607" t="str">
            <v xml:space="preserve">20004 3700 </v>
          </cell>
          <cell r="D607">
            <v>22499810</v>
          </cell>
          <cell r="E607">
            <v>3500000</v>
          </cell>
          <cell r="F607">
            <v>25999810</v>
          </cell>
          <cell r="G607">
            <v>13631.6</v>
          </cell>
          <cell r="H607">
            <v>1873402.2</v>
          </cell>
          <cell r="I607">
            <v>0</v>
          </cell>
          <cell r="J607">
            <v>0</v>
          </cell>
          <cell r="K607">
            <v>2840375.92</v>
          </cell>
          <cell r="L607">
            <v>19487534.109999999</v>
          </cell>
          <cell r="M607">
            <v>1784866.17</v>
          </cell>
          <cell r="N607">
            <v>25999810</v>
          </cell>
          <cell r="O607">
            <v>1887033.8</v>
          </cell>
          <cell r="P607">
            <v>22327910.030000001</v>
          </cell>
          <cell r="Q607">
            <v>1887033.8</v>
          </cell>
          <cell r="R607">
            <v>22327910.030000001</v>
          </cell>
          <cell r="S607">
            <v>2701922.8</v>
          </cell>
          <cell r="T607">
            <v>138453.12</v>
          </cell>
          <cell r="U607">
            <v>1303478.7</v>
          </cell>
          <cell r="V607">
            <v>4005401.5</v>
          </cell>
          <cell r="W607">
            <v>-50133.120000000003</v>
          </cell>
          <cell r="AC607">
            <v>10</v>
          </cell>
          <cell r="AD607">
            <v>5</v>
          </cell>
          <cell r="AE607">
            <v>50</v>
          </cell>
        </row>
        <row r="608">
          <cell r="B608" t="str">
            <v xml:space="preserve"> งบดำเนินงาน 69112xx</v>
          </cell>
        </row>
        <row r="610">
          <cell r="A610">
            <v>1</v>
          </cell>
          <cell r="B610" t="str">
            <v xml:space="preserve">ผลผลิตผู้จบการศึกษาก่อนประถมศึกษา </v>
          </cell>
          <cell r="C610" t="str">
            <v>20004 3720 1000 2000000</v>
          </cell>
        </row>
        <row r="611">
          <cell r="C611" t="str">
            <v>20004 3720 1000 2000000</v>
          </cell>
        </row>
        <row r="613">
          <cell r="B613" t="str">
            <v>ค่าครุภัณฑ์ 6911310</v>
          </cell>
        </row>
        <row r="615">
          <cell r="A615">
            <v>1.1000000000000001</v>
          </cell>
          <cell r="B615" t="str">
            <v xml:space="preserve">กิจกรรมการจัดการศึกษาก่อนประถมศึกษา  </v>
          </cell>
          <cell r="C615" t="str">
            <v>20004 68 05162 00000</v>
          </cell>
        </row>
        <row r="617">
          <cell r="B617" t="str">
            <v xml:space="preserve"> งบดำเนินงาน 69112xx</v>
          </cell>
        </row>
        <row r="654">
          <cell r="A654">
            <v>1</v>
          </cell>
          <cell r="B654" t="str">
            <v>งบสพฐ.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72">
          <cell r="B672" t="str">
            <v>ครุภัณฑ์การศึกษา 120611</v>
          </cell>
        </row>
        <row r="673">
          <cell r="B673" t="str">
            <v>เครื่องเล่นสนามระดับก่อนประถมศึกษาแบบ 2</v>
          </cell>
          <cell r="C673" t="str">
            <v>ศธ04002/ว1802 ลว.8 พค 67 โอนครั้งที่ 7</v>
          </cell>
        </row>
        <row r="674">
          <cell r="A674" t="str">
            <v>1)</v>
          </cell>
          <cell r="B674" t="str">
            <v>โรงเรียนทองพูลอุทิศ</v>
          </cell>
          <cell r="C674" t="str">
            <v>20004350001003110490</v>
          </cell>
        </row>
        <row r="675">
          <cell r="B675" t="str">
            <v>ผูกพัน ครบ 16 กค 67</v>
          </cell>
          <cell r="C675">
            <v>4100385427</v>
          </cell>
        </row>
        <row r="676">
          <cell r="A676" t="str">
            <v>2)</v>
          </cell>
          <cell r="B676" t="str">
            <v>โรงเรียนวัดชัยมังคลาราม</v>
          </cell>
          <cell r="C676" t="str">
            <v>20004350001003110491</v>
          </cell>
        </row>
        <row r="677">
          <cell r="B677" t="str">
            <v>ผูกพัน ครบ 16 กค 67</v>
          </cell>
          <cell r="C677">
            <v>4100398102</v>
          </cell>
        </row>
        <row r="678">
          <cell r="A678" t="str">
            <v>3)</v>
          </cell>
          <cell r="B678" t="str">
            <v>โรงเรียนวัดดอนใหญ่</v>
          </cell>
          <cell r="C678" t="str">
            <v>20004350001003110492</v>
          </cell>
        </row>
        <row r="679">
          <cell r="B679" t="str">
            <v>ผูกพัน ครบ 19 กค 67</v>
          </cell>
          <cell r="C679">
            <v>410034351</v>
          </cell>
        </row>
        <row r="686">
          <cell r="A686" t="str">
            <v>1.1.2</v>
          </cell>
          <cell r="B686" t="str">
            <v xml:space="preserve">เครื่องเล่นสนามระดับก่อนประถมศึกษา แบบ 1 </v>
          </cell>
          <cell r="C686" t="str">
            <v>ศธ04002/ว1802 ลว.8 พค 67 โอนครั้งที่ 7</v>
          </cell>
        </row>
        <row r="687">
          <cell r="A687" t="str">
            <v>1)</v>
          </cell>
          <cell r="B687" t="str">
            <v>โรงเรียนวัดแสงมณี</v>
          </cell>
          <cell r="C687" t="str">
            <v>20004350001003110493</v>
          </cell>
        </row>
        <row r="688">
          <cell r="B688" t="str">
            <v>ผูกพัน ครบ 9 กค 67</v>
          </cell>
          <cell r="C688">
            <v>4100394811</v>
          </cell>
        </row>
        <row r="693">
          <cell r="A693">
            <v>1.2</v>
          </cell>
          <cell r="B693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93" t="str">
            <v>20004 67 00080  00000</v>
          </cell>
        </row>
        <row r="694">
          <cell r="B694" t="str">
            <v xml:space="preserve"> งบดำเนินงาน 69112xx</v>
          </cell>
          <cell r="C694" t="str">
            <v>20004 3720 1000 2000000</v>
          </cell>
        </row>
        <row r="695">
          <cell r="A695" t="str">
            <v>1.2.1</v>
          </cell>
          <cell r="B695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95" t="str">
            <v>ที่ ศธ04002/ว5680 ลว 20 ธค 66 ครั้งที่ 100</v>
          </cell>
        </row>
        <row r="696">
          <cell r="A696" t="str">
            <v>1.2.2</v>
          </cell>
          <cell r="B696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96" t="str">
            <v>ที่ ศธ04002/ว3094 ลว 18 กค 67 ครั้งที่ 230</v>
          </cell>
        </row>
        <row r="701">
          <cell r="A701">
            <v>0</v>
          </cell>
          <cell r="B701" t="str">
            <v>ผลผลิตผู้จบการศึกษาขั้นพื้นฐาน</v>
          </cell>
          <cell r="C701" t="str">
            <v>20004 3720 1000 2000000</v>
          </cell>
        </row>
        <row r="702">
          <cell r="B702" t="str">
            <v xml:space="preserve"> รวมงบดำเนินงาน 69112xx</v>
          </cell>
          <cell r="C702" t="str">
            <v>20004 3720 1000 2000000</v>
          </cell>
        </row>
        <row r="705">
          <cell r="B705" t="str">
            <v>งบลงทุน ครุภัณฑ์ 6911310</v>
          </cell>
        </row>
        <row r="706">
          <cell r="B706" t="str">
            <v>งบลงทุน สิ่งก่อสร้าง 6911320</v>
          </cell>
        </row>
        <row r="707">
          <cell r="A707">
            <v>1.1000000000000001</v>
          </cell>
          <cell r="B707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707" t="str">
            <v>20004 69 00080 00000</v>
          </cell>
        </row>
        <row r="709">
          <cell r="A709" t="str">
            <v>1.1.1</v>
          </cell>
          <cell r="B709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709" t="str">
            <v>ที่ ศธ04002/ว5967 ลว 11 ธค 67 ครั้งที่ 119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A710" t="str">
            <v>1.1.2</v>
          </cell>
          <cell r="B710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710" t="str">
            <v>ที่ ศธ04002/ว2449 ลว 6 มิ.ย. 68 ครั้งที่ 560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2">
          <cell r="A712">
            <v>1.2</v>
          </cell>
          <cell r="B712" t="str">
            <v>กิจกรรมการสนับสนุนการศึกษาขั้นพื้นฐาน</v>
          </cell>
          <cell r="C712" t="str">
            <v>20004 69 00146 00000</v>
          </cell>
        </row>
        <row r="713">
          <cell r="B713" t="str">
            <v xml:space="preserve"> งบดำเนินงาน 69112xx </v>
          </cell>
          <cell r="C713" t="str">
            <v>20004 3720 1000 2000000</v>
          </cell>
        </row>
        <row r="714">
          <cell r="A714" t="str">
            <v>1.2.1</v>
          </cell>
          <cell r="B714" t="str">
            <v xml:space="preserve">ค่าเช่าใช้บริการสัญญาณอินเทอร์เน็ต </v>
          </cell>
          <cell r="F714">
            <v>973953</v>
          </cell>
          <cell r="G714">
            <v>13631.6</v>
          </cell>
          <cell r="H714">
            <v>202802.2</v>
          </cell>
          <cell r="I714">
            <v>0</v>
          </cell>
          <cell r="J714">
            <v>0</v>
          </cell>
          <cell r="K714">
            <v>47710.6</v>
          </cell>
          <cell r="L714">
            <v>709807.7</v>
          </cell>
        </row>
        <row r="715">
          <cell r="A715" t="str">
            <v>1)</v>
          </cell>
          <cell r="B715" t="str">
            <v xml:space="preserve">ค่าเช่าใช้บริการสัญญาณอินเทอร์เน็ต 6 เดือน (ตุลาคม 2568 – มีนาคม 2569)   649,302.-บาท </v>
          </cell>
          <cell r="C715" t="str">
            <v>ศธ 04002/ว1923   ลว. 4 ก.พ. 69/ โอนครั้งที่ 277</v>
          </cell>
        </row>
        <row r="716">
          <cell r="A716" t="str">
            <v>2)</v>
          </cell>
          <cell r="B716" t="str">
            <v>ค่าเช่าใช้บริการสัญญาณอินเทอร์เน็ต  3 เดือน (เม.ย. 69 - มิ.ย. 69) 324,651 บาท</v>
          </cell>
          <cell r="C716" t="str">
            <v>ศธ 04002/ว7214 ลว. 30 เม.ย.69 โอนครั้งที่ 489</v>
          </cell>
        </row>
        <row r="717">
          <cell r="A717" t="str">
            <v>1.2.2</v>
          </cell>
          <cell r="B717" t="str">
    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    </cell>
          <cell r="C717" t="str">
            <v>ศธ 04002/ว2323 ลว. 11 ก.พ.69 โอนครั้งที่ 292</v>
          </cell>
          <cell r="F717">
            <v>10000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10000</v>
          </cell>
          <cell r="L717">
            <v>0</v>
          </cell>
        </row>
        <row r="718">
          <cell r="A718" t="str">
            <v>1.2.3</v>
          </cell>
          <cell r="B718" t="str">
            <v>ค่าใช้จ่ายในการเดินทางของคณะทำงานที่เข้าร่วมประชุมโครงการปฐมนิเทศนักเรียนทุนการศึกษา เฉลิมราชกุมารี ระยะที่ 2 รุ่นที่ 9 ประจำปี 2569 ระหว่างวันที่ 19 – 22 เมษายน 2569 ณ โรงแรมริเวอร์ไซด์ กรุงเทพมหานคร</v>
          </cell>
          <cell r="C718" t="str">
            <v>ศธ 04002/ว9198 ลว. 2 มิ.ย. 69 โอนครั้งที่ 601</v>
          </cell>
          <cell r="F718">
            <v>800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>
            <v>1.3</v>
          </cell>
          <cell r="B719" t="str">
            <v>กิจกรรมส่งเสริมการอ่าน</v>
          </cell>
          <cell r="C719" t="str">
            <v>20004 69 00147 00000</v>
          </cell>
        </row>
        <row r="721">
          <cell r="A721" t="str">
            <v>1.3.1</v>
          </cell>
          <cell r="B721" t="str">
    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    </cell>
          <cell r="C721" t="str">
            <v>ศธ04002/ว3738 ลว. 4 มี.ค. 69 ครั้งที่ 341</v>
          </cell>
          <cell r="F721">
            <v>10000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 t="str">
            <v>1.3.1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A723">
            <v>1.4</v>
          </cell>
          <cell r="B723" t="str">
            <v>กิจกรรมการบริหารจัดการในเขตพื้นที่การศึกษา</v>
          </cell>
          <cell r="C723" t="str">
            <v>20004 69 00148 00000</v>
          </cell>
        </row>
        <row r="725">
          <cell r="B725" t="str">
            <v xml:space="preserve"> งบดำเนินงาน 69112xx </v>
          </cell>
        </row>
        <row r="730">
          <cell r="A730" t="str">
            <v>1.4.1</v>
          </cell>
          <cell r="B730" t="str">
            <v>งบประจำ บริหารจัดการสำนักงาน 790,000 บาท</v>
          </cell>
        </row>
        <row r="731">
          <cell r="A731">
            <v>1</v>
          </cell>
          <cell r="F731">
            <v>0</v>
          </cell>
        </row>
        <row r="732">
          <cell r="A732" t="str">
            <v>1)</v>
          </cell>
          <cell r="F732">
            <v>240000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174447.92</v>
          </cell>
          <cell r="L732">
            <v>0</v>
          </cell>
        </row>
        <row r="734">
          <cell r="F734">
            <v>222000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222000</v>
          </cell>
          <cell r="L734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F737">
            <v>75000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F738">
            <v>32710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44114.98</v>
          </cell>
          <cell r="L738">
            <v>0</v>
          </cell>
        </row>
        <row r="739">
          <cell r="F739">
            <v>138000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96904.9</v>
          </cell>
          <cell r="L739">
            <v>0</v>
          </cell>
        </row>
        <row r="741">
          <cell r="F741">
            <v>65000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27950</v>
          </cell>
          <cell r="L741">
            <v>0</v>
          </cell>
        </row>
        <row r="742">
          <cell r="F742">
            <v>50000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B745" t="str">
            <v>ค่าจ้างยืม 52000 บาท สาธารณูปโภคยืม 60,000  บาท โอนพาหนะ 50,000 บาท วัสดุยืม l8,000 บาท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62">
          <cell r="E762">
            <v>4200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B767" t="str">
            <v>โครงการพัฒนาระบบแนะแนวการเรียน (Coaching) และแนะแนวเป้าหมายชีวิต 18,000 บาท</v>
          </cell>
          <cell r="C767" t="str">
            <v>ศธ04002/ว6334 ลว.21 เม.ย. 69 ครั้งที่ 3 โอนครั้งที่ 440</v>
          </cell>
          <cell r="E767">
            <v>18000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16350</v>
          </cell>
          <cell r="L767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E770">
            <v>25800</v>
          </cell>
          <cell r="F770">
            <v>25800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19000</v>
          </cell>
          <cell r="L770">
            <v>0</v>
          </cell>
        </row>
        <row r="771">
          <cell r="D771">
            <v>0</v>
          </cell>
          <cell r="E771">
            <v>129290</v>
          </cell>
          <cell r="F771">
            <v>129290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65000</v>
          </cell>
          <cell r="L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 t="str">
            <v>2.4.2)</v>
          </cell>
          <cell r="B774" t="str">
            <v>โครงการสร้างเครือข่ายตรวจสอบภายใน 25,000 บาท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</row>
        <row r="775">
          <cell r="A775" t="str">
            <v>2.4.3)</v>
          </cell>
          <cell r="B775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A776" t="str">
            <v>2.4.4)</v>
          </cell>
          <cell r="B776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    </cell>
          <cell r="E776">
            <v>65000</v>
          </cell>
          <cell r="F776">
            <v>65000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65000</v>
          </cell>
          <cell r="L776">
            <v>0</v>
          </cell>
        </row>
        <row r="777">
          <cell r="A777" t="str">
            <v>2.4.5)</v>
          </cell>
          <cell r="B777" t="str">
    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B778" t="str">
            <v>อนุมัติ ครั้งที่ 2  225,805 บาท</v>
          </cell>
        </row>
        <row r="779">
          <cell r="A779" t="str">
            <v>2.4.6)</v>
          </cell>
          <cell r="B779" t="str">
    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2.4.7)</v>
          </cell>
          <cell r="B780" t="str">
            <v>โครงการพัฒนาสมรรถนะข้าราชการครูและบุคลากรทางการศึกษา 100,000 บาท  อนุมัติครั้งที่ 1 30,000 บาท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</row>
        <row r="781">
          <cell r="A781" t="str">
            <v>2.4.8)</v>
          </cell>
          <cell r="B781" t="str">
            <v>โครงการประชุม อ.ก.ค.ศ. เขตพื้นที่ 258,060 บาท  อนุมัติครั้งที่ 1   95,000 บาท</v>
          </cell>
          <cell r="E781">
            <v>25000</v>
          </cell>
          <cell r="F781">
            <v>25000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 t="str">
            <v>2.4.9)</v>
          </cell>
          <cell r="B782" t="str">
    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 t="str">
            <v>2.4.10)</v>
          </cell>
          <cell r="B783" t="str">
            <v>โครงการพัฒนาประสิทธิภาพการบริหารจัดการงานอำนวยการ 148,490 บาท  อนุมัติครั้งที่ 1    41,650 บาท</v>
          </cell>
          <cell r="E783">
            <v>19290</v>
          </cell>
          <cell r="F783">
            <v>19290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 t="str">
            <v>2.4.11)</v>
          </cell>
          <cell r="B784" t="str">
            <v>โครงการพัฒนาระบบข้อมูลสารสนเทศ 30,000 บาท</v>
          </cell>
          <cell r="E784">
            <v>20000</v>
          </cell>
          <cell r="F784">
            <v>20000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840">
          <cell r="A840" t="str">
            <v>2.1.4</v>
          </cell>
        </row>
        <row r="841">
          <cell r="A841" t="str">
            <v>1)</v>
          </cell>
        </row>
        <row r="843">
          <cell r="A843" t="str">
            <v>2)</v>
          </cell>
        </row>
        <row r="845">
          <cell r="A845" t="str">
            <v>3)</v>
          </cell>
        </row>
        <row r="847">
          <cell r="A847" t="str">
            <v>4)</v>
          </cell>
        </row>
        <row r="849">
          <cell r="A849">
            <v>1.5</v>
          </cell>
          <cell r="B849" t="str">
            <v>กิจกรรมการจัดการศึกษาประถมศึกษาสำหรับโรงเรียนปกติ</v>
          </cell>
          <cell r="C849" t="str">
            <v>20004 69 05164 00000</v>
          </cell>
        </row>
        <row r="850">
          <cell r="B850" t="str">
            <v>งบดำเนินงาน  69112xx</v>
          </cell>
        </row>
        <row r="853">
          <cell r="C853" t="str">
            <v>ศธ04002/ว46832 ลว.17 ต.ค. 68 ครั้งที่ 7  2,000,000 บาท</v>
          </cell>
        </row>
        <row r="854">
          <cell r="B854" t="str">
            <v>ค่าสาธารณูปโภค    900,000 บาท อนุมัตครั้งที่ 1 300,000 บาท ครั้งที่ 2  140,000 บาท</v>
          </cell>
          <cell r="C854" t="str">
            <v>ศธ04002/ว46832 ลว.17 ต.ค. 68 ครั้งที่ 7  2,000,000 บาท</v>
          </cell>
          <cell r="E854">
            <v>440000</v>
          </cell>
          <cell r="G854">
            <v>0</v>
          </cell>
          <cell r="H854">
            <v>0</v>
          </cell>
          <cell r="K854">
            <v>414907.83</v>
          </cell>
          <cell r="L854">
            <v>0</v>
          </cell>
        </row>
        <row r="856">
          <cell r="A856" t="str">
            <v>2)</v>
          </cell>
          <cell r="B856" t="str">
            <v>ค้าจ้างเหมาบริการ ลูกจ้างสพป.ปท.2 15000x5คนx12 เดือน 900,000 บาท จัดสรรครั้งที่ 1  225,000 บาท</v>
          </cell>
          <cell r="C856" t="str">
            <v>ศธ04002/ว46832 ลว.17 ต.ค. 68 ครั้งที่ 7  2,000,000 บาท</v>
          </cell>
          <cell r="E856">
            <v>430000</v>
          </cell>
          <cell r="G856">
            <v>0</v>
          </cell>
          <cell r="H856">
            <v>0</v>
          </cell>
          <cell r="K856">
            <v>429709.69</v>
          </cell>
          <cell r="L856">
            <v>0</v>
          </cell>
        </row>
        <row r="857">
          <cell r="B857" t="str">
            <v>ค้าจ้างเหมาบริการ ลูกจ้างสพป.ปท.2 ครั้งที่ 2  75,000 บาท ยืมยกย่องเชิดชูเกียรติ 50,000 บาท</v>
          </cell>
          <cell r="C857" t="str">
            <v>ศธ04002/ว2369 ลว.11 ก.พ.69 ครั้งที่ 294  500,000 บาท</v>
          </cell>
        </row>
        <row r="858">
          <cell r="A858" t="str">
            <v>3)</v>
          </cell>
          <cell r="B858" t="str">
            <v>ค่าใช้จ่ายในการประชุม อ.ก.ค.ศ. เขตพื้นที่การศึกษา  60,000 บาท</v>
          </cell>
          <cell r="C858" t="str">
            <v>ศธ04002/ว46832 ลว.17 ต.ค. 68 ครั้งที่ 7  2,000,000 บาท</v>
          </cell>
        </row>
        <row r="859">
          <cell r="A859" t="str">
            <v>3)</v>
          </cell>
          <cell r="B859" t="str">
            <v xml:space="preserve">ค่าซ่อมแซมยานพาหนะและขนส่ง 240,000 บาท ครั้งที่ 1  25,000 บาท </v>
          </cell>
          <cell r="C859" t="str">
            <v>ศธ04002/ว46832 ลว.17 ต.ค. 68 ครั้งที่ 7  2,000,000 บาท</v>
          </cell>
          <cell r="E859">
            <v>25000</v>
          </cell>
          <cell r="G859">
            <v>0</v>
          </cell>
          <cell r="H859">
            <v>0</v>
          </cell>
          <cell r="K859">
            <v>14162.52</v>
          </cell>
          <cell r="L859">
            <v>0</v>
          </cell>
        </row>
        <row r="861">
          <cell r="A861" t="str">
            <v>4)</v>
          </cell>
          <cell r="B861" t="str">
            <v>ค่าซ่อมแซมครุภัณฑ์ 200,000 บาท ครั้งที่ 1  127,290 บาท</v>
          </cell>
          <cell r="C861" t="str">
            <v>ศธ04002/ว46832 ลว.17 ต.ค. 68 ครั้งที่ 7  2,000,000 บาท</v>
          </cell>
          <cell r="E861">
            <v>127290</v>
          </cell>
          <cell r="G861">
            <v>0</v>
          </cell>
          <cell r="H861">
            <v>0</v>
          </cell>
          <cell r="K861">
            <v>127290</v>
          </cell>
          <cell r="L861">
            <v>0</v>
          </cell>
        </row>
        <row r="862">
          <cell r="A862" t="str">
            <v>5)</v>
          </cell>
          <cell r="B862" t="str">
            <v>ค่าวัสดุสำนักงาน 350000 บาท ครั้งที่ 1 150,000 บาทครั้งที่ 2   25,000 บาท</v>
          </cell>
          <cell r="C862" t="str">
            <v>ศธ04002/ว46832 ลว.17 ต.ค. 68 ครั้งที่ 7  2,000,000 บาท</v>
          </cell>
          <cell r="E862">
            <v>175000</v>
          </cell>
          <cell r="G862">
            <v>0</v>
          </cell>
          <cell r="H862">
            <v>0</v>
          </cell>
          <cell r="K862">
            <v>175000</v>
          </cell>
          <cell r="L862">
            <v>0</v>
          </cell>
        </row>
        <row r="863">
          <cell r="A863" t="str">
            <v>5.1)</v>
          </cell>
          <cell r="B863" t="str">
            <v>ค่าวัสดุสำนักงาน ครั้งที่ 2  25,000 บาท</v>
          </cell>
          <cell r="C863" t="str">
            <v>ศธ04002/ว2369 ลว.11 ก.พ.69 ครั้งที่ 294  500,000 บาท</v>
          </cell>
        </row>
        <row r="864">
          <cell r="A864" t="str">
            <v>7)</v>
          </cell>
          <cell r="B864" t="str">
            <v>ค่าน้ำมันเชื้อเพลิงและหล่อลื่น 200,000 บาท อนุมัติครั้งที่ 1 60,000 บาท</v>
          </cell>
          <cell r="C864" t="str">
            <v>ศธ04002/ว46832 ลว.17 ต.ค. 68 ครั้งที่ 7  2,000,000 บาท</v>
          </cell>
          <cell r="E864">
            <v>60000</v>
          </cell>
          <cell r="G864">
            <v>0</v>
          </cell>
          <cell r="H864">
            <v>0</v>
          </cell>
          <cell r="K864">
            <v>60000</v>
          </cell>
          <cell r="L864">
            <v>0</v>
          </cell>
        </row>
        <row r="866">
          <cell r="A866" t="str">
            <v>8.1)</v>
          </cell>
          <cell r="B866" t="str">
    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    </cell>
          <cell r="C866" t="str">
            <v>ศธ04002/ว46832 ลว.17 ต.ค. 68 ครั้งที่ 7  2,000,000 บาท</v>
          </cell>
          <cell r="E866">
            <v>110000</v>
          </cell>
          <cell r="G866">
            <v>0</v>
          </cell>
          <cell r="H866">
            <v>0</v>
          </cell>
          <cell r="K866">
            <v>104045.48</v>
          </cell>
          <cell r="L866">
            <v>2016</v>
          </cell>
        </row>
        <row r="868">
          <cell r="A868" t="str">
            <v>9)</v>
          </cell>
          <cell r="B868" t="str">
            <v>งบกลาง 200,000 บาท กลยุทธ์ที่ 1 ยืม 62,000 บาท ค่าสาธารณูปโภคยืม 100,000 บาท กลยุทย์ 2 ยืม 30710 บาท</v>
          </cell>
          <cell r="C868" t="str">
            <v>ศธ04002/ว46832 ลว.17 ต.ค. 68 ครั้งที่ 7  2,000,000 บาท</v>
          </cell>
          <cell r="E868">
            <v>0</v>
          </cell>
        </row>
        <row r="871">
          <cell r="A871">
            <v>2</v>
          </cell>
          <cell r="B871" t="str">
            <v>งบกลยุทธ์ ของสพป.ปท.2 1,800,000 บาท</v>
          </cell>
          <cell r="C871" t="str">
            <v>ศธ04002/ว46832 ลว.17 ต.ค. 68 ครั้งที่ 7  2,000,000 บาท</v>
          </cell>
        </row>
        <row r="872">
          <cell r="A872" t="str">
            <v>2.1)</v>
          </cell>
          <cell r="B872" t="str">
            <v>กลยุทธ์ที่ 1 ยกระดับคุณภาพการศึกษา 391,200 บาท จัดสรรครั้งที่ 1 362,000 บาท จัดครั้งที่ 2   4,200 บาท</v>
          </cell>
        </row>
        <row r="873">
          <cell r="A873" t="str">
            <v>2.1.1)</v>
          </cell>
          <cell r="B873" t="str">
            <v>โครงการพัฒนาหลักสูตรสถานศึกษาและกระบวนการจัดการเรียนรู้สู่ฐานสมรรถนะ 67,950 บาท</v>
          </cell>
          <cell r="C873" t="str">
            <v>ศธ04002/ว46832 ลว.17 ต.ค. 68 ครั้งที่ 7  2,000,000 บาท</v>
          </cell>
          <cell r="E873">
            <v>67950</v>
          </cell>
          <cell r="G873">
            <v>0</v>
          </cell>
          <cell r="H873">
            <v>0</v>
          </cell>
          <cell r="K873">
            <v>65450</v>
          </cell>
          <cell r="L873">
            <v>0</v>
          </cell>
        </row>
        <row r="874">
          <cell r="B874" t="str">
            <v>อนุมพิ่มครั้งที่ 2   49,950 บาท</v>
          </cell>
          <cell r="C874" t="str">
            <v>ศธ04002/ว2369 ลว.11 ก.พ.69 ครั้งที่ 294  500,000 บาท</v>
          </cell>
        </row>
        <row r="875">
          <cell r="A875" t="str">
            <v>2.1.2)</v>
          </cell>
          <cell r="B875" t="str">
    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    </cell>
          <cell r="C875" t="str">
            <v>ศธ04002/ว46832 ลว.17 ต.ค. 68 ครั้งที่ 7  2,000,000 บาท</v>
          </cell>
          <cell r="E875">
            <v>50000</v>
          </cell>
          <cell r="G875">
            <v>0</v>
          </cell>
          <cell r="H875">
            <v>0</v>
          </cell>
          <cell r="K875">
            <v>30600</v>
          </cell>
          <cell r="L875">
            <v>0</v>
          </cell>
        </row>
        <row r="876">
          <cell r="B876" t="str">
            <v>อนุมพิ่มครั้งที่ 2  30,000 บาท</v>
          </cell>
          <cell r="C876" t="str">
            <v>ศธ04002/ว2369 ลว.11 ก.พ.69 ครั้งที่ 294  500,000 บาท</v>
          </cell>
          <cell r="G876">
            <v>0</v>
          </cell>
          <cell r="H876">
            <v>0</v>
          </cell>
          <cell r="K876">
            <v>0</v>
          </cell>
          <cell r="L876">
            <v>0</v>
          </cell>
        </row>
        <row r="877">
          <cell r="A877" t="str">
            <v>2.1.3)</v>
          </cell>
          <cell r="B877" t="str">
            <v>โครงการส่งเสริมประสิทธิผลการสอนของครูโดยการใช้ปัญญาประดิษฐ์ (AI) บนแพลตฟอร์ดิจิทัล 43,850 บาท</v>
          </cell>
          <cell r="C877" t="str">
            <v>ศธ04002/ว46832 ลว.17 ต.ค. 68 ครั้งที่ 7  2,000,000 บาท</v>
          </cell>
          <cell r="E877">
            <v>43850</v>
          </cell>
          <cell r="G877">
            <v>0</v>
          </cell>
          <cell r="H877">
            <v>0</v>
          </cell>
          <cell r="K877">
            <v>0</v>
          </cell>
          <cell r="L877">
            <v>0</v>
          </cell>
        </row>
        <row r="878">
          <cell r="B878" t="str">
            <v>อนุมัติครั้งที่ 2 31850 บาท</v>
          </cell>
          <cell r="C878" t="str">
            <v>ศธ04002/ว2369 ลว.11 ก.พ.69 ครั้งที่ 294  500,000 บาท</v>
          </cell>
        </row>
        <row r="879">
          <cell r="A879" t="str">
            <v>2.1.4</v>
          </cell>
          <cell r="B879" t="str">
            <v xml:space="preserve">โครงการโรงเรียนคุณธรรม สพฐ. 25,000 บาท </v>
          </cell>
          <cell r="C879" t="str">
            <v>ศธ04002/ว2369 ลว.11 ก.พ.69 ครั้งที่ 294  500,000 บาท</v>
          </cell>
          <cell r="E879">
            <v>25000</v>
          </cell>
          <cell r="G879">
            <v>0</v>
          </cell>
          <cell r="H879">
            <v>0</v>
          </cell>
          <cell r="K879">
            <v>15500</v>
          </cell>
          <cell r="L879">
            <v>0</v>
          </cell>
        </row>
        <row r="880">
          <cell r="A880" t="str">
            <v>2.1.5</v>
          </cell>
          <cell r="B880" t="str">
    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    </cell>
          <cell r="C880" t="str">
            <v>ศธ04002/ว46832 ลว.17 ต.ค. 68 ครั้งที่ 7  2,000,000 บาท</v>
          </cell>
          <cell r="E880">
            <v>93200</v>
          </cell>
          <cell r="G880">
            <v>0</v>
          </cell>
          <cell r="H880">
            <v>0</v>
          </cell>
          <cell r="K880">
            <v>43757</v>
          </cell>
          <cell r="L880">
            <v>0</v>
          </cell>
        </row>
        <row r="881">
          <cell r="B881" t="str">
            <v>อนุมัติครั้งที่ 2  63,200 บาท</v>
          </cell>
          <cell r="C881" t="str">
            <v>ศธ04002/ว2369 ลว.11 ก.พ.69 ครั้งที่ 294  500,000 บาท</v>
          </cell>
        </row>
        <row r="883">
          <cell r="A883" t="str">
            <v>2.1.6)</v>
          </cell>
          <cell r="B883" t="str">
            <v>โครงการวัดและประเมินผลเพื่อพัฒนาการเรียนรู้ของผู้เรียน  100,000 บาท อนุมัติครั้งที่  1   82,000 บาท</v>
          </cell>
          <cell r="C883" t="str">
            <v>ศธ04002/ว46832 ลว.17 ต.ค. 68 ครั้งที่ 7  2,000,000 บาท</v>
          </cell>
          <cell r="E883">
            <v>82000</v>
          </cell>
          <cell r="G883">
            <v>0</v>
          </cell>
          <cell r="H883">
            <v>0</v>
          </cell>
          <cell r="K883">
            <v>80450</v>
          </cell>
          <cell r="L883">
            <v>0</v>
          </cell>
        </row>
        <row r="887">
          <cell r="A887" t="str">
            <v>2.2)</v>
          </cell>
          <cell r="B887" t="str">
    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    </cell>
          <cell r="D887">
            <v>0</v>
          </cell>
        </row>
        <row r="888">
          <cell r="A888" t="str">
            <v>2.2.1)</v>
          </cell>
          <cell r="B888" t="str">
            <v>โครงการเสริมสร้างพลเมืองดี วิถีประชาธิปไตยในสถานศึกษา ประจำปี 2569  10,000 บาท</v>
          </cell>
          <cell r="C888" t="str">
            <v>ศธ04002/ว46832 ลว.17 ต.ค. 68 ครั้งที่ 7  2,000,000 บาท</v>
          </cell>
          <cell r="E888">
            <v>10000</v>
          </cell>
          <cell r="G888">
            <v>0</v>
          </cell>
          <cell r="H888">
            <v>0</v>
          </cell>
          <cell r="K888">
            <v>10000</v>
          </cell>
          <cell r="L888">
            <v>0</v>
          </cell>
        </row>
        <row r="889">
          <cell r="A889" t="str">
            <v>.2.2.2)</v>
          </cell>
          <cell r="B889" t="str">
            <v>โครงการวัดและประเมินผลการจัดการศึกษาโดยครอบครัว ประจำปี 2569 10,710 บาท</v>
          </cell>
          <cell r="C889" t="str">
            <v>ศธ04002/ว46832 ลว.17 ต.ค. 68 ครั้งที่ 7  2,000,000 บาท</v>
          </cell>
          <cell r="E889">
            <v>10710</v>
          </cell>
          <cell r="G889">
            <v>0</v>
          </cell>
          <cell r="H889">
            <v>0</v>
          </cell>
          <cell r="K889">
            <v>10200</v>
          </cell>
          <cell r="L889">
            <v>0</v>
          </cell>
        </row>
        <row r="890">
          <cell r="A890" t="str">
            <v>2.2.3)</v>
          </cell>
          <cell r="B890" t="str">
            <v>โครงการพัฒนาสมรรถนะการจัดการเรียนรู้สำหรับเด็กที่มีความต้องการพิเศษ 60,000 บาท</v>
          </cell>
          <cell r="C890" t="str">
            <v>ศธ04002/ว46832 ลว.17 ต.ค. 68 ครั้งที่ 7  2,000,000 บาท</v>
          </cell>
          <cell r="E890">
            <v>60000</v>
          </cell>
          <cell r="G890">
            <v>0</v>
          </cell>
          <cell r="H890">
            <v>0</v>
          </cell>
          <cell r="K890">
            <v>60000</v>
          </cell>
          <cell r="L890">
            <v>0</v>
          </cell>
        </row>
        <row r="894">
          <cell r="A894" t="str">
            <v>2.3)</v>
          </cell>
          <cell r="B894" t="str">
    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    </cell>
          <cell r="C894" t="str">
            <v>ศธ04002/ว46832 ลว.17 ต.ค. 68 ครั้งที่ 7  2,000,000 บาท</v>
          </cell>
        </row>
        <row r="895">
          <cell r="A895" t="str">
            <v>2.3.1)</v>
          </cell>
          <cell r="B895" t="str">
            <v>โครงการส่งเสริมทักษะชีวิตให้กับนักเรียน 30,000 บาท</v>
          </cell>
          <cell r="C895" t="str">
            <v>ศธ04002/ว46832 ลว.17 ต.ค. 68 ครั้งที่ 7  2,000,000 บาท</v>
          </cell>
          <cell r="E895">
            <v>30000</v>
          </cell>
          <cell r="G895">
            <v>0</v>
          </cell>
          <cell r="H895">
            <v>0</v>
          </cell>
          <cell r="K895">
            <v>24850</v>
          </cell>
          <cell r="L895">
            <v>0</v>
          </cell>
        </row>
        <row r="896">
          <cell r="A896" t="str">
            <v>2.3.2)</v>
          </cell>
          <cell r="B896" t="str">
            <v>โครงการพัฒนาระบบและกลไกดูแลความปลอดภัย 45,800 บาท อนุมัติครั้งที่ 1   20,000 บาท ครั้งที่ 3   25,800 บาท</v>
          </cell>
          <cell r="C896" t="str">
            <v>ศธ04002/ว46832 ลว.17 ต.ค. 68 ครั้งที่ 7  2,000,000 บาท</v>
          </cell>
          <cell r="E896">
            <v>20000</v>
          </cell>
          <cell r="G896">
            <v>0</v>
          </cell>
          <cell r="H896">
            <v>0</v>
          </cell>
          <cell r="K896">
            <v>20000</v>
          </cell>
          <cell r="L896">
            <v>0</v>
          </cell>
        </row>
        <row r="897">
          <cell r="A897" t="str">
            <v>2.4)</v>
          </cell>
          <cell r="B897" t="str">
    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    </cell>
          <cell r="C897" t="str">
            <v>ศธ04002/ว46832 ลว.17 ต.ค. 68 ครั้งที่ 7  2,000,000 บาท</v>
          </cell>
        </row>
        <row r="898">
          <cell r="A898">
            <v>1</v>
          </cell>
          <cell r="B898" t="str">
            <v>งบกลาง  กลยุทธ์ที่ 4</v>
          </cell>
        </row>
        <row r="899">
          <cell r="A899" t="str">
            <v>2.4.1)</v>
          </cell>
          <cell r="B899" t="str">
    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    </cell>
          <cell r="C899" t="str">
            <v>ศธ04002/ว46832 ลว.17 ต.ค. 68 ครั้งที่ 7  2,000,000 บาท</v>
          </cell>
          <cell r="E899">
            <v>47000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40285</v>
          </cell>
          <cell r="L899">
            <v>0</v>
          </cell>
        </row>
        <row r="900"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E901">
            <v>64745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40525</v>
          </cell>
          <cell r="L901">
            <v>0</v>
          </cell>
        </row>
        <row r="902">
          <cell r="E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</row>
        <row r="903">
          <cell r="E903">
            <v>250000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6075</v>
          </cell>
          <cell r="L903">
            <v>153935</v>
          </cell>
        </row>
        <row r="905">
          <cell r="E905">
            <v>30000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24625</v>
          </cell>
          <cell r="L905">
            <v>0</v>
          </cell>
        </row>
        <row r="906">
          <cell r="E906">
            <v>30000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3320</v>
          </cell>
          <cell r="L906">
            <v>0</v>
          </cell>
        </row>
        <row r="907">
          <cell r="E907">
            <v>95000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79924</v>
          </cell>
          <cell r="L907">
            <v>0</v>
          </cell>
        </row>
        <row r="908">
          <cell r="E908">
            <v>80145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420</v>
          </cell>
          <cell r="L908">
            <v>0</v>
          </cell>
        </row>
        <row r="909">
          <cell r="E909">
            <v>43110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41650</v>
          </cell>
          <cell r="L909">
            <v>0</v>
          </cell>
        </row>
        <row r="910"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</row>
        <row r="914">
          <cell r="A914">
            <v>1</v>
          </cell>
          <cell r="B914" t="str">
            <v xml:space="preserve">ค่าตอบแทนวิทยากรสอนอิสลามศึกษารายชั่วโมง </v>
          </cell>
          <cell r="F914">
            <v>312000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283400</v>
          </cell>
        </row>
        <row r="915">
          <cell r="A915" t="str">
            <v>1.1)</v>
          </cell>
          <cell r="B915" t="str">
    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915" t="str">
            <v>ศธ 04002/ว50200 ลว 9 ธ.ค. 68 โอนครั้งที่ 134</v>
          </cell>
        </row>
        <row r="917">
          <cell r="A917">
            <v>2</v>
          </cell>
          <cell r="B917" t="str">
            <v>ค่าขนย้ายสิ่งของส่วนตัวในการเดินทางไปราชการประจำของข้าราชการ</v>
          </cell>
          <cell r="C917" t="str">
            <v>ศธ 04002/ว2956  ลว 19 กุมภาพันธ์ 2569 โอนครั้งที่ 315</v>
          </cell>
          <cell r="F917">
            <v>29212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29212</v>
          </cell>
          <cell r="L917">
            <v>0</v>
          </cell>
        </row>
        <row r="918">
          <cell r="A918">
            <v>3</v>
          </cell>
          <cell r="B918" t="str">
            <v>ค่าขนย้ายสิ่งของส่วนตัวในการเดินทางไปราชการประจำของข้าราชการ ผอ 16,432 บาท รองอภิเชษฐ์ 12,780 บาท</v>
          </cell>
          <cell r="C918" t="str">
            <v>ศธ 04002/ว6234  ลว 25 ธค 67 โอนครั้งที่ 161</v>
          </cell>
        </row>
        <row r="919">
          <cell r="A919" t="str">
            <v>1.2.2)</v>
          </cell>
          <cell r="B919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919" t="str">
            <v>ศธ 04002/ว366  ลว 29 ม.ค. 68 โอนครั้งที่ 230</v>
          </cell>
        </row>
        <row r="920">
          <cell r="A920">
            <v>3</v>
          </cell>
          <cell r="B920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2569 </v>
          </cell>
          <cell r="C920" t="str">
            <v>ศธ 04002/ว9547  ลว. 9 มิ.ย. 69 โอนครั้งที่ 619</v>
          </cell>
          <cell r="F920">
            <v>65280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1.3.1)</v>
          </cell>
          <cell r="B921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921" t="str">
            <v>ศธ 04002/ว1307  ลว 28 มีค 68 โอนครั้งที่ 377</v>
          </cell>
        </row>
        <row r="922">
          <cell r="A922" t="str">
            <v>2)</v>
          </cell>
          <cell r="B922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922" t="str">
            <v>ศธ 04002/ว40514 ลว 16 ก.ค 68 โอนครั้งที่ 697</v>
          </cell>
        </row>
        <row r="925">
          <cell r="B925" t="str">
            <v>งบลงทุน  ค่าครุภัณฑ์  6911310</v>
          </cell>
        </row>
        <row r="949">
          <cell r="A949" t="str">
            <v>2.1.5.2</v>
          </cell>
        </row>
        <row r="950">
          <cell r="A950" t="str">
            <v>2.1.5.2.1</v>
          </cell>
          <cell r="B950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950" t="str">
            <v>ศธ04002/ว1802 ลว.8 พค 67 โอนครั้งที่ 7</v>
          </cell>
        </row>
        <row r="951">
          <cell r="A951" t="str">
            <v>1)</v>
          </cell>
          <cell r="B951" t="str">
            <v>โรงเรียนวัดทศทิศ</v>
          </cell>
          <cell r="C951" t="str">
            <v>20004350002003112042</v>
          </cell>
        </row>
        <row r="952">
          <cell r="B952" t="str">
            <v>ผูกพัน ครบ 26 มิย 67</v>
          </cell>
          <cell r="C952">
            <v>4100395240</v>
          </cell>
        </row>
        <row r="954">
          <cell r="A954" t="str">
            <v>2)</v>
          </cell>
          <cell r="B954" t="str">
            <v>โรงเรียนวัดนิเทศน์</v>
          </cell>
          <cell r="C954" t="str">
            <v>20004350002003112043</v>
          </cell>
        </row>
        <row r="955">
          <cell r="B955" t="str">
            <v>ผูกพัน ครบ 27 พค 67</v>
          </cell>
          <cell r="C955">
            <v>4100397975</v>
          </cell>
        </row>
        <row r="956">
          <cell r="A956" t="str">
            <v>3)</v>
          </cell>
          <cell r="B956" t="str">
            <v>โรงเรียนวัดสอนดีศรีเจริญ</v>
          </cell>
          <cell r="C956" t="str">
            <v>20004350002003112047</v>
          </cell>
        </row>
        <row r="957">
          <cell r="B957" t="str">
            <v>ผูกพัน ครบ 27 พค 67</v>
          </cell>
          <cell r="C957">
            <v>4100396028</v>
          </cell>
        </row>
        <row r="975">
          <cell r="B975" t="str">
            <v>ครุภัณฑ์สำนักงาน 120601</v>
          </cell>
        </row>
        <row r="976">
          <cell r="A976" t="str">
            <v>1.5.2.1</v>
          </cell>
          <cell r="B976" t="str">
            <v>พัดลม แบบโคจรติดเพดาน ขนาดไม่น้อยกว่า 16 นิ้ว (400 มิลลิเมตร) เครื่องละ 1,200 บาท</v>
          </cell>
          <cell r="C976" t="str">
            <v xml:space="preserve">ศธ04002/ว47350 ลว. 27 ตค 68 โอนครั้งที่ 14 </v>
          </cell>
        </row>
        <row r="977">
          <cell r="A977" t="str">
            <v>1)</v>
          </cell>
          <cell r="B977" t="str">
            <v xml:space="preserve">โรงเรียนวัดแจ้งลําหิน (พูนราษฎร์อุปถัมภ์) </v>
          </cell>
          <cell r="C977" t="str">
            <v>20004370010003111473</v>
          </cell>
          <cell r="F977">
            <v>3600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3600</v>
          </cell>
        </row>
        <row r="981">
          <cell r="A981" t="str">
            <v>1.5.2.2</v>
          </cell>
          <cell r="B981" t="str">
            <v xml:space="preserve">เครื่องตัดแต่งพุ่มไม้ ขนาด 29.5 นิ้ว </v>
          </cell>
          <cell r="C981" t="str">
            <v xml:space="preserve">ศธ04002/ว47350 ลว. 27 ตค 68 โอนครั้งที่ 14 </v>
          </cell>
        </row>
        <row r="982">
          <cell r="A982" t="str">
            <v>1)</v>
          </cell>
          <cell r="B982" t="str">
            <v>โรงเรียนวัดพวงแก้ว</v>
          </cell>
          <cell r="C982" t="str">
            <v>20004370010003111466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</row>
        <row r="1017">
          <cell r="B1017" t="str">
            <v>ครุภัณฑ์โฆษณาและเผยแพร่ 120604</v>
          </cell>
        </row>
        <row r="1034">
          <cell r="B1034" t="str">
            <v xml:space="preserve">ครุภัณฑ์การศึกษา 120611 </v>
          </cell>
        </row>
        <row r="1035">
          <cell r="B1035" t="str">
            <v>ครุภัณฑ์งานอาชีพระดับประถมศึกษา แบบ 2 จำนวน 1 ชุด</v>
          </cell>
          <cell r="C1035" t="str">
            <v>ศธ04002/ว1802 ลว.8 พค 67 โอนครั้งที่ 7</v>
          </cell>
        </row>
        <row r="1036">
          <cell r="A1036" t="str">
            <v>1)</v>
          </cell>
          <cell r="B1036" t="str">
            <v>โรงเรียนกลางคลองสิบ</v>
          </cell>
          <cell r="C1036" t="str">
            <v>20004350002003112040</v>
          </cell>
        </row>
        <row r="1037">
          <cell r="B1037" t="str">
            <v>ผูกพัน ครบ 16 มิย 67</v>
          </cell>
          <cell r="C1037">
            <v>4100394375</v>
          </cell>
        </row>
        <row r="1045">
          <cell r="B1045" t="str">
            <v>โต๊ะเก้าอี้นักเรียน ระดับประถมศึกษา ชุดละ 1500 บาท</v>
          </cell>
          <cell r="C1045" t="str">
            <v>ศธ04002/ว1802 ลว.8 พค 67 โอนครั้งที่ 7</v>
          </cell>
        </row>
        <row r="1046">
          <cell r="A1046" t="str">
            <v>1)</v>
          </cell>
          <cell r="B1046" t="str">
            <v>โรงเรียนคลองสิบสามผิวศรีราษฏร์บำรุง</v>
          </cell>
          <cell r="C1046" t="str">
            <v>20004350002003112045</v>
          </cell>
        </row>
        <row r="1047">
          <cell r="B1047" t="str">
            <v>ผูกพัน ครบ 19 มิย 67</v>
          </cell>
          <cell r="C1047">
            <v>4100395365</v>
          </cell>
        </row>
        <row r="1049">
          <cell r="A1049" t="str">
            <v>2)</v>
          </cell>
          <cell r="B1049" t="str">
            <v>โรงเรียนวัดพวงแก้ว</v>
          </cell>
          <cell r="C1049" t="str">
            <v>20004350002003112046</v>
          </cell>
        </row>
        <row r="1050">
          <cell r="B1050" t="str">
            <v>ผูกพัน ครบ 26 มิย 67</v>
          </cell>
          <cell r="C1050">
            <v>4100395151</v>
          </cell>
        </row>
        <row r="1052">
          <cell r="A1052" t="str">
            <v>3)</v>
          </cell>
          <cell r="B1052" t="str">
            <v>โรงเรียนหิรัญพงษ์อนุสรณ์</v>
          </cell>
          <cell r="C1052" t="str">
            <v>20004350002003112048</v>
          </cell>
        </row>
        <row r="1053">
          <cell r="B1053" t="str">
            <v>ผูกพัน ครบ 7 มิย 67</v>
          </cell>
          <cell r="C1053">
            <v>4100392574</v>
          </cell>
        </row>
        <row r="1054">
          <cell r="A1054" t="str">
            <v>1.5.1</v>
          </cell>
          <cell r="B1054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54" t="str">
            <v xml:space="preserve">20004 69 05164 00144 </v>
          </cell>
        </row>
        <row r="1055">
          <cell r="B1055" t="str">
            <v xml:space="preserve"> งบดำเนินงาน 69112xx </v>
          </cell>
          <cell r="C1055" t="str">
            <v>20004 3720 1000 2000000</v>
          </cell>
        </row>
        <row r="1056">
          <cell r="A1056" t="str">
            <v>1.5.1.1.1</v>
          </cell>
          <cell r="B1056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56" t="str">
            <v>ศธ 04002/ว374 ลว 12 ม.ค. 69 โอนครั้งที่ 209</v>
          </cell>
          <cell r="F1056">
            <v>18000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14700</v>
          </cell>
        </row>
        <row r="1057">
          <cell r="A1057" t="str">
            <v>1.5.1.1.2</v>
          </cell>
          <cell r="B1057" t="str">
    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    </cell>
          <cell r="C1057" t="str">
            <v>ศธ 04002/ว1674 ลว 2 ก.พ. 69 โอนครั้งที่ 270</v>
          </cell>
          <cell r="F1057">
            <v>1000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</row>
        <row r="1059">
          <cell r="A1059" t="str">
            <v>1.5.2</v>
          </cell>
          <cell r="B1059" t="str">
            <v xml:space="preserve">กิจกรรมรองเทคโนโลยีดิจิทัลเพื่อการศึกษาขั้นพื้นฐาน </v>
          </cell>
          <cell r="C1059" t="str">
            <v>20004 69 05164 00063</v>
          </cell>
        </row>
        <row r="1060">
          <cell r="B1060" t="str">
            <v xml:space="preserve"> งบดำเนินงาน 69112xx</v>
          </cell>
          <cell r="C1060" t="str">
            <v>20004 3720 1000 2000000</v>
          </cell>
        </row>
        <row r="1061">
          <cell r="A1061" t="str">
            <v>1)</v>
          </cell>
          <cell r="B1061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61" t="str">
            <v>ศธ 04002/ว1623 ลว 21 เม.ย. 67 ครั้งที่ 426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</row>
        <row r="1062">
          <cell r="A1062" t="str">
            <v>1.5.2.2</v>
          </cell>
          <cell r="B1062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62" t="str">
            <v>ศธ 04002/ว42932 ลว 20 ส.ค. 68 ครั้งที่ 858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 t="str">
            <v>แยกจาก37201</v>
          </cell>
          <cell r="B1063" t="str">
            <v xml:space="preserve"> งบดำเนินงาน 69112xx</v>
          </cell>
          <cell r="C1063" t="str">
            <v>20004 3710 1000 2000000</v>
          </cell>
        </row>
        <row r="1064">
          <cell r="A1064" t="str">
            <v>1.5.2.2</v>
          </cell>
          <cell r="B1064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64" t="str">
            <v>ศธ 04002/ว1624 ลว 21 เม.ย.68 ครั้งที่ 427</v>
          </cell>
          <cell r="F1064">
            <v>0</v>
          </cell>
          <cell r="G1064">
            <v>0</v>
          </cell>
          <cell r="H1064">
            <v>0</v>
          </cell>
          <cell r="K1064">
            <v>0</v>
          </cell>
          <cell r="L1064">
            <v>0</v>
          </cell>
        </row>
        <row r="1065">
          <cell r="A1065" t="str">
            <v>1.5.2.3</v>
          </cell>
          <cell r="B1065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65" t="str">
            <v>ศธ 04002/ว41037 ลว 23 ก.ค.68 ครั้งที่ 734</v>
          </cell>
          <cell r="F1065">
            <v>0</v>
          </cell>
          <cell r="G1065">
            <v>0</v>
          </cell>
          <cell r="H1065">
            <v>0</v>
          </cell>
          <cell r="K1065">
            <v>0</v>
          </cell>
          <cell r="L1065">
            <v>0</v>
          </cell>
        </row>
        <row r="1068">
          <cell r="A1068" t="str">
            <v>15.2.2</v>
          </cell>
          <cell r="B1068" t="str">
            <v xml:space="preserve"> งบลงทุน ค่าครุภัณฑ์ 6911310</v>
          </cell>
          <cell r="C1068" t="str">
            <v>20004 37001 00031xxxxx</v>
          </cell>
        </row>
        <row r="1069">
          <cell r="A1069" t="str">
            <v>15.2.2.1</v>
          </cell>
          <cell r="B1069" t="str">
            <v>ครุภัณฑ์คอมพิวเตอร์  120610</v>
          </cell>
          <cell r="C1069" t="str">
            <v>20004 69 05164 00063</v>
          </cell>
        </row>
        <row r="1070">
          <cell r="A1070">
            <v>1</v>
          </cell>
          <cell r="B1070" t="str">
    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    </cell>
          <cell r="C1070" t="str">
            <v>ศธ 04002/ว49497 ลว 26 พย 68 โอนครั้งที่ 108</v>
          </cell>
        </row>
        <row r="1071">
          <cell r="A1071" t="str">
            <v>1)</v>
          </cell>
          <cell r="B1071" t="str">
            <v>โรงเรียนวัดโปรยฝน</v>
          </cell>
          <cell r="C1071" t="str">
            <v>20004 37001 0003110066</v>
          </cell>
          <cell r="D1071">
            <v>519300</v>
          </cell>
          <cell r="G1071">
            <v>0</v>
          </cell>
          <cell r="H1071">
            <v>518600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3">
          <cell r="A1073" t="str">
            <v>1.5.3</v>
          </cell>
          <cell r="B1073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73" t="str">
            <v>20004 69 05164 00144</v>
          </cell>
        </row>
        <row r="1074">
          <cell r="B1074" t="str">
            <v xml:space="preserve"> งบดำเนินงาน 69112xx </v>
          </cell>
          <cell r="C1074" t="str">
            <v>20004 3720 1000 2000000</v>
          </cell>
        </row>
        <row r="1075">
          <cell r="A1075" t="str">
            <v>1.5.3.1</v>
          </cell>
          <cell r="B1075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75" t="str">
            <v xml:space="preserve">ศธ 04002/ว48878 ลว 17 พ.ย.68 โอนครั้งที่ 83 </v>
          </cell>
          <cell r="D1075">
            <v>800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800</v>
          </cell>
        </row>
        <row r="1077">
          <cell r="A1077" t="str">
            <v>1.5.4</v>
          </cell>
          <cell r="B1077" t="str">
            <v>กิจกรรมการสนับสนุนการศึกษาขั้นพื้นฐาน</v>
          </cell>
          <cell r="C1077" t="str">
            <v>20004 69 0146 00000</v>
          </cell>
        </row>
        <row r="1100">
          <cell r="B1100" t="str">
            <v xml:space="preserve"> งบดำเนินงาน 69112xx </v>
          </cell>
          <cell r="C1100" t="str">
            <v>20004 37201000 2000000</v>
          </cell>
        </row>
        <row r="1101">
          <cell r="A1101" t="str">
            <v>2.1.2.1</v>
          </cell>
          <cell r="B1101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101" t="str">
            <v>ศธ 04002/ว5700 ลว 21 ธค 66 โอนครั้งที่ 103</v>
          </cell>
        </row>
        <row r="1102">
          <cell r="A1102" t="str">
            <v>2.1.2.2</v>
          </cell>
          <cell r="B1102" t="str">
            <v xml:space="preserve">เงินสมทบกองทุนเงินทดแทน ประจำปี พ.ศ. 2567 (มกราคม - ธันวาคม 2567)                             </v>
          </cell>
          <cell r="C1102" t="str">
            <v>ศธ 04002/ว35 ลว 4 มค 67 โอนครั้งที่ 117</v>
          </cell>
        </row>
        <row r="1103">
          <cell r="B1103" t="str">
            <v>ค่าเช่าใช้บริการสัญญาณอินเทอร์เน็ต 6 เดือน (เมย-มิย 66)   603600บาท</v>
          </cell>
          <cell r="C1103" t="str">
            <v>ศธ 04002/ว1923   ลว 20 พค 67 โอนครั้งที่ 30</v>
          </cell>
        </row>
        <row r="1104">
          <cell r="B1104" t="str">
            <v>ค่าเช่าใช้บริการสัญญาณอินเทอร์เน็ต 3 เดือน (กรกฎาคม 2567 – กันยายน 2567)   514,3500บาท</v>
          </cell>
          <cell r="C1104" t="str">
            <v>ศธ 04002/ว2864 ลว 2 กรกฎาคม 2567 โอนครั้งที่ 185</v>
          </cell>
        </row>
        <row r="1105">
          <cell r="A1105" t="str">
            <v>2.1.3.2</v>
          </cell>
          <cell r="B1105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105" t="str">
            <v>ศธ 04002/ว4582 ลว 20 กย 67 โอนครั้งที่ 433</v>
          </cell>
        </row>
        <row r="1132">
          <cell r="A1132" t="str">
            <v>1.5.5</v>
          </cell>
          <cell r="B1132" t="str">
            <v xml:space="preserve">กิจกรรมรองส่งเสริมการจัดการเรียนรู้และพัฒนาคุณลักษณะของผู้เรียน  </v>
          </cell>
        </row>
        <row r="1133">
          <cell r="B1133" t="str">
            <v xml:space="preserve"> งบดำเนินงาน 69112xx </v>
          </cell>
        </row>
        <row r="1134">
          <cell r="A1134" t="str">
            <v>1.5.5.1</v>
          </cell>
          <cell r="B1134" t="str">
    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    </cell>
          <cell r="C1134" t="str">
            <v>ศธ 04002/ว4808 ลว 19 มี.ค.69 โอนครั้งที่ 374</v>
          </cell>
          <cell r="F1134">
            <v>3000</v>
          </cell>
          <cell r="G1134">
            <v>0</v>
          </cell>
          <cell r="H1134">
            <v>0</v>
          </cell>
          <cell r="K1134">
            <v>1600</v>
          </cell>
          <cell r="L1134">
            <v>0</v>
          </cell>
        </row>
        <row r="1137">
          <cell r="A1137" t="str">
            <v>1.5.6</v>
          </cell>
          <cell r="B1137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138">
          <cell r="B1138" t="str">
            <v xml:space="preserve"> งบดำเนินงาน 69112xx </v>
          </cell>
        </row>
        <row r="1139">
          <cell r="A1139" t="str">
            <v>2.1.4.1</v>
          </cell>
          <cell r="B1139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39" t="str">
            <v>ที่ ศธ 04002/ว    /9 กพ 67  ครั้งที่ 165</v>
          </cell>
        </row>
        <row r="1140">
          <cell r="A1140" t="str">
            <v>2.1.4.2</v>
          </cell>
          <cell r="B1140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40" t="str">
            <v>ศธ04002/ว2276 ลว. 7 มิย 67 โอนครั้งที่ 102</v>
          </cell>
        </row>
        <row r="1141">
          <cell r="A1141" t="str">
            <v>2.1.4.3</v>
          </cell>
          <cell r="B1141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41" t="str">
            <v>ศธ04002/ว3560 ลว. 15 สค 67 โอนครั้งที่ 323</v>
          </cell>
        </row>
        <row r="1145">
          <cell r="A1145">
            <v>2</v>
          </cell>
          <cell r="B1145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45" t="str">
            <v>ศธ04002/ว5487ว.8 พย 67 โอนครั้งที่ 47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</row>
        <row r="1148">
          <cell r="A1148">
            <v>1.6</v>
          </cell>
          <cell r="B1148" t="str">
            <v xml:space="preserve">กิจกรรมการจัดการศึกษามัธยมศึกษาตอนต้นสำหรับโรงเรียนปกติ  </v>
          </cell>
          <cell r="C1148" t="str">
            <v>20004 69 0516500000</v>
          </cell>
        </row>
        <row r="1150">
          <cell r="B1150" t="str">
            <v>งบลงทุน ค่าครุภัณฑ์ 6911310</v>
          </cell>
        </row>
        <row r="1151">
          <cell r="B1151" t="str">
            <v>ครุภัณฑ์สำนักงาน 120601</v>
          </cell>
        </row>
        <row r="1152">
          <cell r="A1152" t="str">
            <v>1.6.1.1</v>
          </cell>
          <cell r="B1152" t="str">
            <v>เครื่องถ่ายเอกสารระบบดิจิทัล (ขาว-ดำ) ความเร็ว 20 แผ่นต่อนาที</v>
          </cell>
          <cell r="C1152" t="str">
            <v xml:space="preserve">ศธ04002/ว47350 ลว. 27 ตค 68 โอนครั้งที่ 14 </v>
          </cell>
        </row>
        <row r="1154">
          <cell r="A1154" t="str">
            <v>1)</v>
          </cell>
          <cell r="B1154" t="str">
            <v>สพป.ปทุมธานี เขต 2</v>
          </cell>
          <cell r="C1154" t="str">
            <v>20004370010003112995</v>
          </cell>
          <cell r="F1154">
            <v>90000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90000</v>
          </cell>
          <cell r="L1154">
            <v>0</v>
          </cell>
        </row>
        <row r="1156">
          <cell r="A1156" t="str">
            <v>1.6.1.2</v>
          </cell>
          <cell r="B1156" t="str">
            <v>พัดลม แบบโคจรติดผนัง ขนาดไม่น้อยกว่า 16 นิ้ว (400 มิลลิเมตร) เครื่องละ 1,000 บาท</v>
          </cell>
        </row>
        <row r="1157">
          <cell r="A1157" t="str">
            <v>1)</v>
          </cell>
          <cell r="B1157" t="str">
            <v>สพป.ปทุมธานี เขต 2</v>
          </cell>
          <cell r="D1157">
            <v>9000</v>
          </cell>
          <cell r="G1157">
            <v>0</v>
          </cell>
          <cell r="H1157">
            <v>0</v>
          </cell>
          <cell r="K1157">
            <v>9000</v>
          </cell>
          <cell r="L1157">
            <v>0</v>
          </cell>
        </row>
        <row r="1158">
          <cell r="A1158" t="str">
            <v>1.6.1.3</v>
          </cell>
          <cell r="B1158" t="str">
            <v xml:space="preserve">พัดลม แบบโคจรติดเพดาน ขนาดไม่น้อยกว่า 16 นิ้ว (400 มิลลิเมตร) </v>
          </cell>
          <cell r="C1158" t="str">
            <v xml:space="preserve">ศธ04002/ว47350 ลว. 27 ตค 68 โอนครั้งที่ 14 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1200</v>
          </cell>
          <cell r="L1158">
            <v>0</v>
          </cell>
        </row>
        <row r="1160">
          <cell r="A1160" t="str">
            <v>1)</v>
          </cell>
          <cell r="B1160" t="str">
            <v>สพป.ปทุมธานี เขต 2</v>
          </cell>
          <cell r="C1160" t="str">
            <v>20004370010003112997</v>
          </cell>
          <cell r="D1160">
            <v>1200</v>
          </cell>
        </row>
        <row r="1161">
          <cell r="B1161" t="str">
            <v>ครุภัณฑ์โฆษณา 120604</v>
          </cell>
        </row>
        <row r="1162">
          <cell r="A1162" t="str">
            <v>1.6.1.4</v>
          </cell>
          <cell r="B1162" t="str">
            <v>โทรทัศน์ แอล อี ดี (LED TV) แบบ Smart TV ระดับความละเอียดจอภาพ 3840x2160 พิกเซล ขนาด 55 นิ้ว เครื่องละ 23,000 บาท</v>
          </cell>
          <cell r="C1162" t="str">
            <v xml:space="preserve">ศธ04002/ว47350 ลว. 27 ตค 68 โอนครั้งที่ 14 </v>
          </cell>
        </row>
        <row r="1164">
          <cell r="A1164" t="str">
            <v>1)</v>
          </cell>
          <cell r="B1164" t="str">
            <v>โรงเรียนวัดเขียนเขต</v>
          </cell>
          <cell r="C1164" t="str">
            <v>20004370010003112991</v>
          </cell>
          <cell r="D1164">
            <v>92000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92000</v>
          </cell>
        </row>
        <row r="1165">
          <cell r="A1165" t="str">
            <v>2)</v>
          </cell>
          <cell r="B1165" t="str">
            <v>โรงเรียนชุมชนเลิศพินิจพิทยาคม</v>
          </cell>
          <cell r="C1165" t="str">
            <v>20004370010003112992</v>
          </cell>
          <cell r="D1165">
            <v>46000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46000</v>
          </cell>
        </row>
        <row r="1167">
          <cell r="A1167" t="str">
            <v>1.6.1.4</v>
          </cell>
          <cell r="B1167" t="str">
            <v>โทรทัศน์ แอล อี ดี (LED TV) แบบ Smart TV ระดับความละเอียดจอภาพ 3840x2160 พิกเซล ขนาด 65 นิ้ว เครื่องละ 30,000 บาท</v>
          </cell>
          <cell r="C1167" t="str">
            <v xml:space="preserve">ศธ04002/ว47350 ลว. 27 ตค 68 โอนครั้งที่ 14 </v>
          </cell>
        </row>
        <row r="1169">
          <cell r="A1169" t="str">
            <v>1)</v>
          </cell>
          <cell r="B1169" t="str">
            <v>โรงเรียนวัดชัยมังคลาราม</v>
          </cell>
          <cell r="C1169" t="str">
            <v>20004370010003112993</v>
          </cell>
          <cell r="D1169">
            <v>60000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60000</v>
          </cell>
        </row>
        <row r="1170">
          <cell r="B1170" t="str">
            <v>ครุภัณฑ์การศึกษา 120611</v>
          </cell>
        </row>
        <row r="1171">
          <cell r="A1171" t="str">
            <v>1.6.2.2</v>
          </cell>
          <cell r="B1171" t="str">
            <v>โต๊ะเก้าอี้นักเรียน สำหรับนักเรียนประถมศึกษา ชุดละ 1,500 บาท</v>
          </cell>
          <cell r="C1171" t="str">
            <v xml:space="preserve">ศธ04002/ว47350 ลว. 27 ตค 68 โอนครั้งที่ 14 </v>
          </cell>
        </row>
        <row r="1172">
          <cell r="A1172" t="str">
            <v>1)</v>
          </cell>
          <cell r="B1172" t="str">
            <v>โรงเรียนอยู่ประชานุเคราะห์</v>
          </cell>
          <cell r="C1172" t="str">
            <v>20004370010003112994</v>
          </cell>
          <cell r="F1172">
            <v>15000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15000</v>
          </cell>
        </row>
        <row r="1173">
          <cell r="A1173" t="str">
            <v>1.6.1</v>
          </cell>
          <cell r="B1173" t="str">
            <v xml:space="preserve">กิจกรรมรองการวิจัยเพื่อพัฒนานวัตกรรมการจัดการศึกษา </v>
          </cell>
          <cell r="C1173" t="str">
            <v>20004 68 05165 52018</v>
          </cell>
          <cell r="F1173">
            <v>0</v>
          </cell>
          <cell r="G1173">
            <v>0</v>
          </cell>
          <cell r="H1173">
            <v>0</v>
          </cell>
          <cell r="K1173">
            <v>0</v>
          </cell>
          <cell r="L1173">
            <v>0</v>
          </cell>
        </row>
        <row r="1174">
          <cell r="A1174" t="str">
            <v>1.6.1</v>
          </cell>
          <cell r="B1174" t="str">
            <v xml:space="preserve"> งบดำเนินงาน 69112xx</v>
          </cell>
          <cell r="C1174" t="str">
            <v>20004 3720 1000 2000000</v>
          </cell>
          <cell r="I1174">
            <v>0</v>
          </cell>
          <cell r="J1174">
            <v>0</v>
          </cell>
        </row>
        <row r="1175">
          <cell r="A1175" t="str">
            <v>1.6.1.1</v>
          </cell>
          <cell r="B1175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75" t="str">
            <v>ที่ ศธ04002/ว41392 ลว 31 ก.ค.68 ครั้งที่ 766</v>
          </cell>
          <cell r="F1175">
            <v>0</v>
          </cell>
          <cell r="G1175">
            <v>0</v>
          </cell>
          <cell r="H1175">
            <v>0</v>
          </cell>
          <cell r="K1175">
            <v>0</v>
          </cell>
          <cell r="L1175">
            <v>0</v>
          </cell>
        </row>
        <row r="1176">
          <cell r="A1176" t="str">
            <v>1.6.1.1</v>
          </cell>
          <cell r="B1176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76" t="str">
            <v>ที่ ศธ04002/ว41551 ลว 30 ก.ค.68 ครั้งที่ 769</v>
          </cell>
          <cell r="F1176">
            <v>0</v>
          </cell>
          <cell r="G1176">
            <v>0</v>
          </cell>
          <cell r="H1176">
            <v>0</v>
          </cell>
          <cell r="K1176">
            <v>0</v>
          </cell>
          <cell r="L1176">
            <v>0</v>
          </cell>
        </row>
        <row r="1180">
          <cell r="A1180" t="str">
            <v>1.6.2</v>
          </cell>
          <cell r="B1180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80" t="str">
            <v>20004 69 05165 51999</v>
          </cell>
          <cell r="I1180">
            <v>0</v>
          </cell>
          <cell r="J1180">
            <v>0</v>
          </cell>
        </row>
        <row r="1181">
          <cell r="B1181" t="str">
            <v xml:space="preserve"> งบดำเนินงาน 69112xx </v>
          </cell>
          <cell r="C1181" t="str">
            <v>20004 3720 1000 2000000</v>
          </cell>
        </row>
        <row r="1182">
          <cell r="A1182" t="str">
            <v>1.6.2.1</v>
          </cell>
          <cell r="B1182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    </cell>
          <cell r="C1182" t="str">
            <v>ศธ04002/ว50938 ลว 22 ธ.ค. 68 โอนครั้งที่ 168</v>
          </cell>
          <cell r="D1182">
            <v>10240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4830</v>
          </cell>
          <cell r="L1182">
            <v>0</v>
          </cell>
        </row>
        <row r="1183">
          <cell r="A1183" t="str">
            <v>1.6.2.2</v>
          </cell>
          <cell r="B1183" t="str">
    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    </cell>
          <cell r="C1183" t="str">
            <v>ศธ 04002/ว51464  ลว 29 ธ.ค. 68 ครั้งที่ 195</v>
          </cell>
          <cell r="D1183">
            <v>800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600</v>
          </cell>
          <cell r="L1183">
            <v>0</v>
          </cell>
        </row>
        <row r="1184">
          <cell r="A1184" t="str">
            <v>1.6.2.3</v>
          </cell>
          <cell r="B1184" t="str">
    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    </cell>
          <cell r="C1184" t="str">
            <v>ศธ 04002/ว51461 ลว 29 ธ.ค. 69 ครั้งที่ 196</v>
          </cell>
          <cell r="D1184">
            <v>500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500</v>
          </cell>
          <cell r="L1184">
            <v>0</v>
          </cell>
        </row>
        <row r="1185">
          <cell r="A1185" t="str">
            <v>1.6.2.4</v>
          </cell>
          <cell r="B1185" t="str">
    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    </cell>
          <cell r="C1185" t="str">
            <v>ศธ 04002/ว51459 ลว 29 ธ.ค. 69 ครั้งที่ 197</v>
          </cell>
          <cell r="D1185">
            <v>15000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13300</v>
          </cell>
          <cell r="L1185">
            <v>0</v>
          </cell>
        </row>
        <row r="1186">
          <cell r="A1186" t="str">
            <v>1.6.1.5</v>
          </cell>
          <cell r="B1186" t="str">
            <v xml:space="preserve">ค่าใช้จ่ายในการเดินทางสำหรับคณะทำงาน/ผู้เข้าร่วมการประชุมเชิงปฏิบัติการ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    </cell>
          <cell r="C1186" t="str">
            <v>ศธ04002/ว482 ลว 29 เม.ย. 69 โอนครั้งที่ 482</v>
          </cell>
          <cell r="D1186">
            <v>1800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</row>
        <row r="1187">
          <cell r="A1187" t="str">
            <v>1.6.1.6</v>
          </cell>
          <cell r="B1187" t="str">
            <v xml:space="preserve">เพื่อสนับสนุนค่าใช้จ่ายในการประชุม อ.ก.ค.ศ. เขตพื้นที่การศึกษา  ตั้งแต่เดือนตุลาคม 2568 - กันยายน 2569 จำนวนเงิน 50,000.-บาท (ห้าหมื่นบาทถ้วน)   </v>
          </cell>
          <cell r="C1187" t="str">
            <v>ศธ 04002/ว7447 ลว 5 พ.ค. 69 โอนครั้งที่ 491</v>
          </cell>
          <cell r="D1187">
            <v>50000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23249</v>
          </cell>
          <cell r="L1187">
            <v>0</v>
          </cell>
        </row>
        <row r="1188">
          <cell r="A1188" t="str">
            <v>1.6.1.7</v>
          </cell>
          <cell r="B1188" t="str">
            <v xml:space="preserve">ค่าใช้จ่ายโครงการเสริมสร้างสมรรถนะองค์ความรู้ด้านกฎหมายเพื่อพัฒนาบุคลากร  ค่าสมนาคุณคณะกรรมการสอบสวนวินัยข้าราชการ </v>
          </cell>
          <cell r="C1188" t="str">
            <v>ศธ 04002/ว7712 ลว 7 พ.ค. 69  โอนครั้งที่ 512</v>
          </cell>
          <cell r="D1188">
            <v>2200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 t="str">
            <v>1.6.1.8</v>
          </cell>
          <cell r="B1189" t="str">
            <v xml:space="preserve">ค่าใช้จ่ายในการดำเนินการตรวจรับ – จ่ายเครื่องราชอิสริยาภรณ์ชั้นต่ำกว่าสายสะพายและ เหรียญจักรพรรดิมาลา ประจำปี 2568 ระหว่างวันที่ 8 -10 มิถุนายน 2569 และระหว่างวันที่ 17 - 19 มิถุนายน 2569 </v>
          </cell>
          <cell r="C1189" t="str">
            <v>ศธ 04002/ว9126 ลว 29 พ.ค. 69 โอนครั้งที่ 599</v>
          </cell>
          <cell r="D1189">
            <v>25000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16660</v>
          </cell>
          <cell r="L1189">
            <v>0</v>
          </cell>
        </row>
        <row r="1248">
          <cell r="A1248">
            <v>1.7</v>
          </cell>
          <cell r="B1248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48" t="str">
            <v>20004 69 52015 00000</v>
          </cell>
        </row>
        <row r="1249">
          <cell r="B1249" t="str">
            <v xml:space="preserve"> งบดำเนินงาน 69112xx</v>
          </cell>
          <cell r="C1249" t="str">
            <v>20004 3720 1000 2000000</v>
          </cell>
        </row>
        <row r="1250">
          <cell r="A1250" t="str">
            <v>1.7.1</v>
          </cell>
          <cell r="B1250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50" t="str">
            <v>ศธ 04002/ว49354 ลว. 24 พย 68 ครั้งที่ 98</v>
          </cell>
          <cell r="F1250">
            <v>3200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3200</v>
          </cell>
        </row>
        <row r="1251">
          <cell r="A1251" t="str">
            <v>1.7.2</v>
          </cell>
          <cell r="B1251" t="str">
    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    </cell>
          <cell r="C1251" t="str">
            <v>ศธ 04002/ว2012 ลว 6 ก.พ. 69  โอนครั้งที่ 281</v>
          </cell>
          <cell r="F1251">
            <v>13000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A1252" t="str">
            <v>1.7.3</v>
          </cell>
          <cell r="B1252" t="str">
            <v>โครงการพัฒนาและแลกเปลี่ยนนวัตกรรมการบริหารจัดการสถานศึกษาขั้นพื้นฐาน ตามแนวความคิดการจัดการศึกษาที่ยืดหยุ่นและไร้รอยต่อเพื่อป้องกันเด็กและเยาวชนหลุดออกจากระบบการศึกษา (OBEC Zeo Dropout)  ระหว่างวันที่ 22 – 24 กรกฎาคม 2569 ณ โรงแรมโกลเด้นบีช ชะอำ จังหวัดเพชรบุรี</v>
          </cell>
          <cell r="C1252" t="str">
            <v>ศธ 04002/ว9995 ลว 16 มิ.ย. 69  โอนครั้งที่ 639</v>
          </cell>
          <cell r="F1252">
            <v>3400</v>
          </cell>
        </row>
        <row r="1253">
          <cell r="A1253" t="str">
            <v>1.7.4</v>
          </cell>
          <cell r="B1253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53" t="str">
            <v>ศธ 04002/ว2871  ลว 27 มิ.ย. 68 ครั้งที่ 629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6">
          <cell r="A1256" t="str">
            <v>1.7.6</v>
          </cell>
          <cell r="B1256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56" t="str">
            <v>ศธ 04002/ว44293  ลว  12 ก.ย. 68 ครั้งที่ 889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</row>
        <row r="1272">
          <cell r="A1272">
            <v>1.8</v>
          </cell>
          <cell r="B1272" t="str">
            <v xml:space="preserve">กิจกรรมช่วยเหลือกลุ่มเป้าหมายทางสังคม  </v>
          </cell>
          <cell r="C1272" t="str">
            <v>20004 69 62408 00000</v>
          </cell>
        </row>
        <row r="1273">
          <cell r="B1273" t="str">
            <v xml:space="preserve"> งบดำเนินงาน 69112xx</v>
          </cell>
          <cell r="C1273" t="str">
            <v>20004 3720 1000 2000000</v>
          </cell>
        </row>
        <row r="1274">
          <cell r="A1274" t="str">
            <v>1.8.1</v>
          </cell>
          <cell r="B1274" t="str">
    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ระหว่างวันที่ 16 - 24 ธันวาคม 2568 ณ โรงแรมแมดิสัน แบงค็อก กรุงเทพมหานคร </v>
          </cell>
          <cell r="C1274" t="str">
            <v>ศธ 04002/ว324 ลว 12 ม.ค. 69 ครั้งที่ 206</v>
          </cell>
          <cell r="F1274">
            <v>5000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800</v>
          </cell>
          <cell r="L1274">
            <v>3200</v>
          </cell>
        </row>
        <row r="1275">
          <cell r="A1275" t="str">
            <v>1.8.2</v>
          </cell>
          <cell r="B1275" t="str">
    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    </cell>
          <cell r="C1275" t="str">
            <v>ศธ 04002/ว3112 ลว. 23 ก.พ. 69 ครั้งที่ 325</v>
          </cell>
          <cell r="F1275">
            <v>3200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3200</v>
          </cell>
          <cell r="L1275">
            <v>0</v>
          </cell>
        </row>
        <row r="1276">
          <cell r="A1276" t="str">
            <v>1.8.3</v>
          </cell>
          <cell r="B1276" t="str">
            <v>1.สนับสนุนสร้างความเข้มแข็งการขับเคลื่อนงานแนะแนวให้กับศูนย์แนะแนวประจำเขตพื้นที่การศึกษา จำนวน 4,000.-บาท ร.ร.วัดเขียนเขต และสนับสนุนเขตพื้นที่เพื่อขับเคลื่อนงานแนะแนวเขตพื้นที่ จำนวน 5,000 บาท</v>
          </cell>
          <cell r="C1276" t="str">
            <v>ที่ ศธ 04002/ว 7917 ลว.11 พ.ค. 69 ครั้งที่ 530</v>
          </cell>
          <cell r="F1276">
            <v>9000</v>
          </cell>
          <cell r="G1276">
            <v>0</v>
          </cell>
          <cell r="H1276">
            <v>0</v>
          </cell>
          <cell r="K1276">
            <v>0</v>
          </cell>
          <cell r="L1276">
            <v>0</v>
          </cell>
        </row>
        <row r="1277">
          <cell r="A1277" t="str">
            <v>1.8.4</v>
          </cell>
          <cell r="B1277" t="str">
            <v>ค่าใช้จ่ายสำหรับดำเนินกิจกรรมด้านความความปลอดภัยของนักเรียน ครู และบุคลากรทางการศึกษา สังกัดสำนักงานคณะกรรมการการศึกษาขั้นพื้นฐาน ประจำปีงบประมาณ พ.ศ. 2569</v>
          </cell>
          <cell r="C1277" t="str">
            <v>ศธ 04002/ว8483 ลว 20 พ.ค. 69 ครั้งที่ 568</v>
          </cell>
          <cell r="F1277">
            <v>20000</v>
          </cell>
          <cell r="G1277">
            <v>0</v>
          </cell>
          <cell r="H1277">
            <v>0</v>
          </cell>
          <cell r="K1277">
            <v>0</v>
          </cell>
          <cell r="L1277">
            <v>0</v>
          </cell>
        </row>
        <row r="1278">
          <cell r="A1278" t="str">
            <v>1.8.2.3</v>
          </cell>
          <cell r="B1278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78" t="str">
            <v>ศธ 04002/ว41929 ลว 4 ส.ค. 68 ครั้งที่ 807</v>
          </cell>
          <cell r="F1278">
            <v>0</v>
          </cell>
          <cell r="G1278">
            <v>0</v>
          </cell>
          <cell r="H1278">
            <v>0</v>
          </cell>
          <cell r="K1278">
            <v>0</v>
          </cell>
          <cell r="L1278">
            <v>0</v>
          </cell>
        </row>
        <row r="1279">
          <cell r="A1279" t="str">
            <v>1.8.2.3</v>
          </cell>
          <cell r="B1279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79" t="str">
            <v>ศธ 04002/ว42217 ลว 7 ส.ค. 68 ครั้งที่ 834</v>
          </cell>
          <cell r="F1279">
            <v>0</v>
          </cell>
          <cell r="G1279">
            <v>0</v>
          </cell>
          <cell r="H1279">
            <v>0</v>
          </cell>
          <cell r="K1279">
            <v>0</v>
          </cell>
          <cell r="L1279">
            <v>0</v>
          </cell>
        </row>
        <row r="1287">
          <cell r="A1287">
            <v>1.9</v>
          </cell>
          <cell r="B128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87" t="str">
            <v>20004  69 01056 00000</v>
          </cell>
        </row>
        <row r="1288">
          <cell r="B1288" t="str">
            <v>ค่าที่ดินและสิ่งก่อสร้าง 6911320</v>
          </cell>
        </row>
        <row r="1289">
          <cell r="A1289" t="str">
            <v>1.9.1</v>
          </cell>
          <cell r="B1289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89" t="str">
            <v>ศธ 04002/ว47118 ลว 21 ตค 67 ครั้งที่ 11</v>
          </cell>
        </row>
        <row r="1290">
          <cell r="A1290" t="str">
            <v>1)</v>
          </cell>
          <cell r="B1290" t="str">
            <v>โรงเรียนวัดลานนา</v>
          </cell>
          <cell r="C1290" t="str">
            <v>20004370010003212306</v>
          </cell>
          <cell r="D1290">
            <v>398000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398000</v>
          </cell>
        </row>
        <row r="1291">
          <cell r="B1291" t="str">
            <v>ผูกพัน 16 ธ.ค. 68</v>
          </cell>
          <cell r="C1291">
            <v>4100743313</v>
          </cell>
        </row>
        <row r="1292">
          <cell r="A1292" t="str">
            <v>2)</v>
          </cell>
          <cell r="B1292" t="str">
            <v xml:space="preserve">โรงเรียนนิกรราษฎร์บูรณะ (เหราปัตย์อุทิศ) </v>
          </cell>
          <cell r="C1292" t="str">
            <v>20004370010003212307</v>
          </cell>
          <cell r="D1292">
            <v>184000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184000</v>
          </cell>
        </row>
        <row r="1293">
          <cell r="A1293" t="str">
            <v>3)</v>
          </cell>
          <cell r="B1293" t="str">
            <v xml:space="preserve">โรงเรียนศาลาลอย </v>
          </cell>
          <cell r="C1293" t="str">
            <v>20004370010003212308</v>
          </cell>
          <cell r="D1293">
            <v>1152000</v>
          </cell>
          <cell r="G1293">
            <v>0</v>
          </cell>
          <cell r="H1293">
            <v>1152000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</row>
        <row r="1295">
          <cell r="A1295" t="str">
            <v>4)</v>
          </cell>
          <cell r="B1295" t="str">
            <v>โรงเรียนวัดแสงมณี</v>
          </cell>
          <cell r="C1295" t="str">
            <v>20004370010003212309</v>
          </cell>
          <cell r="D1295">
            <v>261000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261000</v>
          </cell>
        </row>
        <row r="1296">
          <cell r="A1296" t="str">
            <v>1.9.2</v>
          </cell>
          <cell r="B1296" t="str">
            <v xml:space="preserve">ปรับปรุงซ่อมแซมห้องน้ำห้องส้วม 2 โรงเรียน </v>
          </cell>
          <cell r="C1296" t="str">
            <v>ศธ 04002/ว5174 ลว 21 ตค 67 ครั้งที่ 4</v>
          </cell>
        </row>
        <row r="1297">
          <cell r="A1297" t="str">
            <v>3)</v>
          </cell>
          <cell r="B1297" t="str">
            <v>โรงเรียนนิกรราษฎร์บูรณะ (เหราบัตย์อุทิศ)</v>
          </cell>
          <cell r="C1297" t="str">
            <v>20004370010003213244</v>
          </cell>
        </row>
        <row r="1298">
          <cell r="B1298">
            <v>0</v>
          </cell>
          <cell r="C1298">
            <v>0</v>
          </cell>
        </row>
        <row r="1299">
          <cell r="A1299" t="str">
            <v>4)</v>
          </cell>
          <cell r="B1299" t="str">
            <v>โรงเรียนวัดนพรัตนาราม</v>
          </cell>
          <cell r="C1299" t="str">
            <v>20004370010003213243</v>
          </cell>
        </row>
        <row r="1300">
          <cell r="B1300" t="str">
            <v>ครบ 26 มค 68</v>
          </cell>
          <cell r="C1300">
            <v>45988</v>
          </cell>
        </row>
        <row r="1302">
          <cell r="A1302" t="str">
            <v>5)</v>
          </cell>
          <cell r="B1302" t="str">
            <v>วัดกลางคลองสี่</v>
          </cell>
          <cell r="C1302" t="str">
            <v>20004350002003214513</v>
          </cell>
        </row>
        <row r="1303">
          <cell r="B1303" t="str">
            <v>ครบ 15 มิย 67</v>
          </cell>
          <cell r="C1303">
            <v>4100396155</v>
          </cell>
        </row>
        <row r="1304">
          <cell r="A1304" t="str">
            <v>6)</v>
          </cell>
          <cell r="B1304" t="str">
            <v>วัดนิเทศน์</v>
          </cell>
          <cell r="C1304" t="str">
            <v>20004350002003214514</v>
          </cell>
        </row>
        <row r="1305">
          <cell r="B1305" t="str">
            <v>ครบ 27 สค 67</v>
          </cell>
          <cell r="C1305">
            <v>4100402151</v>
          </cell>
        </row>
        <row r="1306">
          <cell r="B1306" t="str">
            <v>ผูกพัน งวด 1 222,000 บาท</v>
          </cell>
        </row>
        <row r="1307">
          <cell r="B1307" t="str">
            <v>งวด 2 518,000 บาท</v>
          </cell>
        </row>
        <row r="1309">
          <cell r="A1309" t="str">
            <v>7)</v>
          </cell>
          <cell r="B1309" t="str">
            <v>วัดประชุมราษฏร์</v>
          </cell>
          <cell r="C1309" t="str">
            <v>20004350002003214515</v>
          </cell>
        </row>
        <row r="1310">
          <cell r="B1310" t="str">
            <v>ครบ 19 มิย 67</v>
          </cell>
          <cell r="C1310">
            <v>4100395245</v>
          </cell>
        </row>
        <row r="1311">
          <cell r="A1311" t="str">
            <v>8)</v>
          </cell>
          <cell r="B1311" t="str">
            <v>วัดประยูรธรรมาราม</v>
          </cell>
          <cell r="C1311" t="str">
            <v>20004350002003214516</v>
          </cell>
        </row>
        <row r="1312">
          <cell r="B1312" t="str">
            <v>ครบ 26 มิย 67</v>
          </cell>
          <cell r="C1312">
            <v>4100397176</v>
          </cell>
        </row>
        <row r="1313">
          <cell r="A1313" t="str">
            <v>9)</v>
          </cell>
          <cell r="B1313" t="str">
            <v>วัดลานนา</v>
          </cell>
          <cell r="C1313" t="str">
            <v>20004350002003214517</v>
          </cell>
        </row>
        <row r="1314">
          <cell r="B1314" t="str">
            <v>ครบ 19 มิ.ย.67</v>
          </cell>
          <cell r="C1314" t="str">
            <v>ครบ 19 มิย 67</v>
          </cell>
        </row>
        <row r="1315">
          <cell r="A1315" t="str">
            <v>10)</v>
          </cell>
          <cell r="B1315" t="str">
            <v>วัดอดิศร</v>
          </cell>
          <cell r="C1315" t="str">
            <v>20004350002003214518</v>
          </cell>
        </row>
        <row r="1316">
          <cell r="B1316" t="str">
            <v>ครบ 26 กค 67</v>
          </cell>
          <cell r="C1316" t="str">
            <v>4100393861</v>
          </cell>
        </row>
        <row r="1317">
          <cell r="A1317" t="str">
            <v>11)</v>
          </cell>
          <cell r="B1317" t="str">
            <v>สหราษฎร์บํารุง</v>
          </cell>
          <cell r="C1317" t="str">
            <v>20004350002003214519</v>
          </cell>
        </row>
        <row r="1318">
          <cell r="B1318" t="str">
            <v>ครบ 14 มิย 67</v>
          </cell>
          <cell r="C1318" t="str">
            <v>4100394897</v>
          </cell>
        </row>
        <row r="1319">
          <cell r="A1319" t="str">
            <v>12)</v>
          </cell>
          <cell r="B1319" t="str">
            <v>คลอง 11 ศาลาครุ (เทียมอุปถัมภ์)</v>
          </cell>
          <cell r="C1319" t="str">
            <v>20004350002003214520</v>
          </cell>
        </row>
        <row r="1320">
          <cell r="B1320" t="str">
            <v>ครบ 15 กค 67</v>
          </cell>
          <cell r="C1320" t="str">
            <v>4100398138</v>
          </cell>
        </row>
        <row r="1321">
          <cell r="A1321" t="str">
            <v>13)</v>
          </cell>
          <cell r="B1321" t="str">
            <v>คลองสิบสามผิวศรีราษฏร์บำรุง</v>
          </cell>
          <cell r="C1321" t="str">
            <v>20004350002003214521</v>
          </cell>
        </row>
        <row r="1324">
          <cell r="A1324" t="str">
            <v>14)</v>
          </cell>
          <cell r="B1324" t="str">
            <v>วัดเจริญบุญ</v>
          </cell>
          <cell r="C1324" t="str">
            <v>20004350002003214522</v>
          </cell>
        </row>
        <row r="1325">
          <cell r="B1325" t="str">
            <v>ครบ 17 กค 67</v>
          </cell>
          <cell r="C1325" t="str">
            <v>4100396212</v>
          </cell>
        </row>
        <row r="1326">
          <cell r="A1326" t="str">
            <v>15)</v>
          </cell>
          <cell r="B1326" t="str">
            <v>วัดนพรัตนาราม</v>
          </cell>
          <cell r="C1326" t="str">
            <v>20004350002003214523</v>
          </cell>
        </row>
        <row r="1327">
          <cell r="B1327" t="str">
            <v>งวด 1  174,000 บาท ครบ 16 กค 67</v>
          </cell>
          <cell r="C1327">
            <v>4100426445</v>
          </cell>
        </row>
        <row r="1328">
          <cell r="B1328" t="str">
            <v>งวด 2 406,000 ครบ 14 กย 67</v>
          </cell>
        </row>
        <row r="1330">
          <cell r="A1330" t="str">
            <v>16)</v>
          </cell>
          <cell r="B1330" t="str">
            <v>วัดพวงแก้ว</v>
          </cell>
          <cell r="C1330" t="str">
            <v>20004350002003214524</v>
          </cell>
        </row>
        <row r="1331">
          <cell r="B1331" t="str">
            <v>ครบ 2 สค 67</v>
          </cell>
          <cell r="C1331" t="str">
            <v>4100402841</v>
          </cell>
        </row>
        <row r="1332">
          <cell r="A1332" t="str">
            <v>17)</v>
          </cell>
          <cell r="B1332" t="str">
            <v>วัดสุขบุญฑริการาม</v>
          </cell>
          <cell r="C1332" t="str">
            <v>20004350002003214525</v>
          </cell>
        </row>
        <row r="1333">
          <cell r="B1333" t="str">
            <v>ครบ 27 มิย 67</v>
          </cell>
          <cell r="C1333" t="str">
            <v>4100396195</v>
          </cell>
        </row>
        <row r="1334">
          <cell r="A1334" t="str">
            <v>18)</v>
          </cell>
          <cell r="B1334" t="str">
            <v>วัดแสงมณี</v>
          </cell>
          <cell r="C1334" t="str">
            <v>20004350002003214526</v>
          </cell>
        </row>
        <row r="1335">
          <cell r="B1335" t="str">
            <v>ครบ 30 กค 67</v>
          </cell>
          <cell r="C1335" t="str">
            <v>4100400728</v>
          </cell>
        </row>
        <row r="1336">
          <cell r="A1336" t="str">
            <v>19)</v>
          </cell>
          <cell r="B1336" t="str">
            <v>หิรัญพงษ์อนุสรณ์</v>
          </cell>
          <cell r="C1336" t="str">
            <v>20004350002003214527</v>
          </cell>
        </row>
        <row r="1337">
          <cell r="B1337" t="str">
            <v>ครบ 22 มิย 67</v>
          </cell>
          <cell r="C1337" t="str">
            <v>4100402448</v>
          </cell>
        </row>
        <row r="1339">
          <cell r="A1339" t="str">
            <v>20)</v>
          </cell>
          <cell r="B1339" t="str">
            <v>อยู่ประชานุเคราะห์</v>
          </cell>
          <cell r="C1339" t="str">
            <v>20004350002003214528</v>
          </cell>
        </row>
        <row r="1340">
          <cell r="B1340" t="str">
            <v>ครบ 6 มิย 67</v>
          </cell>
          <cell r="C1340" t="str">
            <v>4100402861</v>
          </cell>
        </row>
        <row r="1341">
          <cell r="B1341" t="str">
            <v>โอนกลับส่วนกลาง</v>
          </cell>
          <cell r="C1341" t="str">
            <v>ศธ04002/ว4285 ลว.13 กย 67 โอนครั้งที่ 401</v>
          </cell>
        </row>
        <row r="1343">
          <cell r="A1343" t="str">
            <v>1.9.3</v>
          </cell>
          <cell r="B1343" t="str">
            <v>ห้องส้วม OBEC 4 ที่/61 ชาย-หญิง (ชาย 2 ที่ หญิง 2 ที่)</v>
          </cell>
          <cell r="C1343" t="str">
            <v>ศธ 04002/ว47118 ลว 21 ตค 67 ครั้งที่ 11</v>
          </cell>
        </row>
        <row r="1345">
          <cell r="A1345" t="str">
            <v>1)</v>
          </cell>
          <cell r="B1345" t="str">
            <v>โรงเรียนวัดราษฎรบำรุง</v>
          </cell>
          <cell r="C1345" t="str">
            <v>20004370010003213242</v>
          </cell>
        </row>
        <row r="1346">
          <cell r="B1346" t="str">
            <v>ครบ 26 มค 68</v>
          </cell>
          <cell r="C1346" t="str">
            <v>งวด 1 จำนวน 137067 บาท</v>
          </cell>
        </row>
        <row r="1347">
          <cell r="B1347" t="str">
            <v>ครบ 25 กพ 68</v>
          </cell>
          <cell r="C1347" t="str">
            <v>งวด 2 จำนวน 137067 บาท</v>
          </cell>
        </row>
        <row r="1350">
          <cell r="A1350" t="str">
            <v>1.9.4</v>
          </cell>
          <cell r="B1350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350" t="str">
            <v>ที่ ศธ 04002/ว5187/21 ตค 67 ครั้งที่ 5</v>
          </cell>
        </row>
        <row r="1351">
          <cell r="A1351" t="str">
            <v>1)</v>
          </cell>
          <cell r="B1351" t="str">
            <v xml:space="preserve">โรงเรียนชุมชนเลิศพินิจพิทยาคม (ชดเชยงบประมาณที่พับไป) </v>
          </cell>
          <cell r="C1351" t="str">
            <v>20004370010003220010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78">
          <cell r="B1378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379">
          <cell r="A1379" t="str">
            <v>1)</v>
          </cell>
          <cell r="B1379" t="str">
            <v xml:space="preserve"> โรงเรียนวัดกลางคลองสี่ </v>
          </cell>
          <cell r="C1379" t="str">
            <v>20004350002003214557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</row>
        <row r="1380">
          <cell r="B1380" t="str">
            <v>อาคารเรียนแบบพิเศษ โรงเรียนวัดลาดสนุ่น</v>
          </cell>
          <cell r="C1380" t="str">
            <v>ศธ 04002/ว5187 ลว 21 ตค 67ครั้งที่ 5</v>
          </cell>
        </row>
        <row r="1382">
          <cell r="A1382" t="str">
            <v>1)</v>
          </cell>
          <cell r="B1382" t="str">
            <v xml:space="preserve"> โรงเรียนวัดลาดสนุ่น</v>
          </cell>
          <cell r="C1382" t="str">
            <v>20004370010003220011</v>
          </cell>
          <cell r="D1382">
            <v>17159800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16517725.41</v>
          </cell>
          <cell r="M1382">
            <v>642074.59</v>
          </cell>
        </row>
        <row r="1405">
          <cell r="A1405" t="str">
            <v>1.9.6</v>
          </cell>
          <cell r="B1405" t="str">
            <v>อาคารเรียนน๊อคดาวน์</v>
          </cell>
          <cell r="C1405" t="str">
            <v>ศธ 04002/ว5187 ลว 21 ตค 67ครั้งที่ 5</v>
          </cell>
          <cell r="D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</row>
        <row r="1406">
          <cell r="B1406" t="str">
            <v xml:space="preserve"> โรงเรียนวัดดอนใหญ่</v>
          </cell>
          <cell r="C1406" t="str">
            <v>2000437001000321ZZZZ</v>
          </cell>
        </row>
        <row r="1407">
          <cell r="B1407" t="str">
            <v>ครบ 28 พ.ย. 68</v>
          </cell>
          <cell r="C1407" t="str">
            <v>Po4100728818</v>
          </cell>
        </row>
        <row r="1484">
          <cell r="A1484">
            <v>1.1000000000000001</v>
          </cell>
          <cell r="B1484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84" t="str">
            <v>20004 69 85806 00000</v>
          </cell>
        </row>
        <row r="1485">
          <cell r="B1485" t="str">
            <v>งบลงทุน  ค่าครุภัณฑ์ 6911310</v>
          </cell>
        </row>
        <row r="1486">
          <cell r="B1486" t="str">
            <v>งบลงทุน  ค่าที่ดินและสิ่งก่อสร้าง 6911320</v>
          </cell>
        </row>
        <row r="1487">
          <cell r="B1487" t="str">
            <v>ครุภัณฑ์สำนักงาน 120601</v>
          </cell>
        </row>
        <row r="1488">
          <cell r="A1488" t="str">
            <v>1.10.1.1</v>
          </cell>
          <cell r="B1488" t="str">
            <v>เครื่องถ่ายเอกสารระบบดิจิทัล (ขาว-ดำ) ความเร็ว 40 แผ่นต่อนาที</v>
          </cell>
          <cell r="C1488" t="str">
            <v>ศธ 04002/ว48516  ลว 11  พย 68 ครั้งที่ 66</v>
          </cell>
        </row>
        <row r="1489">
          <cell r="A1489" t="str">
            <v>1)</v>
          </cell>
          <cell r="B1489" t="str">
            <v>โรงเรียนรวมราษฎร์สามัคคี</v>
          </cell>
          <cell r="C1489" t="str">
            <v>20004370010003114126</v>
          </cell>
          <cell r="F1489">
            <v>176550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176550</v>
          </cell>
        </row>
        <row r="1490">
          <cell r="B1490" t="str">
            <v>โอนกลับส่วนกลาง 3450 บาท</v>
          </cell>
          <cell r="C1490" t="str">
            <v>ศธ 04002/ว5931  ลว 10  เม.ย. 69 ครั้งที่ 419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</row>
        <row r="1491">
          <cell r="A1491" t="str">
            <v>1.10.1.2</v>
          </cell>
          <cell r="C1491" t="str">
            <v>ศธ 04002/ว48516  ลว 11  พย 68 ครั้งที่ 66</v>
          </cell>
        </row>
        <row r="1492">
          <cell r="A1492" t="str">
            <v>1)</v>
          </cell>
          <cell r="B1492" t="str">
            <v>โรงเรียนร่วมจิตประสาท</v>
          </cell>
          <cell r="C1492" t="str">
            <v>200004370010003114127</v>
          </cell>
          <cell r="F1492">
            <v>11800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11800</v>
          </cell>
        </row>
        <row r="1493">
          <cell r="A1493" t="str">
            <v>1.10.1.3</v>
          </cell>
          <cell r="B1493" t="str">
            <v xml:space="preserve">เก้าอี้ครู </v>
          </cell>
          <cell r="C1493" t="str">
            <v>ศธ 04002/ว5678  ลว 21  พย 67ครั้งที่ 76</v>
          </cell>
        </row>
        <row r="1494">
          <cell r="A1494" t="str">
            <v>1)</v>
          </cell>
          <cell r="B1494" t="str">
            <v>โรงเรียนรวมราษฎร์สามัคคี</v>
          </cell>
          <cell r="C1494" t="str">
            <v>20004370010003112868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</row>
        <row r="1495">
          <cell r="A1495" t="str">
            <v>1.10.1.4</v>
          </cell>
          <cell r="B1495" t="str">
            <v>โต๊ะครู จำนวน 2 ตัวๆละ 4,000 บาท</v>
          </cell>
          <cell r="C1495" t="str">
            <v>ศธ 04002/ว5678  ลว 21  พย 67ครั้งที่ 76</v>
          </cell>
        </row>
        <row r="1496">
          <cell r="A1496" t="str">
            <v>1)</v>
          </cell>
          <cell r="B1496" t="str">
            <v>โรงเรียนรวมราษฎร์สามัคคี</v>
          </cell>
          <cell r="C1496" t="str">
            <v>20004370010003112881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</row>
        <row r="1497">
          <cell r="A1497" t="str">
            <v>1.10.1.5</v>
          </cell>
          <cell r="B1497" t="str">
            <v>พัดลม แบบโคจรติดผนัง ขนาดไม่น้อยกว่า 16 นิ้ว (400 มิลลิเมตร) 11 เครื่องๆละ 1,000 บาท</v>
          </cell>
          <cell r="C1497" t="str">
            <v>ศธ 04002/ว5678  ลว 21  พย 67ครั้งที่ 76</v>
          </cell>
        </row>
        <row r="1498">
          <cell r="A1498" t="str">
            <v>1)</v>
          </cell>
          <cell r="B1498" t="str">
            <v xml:space="preserve">โรงเรียนเจริญดีวิทยา </v>
          </cell>
          <cell r="C1498" t="str">
            <v>20004370010003112884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</row>
        <row r="1500">
          <cell r="B1500" t="str">
            <v>ครุภัณฑ์การศึกษา 120611</v>
          </cell>
        </row>
        <row r="1501">
          <cell r="A1501" t="str">
            <v>1.10.1.6</v>
          </cell>
          <cell r="B1501" t="str">
            <v>โต๊ะเก้าอี้นักเรียน สำหรับนักเรียนประถมศึกษา 30 ชุดๆละ 1,500 บาท</v>
          </cell>
          <cell r="C1501" t="str">
            <v>ศธ 04002/ว5678  ลว 21  พย 67ครั้งที่ 76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</row>
        <row r="1502">
          <cell r="A1502" t="str">
            <v>1)</v>
          </cell>
          <cell r="B1502" t="str">
            <v xml:space="preserve">โรงเรียนรวมราษฎร์สามัคคี </v>
          </cell>
          <cell r="C1502" t="str">
            <v>20004370010003112878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</row>
        <row r="1504">
          <cell r="B1504" t="str">
            <v>ครุภัณฑ์งานบ้านงานครัว 120612</v>
          </cell>
          <cell r="F1504">
            <v>9500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9500</v>
          </cell>
        </row>
        <row r="1505">
          <cell r="A1505" t="str">
            <v>1.10.1.7</v>
          </cell>
          <cell r="B1505" t="str">
            <v xml:space="preserve">เครื่องตัดแต่งพุ่มไม้ ขนาด 22 นิ้ว </v>
          </cell>
          <cell r="C1505" t="str">
            <v>ศธ 04002/ว48516  ลว 11  พย 68 ครั้งที่ 66</v>
          </cell>
          <cell r="F1505">
            <v>9500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9500</v>
          </cell>
        </row>
        <row r="1506">
          <cell r="A1506" t="str">
            <v>1)</v>
          </cell>
          <cell r="B1506" t="str">
            <v>โรงเรียนเจริญดีวิทยา</v>
          </cell>
          <cell r="C1506" t="str">
            <v>20004370010003114125</v>
          </cell>
          <cell r="F1506">
            <v>9500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9500</v>
          </cell>
        </row>
        <row r="1507">
          <cell r="B1507" t="str">
            <v>โอนกลับส่วน 1500</v>
          </cell>
          <cell r="C1507" t="str">
            <v>ศธ 04002/ว5931  ลว 9 เม.ย.69 ครั้งที่ 419</v>
          </cell>
        </row>
        <row r="1510">
          <cell r="A1510" t="str">
            <v>2.6.2</v>
          </cell>
          <cell r="B1510" t="str">
            <v>เครื่องตัดหญ้าแบบข้ออ่อน</v>
          </cell>
          <cell r="C1510" t="str">
            <v>ศธ 04002/ว2043  ลว 24  พค 67ครั้งที่ 55</v>
          </cell>
        </row>
        <row r="1511">
          <cell r="A1511" t="str">
            <v>1)</v>
          </cell>
          <cell r="B1511" t="str">
            <v>โรงเรียนรวมราษฎร์สามัคคี</v>
          </cell>
          <cell r="C1511" t="str">
            <v>20004350002003114847</v>
          </cell>
        </row>
        <row r="1512">
          <cell r="B1512" t="str">
            <v>ผูกพัน ครบ 8 มค 68</v>
          </cell>
          <cell r="C1512">
            <v>0</v>
          </cell>
        </row>
        <row r="1513">
          <cell r="A1513" t="str">
            <v>2.6.3</v>
          </cell>
          <cell r="B1513" t="str">
            <v>เครื่องตัดแต่งพุ่มไม้ขนาด29.5นิ้ว</v>
          </cell>
          <cell r="C1513" t="str">
            <v>ศธ 04002/ว2043  ลว 24  พค 67ครั้งที่ 55</v>
          </cell>
        </row>
        <row r="1514">
          <cell r="A1514" t="str">
            <v>1)</v>
          </cell>
          <cell r="B1514" t="str">
            <v>โรงเรียนร่วมใจประสิทธิ์</v>
          </cell>
          <cell r="C1514" t="str">
            <v>20004350002003114849</v>
          </cell>
        </row>
        <row r="1515">
          <cell r="B1515" t="str">
            <v>ผูกพัน ครบ 2 ธค 67</v>
          </cell>
          <cell r="C1515">
            <v>4100549176</v>
          </cell>
        </row>
        <row r="1516">
          <cell r="A1516" t="str">
            <v>2.6.4</v>
          </cell>
          <cell r="B1516" t="str">
            <v>ตู้เย็นขนาด9คิวบิกฟุต</v>
          </cell>
          <cell r="C1516" t="str">
            <v>ศธ 04002/ว2043  ลว 24  พค 67ครั้งที่ 55</v>
          </cell>
        </row>
        <row r="1517">
          <cell r="A1517" t="str">
            <v>1)</v>
          </cell>
          <cell r="B1517" t="str">
            <v>โรงเรียนร่วมใจประสิทธิ์</v>
          </cell>
          <cell r="C1517" t="str">
            <v>20004350002003114850</v>
          </cell>
        </row>
        <row r="1518">
          <cell r="B1518" t="str">
            <v>ผูกพัน ครบ 8 มค 68</v>
          </cell>
          <cell r="C1518">
            <v>0</v>
          </cell>
        </row>
        <row r="1519">
          <cell r="B1519" t="str">
            <v>งบลงทุน  ค่าที่ดินและสิ่งก่อสร้าง 6911320</v>
          </cell>
        </row>
        <row r="1520">
          <cell r="A1520" t="str">
            <v>1.10.2.1</v>
          </cell>
          <cell r="B1520" t="str">
            <v>ปรับปรุงซ่อมแซมอาคารเรียนอาคารประกอบและสิ่งก่อสร้างอื่น</v>
          </cell>
          <cell r="C1520" t="str">
            <v>ศธ 04002/ว47982  ลว 4 พย 68 ครั้งที่ 42</v>
          </cell>
        </row>
        <row r="1521">
          <cell r="A1521" t="str">
            <v>1)</v>
          </cell>
          <cell r="B1521" t="str">
            <v>โรงเรียนร่วมใจประสิทธิ์</v>
          </cell>
          <cell r="C1521" t="str">
            <v xml:space="preserve">20004370010003215751 </v>
          </cell>
          <cell r="F1521">
            <v>397000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397000</v>
          </cell>
        </row>
        <row r="1522">
          <cell r="B1522" t="str">
            <v>ผูกพันครบ 15 ม.ค.69</v>
          </cell>
        </row>
        <row r="1525">
          <cell r="A1525" t="str">
            <v>1.10.2.2</v>
          </cell>
          <cell r="B1525" t="str">
            <v xml:space="preserve">ห้องน้ำห้องส้วมนักเรียนชาย 6 ที่/49 </v>
          </cell>
          <cell r="C1525" t="str">
            <v>ศธ 04002/ว5644  ลว 19 พย 67ครั้งที่ 69</v>
          </cell>
        </row>
        <row r="1527">
          <cell r="A1527" t="str">
            <v>1)</v>
          </cell>
          <cell r="B1527" t="str">
            <v>โรงเรียนเจริญดีวิทยา</v>
          </cell>
          <cell r="C1527" t="str">
            <v>20004370010003214866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32">
          <cell r="A1532">
            <v>1.1100000000000001</v>
          </cell>
          <cell r="B1532" t="str">
            <v xml:space="preserve">กิจกรรมการพัฒนาเด็กปฐมวัยอย่างมีคุณภาพ </v>
          </cell>
          <cell r="C1532" t="str">
            <v>20004 69 86176 00000</v>
          </cell>
        </row>
        <row r="1533">
          <cell r="B1533" t="str">
            <v>งบดำเนินงาน 69112xx</v>
          </cell>
          <cell r="C1533" t="str">
            <v>20004 3720 1000 200000</v>
          </cell>
        </row>
        <row r="1534">
          <cell r="A1534" t="str">
            <v>1.11.1</v>
          </cell>
          <cell r="B1534" t="str">
    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    </cell>
          <cell r="C1534" t="str">
            <v>ศธ 04002/ว50957 ลว 22 ธ.ค. ครั้งที่ 159</v>
          </cell>
          <cell r="F1534">
            <v>800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800</v>
          </cell>
        </row>
        <row r="1535">
          <cell r="A1535" t="str">
            <v>1.11.2</v>
          </cell>
          <cell r="B1535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535" t="str">
            <v>ศธ 04002/ว63 ลว 7 มค ครั้งที่ 175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1.11.3</v>
          </cell>
          <cell r="B1536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536" t="str">
            <v>ศธ 04002/ว1154 ลว 20 มี.ค.68 ครั้งที่ 350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L1536">
            <v>0</v>
          </cell>
        </row>
        <row r="1537">
          <cell r="A1537" t="str">
            <v>1.11.4</v>
          </cell>
          <cell r="B1537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537" t="str">
            <v>ศธ 04002/ว2545 ลว 11 มิ.ย.68 ครั้งที่ 569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63">
          <cell r="A1563">
            <v>1.1200000000000001</v>
          </cell>
          <cell r="B1563" t="str">
            <v>กิจกรรมการส่งเสริมศักยภาพในการเรียนระดับมัธยมศึกษา</v>
          </cell>
          <cell r="C1563" t="str">
            <v>20004 69 50194 00000</v>
          </cell>
        </row>
        <row r="1564">
          <cell r="B1564" t="str">
            <v xml:space="preserve"> งบดำเนินงาน 69112xx</v>
          </cell>
          <cell r="C1564" t="str">
            <v>20004 3720 1000 2000000</v>
          </cell>
        </row>
        <row r="1565">
          <cell r="A1565" t="str">
            <v>1.12.1</v>
          </cell>
          <cell r="B1565" t="str">
            <v xml:space="preserve">ค่าเบี้ยประชุมคณะกรรมการสถานศึกษาขั้นพื้นฐาน </v>
          </cell>
          <cell r="C1565" t="str">
            <v>ศธ 04002/ว51301 ลว. 25 ธ.ค. 68 โอนครั้งที่ 184</v>
          </cell>
          <cell r="F1565">
            <v>326875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143500</v>
          </cell>
        </row>
        <row r="1569">
          <cell r="A1569" t="str">
            <v>3.2.1</v>
          </cell>
          <cell r="B1569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569" t="str">
            <v>ศธ04002/ว3478 ลว.21 ส.ค.66 โอนครั้งที่ 782</v>
          </cell>
        </row>
        <row r="1570">
          <cell r="A1570" t="str">
            <v>1)</v>
          </cell>
          <cell r="B1570" t="str">
            <v>โรงเรียนวัดพืชอุดม</v>
          </cell>
          <cell r="C1570" t="str">
            <v xml:space="preserve">20004 35000300 321ZZZZ 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</row>
        <row r="1571">
          <cell r="A1571" t="str">
            <v>2)</v>
          </cell>
          <cell r="B1571" t="str">
            <v>โรงเรียนรวมราษฎร์สามัคคี</v>
          </cell>
          <cell r="C1571" t="str">
            <v xml:space="preserve">20004 35000300 321ZZZZ 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</row>
        <row r="1574">
          <cell r="B1574" t="str">
            <v xml:space="preserve">โครงการป้องกันและแก้ไขปัญหายาเสพติดในสถานศึกษา    </v>
          </cell>
          <cell r="C1574" t="str">
            <v xml:space="preserve">20004 0600 3800 5000002  </v>
          </cell>
        </row>
        <row r="1575">
          <cell r="A1575">
            <v>1.1000000000000001</v>
          </cell>
          <cell r="B1575" t="str">
            <v xml:space="preserve"> กิจกรรมป้องกันและแก้ไขปัญหายาเสพติดในสถานศึกษาในสถานศึกษา  </v>
          </cell>
        </row>
        <row r="1576">
          <cell r="B1576" t="str">
            <v xml:space="preserve"> งบรายจ่ายอื่น 6911500</v>
          </cell>
        </row>
        <row r="1577">
          <cell r="A1577" t="str">
            <v>1.1.1</v>
          </cell>
          <cell r="B1577" t="str">
    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    </cell>
          <cell r="C1577" t="str">
            <v>ศธ 04002/ว50448 ลว 12 ธ.ค. 68 ครั้งที่ 148</v>
          </cell>
          <cell r="F1577">
            <v>20000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</row>
        <row r="1578">
          <cell r="A1578" t="str">
            <v>1.1.2</v>
          </cell>
          <cell r="B1578" t="str">
    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    </cell>
          <cell r="C1578" t="str">
            <v>ศธ 04002/ว2889 ลว 19 ก.พ. 69 ครั้งที่ 313</v>
          </cell>
          <cell r="F1578">
            <v>600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600</v>
          </cell>
        </row>
        <row r="1579">
          <cell r="A1579" t="str">
            <v>1.1.3</v>
          </cell>
          <cell r="B1579" t="str">
            <v xml:space="preserve">สนับสนุนการดำเนินการป้องกันเด็กและแก้ไขปัญหายาเสพติดในสถานศึกษา </v>
          </cell>
          <cell r="C1579" t="str">
            <v>ศธ 04002/ว9128    ลว 29 พ.ค. 69 ครั้งที่ 600</v>
          </cell>
          <cell r="F1579">
            <v>50000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</row>
        <row r="1583">
          <cell r="A1583" t="str">
            <v>1.1.2</v>
          </cell>
        </row>
        <row r="1592">
          <cell r="A1592" t="str">
            <v>ฉ</v>
          </cell>
          <cell r="B1592" t="str">
            <v>แผนบูรณาการต่อต้านการทุจริตและประพฤติมิชอบ</v>
          </cell>
          <cell r="C1592" t="str">
            <v>20004 6020 3900 2000000</v>
          </cell>
        </row>
        <row r="1593">
          <cell r="A1593">
            <v>1</v>
          </cell>
          <cell r="B1593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93" t="str">
            <v>20004 6020 3900 2000000</v>
          </cell>
        </row>
        <row r="1594">
          <cell r="B1594" t="str">
            <v>งบดำเนินงาน 69112XX</v>
          </cell>
        </row>
        <row r="1595">
          <cell r="A1595">
            <v>1.1000000000000001</v>
          </cell>
          <cell r="B1595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95" t="str">
            <v xml:space="preserve">20004 69 00118 00000  </v>
          </cell>
        </row>
        <row r="1596">
          <cell r="B1596" t="str">
            <v xml:space="preserve"> งบดำเนินงาน 68112xx</v>
          </cell>
        </row>
        <row r="1597">
          <cell r="A1597" t="str">
            <v>1.1.1</v>
          </cell>
          <cell r="B1597" t="str">
    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    </cell>
          <cell r="C1597" t="str">
            <v>ศธ 04002/ว2860 ลว 18 ก.พ. 69 ครั้งที่ 311</v>
          </cell>
          <cell r="F1597">
            <v>1000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385.6</v>
          </cell>
        </row>
        <row r="1598">
          <cell r="A1598" t="str">
            <v>1.1.2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</row>
        <row r="1602">
          <cell r="B1602" t="str">
            <v xml:space="preserve"> งบดำเนินงาน 69112xx</v>
          </cell>
          <cell r="C1602" t="str">
            <v>20004 6020 3900 2000000</v>
          </cell>
        </row>
        <row r="1603">
          <cell r="A1603" t="str">
            <v>1.2.1</v>
          </cell>
          <cell r="B1603" t="str">
            <v xml:space="preserve">1. คำใช้จ่ายในการดำเนินกิจกรรมตามโครงการโรงเรียนสุจริต การนิเทศ กำกับ ติดตาม แบบบูรณาการ จำนวน 120,000.-บาท และ 2. ค่าใช้จ่ายในการส่งเสริมความโปร่งใสในสำนักงานเขตพื้นที่การศึกษา จำนวนเงิน  5,000.-บาท </v>
          </cell>
          <cell r="C1603" t="str">
            <v>ที่ ศธ 04002/ว8185 ลว. 15 พ.ค. 69 ครั้งที่ 545</v>
          </cell>
          <cell r="F1603">
            <v>125000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51250</v>
          </cell>
          <cell r="L1603">
            <v>0</v>
          </cell>
        </row>
        <row r="1604">
          <cell r="A1604" t="str">
            <v>1.2.2</v>
          </cell>
          <cell r="B1604" t="str">
            <v>ค่าใช้จ่ายในการเดินทางเข้าร่วมการอบรมเชิงปฏิบัติการแนวทางการส่งเสริมความโปร่งใสในสำนักงานเขตพื้นที่การศึกษา (Open Data Integrity and Transparency Assessment: OIT) : ประจำปีงบประมาณ พ.ศ. 2569 ระหว่างวันที่ 8 - 10 มิถุนายน 2569 ณ โรงแรมริเวอร์ไซด์ กรุงเทพมหานคร</v>
          </cell>
          <cell r="C1604" t="str">
            <v>ที่ ศธ 04002/ว9987  ลว. 16 มิ.ย. 69 ครั้งที่ 645</v>
          </cell>
          <cell r="F1604">
            <v>1000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</row>
        <row r="1605"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</row>
        <row r="1606">
          <cell r="A1606">
            <v>1.3</v>
          </cell>
          <cell r="B1606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606" t="str">
            <v>20004 69 00068 00000</v>
          </cell>
        </row>
        <row r="1607">
          <cell r="B1607" t="str">
            <v xml:space="preserve"> งบดำเนินงาน 69112xx</v>
          </cell>
          <cell r="C1607" t="str">
            <v>20004 6020 3900 2000000</v>
          </cell>
        </row>
        <row r="1608">
          <cell r="A1608" t="str">
            <v>1.3.1</v>
          </cell>
          <cell r="B1608" t="str">
    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    </cell>
          <cell r="C1608" t="str">
            <v>ศธ 04002/ว5136 ลว 25 มี.ค. 69  ครั้งที่ 391</v>
          </cell>
          <cell r="F1608">
            <v>1000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800</v>
          </cell>
          <cell r="L1608">
            <v>0</v>
          </cell>
        </row>
        <row r="1609">
          <cell r="A1609" t="str">
            <v>1.3.2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</row>
        <row r="1636">
          <cell r="C1636">
            <v>18</v>
          </cell>
        </row>
        <row r="1637">
          <cell r="C1637">
            <v>6</v>
          </cell>
        </row>
        <row r="1638">
          <cell r="F1638">
            <v>21044950</v>
          </cell>
          <cell r="G1638">
            <v>0</v>
          </cell>
          <cell r="H1638">
            <v>1670600</v>
          </cell>
          <cell r="K1638">
            <v>100200</v>
          </cell>
          <cell r="L1638">
            <v>18630375.41</v>
          </cell>
          <cell r="M1638">
            <v>643774.59</v>
          </cell>
        </row>
        <row r="1639">
          <cell r="F1639">
            <v>165091362</v>
          </cell>
        </row>
        <row r="1640">
          <cell r="B1640" t="str">
            <v>งบประมาณเบิกแทนกัน</v>
          </cell>
        </row>
        <row r="1641">
          <cell r="A1641" t="str">
            <v>A1</v>
          </cell>
          <cell r="B1641" t="str">
            <v xml:space="preserve">แผนงานพื้นฐานด้านการพัฒนาและเสริมสร้างศักยภาพทรัพยากรมนุษย์ </v>
          </cell>
          <cell r="C1641" t="str">
            <v>20004 3720 0609 2000000</v>
          </cell>
        </row>
        <row r="1642">
          <cell r="B1642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642" t="str">
            <v>20004 3720 0609 2000000</v>
          </cell>
        </row>
        <row r="1643">
          <cell r="B1643" t="str">
            <v>กิจกรรมหลัก</v>
          </cell>
          <cell r="C1643" t="str">
            <v xml:space="preserve">20004 99 99999 99999   </v>
          </cell>
        </row>
        <row r="1644">
          <cell r="B1644" t="str">
            <v>งบดำเนินงาน 68112xx</v>
          </cell>
          <cell r="C1644" t="str">
            <v>68112xx</v>
          </cell>
        </row>
        <row r="1645">
          <cell r="A1645">
            <v>1</v>
          </cell>
          <cell r="B1645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45" t="str">
            <v>ศธ04087/ว2139 ลว. 21 พ.ค. 68 โอนครั้งที่ 3</v>
          </cell>
          <cell r="G1645">
            <v>0</v>
          </cell>
          <cell r="H1645">
            <v>0</v>
          </cell>
          <cell r="K1645">
            <v>0</v>
          </cell>
          <cell r="L1645">
            <v>0</v>
          </cell>
        </row>
        <row r="1651">
          <cell r="G1651">
            <v>1887033.8</v>
          </cell>
          <cell r="K1651">
            <v>156430738.08000001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ประถม3720 1000"/>
      <sheetName val="3022ยุทธศาสตร์สร้างความเสมอภาค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โครงการส่งเสริมการเรียนรู้ทุกที"/>
      <sheetName val="รายงานเงินงวด"/>
      <sheetName val="งบลงทุน รายงานแผนผล 69 "/>
      <sheetName val="มาตการ รวมงบบุคลากร"/>
      <sheetName val="ขั้นพื้นฐานสนับสนุนการศึกษา"/>
      <sheetName val="บริหารสำนักงานเขต 3720 1000"/>
      <sheetName val="ทะเบียนคุมย่อย"/>
      <sheetName val="มัธยม350002"/>
      <sheetName val="ยุทศาสตร์ โครงการยั่งยืน310061"/>
      <sheetName val="ระบบการควบคุมฯ"/>
      <sheetName val="Sheet7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>
        <row r="10">
          <cell r="G10">
            <v>103356406</v>
          </cell>
          <cell r="H10">
            <v>87026293.950000003</v>
          </cell>
          <cell r="K10">
            <v>94881110.849999994</v>
          </cell>
        </row>
        <row r="15">
          <cell r="G15">
            <v>82014406</v>
          </cell>
          <cell r="H15">
            <v>74343256.640000001</v>
          </cell>
          <cell r="K15">
            <v>74451473.540000007</v>
          </cell>
        </row>
        <row r="20">
          <cell r="G20">
            <v>21342000</v>
          </cell>
          <cell r="H20">
            <v>12683037.310000001</v>
          </cell>
          <cell r="K20">
            <v>20429637.309999999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งินกันไว้เบิกเหลื่อมปี งบปี "/>
      <sheetName val="งบลงทุน"/>
      <sheetName val="งบประจำและงบพัฒนาคุณภาพการศึกษา"/>
      <sheetName val="งบสพฐ"/>
      <sheetName val="รายงานผลการเบิกจ่าย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รายงานเงินงวด"/>
      <sheetName val="คุมสิ่งก่อสร้าง64"/>
      <sheetName val="350B611ยุทธศาสตร์กศไม่เอา"/>
      <sheetName val="ทะเบียนคุมย่อย"/>
      <sheetName val="ยุธศาสตร์การเรียนร 32061  3206B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ควบคุมสิ่งก่อสร้าง 36001 36002"/>
      <sheetName val="57037บูรณาการต่อต้านการทุจร "/>
      <sheetName val="งบประจำและงบกลยุทธ์"/>
      <sheetName val="ระบบการควบคุมฯ"/>
      <sheetName val="มาตการ รวมงบบุคลากร"/>
      <sheetName val="งบลงทุน65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รายงานแผนผล1 67 "/>
      <sheetName val="เด็กผู้มีความสามารถพิเศษ36007"/>
      <sheetName val="Sheet1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กิจกรรมส่งเสริมศักยภาพในการเรีย"/>
      <sheetName val="ควบคุมสิ่งก่อสร้าง 37001 "/>
      <sheetName val="งบกลาง รายการเงินสำรอง"/>
      <sheetName val="ประถม3720 1000"/>
      <sheetName val="โครงการโรงเรียนคุณภาพ"/>
      <sheetName val="โครงการพัฒนาสมรรถนะครูฯ"/>
      <sheetName val="โครงการส่งเสริมการเรียนรู้ทุกที"/>
      <sheetName val="งบลงทุน รายงานแผนผล 69 "/>
      <sheetName val="ขั้นพื้นฐานสนับสนุนการศึกษา"/>
      <sheetName val="บริหารสำนักงานเขต 3720 1000"/>
      <sheetName val="มัธยม350002"/>
      <sheetName val="ยุทศาสตร์ โครงการยั่งยืน310061"/>
      <sheetName val="Sheet7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ประถม 350002ประถมไม่ใช้"/>
    </sheetNames>
    <sheetDataSet>
      <sheetData sheetId="0"/>
      <sheetData sheetId="1"/>
      <sheetData sheetId="2">
        <row r="112">
          <cell r="B112" t="str">
            <v>โครงการพัฒนาระบบข้อมูลสารสนเทศ 30,000 บาท</v>
          </cell>
        </row>
        <row r="115">
          <cell r="C115"/>
        </row>
        <row r="116">
          <cell r="B116"/>
        </row>
        <row r="117">
          <cell r="B117"/>
          <cell r="C117"/>
        </row>
        <row r="118">
          <cell r="A118" t="str">
            <v>ลงชื่อ                                  เลขานุการคณะกรรมการติดตามเร่งรัด</v>
          </cell>
          <cell r="B118"/>
        </row>
        <row r="119">
          <cell r="B119"/>
          <cell r="F119"/>
        </row>
        <row r="120">
          <cell r="A120" t="str">
            <v>นักวิชาการเงินและบัญชีชำนาญการพิเศษ</v>
          </cell>
          <cell r="B120"/>
        </row>
        <row r="121">
          <cell r="A121"/>
          <cell r="B121"/>
        </row>
        <row r="122">
          <cell r="I122"/>
        </row>
        <row r="137">
          <cell r="F137"/>
        </row>
        <row r="138">
          <cell r="F138"/>
        </row>
        <row r="139">
          <cell r="F139"/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5">
          <cell r="F125">
            <v>1406002.5</v>
          </cell>
          <cell r="G125">
            <v>0</v>
          </cell>
          <cell r="H125">
            <v>562756.5</v>
          </cell>
          <cell r="I125">
            <v>0</v>
          </cell>
          <cell r="J125">
            <v>0</v>
          </cell>
          <cell r="K125">
            <v>0</v>
          </cell>
          <cell r="L125">
            <v>843246</v>
          </cell>
        </row>
        <row r="126">
          <cell r="D126" t="str">
            <v>20004 3100B600</v>
          </cell>
          <cell r="E126" t="str">
            <v>โครงการโรงเรียนคุณภาพประจำตำบล</v>
          </cell>
        </row>
        <row r="127">
          <cell r="D127" t="str">
            <v>20004 67000 7700000</v>
          </cell>
          <cell r="E127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8">
          <cell r="E128" t="str">
            <v>งบลงทุน ค่าสิ่งก่อสร้าง 6711320</v>
          </cell>
        </row>
        <row r="129">
          <cell r="D129" t="str">
            <v>ศธ04002/ว1787 ลว.7 พค 67 โอนครั้งที่ 5</v>
          </cell>
          <cell r="E129" t="str">
            <v>ปรับปรุงซ่อมแซมอาคารเรียนอาคารประกอบและสิ่งก่อสร้างอื่น</v>
          </cell>
        </row>
        <row r="130">
          <cell r="C130">
            <v>4100408104</v>
          </cell>
          <cell r="D130" t="str">
            <v>200043100B6003211500</v>
          </cell>
          <cell r="E130" t="str">
            <v>วัดมงคลรัตน์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4100409854</v>
          </cell>
          <cell r="D135" t="str">
            <v>200043100B6003211501</v>
          </cell>
          <cell r="E135" t="str">
            <v>วัดสุวรรณ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 t="str">
            <v>ศธ04002/ว   ลว.27 กย 67 โอนครั้งที่ 450</v>
          </cell>
          <cell r="E140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41">
          <cell r="C141">
            <v>4100306259</v>
          </cell>
          <cell r="D141" t="str">
            <v xml:space="preserve">20004 3100B600 321ZZZZ                               </v>
          </cell>
          <cell r="E141" t="str">
            <v>วัดราษฎรบำรุง</v>
          </cell>
        </row>
        <row r="145">
          <cell r="E145" t="str">
            <v>รวม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 t="str">
            <v>ศธ 04002/ว1787 ลว.7 พค 67 โอนครั้งที่ 5</v>
          </cell>
          <cell r="E146" t="str">
            <v xml:space="preserve">อาคารเรียนอนุบาล ขนาด 2 ห้องเรียน </v>
          </cell>
        </row>
        <row r="147">
          <cell r="C147">
            <v>4100432393</v>
          </cell>
          <cell r="D147" t="str">
            <v>200043100B6003211498</v>
          </cell>
          <cell r="E147" t="str">
            <v>โรงเรียนนิกรราษฎร์บํารุงวิทย์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</sheetData>
      <sheetData sheetId="6" refreshError="1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349000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tabSelected="1" topLeftCell="A138" workbookViewId="0">
      <selection sqref="A1:K133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253" t="s">
        <v>230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</row>
    <row r="2" spans="1:11" ht="21" x14ac:dyDescent="0.25">
      <c r="A2" s="1253" t="str">
        <f>+'[9]สิ่งก่อสร้าง งบอุดหนุน  67'!A3:N3</f>
        <v>สำนักงานเขตพื้นที่การศึกษาประถมศึกษาปทุมธานี เขต 2</v>
      </c>
      <c r="B2" s="1253"/>
      <c r="C2" s="1253"/>
      <c r="D2" s="1253"/>
      <c r="E2" s="1253"/>
      <c r="F2" s="1253"/>
      <c r="G2" s="1253"/>
      <c r="H2" s="1253"/>
      <c r="I2" s="1253"/>
      <c r="J2" s="1253"/>
      <c r="K2" s="1253"/>
    </row>
    <row r="3" spans="1:11" ht="21" x14ac:dyDescent="0.25">
      <c r="A3" s="1254" t="s">
        <v>296</v>
      </c>
      <c r="B3" s="1254"/>
      <c r="C3" s="1254"/>
      <c r="D3" s="1254"/>
      <c r="E3" s="1254"/>
      <c r="F3" s="1254"/>
      <c r="G3" s="1254"/>
      <c r="H3" s="1254"/>
      <c r="I3" s="1254"/>
      <c r="J3" s="1254"/>
      <c r="K3" s="1254"/>
    </row>
    <row r="4" spans="1:11" ht="21" x14ac:dyDescent="0.25">
      <c r="A4" s="1258" t="s">
        <v>22</v>
      </c>
      <c r="B4" s="1258" t="s">
        <v>23</v>
      </c>
      <c r="C4" s="16" t="s">
        <v>25</v>
      </c>
      <c r="D4" s="1260" t="s">
        <v>40</v>
      </c>
      <c r="E4" s="1256" t="s">
        <v>3</v>
      </c>
      <c r="F4" s="1257"/>
      <c r="G4" s="1255" t="s">
        <v>41</v>
      </c>
      <c r="H4" s="1255"/>
      <c r="I4" s="1256" t="s">
        <v>4</v>
      </c>
      <c r="J4" s="1257"/>
      <c r="K4" s="1258" t="s">
        <v>5</v>
      </c>
    </row>
    <row r="5" spans="1:11" ht="21" x14ac:dyDescent="0.25">
      <c r="A5" s="1259"/>
      <c r="B5" s="1259"/>
      <c r="C5" s="17" t="s">
        <v>42</v>
      </c>
      <c r="D5" s="1261"/>
      <c r="E5" s="336">
        <v>220</v>
      </c>
      <c r="F5" s="336">
        <v>221</v>
      </c>
      <c r="G5" s="336">
        <v>220</v>
      </c>
      <c r="H5" s="336">
        <v>221</v>
      </c>
      <c r="I5" s="336">
        <v>220</v>
      </c>
      <c r="J5" s="336">
        <v>221</v>
      </c>
      <c r="K5" s="1259"/>
    </row>
    <row r="6" spans="1:11" ht="36" customHeight="1" x14ac:dyDescent="0.25">
      <c r="A6" s="337" t="s">
        <v>68</v>
      </c>
      <c r="B6" s="338" t="str">
        <f>+'[9]ดำเนินงานครุภัณฑ์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339"/>
      <c r="D6" s="340">
        <f>+D7+D14</f>
        <v>1406002.5</v>
      </c>
      <c r="E6" s="340">
        <f t="shared" ref="E6:K6" si="0">+E7+E14</f>
        <v>0</v>
      </c>
      <c r="F6" s="340">
        <f t="shared" si="0"/>
        <v>562756.5</v>
      </c>
      <c r="G6" s="340">
        <f t="shared" si="0"/>
        <v>0</v>
      </c>
      <c r="H6" s="340">
        <f t="shared" si="0"/>
        <v>0</v>
      </c>
      <c r="I6" s="340">
        <f t="shared" si="0"/>
        <v>0</v>
      </c>
      <c r="J6" s="340">
        <f t="shared" si="0"/>
        <v>843246</v>
      </c>
      <c r="K6" s="340">
        <f t="shared" si="0"/>
        <v>0</v>
      </c>
    </row>
    <row r="7" spans="1:11" ht="36" customHeight="1" x14ac:dyDescent="0.25">
      <c r="A7" s="341">
        <v>1</v>
      </c>
      <c r="B7" s="342" t="str">
        <f>+'[9]ดำเนินงานครุภัณฑ์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343" t="str">
        <f>+'[9]ดำเนินงานครุภัณฑ์ 310061ยั่งยืน'!D7</f>
        <v>20004 3310 C100 2000000</v>
      </c>
      <c r="D7" s="344">
        <f>+D8</f>
        <v>1406002.5</v>
      </c>
      <c r="E7" s="344">
        <f t="shared" ref="E7:K9" si="1">+E8</f>
        <v>0</v>
      </c>
      <c r="F7" s="344">
        <f t="shared" si="1"/>
        <v>562756.5</v>
      </c>
      <c r="G7" s="344"/>
      <c r="H7" s="344">
        <f t="shared" si="1"/>
        <v>0</v>
      </c>
      <c r="I7" s="344">
        <f t="shared" si="1"/>
        <v>0</v>
      </c>
      <c r="J7" s="344">
        <f t="shared" si="1"/>
        <v>843246</v>
      </c>
      <c r="K7" s="344">
        <f t="shared" si="1"/>
        <v>0</v>
      </c>
    </row>
    <row r="8" spans="1:11" ht="42" customHeight="1" x14ac:dyDescent="0.25">
      <c r="A8" s="345">
        <v>1.1000000000000001</v>
      </c>
      <c r="B8" s="435" t="str">
        <f>+'[9]ดำเนินงานครุภัณฑ์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347" t="str">
        <f>+'[9]ดำเนินงานครุภัณฑ์ 310061ยั่งยืน'!D8</f>
        <v xml:space="preserve">20004 68 00131 00000             </v>
      </c>
      <c r="D8" s="348">
        <f>+D9</f>
        <v>1406002.5</v>
      </c>
      <c r="E8" s="348">
        <f t="shared" si="1"/>
        <v>0</v>
      </c>
      <c r="F8" s="348">
        <f t="shared" si="1"/>
        <v>562756.5</v>
      </c>
      <c r="G8" s="348">
        <f t="shared" si="1"/>
        <v>0</v>
      </c>
      <c r="H8" s="348">
        <f t="shared" si="1"/>
        <v>0</v>
      </c>
      <c r="I8" s="348">
        <f t="shared" si="1"/>
        <v>0</v>
      </c>
      <c r="J8" s="348">
        <f t="shared" si="1"/>
        <v>843246</v>
      </c>
      <c r="K8" s="348">
        <f t="shared" si="1"/>
        <v>0</v>
      </c>
    </row>
    <row r="9" spans="1:11" ht="37.200000000000003" customHeight="1" x14ac:dyDescent="0.25">
      <c r="A9" s="349"/>
      <c r="B9" s="350" t="str">
        <f>+'[9]ดำเนินงานครุภัณฑ์ 310061ยั่งยืน'!E115</f>
        <v xml:space="preserve"> งบดำเนินงาน (รายจ่ายลงทุน) 6811220</v>
      </c>
      <c r="C9" s="351" t="str">
        <f>+'[9]ดำเนินงานครุภัณฑ์ 310061ยั่งยืน'!D115</f>
        <v>6811220</v>
      </c>
      <c r="D9" s="352">
        <f>+D10</f>
        <v>1406002.5</v>
      </c>
      <c r="E9" s="352">
        <f t="shared" si="1"/>
        <v>0</v>
      </c>
      <c r="F9" s="352">
        <f t="shared" si="1"/>
        <v>562756.5</v>
      </c>
      <c r="G9" s="352"/>
      <c r="H9" s="352">
        <f t="shared" si="1"/>
        <v>0</v>
      </c>
      <c r="I9" s="352">
        <f t="shared" si="1"/>
        <v>0</v>
      </c>
      <c r="J9" s="352">
        <f t="shared" si="1"/>
        <v>843246</v>
      </c>
      <c r="K9" s="352">
        <f t="shared" si="1"/>
        <v>0</v>
      </c>
    </row>
    <row r="10" spans="1:11" ht="21" customHeight="1" x14ac:dyDescent="0.25">
      <c r="A10" s="353" t="s">
        <v>38</v>
      </c>
      <c r="B10" s="354" t="str">
        <f>+'[9]ดำเนินงานครุภัณฑ์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355" t="str">
        <f>+'[9]ดำเนินงานครุภัณฑ์ 310061ยั่งยืน'!D116</f>
        <v>ศธ 04002/ว41897 ลว.1 ส.ค. 68 โอนครั้งที่ 802</v>
      </c>
      <c r="D10" s="356">
        <f>SUM(D11:D13)</f>
        <v>1406002.5</v>
      </c>
      <c r="E10" s="356">
        <f t="shared" ref="E10:J10" si="2">SUM(E11:E13)</f>
        <v>0</v>
      </c>
      <c r="F10" s="356">
        <f t="shared" si="2"/>
        <v>562756.5</v>
      </c>
      <c r="G10" s="356"/>
      <c r="H10" s="356">
        <f t="shared" si="2"/>
        <v>0</v>
      </c>
      <c r="I10" s="356">
        <f t="shared" si="2"/>
        <v>0</v>
      </c>
      <c r="J10" s="356">
        <f t="shared" si="2"/>
        <v>843246</v>
      </c>
      <c r="K10" s="356">
        <f t="shared" ref="K10" si="3">SUM(K11:K12)</f>
        <v>0</v>
      </c>
    </row>
    <row r="11" spans="1:11" ht="21" customHeight="1" x14ac:dyDescent="0.25">
      <c r="A11" s="357" t="s">
        <v>69</v>
      </c>
      <c r="B11" s="358" t="str">
        <f>+'[9]ดำเนินงานครุภัณฑ์ 310061ยั่งยืน'!E117</f>
        <v>PO4100722499</v>
      </c>
      <c r="C11" s="359" t="s">
        <v>231</v>
      </c>
      <c r="D11" s="360">
        <f>+'[9]ดำเนินงานครุภัณฑ์ 310061ยั่งยืน'!F125</f>
        <v>1406002.5</v>
      </c>
      <c r="E11" s="360">
        <f>+'[9]ดำเนินงานครุภัณฑ์ 310061ยั่งยืน'!G125</f>
        <v>0</v>
      </c>
      <c r="F11" s="360">
        <f>+'[9]ดำเนินงานครุภัณฑ์ 310061ยั่งยืน'!H125</f>
        <v>562756.5</v>
      </c>
      <c r="G11" s="360">
        <f>+'[9]ดำเนินงานครุภัณฑ์ 310061ยั่งยืน'!I125</f>
        <v>0</v>
      </c>
      <c r="H11" s="360">
        <f>+'[9]ดำเนินงานครุภัณฑ์ 310061ยั่งยืน'!J125</f>
        <v>0</v>
      </c>
      <c r="I11" s="360">
        <f>+'[9]ดำเนินงานครุภัณฑ์ 310061ยั่งยืน'!K125</f>
        <v>0</v>
      </c>
      <c r="J11" s="360">
        <f>+'[9]ดำเนินงานครุภัณฑ์ 310061ยั่งยืน'!L125</f>
        <v>843246</v>
      </c>
      <c r="K11" s="360">
        <f>+D11-E11-F11-G11-H11-I11-J11</f>
        <v>0</v>
      </c>
    </row>
    <row r="12" spans="1:11" ht="21" hidden="1" customHeight="1" x14ac:dyDescent="0.25">
      <c r="A12" s="357" t="s">
        <v>70</v>
      </c>
      <c r="B12" s="358"/>
      <c r="C12" s="361"/>
      <c r="D12" s="360">
        <f>+'[9]ดำเนินงานครุภัณฑ์ 310061ยั่งยืน'!F16</f>
        <v>0</v>
      </c>
      <c r="E12" s="360">
        <f>+'[9]ดำเนินงานครุภัณฑ์ 310061ยั่งยืน'!G16</f>
        <v>0</v>
      </c>
      <c r="F12" s="360">
        <f>+'[9]ดำเนินงานครุภัณฑ์ 310061ยั่งยืน'!H16</f>
        <v>0</v>
      </c>
      <c r="G12" s="360">
        <f>+'[9]ดำเนินงานครุภัณฑ์ 310061ยั่งยืน'!I16</f>
        <v>0</v>
      </c>
      <c r="H12" s="360">
        <f>+'[9]ดำเนินงานครุภัณฑ์ 310061ยั่งยืน'!J16</f>
        <v>0</v>
      </c>
      <c r="I12" s="360">
        <f>+'[9]ดำเนินงานครุภัณฑ์ 310061ยั่งยืน'!K16</f>
        <v>0</v>
      </c>
      <c r="J12" s="360">
        <f>+'[9]ดำเนินงานครุภัณฑ์ 310061ยั่งยืน'!L16</f>
        <v>0</v>
      </c>
      <c r="K12" s="360">
        <f>+D12-E12-F12-G12-H12-I12-J12</f>
        <v>0</v>
      </c>
    </row>
    <row r="13" spans="1:11" ht="21" hidden="1" customHeight="1" x14ac:dyDescent="0.25">
      <c r="A13" s="357" t="s">
        <v>71</v>
      </c>
      <c r="B13" s="358"/>
      <c r="C13" s="361"/>
      <c r="D13" s="360">
        <f>+'[9]ดำเนินงานครุภัณฑ์ 310061ยั่งยืน'!F21</f>
        <v>0</v>
      </c>
      <c r="E13" s="360">
        <f>+'[9]ดำเนินงานครุภัณฑ์ 310061ยั่งยืน'!G21</f>
        <v>0</v>
      </c>
      <c r="F13" s="360">
        <f>+'[9]ดำเนินงานครุภัณฑ์ 310061ยั่งยืน'!H21</f>
        <v>0</v>
      </c>
      <c r="G13" s="360"/>
      <c r="H13" s="360">
        <f>+'[9]ดำเนินงานครุภัณฑ์ 310061ยั่งยืน'!I21</f>
        <v>0</v>
      </c>
      <c r="I13" s="360">
        <f>+'[9]ดำเนินงานครุภัณฑ์ 310061ยั่งยืน'!J21</f>
        <v>0</v>
      </c>
      <c r="J13" s="360">
        <f>+'[9]ดำเนินงานครุภัณฑ์ 310061ยั่งยืน'!K21</f>
        <v>0</v>
      </c>
      <c r="K13" s="360"/>
    </row>
    <row r="14" spans="1:11" ht="21" hidden="1" customHeight="1" x14ac:dyDescent="0.25">
      <c r="A14" s="341">
        <v>2</v>
      </c>
      <c r="B14" s="362" t="str">
        <f>+'[9]ดำเนินงานครุภัณฑ์ 310061ยั่งยืน'!E126</f>
        <v>โครงการโรงเรียนคุณภาพประจำตำบล</v>
      </c>
      <c r="C14" s="343" t="str">
        <f>+'[9]ดำเนินงานครุภัณฑ์ 310061ยั่งยืน'!D126</f>
        <v>20004 3100B600</v>
      </c>
      <c r="D14" s="344">
        <f>+D15</f>
        <v>0</v>
      </c>
      <c r="E14" s="344">
        <f t="shared" ref="E14:K14" si="4">+E15</f>
        <v>0</v>
      </c>
      <c r="F14" s="344">
        <f t="shared" si="4"/>
        <v>0</v>
      </c>
      <c r="G14" s="344"/>
      <c r="H14" s="344">
        <f t="shared" si="4"/>
        <v>0</v>
      </c>
      <c r="I14" s="344">
        <f t="shared" si="4"/>
        <v>0</v>
      </c>
      <c r="J14" s="344">
        <f t="shared" si="4"/>
        <v>0</v>
      </c>
      <c r="K14" s="344">
        <f t="shared" si="4"/>
        <v>0</v>
      </c>
    </row>
    <row r="15" spans="1:11" ht="21" hidden="1" customHeight="1" x14ac:dyDescent="0.25">
      <c r="A15" s="345">
        <v>2.1</v>
      </c>
      <c r="B15" s="435" t="str">
        <f>+'[9]ดำเนินงานครุภัณฑ์ 310061ยั่งยืน'!E127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347" t="str">
        <f>+'[9]ดำเนินงานครุภัณฑ์ 310061ยั่งยืน'!D127</f>
        <v>20004 67000 7700000</v>
      </c>
      <c r="D15" s="348">
        <f>+D16+D36</f>
        <v>0</v>
      </c>
      <c r="E15" s="348">
        <f>+E16+E36</f>
        <v>0</v>
      </c>
      <c r="F15" s="348">
        <f>+F16+F36</f>
        <v>0</v>
      </c>
      <c r="G15" s="348"/>
      <c r="H15" s="348">
        <f>+H16+H36</f>
        <v>0</v>
      </c>
      <c r="I15" s="348">
        <f>+I16+I36</f>
        <v>0</v>
      </c>
      <c r="J15" s="348">
        <f>+J16+J36</f>
        <v>0</v>
      </c>
      <c r="K15" s="348">
        <f>+K16+K36</f>
        <v>0</v>
      </c>
    </row>
    <row r="16" spans="1:11" ht="21" hidden="1" customHeight="1" x14ac:dyDescent="0.25">
      <c r="A16" s="349"/>
      <c r="B16" s="350" t="str">
        <f>+'[9]ดำเนินงานครุภัณฑ์ 310061ยั่งยืน'!E128</f>
        <v>งบลงทุน ค่าสิ่งก่อสร้าง 6711320</v>
      </c>
      <c r="C16" s="351"/>
      <c r="D16" s="352">
        <f>+D17+D22+D25</f>
        <v>0</v>
      </c>
      <c r="E16" s="352">
        <f t="shared" ref="E16:K16" si="5">+E17+E22+E25</f>
        <v>0</v>
      </c>
      <c r="F16" s="352">
        <f t="shared" si="5"/>
        <v>0</v>
      </c>
      <c r="G16" s="352">
        <f t="shared" si="5"/>
        <v>0</v>
      </c>
      <c r="H16" s="352">
        <f t="shared" si="5"/>
        <v>0</v>
      </c>
      <c r="I16" s="352">
        <f t="shared" si="5"/>
        <v>0</v>
      </c>
      <c r="J16" s="352">
        <f t="shared" si="5"/>
        <v>0</v>
      </c>
      <c r="K16" s="352">
        <f t="shared" si="5"/>
        <v>0</v>
      </c>
    </row>
    <row r="17" spans="1:11" ht="21" hidden="1" customHeight="1" x14ac:dyDescent="0.25">
      <c r="A17" s="363" t="s">
        <v>30</v>
      </c>
      <c r="B17" s="19" t="str">
        <f>+'[9]ดำเนินงานครุภัณฑ์ 310061ยั่งยืน'!E129</f>
        <v>ปรับปรุงซ่อมแซมอาคารเรียนอาคารประกอบและสิ่งก่อสร้างอื่น</v>
      </c>
      <c r="C17" s="364" t="str">
        <f>+'[9]ดำเนินงานครุภัณฑ์ 310061ยั่งยืน'!D129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365" t="s">
        <v>69</v>
      </c>
      <c r="B18" s="366" t="str">
        <f>+'[9]ดำเนินงานครุภัณฑ์ 310061ยั่งยืน'!E130</f>
        <v>วัดมงคลรัตน์</v>
      </c>
      <c r="C18" s="367" t="str">
        <f>+'[9]ดำเนินงานครุภัณฑ์ 310061ยั่งยืน'!D130</f>
        <v>200043100B6003211500</v>
      </c>
      <c r="D18" s="368">
        <f>+'[9]ดำเนินงานครุภัณฑ์ 310061ยั่งยืน'!F134</f>
        <v>0</v>
      </c>
      <c r="E18" s="368">
        <f>+'[9]ดำเนินงานครุภัณฑ์ 310061ยั่งยืน'!G134</f>
        <v>0</v>
      </c>
      <c r="F18" s="368">
        <f>+'[9]ดำเนินงานครุภัณฑ์ 310061ยั่งยืน'!H134</f>
        <v>0</v>
      </c>
      <c r="G18" s="368">
        <f>+'[9]ดำเนินงานครุภัณฑ์ 310061ยั่งยืน'!I134</f>
        <v>0</v>
      </c>
      <c r="H18" s="368">
        <f>+'[9]ดำเนินงานครุภัณฑ์ 310061ยั่งยืน'!J134</f>
        <v>0</v>
      </c>
      <c r="I18" s="368">
        <f>+'[9]ดำเนินงานครุภัณฑ์ 310061ยั่งยืน'!K134</f>
        <v>0</v>
      </c>
      <c r="J18" s="368">
        <f>+'[9]ดำเนินงานครุภัณฑ์ 310061ยั่งยืน'!L134</f>
        <v>0</v>
      </c>
      <c r="K18" s="368">
        <f>+D18-E18-F18-G18-H18-I18-J18</f>
        <v>0</v>
      </c>
    </row>
    <row r="19" spans="1:11" ht="21" hidden="1" customHeight="1" x14ac:dyDescent="0.25">
      <c r="A19" s="365"/>
      <c r="B19" s="366"/>
      <c r="C19" s="369">
        <f>+'[9]ดำเนินงานครุภัณฑ์ 310061ยั่งยืน'!C130</f>
        <v>4100408104</v>
      </c>
      <c r="D19" s="368"/>
      <c r="E19" s="368"/>
      <c r="F19" s="368"/>
      <c r="G19" s="368"/>
      <c r="H19" s="368"/>
      <c r="I19" s="368"/>
      <c r="J19" s="368"/>
      <c r="K19" s="368"/>
    </row>
    <row r="20" spans="1:11" ht="42" hidden="1" customHeight="1" x14ac:dyDescent="0.25">
      <c r="A20" s="365" t="s">
        <v>70</v>
      </c>
      <c r="B20" s="366" t="str">
        <f>+'[9]ดำเนินงานครุภัณฑ์ 310061ยั่งยืน'!E135</f>
        <v>วัดสุวรรณ</v>
      </c>
      <c r="C20" s="367" t="str">
        <f>+'[9]ดำเนินงานครุภัณฑ์ 310061ยั่งยืน'!D135</f>
        <v>200043100B6003211501</v>
      </c>
      <c r="D20" s="368">
        <f>+'[9]ดำเนินงานครุภัณฑ์ 310061ยั่งยืน'!F139</f>
        <v>0</v>
      </c>
      <c r="E20" s="368">
        <f>+'[9]ดำเนินงานครุภัณฑ์ 310061ยั่งยืน'!G139</f>
        <v>0</v>
      </c>
      <c r="F20" s="368">
        <f>+'[9]ดำเนินงานครุภัณฑ์ 310061ยั่งยืน'!H139</f>
        <v>0</v>
      </c>
      <c r="G20" s="368">
        <f>+'[9]ดำเนินงานครุภัณฑ์ 310061ยั่งยืน'!I139</f>
        <v>0</v>
      </c>
      <c r="H20" s="368">
        <f>+'[9]ดำเนินงานครุภัณฑ์ 310061ยั่งยืน'!J139</f>
        <v>0</v>
      </c>
      <c r="I20" s="368">
        <f>+'[9]ดำเนินงานครุภัณฑ์ 310061ยั่งยืน'!K139</f>
        <v>0</v>
      </c>
      <c r="J20" s="368">
        <f>+'[9]ดำเนินงานครุภัณฑ์ 310061ยั่งยืน'!L139</f>
        <v>0</v>
      </c>
      <c r="K20" s="368">
        <f>+D20-E20-F20-G20-H20-I20-J20</f>
        <v>0</v>
      </c>
    </row>
    <row r="21" spans="1:11" ht="21" hidden="1" customHeight="1" x14ac:dyDescent="0.25">
      <c r="A21" s="357"/>
      <c r="B21" s="366"/>
      <c r="C21" s="369">
        <f>+'[9]ดำเนินงานครุภัณฑ์ 310061ยั่งยืน'!C135</f>
        <v>4100409854</v>
      </c>
      <c r="D21" s="368"/>
      <c r="E21" s="368"/>
      <c r="F21" s="368"/>
      <c r="G21" s="368"/>
      <c r="H21" s="368"/>
      <c r="I21" s="368"/>
      <c r="J21" s="368"/>
      <c r="K21" s="368"/>
    </row>
    <row r="22" spans="1:11" ht="21" hidden="1" customHeight="1" x14ac:dyDescent="0.25">
      <c r="A22" s="363" t="s">
        <v>31</v>
      </c>
      <c r="B22" s="19" t="str">
        <f>+'[9]ดำเนินงานครุภัณฑ์ 310061ยั่งยืน'!E140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486" t="str">
        <f>+'[9]ดำเนินงานครุภัณฑ์ 310061ยั่งยืน'!D140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365" t="s">
        <v>69</v>
      </c>
      <c r="B23" s="366" t="str">
        <f>+'[9]ดำเนินงานครุภัณฑ์ 310061ยั่งยืน'!E141</f>
        <v>วัดราษฎรบำรุง</v>
      </c>
      <c r="C23" s="367" t="str">
        <f>+'[9]ดำเนินงานครุภัณฑ์ 310061ยั่งยืน'!D141</f>
        <v xml:space="preserve">20004 3100B600 321ZZZZ                               </v>
      </c>
      <c r="D23" s="368">
        <f>+'[9]ดำเนินงานครุภัณฑ์ 310061ยั่งยืน'!F145</f>
        <v>0</v>
      </c>
      <c r="E23" s="368">
        <f>+'[9]ดำเนินงานครุภัณฑ์ 310061ยั่งยืน'!G145</f>
        <v>0</v>
      </c>
      <c r="F23" s="368">
        <f>+'[9]ดำเนินงานครุภัณฑ์ 310061ยั่งยืน'!H145</f>
        <v>0</v>
      </c>
      <c r="G23" s="368">
        <f>+'[9]ดำเนินงานครุภัณฑ์ 310061ยั่งยืน'!I145</f>
        <v>0</v>
      </c>
      <c r="H23" s="368">
        <f>+'[9]ดำเนินงานครุภัณฑ์ 310061ยั่งยืน'!J145</f>
        <v>0</v>
      </c>
      <c r="I23" s="368">
        <f>+'[9]ดำเนินงานครุภัณฑ์ 310061ยั่งยืน'!K145</f>
        <v>0</v>
      </c>
      <c r="J23" s="368">
        <f>+'[9]ดำเนินงานครุภัณฑ์ 310061ยั่งยืน'!L145</f>
        <v>0</v>
      </c>
      <c r="K23" s="368">
        <f>+D23-E23-F23-G23-H23-I23-J23</f>
        <v>0</v>
      </c>
    </row>
    <row r="24" spans="1:11" ht="15.75" hidden="1" customHeight="1" x14ac:dyDescent="0.25">
      <c r="A24" s="365"/>
      <c r="B24" s="366"/>
      <c r="C24" s="369">
        <f>+'[9]ดำเนินงานครุภัณฑ์ 310061ยั่งยืน'!C141</f>
        <v>4100306259</v>
      </c>
      <c r="D24" s="368"/>
      <c r="E24" s="368"/>
      <c r="F24" s="368"/>
      <c r="G24" s="368"/>
      <c r="H24" s="368"/>
      <c r="I24" s="368"/>
      <c r="J24" s="368"/>
      <c r="K24" s="368"/>
    </row>
    <row r="25" spans="1:11" ht="21" hidden="1" customHeight="1" x14ac:dyDescent="0.25">
      <c r="A25" s="509" t="s">
        <v>32</v>
      </c>
      <c r="B25" s="370" t="str">
        <f>+'[9]ดำเนินงานครุภัณฑ์ 310061ยั่งยืน'!E146</f>
        <v xml:space="preserve">อาคารเรียนอนุบาล ขนาด 2 ห้องเรียน </v>
      </c>
      <c r="C25" s="371" t="str">
        <f>+'[9]ดำเนินงานครุภัณฑ์ 310061ยั่งยืน'!D146</f>
        <v>ศธ 04002/ว1787 ลว.7 พค 67 โอนครั้งที่ 5</v>
      </c>
      <c r="D25" s="344">
        <f>+D26</f>
        <v>0</v>
      </c>
      <c r="E25" s="344">
        <f t="shared" ref="E25:K25" si="8">+E26</f>
        <v>0</v>
      </c>
      <c r="F25" s="344">
        <f t="shared" si="8"/>
        <v>0</v>
      </c>
      <c r="G25" s="344"/>
      <c r="H25" s="344">
        <f t="shared" si="8"/>
        <v>0</v>
      </c>
      <c r="I25" s="344">
        <f t="shared" si="8"/>
        <v>0</v>
      </c>
      <c r="J25" s="344">
        <f t="shared" si="8"/>
        <v>0</v>
      </c>
      <c r="K25" s="344">
        <f t="shared" si="8"/>
        <v>0</v>
      </c>
    </row>
    <row r="26" spans="1:11" ht="21" hidden="1" customHeight="1" x14ac:dyDescent="0.25">
      <c r="A26" s="365" t="s">
        <v>69</v>
      </c>
      <c r="B26" s="366" t="str">
        <f>+'[9]ดำเนินงานครุภัณฑ์ 310061ยั่งยืน'!E147</f>
        <v>โรงเรียนนิกรราษฎร์บํารุงวิทย์</v>
      </c>
      <c r="C26" s="367" t="str">
        <f>+'[9]ดำเนินงานครุภัณฑ์ 310061ยั่งยืน'!D147</f>
        <v>200043100B6003211498</v>
      </c>
      <c r="D26" s="368">
        <f>+'[9]ดำเนินงานครุภัณฑ์ 310061ยั่งยืน'!F171</f>
        <v>0</v>
      </c>
      <c r="E26" s="368">
        <f>+'[9]ดำเนินงานครุภัณฑ์ 310061ยั่งยืน'!G171</f>
        <v>0</v>
      </c>
      <c r="F26" s="368">
        <f>+'[9]ดำเนินงานครุภัณฑ์ 310061ยั่งยืน'!H171</f>
        <v>0</v>
      </c>
      <c r="G26" s="368">
        <f>+'[9]ดำเนินงานครุภัณฑ์ 310061ยั่งยืน'!I171</f>
        <v>0</v>
      </c>
      <c r="H26" s="368">
        <f>+'[9]ดำเนินงานครุภัณฑ์ 310061ยั่งยืน'!J171</f>
        <v>0</v>
      </c>
      <c r="I26" s="368">
        <f>+'[9]ดำเนินงานครุภัณฑ์ 310061ยั่งยืน'!K171</f>
        <v>0</v>
      </c>
      <c r="J26" s="368">
        <f>+'[9]ดำเนินงานครุภัณฑ์ 310061ยั่งยืน'!L171</f>
        <v>0</v>
      </c>
      <c r="K26" s="368">
        <f>+D26-E26-F26-G26-H26-I26-J26</f>
        <v>0</v>
      </c>
    </row>
    <row r="27" spans="1:11" ht="21" hidden="1" customHeight="1" x14ac:dyDescent="0.25">
      <c r="A27" s="365"/>
      <c r="B27" s="366"/>
      <c r="C27" s="369">
        <f>+'[9]ดำเนินงานครุภัณฑ์ 310061ยั่งยืน'!C147</f>
        <v>4100432393</v>
      </c>
      <c r="D27" s="368"/>
      <c r="E27" s="368"/>
      <c r="F27" s="368"/>
      <c r="G27" s="368"/>
      <c r="H27" s="368"/>
      <c r="I27" s="368"/>
      <c r="J27" s="368"/>
      <c r="K27" s="368"/>
    </row>
    <row r="28" spans="1:11" ht="15" hidden="1" customHeight="1" x14ac:dyDescent="0.25">
      <c r="A28" s="349"/>
      <c r="B28" s="350" t="s">
        <v>175</v>
      </c>
      <c r="C28" s="372">
        <f>+'[9]ดำเนินงานครุภัณฑ์ 310061ยั่งยืน'!D23</f>
        <v>0</v>
      </c>
      <c r="D28" s="352">
        <f>+D31+D33+D35</f>
        <v>0</v>
      </c>
      <c r="E28" s="352">
        <f t="shared" ref="E28:K28" si="9">+E31+E33+E35</f>
        <v>0</v>
      </c>
      <c r="F28" s="352">
        <f t="shared" si="9"/>
        <v>0</v>
      </c>
      <c r="G28" s="352"/>
      <c r="H28" s="352">
        <f t="shared" si="9"/>
        <v>0</v>
      </c>
      <c r="I28" s="352">
        <f t="shared" si="9"/>
        <v>0</v>
      </c>
      <c r="J28" s="352">
        <f t="shared" si="9"/>
        <v>0</v>
      </c>
      <c r="K28" s="352">
        <f t="shared" si="9"/>
        <v>0</v>
      </c>
    </row>
    <row r="29" spans="1:11" ht="15" hidden="1" customHeight="1" x14ac:dyDescent="0.25">
      <c r="A29" s="341">
        <f>+'[9]งบกัน67 350002'!A36</f>
        <v>0</v>
      </c>
      <c r="B29" s="373" t="str">
        <f>+'[9]ดำเนินงานครุภัณฑ์ 310061ยั่งยืน'!E22</f>
        <v>งบลงทุน ค่าครุภัณฑ์ 6611310</v>
      </c>
      <c r="C29" s="374">
        <f>+'[9]ดำเนินงานครุภัณฑ์ 310061ยั่งยืน'!C22</f>
        <v>0</v>
      </c>
      <c r="D29" s="344">
        <f>+D30</f>
        <v>0</v>
      </c>
      <c r="E29" s="344">
        <f t="shared" ref="E29:K31" si="10">+E30</f>
        <v>0</v>
      </c>
      <c r="F29" s="344">
        <f t="shared" si="10"/>
        <v>0</v>
      </c>
      <c r="G29" s="344"/>
      <c r="H29" s="344">
        <f t="shared" si="10"/>
        <v>0</v>
      </c>
      <c r="I29" s="344">
        <f t="shared" si="10"/>
        <v>0</v>
      </c>
      <c r="J29" s="344">
        <f t="shared" si="10"/>
        <v>0</v>
      </c>
      <c r="K29" s="344">
        <f t="shared" si="10"/>
        <v>0</v>
      </c>
    </row>
    <row r="30" spans="1:11" ht="15" hidden="1" customHeight="1" x14ac:dyDescent="0.25">
      <c r="A30" s="357">
        <f>+'[9]ดำเนินงานครุภัณฑ์ 310061ยั่งยืน'!A23</f>
        <v>0</v>
      </c>
      <c r="B30" s="366" t="str">
        <f>+'[9]ดำเนินงานครุภัณฑ์ 310061ยั่งยืน'!E23</f>
        <v>ครุภัณฑ์สำนักงาน 120601</v>
      </c>
      <c r="C30" s="35" t="str">
        <f>+'[9]ดำเนินงานครุภัณฑ์ 310061ยั่งยืน'!D22</f>
        <v>6611310</v>
      </c>
      <c r="D30" s="368">
        <f>+'[9]ดำเนินงานครุภัณฑ์ 310061ยั่งยืน'!F27</f>
        <v>0</v>
      </c>
      <c r="E30" s="368">
        <f>+'[9]ดำเนินงานครุภัณฑ์ 310061ยั่งยืน'!G27</f>
        <v>0</v>
      </c>
      <c r="F30" s="368">
        <f>+'[9]ดำเนินงานครุภัณฑ์ 310061ยั่งยืน'!H27</f>
        <v>0</v>
      </c>
      <c r="G30" s="368"/>
      <c r="H30" s="368">
        <f>+'[9]ดำเนินงานครุภัณฑ์ 310061ยั่งยืน'!I27</f>
        <v>0</v>
      </c>
      <c r="I30" s="368">
        <f>+'[9]ดำเนินงานครุภัณฑ์ 310061ยั่งยืน'!J27</f>
        <v>0</v>
      </c>
      <c r="J30" s="368">
        <f>+'[9]ดำเนินงานครุภัณฑ์ 310061ยั่งยืน'!K27</f>
        <v>0</v>
      </c>
      <c r="K30" s="368">
        <f>+'[9]ดำเนินงานครุภัณฑ์ 310061ยั่งยืน'!L27</f>
        <v>0</v>
      </c>
    </row>
    <row r="31" spans="1:11" ht="15" hidden="1" customHeight="1" x14ac:dyDescent="0.25">
      <c r="A31" s="341" t="str">
        <f>+'[9]งบกัน67 350002'!A38</f>
        <v>1.1.1</v>
      </c>
      <c r="B31" s="373" t="str">
        <f>+'[9]ดำเนินงานครุภัณฑ์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374" t="str">
        <f>+'[9]ดำเนินงานครุภัณฑ์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344">
        <f>+D32</f>
        <v>0</v>
      </c>
      <c r="E31" s="344">
        <f t="shared" si="10"/>
        <v>0</v>
      </c>
      <c r="F31" s="344">
        <f t="shared" si="10"/>
        <v>0</v>
      </c>
      <c r="G31" s="344"/>
      <c r="H31" s="344">
        <f t="shared" si="10"/>
        <v>0</v>
      </c>
      <c r="I31" s="344">
        <f t="shared" si="10"/>
        <v>0</v>
      </c>
      <c r="J31" s="344">
        <f t="shared" si="10"/>
        <v>0</v>
      </c>
      <c r="K31" s="344">
        <f t="shared" si="10"/>
        <v>0</v>
      </c>
    </row>
    <row r="32" spans="1:11" ht="15" hidden="1" customHeight="1" x14ac:dyDescent="0.25">
      <c r="A32" s="357" t="str">
        <f>+'[9]ดำเนินงานครุภัณฑ์ 310061ยั่งยืน'!A25</f>
        <v>1)</v>
      </c>
      <c r="B32" s="366" t="str">
        <f>+'[9]ดำเนินงานครุภัณฑ์ 310061ยั่งยืน'!E25</f>
        <v>สพป.ปท.2</v>
      </c>
      <c r="C32" s="35" t="str">
        <f>+'[9]ดำเนินงานครุภัณฑ์ 310061ยั่งยืน'!D24</f>
        <v>20004 31006100 3110010</v>
      </c>
      <c r="D32" s="368">
        <f>+'[9]ดำเนินงานครุภัณฑ์ 310061ยั่งยืน'!F29</f>
        <v>0</v>
      </c>
      <c r="E32" s="368">
        <f>+'[9]ดำเนินงานครุภัณฑ์ 310061ยั่งยืน'!G29</f>
        <v>0</v>
      </c>
      <c r="F32" s="368">
        <f>+'[9]ดำเนินงานครุภัณฑ์ 310061ยั่งยืน'!H29</f>
        <v>0</v>
      </c>
      <c r="G32" s="368"/>
      <c r="H32" s="368">
        <f>+'[9]ดำเนินงานครุภัณฑ์ 310061ยั่งยืน'!I29</f>
        <v>0</v>
      </c>
      <c r="I32" s="368">
        <f>+'[9]ดำเนินงานครุภัณฑ์ 310061ยั่งยืน'!J29</f>
        <v>0</v>
      </c>
      <c r="J32" s="368">
        <f>+'[9]ดำเนินงานครุภัณฑ์ 310061ยั่งยืน'!K29</f>
        <v>0</v>
      </c>
      <c r="K32" s="368">
        <f>+'[9]ดำเนินงานครุภัณฑ์ 310061ยั่งยืน'!L29</f>
        <v>0</v>
      </c>
    </row>
    <row r="33" spans="1:11" ht="15" hidden="1" customHeight="1" x14ac:dyDescent="0.25">
      <c r="A33" s="341">
        <f>+'[9]ดำเนินงานครุภัณฑ์ 310061ยั่งยืน'!A30</f>
        <v>2</v>
      </c>
      <c r="B33" s="375" t="str">
        <f>+'[9]ดำเนินงานครุภัณฑ์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374" t="str">
        <f>+'[9]ดำเนินงานครุภัณฑ์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344">
        <f>+D34</f>
        <v>0</v>
      </c>
      <c r="E33" s="344">
        <f t="shared" ref="E33:J33" si="11">+E34</f>
        <v>0</v>
      </c>
      <c r="F33" s="344">
        <f t="shared" si="11"/>
        <v>0</v>
      </c>
      <c r="G33" s="344"/>
      <c r="H33" s="344">
        <f t="shared" si="11"/>
        <v>0</v>
      </c>
      <c r="I33" s="344">
        <f t="shared" si="11"/>
        <v>0</v>
      </c>
      <c r="J33" s="344">
        <f t="shared" si="11"/>
        <v>0</v>
      </c>
      <c r="K33" s="344">
        <f>+K34</f>
        <v>0</v>
      </c>
    </row>
    <row r="34" spans="1:11" ht="42" hidden="1" customHeight="1" x14ac:dyDescent="0.25">
      <c r="A34" s="357" t="str">
        <f>+'[9]ดำเนินงานครุภัณฑ์ 310061ยั่งยืน'!A31</f>
        <v>1)</v>
      </c>
      <c r="B34" s="376" t="str">
        <f>+'[9]ดำเนินงานครุภัณฑ์ 310061ยั่งยืน'!E31</f>
        <v>สพป.ปท.2</v>
      </c>
      <c r="C34" s="377" t="str">
        <f>+'[9]ดำเนินงานครุภัณฑ์ 310061ยั่งยืน'!D30</f>
        <v>20005 31006100 3110011</v>
      </c>
      <c r="D34" s="378">
        <f>+'[9]ดำเนินงานครุภัณฑ์ 310061ยั่งยืน'!F34</f>
        <v>0</v>
      </c>
      <c r="E34" s="378">
        <f>+'[9]ดำเนินงานครุภัณฑ์ 310061ยั่งยืน'!G34</f>
        <v>0</v>
      </c>
      <c r="F34" s="378">
        <f>+'[9]ดำเนินงานครุภัณฑ์ 310061ยั่งยืน'!H34</f>
        <v>0</v>
      </c>
      <c r="G34" s="378"/>
      <c r="H34" s="378">
        <f>+'[9]ดำเนินงานครุภัณฑ์ 310061ยั่งยืน'!I34</f>
        <v>0</v>
      </c>
      <c r="I34" s="378">
        <f>+'[9]ดำเนินงานครุภัณฑ์ 310061ยั่งยืน'!J34</f>
        <v>0</v>
      </c>
      <c r="J34" s="378">
        <f>+'[9]ดำเนินงานครุภัณฑ์ 310061ยั่งยืน'!K34</f>
        <v>0</v>
      </c>
      <c r="K34" s="378">
        <f>+'[9]ดำเนินงานครุภัณฑ์ 310061ยั่งยืน'!L34</f>
        <v>0</v>
      </c>
    </row>
    <row r="35" spans="1:11" ht="105" hidden="1" customHeight="1" x14ac:dyDescent="0.25">
      <c r="A35" s="341">
        <f>+'[9]ดำเนินงานครุภัณฑ์ 310061ยั่งยืน'!A35</f>
        <v>3</v>
      </c>
      <c r="B35" s="375" t="str">
        <f>+'[9]ดำเนินงานครุภัณฑ์ 310061ยั่งยืน'!E35</f>
        <v xml:space="preserve">โพเดียม </v>
      </c>
      <c r="C35" s="374" t="str">
        <f>+'[9]ดำเนินงานครุภัณฑ์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344">
        <f>+D36</f>
        <v>0</v>
      </c>
      <c r="E35" s="344">
        <f t="shared" ref="E35:K35" si="12">+E36</f>
        <v>0</v>
      </c>
      <c r="F35" s="344">
        <f t="shared" si="12"/>
        <v>0</v>
      </c>
      <c r="G35" s="344"/>
      <c r="H35" s="344">
        <f t="shared" si="12"/>
        <v>0</v>
      </c>
      <c r="I35" s="344">
        <f t="shared" si="12"/>
        <v>0</v>
      </c>
      <c r="J35" s="344">
        <f t="shared" si="12"/>
        <v>0</v>
      </c>
      <c r="K35" s="344">
        <f t="shared" si="12"/>
        <v>0</v>
      </c>
    </row>
    <row r="36" spans="1:11" ht="42" hidden="1" customHeight="1" x14ac:dyDescent="0.25">
      <c r="A36" s="357" t="str">
        <f>+'[9]ดำเนินงานครุภัณฑ์ 310061ยั่งยืน'!A36</f>
        <v>1)</v>
      </c>
      <c r="B36" s="376" t="str">
        <f>+'[9]ดำเนินงานครุภัณฑ์ 310061ยั่งยืน'!E36</f>
        <v>สพป.ปท.2</v>
      </c>
      <c r="C36" s="377" t="str">
        <f>+'[9]ดำเนินงานครุภัณฑ์ 310061ยั่งยืน'!D35</f>
        <v>20008 31006100 3110014</v>
      </c>
      <c r="D36" s="378">
        <f>+'[9]ดำเนินงานครุภัณฑ์ 310061ยั่งยืน'!F36</f>
        <v>0</v>
      </c>
      <c r="E36" s="378">
        <f>+'[9]ดำเนินงานครุภัณฑ์ 310061ยั่งยืน'!G39</f>
        <v>0</v>
      </c>
      <c r="F36" s="378">
        <f>+'[9]ดำเนินงานครุภัณฑ์ 310061ยั่งยืน'!H39</f>
        <v>0</v>
      </c>
      <c r="G36" s="378">
        <f>+'[9]ดำเนินงานครุภัณฑ์ 310061ยั่งยืน'!I39</f>
        <v>0</v>
      </c>
      <c r="H36" s="378">
        <f>+'[9]ดำเนินงานครุภัณฑ์ 310061ยั่งยืน'!J39</f>
        <v>0</v>
      </c>
      <c r="I36" s="378">
        <f>+'[9]ดำเนินงานครุภัณฑ์ 310061ยั่งยืน'!K39</f>
        <v>0</v>
      </c>
      <c r="J36" s="378">
        <f>+'[9]ดำเนินงานครุภัณฑ์ 310061ยั่งยืน'!L39</f>
        <v>0</v>
      </c>
      <c r="K36" s="378">
        <f>+'[9]ดำเนินงานครุภัณฑ์ 310061ยั่งยืน'!L36</f>
        <v>0</v>
      </c>
    </row>
    <row r="37" spans="1:11" ht="21" hidden="1" customHeight="1" x14ac:dyDescent="0.25">
      <c r="A37" s="349"/>
      <c r="B37" s="350" t="str">
        <f>+'[9]ดำเนินงานครุภัณฑ์ 310061ยั่งยืน'!E40</f>
        <v>ครุภัณฑ์โฆษณาและเผยแพร่ 120601</v>
      </c>
      <c r="C37" s="372">
        <f>+'[9]ดำเนินงานครุภัณฑ์ 310061ยั่งยืน'!D27</f>
        <v>0</v>
      </c>
      <c r="D37" s="352">
        <f>+D38+D40+D42</f>
        <v>0</v>
      </c>
      <c r="E37" s="352">
        <f t="shared" ref="E37:K37" si="13">+E38+E40+E42</f>
        <v>0</v>
      </c>
      <c r="F37" s="352">
        <f t="shared" si="13"/>
        <v>0</v>
      </c>
      <c r="G37" s="352"/>
      <c r="H37" s="352">
        <f t="shared" si="13"/>
        <v>0</v>
      </c>
      <c r="I37" s="352">
        <f t="shared" si="13"/>
        <v>0</v>
      </c>
      <c r="J37" s="352">
        <f t="shared" si="13"/>
        <v>0</v>
      </c>
      <c r="K37" s="352">
        <f t="shared" si="13"/>
        <v>0</v>
      </c>
    </row>
    <row r="38" spans="1:11" ht="21" hidden="1" customHeight="1" x14ac:dyDescent="0.25">
      <c r="A38" s="341">
        <f>+'[9]ดำเนินงานครุภัณฑ์ 310061ยั่งยืน'!A41</f>
        <v>1</v>
      </c>
      <c r="B38" s="373" t="str">
        <f>+'[9]ดำเนินงานครุภัณฑ์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374" t="str">
        <f>+'[9]ดำเนินงานครุภัณฑ์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344">
        <f>+D39</f>
        <v>0</v>
      </c>
      <c r="E38" s="344">
        <f t="shared" ref="E38:K38" si="14">+E39</f>
        <v>0</v>
      </c>
      <c r="F38" s="344">
        <f t="shared" si="14"/>
        <v>0</v>
      </c>
      <c r="G38" s="344"/>
      <c r="H38" s="344">
        <f t="shared" si="14"/>
        <v>0</v>
      </c>
      <c r="I38" s="344">
        <f t="shared" si="14"/>
        <v>0</v>
      </c>
      <c r="J38" s="344">
        <f t="shared" si="14"/>
        <v>0</v>
      </c>
      <c r="K38" s="344">
        <f t="shared" si="14"/>
        <v>0</v>
      </c>
    </row>
    <row r="39" spans="1:11" ht="21" hidden="1" customHeight="1" x14ac:dyDescent="0.25">
      <c r="A39" s="357" t="str">
        <f>+'[9]ดำเนินงานครุภัณฑ์ 310061ยั่งยืน'!A42</f>
        <v>1)</v>
      </c>
      <c r="B39" s="376" t="str">
        <f>+'[9]ดำเนินงานครุภัณฑ์ 310061ยั่งยืน'!E53</f>
        <v>สพป.ปท.2</v>
      </c>
      <c r="C39" s="377" t="str">
        <f>+'[9]ดำเนินงานครุภัณฑ์ 310061ยั่งยืน'!D41</f>
        <v>20007 31006100 3110012</v>
      </c>
      <c r="D39" s="378">
        <f>+'[9]ดำเนินงานครุภัณฑ์ 310061ยั่งยืน'!F46</f>
        <v>0</v>
      </c>
      <c r="E39" s="378">
        <f>+'[9]ดำเนินงานครุภัณฑ์ 310061ยั่งยืน'!G46</f>
        <v>0</v>
      </c>
      <c r="F39" s="378">
        <f>+'[9]ดำเนินงานครุภัณฑ์ 310061ยั่งยืน'!H46</f>
        <v>0</v>
      </c>
      <c r="G39" s="378"/>
      <c r="H39" s="378">
        <f>+'[9]ดำเนินงานครุภัณฑ์ 310061ยั่งยืน'!I46</f>
        <v>0</v>
      </c>
      <c r="I39" s="378">
        <f>+'[9]ดำเนินงานครุภัณฑ์ 310061ยั่งยืน'!J46</f>
        <v>0</v>
      </c>
      <c r="J39" s="378">
        <f>+'[9]ดำเนินงานครุภัณฑ์ 310061ยั่งยืน'!K46</f>
        <v>0</v>
      </c>
      <c r="K39" s="378">
        <f>+'[9]ดำเนินงานครุภัณฑ์ 310061ยั่งยืน'!L46</f>
        <v>0</v>
      </c>
    </row>
    <row r="40" spans="1:11" ht="21" hidden="1" customHeight="1" x14ac:dyDescent="0.25">
      <c r="A40" s="341">
        <f>+'[9]ดำเนินงานครุภัณฑ์ 310061ยั่งยืน'!A47</f>
        <v>2</v>
      </c>
      <c r="B40" s="375" t="str">
        <f>+'[9]ดำเนินงานครุภัณฑ์ 310061ยั่งยืน'!E47</f>
        <v xml:space="preserve">ไมโครโฟนไร้สาย </v>
      </c>
      <c r="C40" s="374" t="str">
        <f>+'[9]ดำเนินงานครุภัณฑ์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344">
        <f>+D41</f>
        <v>0</v>
      </c>
      <c r="E40" s="344">
        <f t="shared" ref="E40:K40" si="15">+E41</f>
        <v>0</v>
      </c>
      <c r="F40" s="344">
        <f t="shared" si="15"/>
        <v>0</v>
      </c>
      <c r="G40" s="344"/>
      <c r="H40" s="344">
        <f t="shared" si="15"/>
        <v>0</v>
      </c>
      <c r="I40" s="344">
        <f t="shared" si="15"/>
        <v>0</v>
      </c>
      <c r="J40" s="344">
        <f t="shared" si="15"/>
        <v>0</v>
      </c>
      <c r="K40" s="344">
        <f t="shared" si="15"/>
        <v>0</v>
      </c>
    </row>
    <row r="41" spans="1:11" ht="21" hidden="1" customHeight="1" x14ac:dyDescent="0.25">
      <c r="A41" s="357" t="str">
        <f>+'[9]ดำเนินงานครุภัณฑ์ 310061ยั่งยืน'!A48</f>
        <v>1)</v>
      </c>
      <c r="B41" s="376" t="str">
        <f>+'[9]ดำเนินงานครุภัณฑ์ 310061ยั่งยืน'!E48</f>
        <v>สพป.ปท.2</v>
      </c>
      <c r="C41" s="377" t="str">
        <f>+'[9]ดำเนินงานครุภัณฑ์ 310061ยั่งยืน'!D47</f>
        <v>20008 31006100 3110013</v>
      </c>
      <c r="D41" s="378">
        <f>+'[9]ดำเนินงานครุภัณฑ์ 310061ยั่งยืน'!F51</f>
        <v>0</v>
      </c>
      <c r="E41" s="378">
        <f>+'[9]ดำเนินงานครุภัณฑ์ 310061ยั่งยืน'!G51</f>
        <v>0</v>
      </c>
      <c r="F41" s="378">
        <f>+'[9]ดำเนินงานครุภัณฑ์ 310061ยั่งยืน'!H51</f>
        <v>0</v>
      </c>
      <c r="G41" s="378"/>
      <c r="H41" s="378">
        <f>+'[9]ดำเนินงานครุภัณฑ์ 310061ยั่งยืน'!I51</f>
        <v>0</v>
      </c>
      <c r="I41" s="378">
        <f>+'[9]ดำเนินงานครุภัณฑ์ 310061ยั่งยืน'!J51</f>
        <v>0</v>
      </c>
      <c r="J41" s="378">
        <f>+'[9]ดำเนินงานครุภัณฑ์ 310061ยั่งยืน'!K51</f>
        <v>0</v>
      </c>
      <c r="K41" s="378">
        <f>+'[9]ดำเนินงานครุภัณฑ์ 310061ยั่งยืน'!L51</f>
        <v>0</v>
      </c>
    </row>
    <row r="42" spans="1:11" ht="21" hidden="1" customHeight="1" x14ac:dyDescent="0.25">
      <c r="A42" s="341">
        <f>+'[9]ดำเนินงานครุภัณฑ์ 310061ยั่งยืน'!A52</f>
        <v>3</v>
      </c>
      <c r="B42" s="375" t="str">
        <f>+'[9]ดำเนินงานครุภัณฑ์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374" t="str">
        <f>+'[9]ดำเนินงานครุภัณฑ์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344">
        <f>+D43</f>
        <v>0</v>
      </c>
      <c r="E42" s="344">
        <f t="shared" ref="E42:K42" si="16">+E43</f>
        <v>0</v>
      </c>
      <c r="F42" s="344">
        <f t="shared" si="16"/>
        <v>0</v>
      </c>
      <c r="G42" s="344"/>
      <c r="H42" s="344">
        <f t="shared" si="16"/>
        <v>0</v>
      </c>
      <c r="I42" s="344">
        <f t="shared" si="16"/>
        <v>0</v>
      </c>
      <c r="J42" s="344">
        <f t="shared" si="16"/>
        <v>0</v>
      </c>
      <c r="K42" s="344">
        <f t="shared" si="16"/>
        <v>0</v>
      </c>
    </row>
    <row r="43" spans="1:11" ht="21" hidden="1" customHeight="1" x14ac:dyDescent="0.25">
      <c r="A43" s="357" t="str">
        <f>+'[9]ดำเนินงานครุภัณฑ์ 310061ยั่งยืน'!A53</f>
        <v>1)</v>
      </c>
      <c r="B43" s="376" t="str">
        <f>+'[9]ดำเนินงานครุภัณฑ์ 310061ยั่งยืน'!E53</f>
        <v>สพป.ปท.2</v>
      </c>
      <c r="C43" s="377" t="str">
        <f>+'[9]ดำเนินงานครุภัณฑ์ 310061ยั่งยืน'!D52</f>
        <v>20009 31006100 3110015</v>
      </c>
      <c r="D43" s="378">
        <f>+'[9]ดำเนินงานครุภัณฑ์ 310061ยั่งยืน'!F56</f>
        <v>0</v>
      </c>
      <c r="E43" s="378">
        <f>+'[9]ดำเนินงานครุภัณฑ์ 310061ยั่งยืน'!G56</f>
        <v>0</v>
      </c>
      <c r="F43" s="378">
        <f>+'[9]ดำเนินงานครุภัณฑ์ 310061ยั่งยืน'!H56</f>
        <v>0</v>
      </c>
      <c r="G43" s="378"/>
      <c r="H43" s="378">
        <f>+'[9]ดำเนินงานครุภัณฑ์ 310061ยั่งยืน'!I56</f>
        <v>0</v>
      </c>
      <c r="I43" s="378">
        <f>+'[9]ดำเนินงานครุภัณฑ์ 310061ยั่งยืน'!J56</f>
        <v>0</v>
      </c>
      <c r="J43" s="378">
        <f>+'[9]ดำเนินงานครุภัณฑ์ 310061ยั่งยืน'!K56</f>
        <v>0</v>
      </c>
      <c r="K43" s="378">
        <f>+'[9]ดำเนินงานครุภัณฑ์ 310061ยั่งยืน'!L56</f>
        <v>0</v>
      </c>
    </row>
    <row r="44" spans="1:11" ht="21" hidden="1" customHeight="1" x14ac:dyDescent="0.25">
      <c r="A44" s="345">
        <v>1.1000000000000001</v>
      </c>
      <c r="B44" s="346" t="str">
        <f>+'[9]ดำเนินงานครุภัณฑ์ 310061ยั่งยืน'!E145</f>
        <v>รวม</v>
      </c>
      <c r="C44" s="347">
        <f>+'[9]ดำเนินงานครุภัณฑ์ 310061ยั่งยืน'!D145</f>
        <v>0</v>
      </c>
      <c r="D44" s="348">
        <f>+D45+D56</f>
        <v>0</v>
      </c>
      <c r="E44" s="348">
        <f>+E45+E56</f>
        <v>0</v>
      </c>
      <c r="F44" s="348">
        <f>+F45+F56</f>
        <v>0</v>
      </c>
      <c r="G44" s="348"/>
      <c r="H44" s="348">
        <f>+H45+H56</f>
        <v>0</v>
      </c>
      <c r="I44" s="348">
        <f>+I45+I56</f>
        <v>0</v>
      </c>
      <c r="J44" s="348">
        <f>+J45+J56</f>
        <v>0</v>
      </c>
      <c r="K44" s="348">
        <f>+K45+K56</f>
        <v>0</v>
      </c>
    </row>
    <row r="45" spans="1:11" ht="21" hidden="1" customHeight="1" x14ac:dyDescent="0.25">
      <c r="A45" s="341">
        <f>+'[9]งบกัน67 350002'!A51</f>
        <v>0</v>
      </c>
      <c r="B45" s="373" t="str">
        <f>+'[9]ดำเนินงานครุภัณฑ์ 310061ยั่งยืน'!E37</f>
        <v>เบิก</v>
      </c>
      <c r="C45" s="374">
        <f>+'[9]ดำเนินงานครุภัณฑ์ 310061ยั่งยืน'!C37</f>
        <v>20</v>
      </c>
      <c r="D45" s="344">
        <f>+D46</f>
        <v>0</v>
      </c>
      <c r="E45" s="344">
        <f t="shared" ref="E45:K45" si="17">+E46</f>
        <v>0</v>
      </c>
      <c r="F45" s="344">
        <f t="shared" si="17"/>
        <v>0</v>
      </c>
      <c r="G45" s="344"/>
      <c r="H45" s="344">
        <f t="shared" si="17"/>
        <v>0</v>
      </c>
      <c r="I45" s="344">
        <f t="shared" si="17"/>
        <v>0</v>
      </c>
      <c r="J45" s="344">
        <f t="shared" si="17"/>
        <v>0</v>
      </c>
      <c r="K45" s="344">
        <f t="shared" si="17"/>
        <v>0</v>
      </c>
    </row>
    <row r="46" spans="1:11" ht="42" hidden="1" customHeight="1" x14ac:dyDescent="0.25">
      <c r="A46" s="357">
        <f>+'[9]ดำเนินงานครุภัณฑ์ 310061ยั่งยืน'!A38</f>
        <v>0</v>
      </c>
      <c r="B46" s="366">
        <f>+'[9]ดำเนินงานครุภัณฑ์ 310061ยั่งยืน'!E38</f>
        <v>0</v>
      </c>
      <c r="C46" s="35" t="str">
        <f>+'[9]ดำเนินงานครุภัณฑ์ 310061ยั่งยืน'!D37</f>
        <v>KB3100006110</v>
      </c>
      <c r="D46" s="368">
        <f>+'[9]ดำเนินงานครุภัณฑ์ 310061ยั่งยืน'!F42</f>
        <v>0</v>
      </c>
      <c r="E46" s="368">
        <f>+'[9]ดำเนินงานครุภัณฑ์ 310061ยั่งยืน'!G42</f>
        <v>0</v>
      </c>
      <c r="F46" s="368">
        <f>+'[9]ดำเนินงานครุภัณฑ์ 310061ยั่งยืน'!H42</f>
        <v>0</v>
      </c>
      <c r="G46" s="368"/>
      <c r="H46" s="368">
        <f>+'[9]ดำเนินงานครุภัณฑ์ 310061ยั่งยืน'!I42</f>
        <v>0</v>
      </c>
      <c r="I46" s="368">
        <f>+'[9]ดำเนินงานครุภัณฑ์ 310061ยั่งยืน'!J42</f>
        <v>0</v>
      </c>
      <c r="J46" s="368">
        <f>+'[9]ดำเนินงานครุภัณฑ์ 310061ยั่งยืน'!K42</f>
        <v>0</v>
      </c>
      <c r="K46" s="368">
        <f>+'[9]ดำเนินงานครุภัณฑ์ 310061ยั่งยืน'!L42</f>
        <v>0</v>
      </c>
    </row>
    <row r="47" spans="1:11" ht="21" hidden="1" customHeight="1" x14ac:dyDescent="0.25">
      <c r="A47" s="357"/>
      <c r="B47" s="376"/>
      <c r="C47" s="377"/>
      <c r="D47" s="378"/>
      <c r="E47" s="378"/>
      <c r="F47" s="378"/>
      <c r="G47" s="378"/>
      <c r="H47" s="378"/>
      <c r="I47" s="378"/>
      <c r="J47" s="378"/>
      <c r="K47" s="378"/>
    </row>
    <row r="48" spans="1:11" ht="21" hidden="1" customHeight="1" x14ac:dyDescent="0.25">
      <c r="A48" s="357"/>
      <c r="B48" s="376"/>
      <c r="C48" s="377"/>
      <c r="D48" s="378"/>
      <c r="E48" s="378"/>
      <c r="F48" s="378"/>
      <c r="G48" s="378"/>
      <c r="H48" s="378"/>
      <c r="I48" s="378"/>
      <c r="J48" s="378"/>
      <c r="K48" s="378"/>
    </row>
    <row r="49" spans="1:11" ht="21" customHeight="1" x14ac:dyDescent="0.25">
      <c r="A49" s="337" t="s">
        <v>72</v>
      </c>
      <c r="B49" s="379" t="str">
        <f>+'[9]งบกัน67 350002'!E5</f>
        <v>แผนงานพื้นฐานด้านการพัฒนาและเสริมสร้างศักยภาพทรัพยากรมนุษย์</v>
      </c>
      <c r="C49" s="339"/>
      <c r="D49" s="380">
        <f>+D50</f>
        <v>349000</v>
      </c>
      <c r="E49" s="380">
        <f t="shared" ref="E49:K49" si="18">+E50</f>
        <v>0</v>
      </c>
      <c r="F49" s="380">
        <f t="shared" si="18"/>
        <v>0</v>
      </c>
      <c r="G49" s="380">
        <f t="shared" si="18"/>
        <v>0</v>
      </c>
      <c r="H49" s="380">
        <f t="shared" si="18"/>
        <v>0</v>
      </c>
      <c r="I49" s="380">
        <f t="shared" si="18"/>
        <v>0</v>
      </c>
      <c r="J49" s="380">
        <f t="shared" si="18"/>
        <v>349000</v>
      </c>
      <c r="K49" s="380">
        <f t="shared" si="18"/>
        <v>0</v>
      </c>
    </row>
    <row r="50" spans="1:11" ht="21" customHeight="1" x14ac:dyDescent="0.25">
      <c r="A50" s="381">
        <v>1</v>
      </c>
      <c r="B50" s="434" t="str">
        <f>+'[9]งบกัน67 350002'!E6</f>
        <v xml:space="preserve">ผลผลิตผู้จบการศึกษาภาคบังคับ </v>
      </c>
      <c r="C50" s="382" t="str">
        <f>+'[9]งบกัน67 350002'!D6</f>
        <v>20004 37001</v>
      </c>
      <c r="D50" s="383">
        <f>+D51+D80</f>
        <v>349000</v>
      </c>
      <c r="E50" s="383">
        <f>+E51+E80</f>
        <v>0</v>
      </c>
      <c r="F50" s="383">
        <f>+F51+F80</f>
        <v>0</v>
      </c>
      <c r="G50" s="383"/>
      <c r="H50" s="383">
        <f>+H51+H80</f>
        <v>0</v>
      </c>
      <c r="I50" s="383">
        <f>+I51+I80</f>
        <v>0</v>
      </c>
      <c r="J50" s="383">
        <f>+J51+J80</f>
        <v>349000</v>
      </c>
      <c r="K50" s="383">
        <f>+K51+K80</f>
        <v>0</v>
      </c>
    </row>
    <row r="51" spans="1:11" ht="21" customHeight="1" x14ac:dyDescent="0.25">
      <c r="A51" s="345">
        <v>1.1000000000000001</v>
      </c>
      <c r="B51" s="455" t="s">
        <v>176</v>
      </c>
      <c r="C51" s="384" t="s">
        <v>177</v>
      </c>
      <c r="D51" s="385">
        <f>+D52+D53</f>
        <v>0</v>
      </c>
      <c r="E51" s="385">
        <f t="shared" ref="E51:K51" si="19">+E52+E53</f>
        <v>0</v>
      </c>
      <c r="F51" s="385">
        <f t="shared" si="19"/>
        <v>0</v>
      </c>
      <c r="G51" s="385">
        <f t="shared" si="19"/>
        <v>0</v>
      </c>
      <c r="H51" s="385">
        <f t="shared" si="19"/>
        <v>0</v>
      </c>
      <c r="I51" s="385">
        <f t="shared" si="19"/>
        <v>0</v>
      </c>
      <c r="J51" s="385">
        <f t="shared" si="19"/>
        <v>0</v>
      </c>
      <c r="K51" s="385">
        <f t="shared" si="19"/>
        <v>0</v>
      </c>
    </row>
    <row r="52" spans="1:11" ht="42" hidden="1" customHeight="1" x14ac:dyDescent="0.25">
      <c r="A52" s="349"/>
      <c r="B52" s="350" t="str">
        <f>+'[9]งบกัน67 350002'!E7</f>
        <v>งบดำเนินงาน</v>
      </c>
      <c r="C52" s="386">
        <v>6811220</v>
      </c>
      <c r="D52" s="387">
        <f>+D56</f>
        <v>0</v>
      </c>
      <c r="E52" s="387">
        <f t="shared" ref="E52:K52" si="20">+E56</f>
        <v>0</v>
      </c>
      <c r="F52" s="387">
        <f t="shared" si="20"/>
        <v>0</v>
      </c>
      <c r="G52" s="387">
        <f t="shared" si="20"/>
        <v>0</v>
      </c>
      <c r="H52" s="387">
        <f t="shared" si="20"/>
        <v>0</v>
      </c>
      <c r="I52" s="387">
        <f t="shared" si="20"/>
        <v>0</v>
      </c>
      <c r="J52" s="387">
        <f t="shared" si="20"/>
        <v>0</v>
      </c>
      <c r="K52" s="387">
        <f t="shared" si="20"/>
        <v>0</v>
      </c>
    </row>
    <row r="53" spans="1:11" ht="21" hidden="1" customHeight="1" x14ac:dyDescent="0.25">
      <c r="A53" s="349"/>
      <c r="B53" s="350" t="s">
        <v>192</v>
      </c>
      <c r="C53" s="386">
        <v>6811410</v>
      </c>
      <c r="D53" s="387">
        <f t="shared" ref="D53:K53" si="21">+D67</f>
        <v>0</v>
      </c>
      <c r="E53" s="387">
        <f t="shared" si="21"/>
        <v>0</v>
      </c>
      <c r="F53" s="387">
        <f t="shared" si="21"/>
        <v>0</v>
      </c>
      <c r="G53" s="387">
        <f t="shared" si="21"/>
        <v>0</v>
      </c>
      <c r="H53" s="387">
        <f t="shared" si="21"/>
        <v>0</v>
      </c>
      <c r="I53" s="387">
        <f t="shared" si="21"/>
        <v>0</v>
      </c>
      <c r="J53" s="387">
        <f t="shared" si="21"/>
        <v>0</v>
      </c>
      <c r="K53" s="387">
        <f t="shared" si="21"/>
        <v>0</v>
      </c>
    </row>
    <row r="54" spans="1:11" ht="42" hidden="1" customHeight="1" x14ac:dyDescent="0.25">
      <c r="A54" s="564"/>
      <c r="B54" s="487" t="str">
        <f>+B52</f>
        <v>งบดำเนินงาน</v>
      </c>
      <c r="C54" s="488">
        <v>6811220</v>
      </c>
      <c r="D54" s="489">
        <f>+D55</f>
        <v>0</v>
      </c>
      <c r="E54" s="489">
        <f t="shared" ref="E54:K55" si="22">+E55</f>
        <v>0</v>
      </c>
      <c r="F54" s="489">
        <f t="shared" si="22"/>
        <v>0</v>
      </c>
      <c r="G54" s="489">
        <f t="shared" si="22"/>
        <v>0</v>
      </c>
      <c r="H54" s="489">
        <f t="shared" si="22"/>
        <v>0</v>
      </c>
      <c r="I54" s="489">
        <f t="shared" si="22"/>
        <v>0</v>
      </c>
      <c r="J54" s="489">
        <f t="shared" si="22"/>
        <v>0</v>
      </c>
      <c r="K54" s="489"/>
    </row>
    <row r="55" spans="1:11" ht="21" hidden="1" customHeight="1" x14ac:dyDescent="0.25">
      <c r="A55" s="388" t="s">
        <v>38</v>
      </c>
      <c r="B55" s="389" t="s">
        <v>178</v>
      </c>
      <c r="C55" s="390"/>
      <c r="D55" s="391">
        <f>+D56</f>
        <v>0</v>
      </c>
      <c r="E55" s="391">
        <f t="shared" si="22"/>
        <v>0</v>
      </c>
      <c r="F55" s="391">
        <f t="shared" si="22"/>
        <v>0</v>
      </c>
      <c r="G55" s="391">
        <f t="shared" si="22"/>
        <v>0</v>
      </c>
      <c r="H55" s="391">
        <f t="shared" si="22"/>
        <v>0</v>
      </c>
      <c r="I55" s="391">
        <f t="shared" si="22"/>
        <v>0</v>
      </c>
      <c r="J55" s="391">
        <f t="shared" si="22"/>
        <v>0</v>
      </c>
      <c r="K55" s="391">
        <f t="shared" si="22"/>
        <v>0</v>
      </c>
    </row>
    <row r="56" spans="1:11" ht="42" hidden="1" customHeight="1" x14ac:dyDescent="0.25">
      <c r="A56" s="357" t="s">
        <v>69</v>
      </c>
      <c r="B56" s="392" t="s">
        <v>181</v>
      </c>
      <c r="C56" s="367">
        <v>2.0004350020019999E+18</v>
      </c>
      <c r="D56" s="378">
        <f>+'[9]งบกัน67 350002'!F16</f>
        <v>0</v>
      </c>
      <c r="E56" s="378">
        <f>+'[9]งบกัน67 350002'!G16</f>
        <v>0</v>
      </c>
      <c r="F56" s="378">
        <f>+'[9]งบกัน67 350002'!H16</f>
        <v>0</v>
      </c>
      <c r="G56" s="378">
        <f>+'[9]งบกัน67 350002'!I16</f>
        <v>0</v>
      </c>
      <c r="H56" s="378">
        <f>+'[9]งบกัน67 350002'!J16</f>
        <v>0</v>
      </c>
      <c r="I56" s="378">
        <f>+'[9]งบกัน67 350002'!K16</f>
        <v>0</v>
      </c>
      <c r="J56" s="378">
        <f>+'[9]งบกัน67 350002'!L16</f>
        <v>0</v>
      </c>
      <c r="K56" s="378">
        <f>+D56-E56-F56-G56-H56-I56-J56</f>
        <v>0</v>
      </c>
    </row>
    <row r="57" spans="1:11" ht="21" hidden="1" customHeight="1" x14ac:dyDescent="0.25">
      <c r="A57" s="357"/>
      <c r="B57" s="378"/>
      <c r="C57" s="393"/>
      <c r="D57" s="378"/>
      <c r="E57" s="378"/>
      <c r="F57" s="394"/>
      <c r="G57" s="394"/>
      <c r="H57" s="394"/>
      <c r="I57" s="394"/>
      <c r="J57" s="394"/>
      <c r="K57" s="378"/>
    </row>
    <row r="58" spans="1:11" ht="21" hidden="1" customHeight="1" x14ac:dyDescent="0.25">
      <c r="A58" s="357"/>
      <c r="B58" s="392"/>
      <c r="C58" s="147"/>
      <c r="D58" s="378"/>
      <c r="E58" s="378"/>
      <c r="F58" s="378"/>
      <c r="G58" s="378"/>
      <c r="H58" s="378">
        <f>+'[9]สิ่งก่อสร้าง งบอุดหนุน  67'!J76</f>
        <v>0</v>
      </c>
      <c r="I58" s="378"/>
      <c r="J58" s="378">
        <f>+'[9]สิ่งก่อสร้าง งบอุดหนุน  67'!L76</f>
        <v>0</v>
      </c>
      <c r="K58" s="378"/>
    </row>
    <row r="59" spans="1:11" ht="42" hidden="1" customHeight="1" x14ac:dyDescent="0.25">
      <c r="A59" s="357"/>
      <c r="B59" s="357"/>
      <c r="C59" s="147"/>
      <c r="D59" s="357"/>
      <c r="E59" s="357"/>
      <c r="F59" s="357"/>
      <c r="G59" s="357"/>
      <c r="H59" s="357"/>
      <c r="I59" s="357"/>
      <c r="J59" s="357"/>
      <c r="K59" s="357"/>
    </row>
    <row r="60" spans="1:11" ht="21" hidden="1" customHeight="1" x14ac:dyDescent="0.25">
      <c r="A60" s="395"/>
      <c r="B60" s="396" t="s">
        <v>193</v>
      </c>
      <c r="C60" s="386">
        <f>+'[9]งบกัน67 350002'!D27</f>
        <v>6811320</v>
      </c>
      <c r="D60" s="395"/>
      <c r="E60" s="395"/>
      <c r="F60" s="395"/>
      <c r="G60" s="395"/>
      <c r="H60" s="395"/>
      <c r="I60" s="395"/>
      <c r="J60" s="395"/>
      <c r="K60" s="395"/>
    </row>
    <row r="61" spans="1:11" s="6" customFormat="1" ht="21" hidden="1" customHeight="1" x14ac:dyDescent="0.25">
      <c r="A61" s="391" t="str">
        <f>+'[9]สิ่งก่อสร้าง งบอุดหนุน  67'!A95</f>
        <v>1.1.2</v>
      </c>
      <c r="B61" s="398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399" t="str">
        <f>+'[9]งบกัน67 350002'!E27</f>
        <v xml:space="preserve">  งบลงทุน ค่าที่ดินและสิ่งก่อสร้าง </v>
      </c>
      <c r="D61" s="391">
        <f>D62</f>
        <v>0</v>
      </c>
      <c r="E61" s="391">
        <f t="shared" ref="E61:K61" si="23">E62</f>
        <v>0</v>
      </c>
      <c r="F61" s="391">
        <f t="shared" si="23"/>
        <v>0</v>
      </c>
      <c r="G61" s="391">
        <f t="shared" si="23"/>
        <v>0</v>
      </c>
      <c r="H61" s="391">
        <f t="shared" si="23"/>
        <v>0</v>
      </c>
      <c r="I61" s="391">
        <f t="shared" si="23"/>
        <v>0</v>
      </c>
      <c r="J61" s="391">
        <f t="shared" si="23"/>
        <v>0</v>
      </c>
      <c r="K61" s="391">
        <f t="shared" si="23"/>
        <v>0</v>
      </c>
    </row>
    <row r="62" spans="1:11" s="6" customFormat="1" ht="9" hidden="1" customHeight="1" x14ac:dyDescent="0.25">
      <c r="A62" s="357"/>
      <c r="B62" s="392"/>
      <c r="C62" s="147"/>
      <c r="D62" s="378"/>
      <c r="E62" s="378"/>
      <c r="F62" s="378"/>
      <c r="G62" s="378"/>
      <c r="H62" s="378">
        <f>+'[9]สิ่งก่อสร้าง งบอุดหนุน  67'!J101</f>
        <v>0</v>
      </c>
      <c r="I62" s="378">
        <f>+'[9]สิ่งก่อสร้าง งบอุดหนุน  67'!L101</f>
        <v>0</v>
      </c>
      <c r="J62" s="400"/>
      <c r="K62" s="378">
        <f>+D62-E62-F62-G62-H62-I62-J62</f>
        <v>0</v>
      </c>
    </row>
    <row r="63" spans="1:11" ht="21" hidden="1" customHeight="1" x14ac:dyDescent="0.25">
      <c r="A63" s="388"/>
      <c r="B63" s="398"/>
      <c r="C63" s="399"/>
      <c r="D63" s="391">
        <f>SUM(D61:D62)</f>
        <v>0</v>
      </c>
      <c r="E63" s="391"/>
      <c r="F63" s="391"/>
      <c r="G63" s="391"/>
      <c r="H63" s="391"/>
      <c r="I63" s="391"/>
      <c r="J63" s="391"/>
      <c r="K63" s="391"/>
    </row>
    <row r="64" spans="1:11" ht="21" hidden="1" customHeight="1" x14ac:dyDescent="0.25">
      <c r="A64" s="357"/>
      <c r="B64" s="392"/>
      <c r="C64" s="147"/>
      <c r="D64" s="378"/>
      <c r="E64" s="378">
        <f>+'[9]สิ่งก่อสร้าง งบอุดหนุน  67'!H107</f>
        <v>0</v>
      </c>
      <c r="F64" s="394"/>
      <c r="G64" s="394"/>
      <c r="H64" s="394">
        <f>+'[9]สิ่งก่อสร้าง งบอุดหนุน  67'!J107</f>
        <v>0</v>
      </c>
      <c r="I64" s="394">
        <f>+'[9]สิ่งก่อสร้าง งบอุดหนุน  67'!L107</f>
        <v>0</v>
      </c>
      <c r="J64" s="394">
        <f>+'[9]สิ่งก่อสร้าง งบอุดหนุน  67'!M107</f>
        <v>0</v>
      </c>
      <c r="K64" s="378">
        <f>+'[9]สิ่งก่อสร้าง งบอุดหนุน  67'!N107</f>
        <v>0</v>
      </c>
    </row>
    <row r="65" spans="1:11" ht="21" hidden="1" customHeight="1" x14ac:dyDescent="0.25">
      <c r="A65" s="388"/>
      <c r="B65" s="401"/>
      <c r="C65" s="402"/>
      <c r="D65" s="391">
        <f>+D66</f>
        <v>0</v>
      </c>
      <c r="E65" s="391">
        <f t="shared" ref="E65:K65" si="24">+E66</f>
        <v>0</v>
      </c>
      <c r="F65" s="403">
        <f t="shared" si="24"/>
        <v>0</v>
      </c>
      <c r="G65" s="403"/>
      <c r="H65" s="403">
        <f t="shared" si="24"/>
        <v>0</v>
      </c>
      <c r="I65" s="403">
        <f t="shared" si="24"/>
        <v>0</v>
      </c>
      <c r="J65" s="403">
        <f t="shared" si="24"/>
        <v>0</v>
      </c>
      <c r="K65" s="391">
        <f t="shared" si="24"/>
        <v>0</v>
      </c>
    </row>
    <row r="66" spans="1:11" ht="42" hidden="1" customHeight="1" x14ac:dyDescent="0.25">
      <c r="A66" s="357"/>
      <c r="B66" s="392"/>
      <c r="C66" s="147"/>
      <c r="D66" s="368"/>
      <c r="E66" s="368">
        <f>+'[9]สิ่งก่อสร้าง งบอุดหนุน  67'!H113</f>
        <v>0</v>
      </c>
      <c r="F66" s="368"/>
      <c r="G66" s="368"/>
      <c r="H66" s="368">
        <f>+'[9]สิ่งก่อสร้าง งบอุดหนุน  67'!J113</f>
        <v>0</v>
      </c>
      <c r="I66" s="368">
        <f>+'[9]สิ่งก่อสร้าง งบอุดหนุน  67'!L113</f>
        <v>0</v>
      </c>
      <c r="J66" s="368">
        <f>+'[9]สิ่งก่อสร้าง งบอุดหนุน  67'!M113</f>
        <v>0</v>
      </c>
      <c r="K66" s="368">
        <f>+'[9]สิ่งก่อสร้าง งบอุดหนุน  67'!N113</f>
        <v>0</v>
      </c>
    </row>
    <row r="67" spans="1:11" ht="21" hidden="1" customHeight="1" x14ac:dyDescent="0.25">
      <c r="A67" s="388"/>
      <c r="B67" s="490">
        <f>+'[9]งบอุดหนุน 350002'!D7</f>
        <v>6711410</v>
      </c>
      <c r="C67" s="402"/>
      <c r="D67" s="391">
        <f>+D68</f>
        <v>0</v>
      </c>
      <c r="E67" s="391">
        <f t="shared" ref="E67:K67" si="25">+E68</f>
        <v>0</v>
      </c>
      <c r="F67" s="391">
        <f t="shared" si="25"/>
        <v>0</v>
      </c>
      <c r="G67" s="391">
        <f t="shared" si="25"/>
        <v>0</v>
      </c>
      <c r="H67" s="391">
        <f t="shared" si="25"/>
        <v>0</v>
      </c>
      <c r="I67" s="391">
        <f t="shared" si="25"/>
        <v>0</v>
      </c>
      <c r="J67" s="391">
        <f t="shared" si="25"/>
        <v>0</v>
      </c>
      <c r="K67" s="391">
        <f t="shared" si="25"/>
        <v>0</v>
      </c>
    </row>
    <row r="68" spans="1:11" ht="42" hidden="1" customHeight="1" x14ac:dyDescent="0.25">
      <c r="A68" s="491"/>
      <c r="B68" s="492" t="str">
        <f>+'[9]งบอุดหนุน 350002'!E7</f>
        <v>งบเงินอุดหนุน</v>
      </c>
      <c r="C68" s="493">
        <f>+'[9]งบอุดหนุน 350002'!D7</f>
        <v>6711410</v>
      </c>
      <c r="D68" s="494">
        <f>SUM(D69:D73)</f>
        <v>0</v>
      </c>
      <c r="E68" s="495">
        <f>SUM(E69:E73)</f>
        <v>0</v>
      </c>
      <c r="F68" s="495">
        <f>SUM(F69:F73)</f>
        <v>0</v>
      </c>
      <c r="G68" s="495">
        <f>SUM(G71:G72)</f>
        <v>0</v>
      </c>
      <c r="H68" s="495">
        <f t="shared" ref="H68:K68" si="26">SUM(H71:H72)</f>
        <v>0</v>
      </c>
      <c r="I68" s="495">
        <f t="shared" si="26"/>
        <v>0</v>
      </c>
      <c r="J68" s="495">
        <f t="shared" si="26"/>
        <v>0</v>
      </c>
      <c r="K68" s="495">
        <f t="shared" si="26"/>
        <v>0</v>
      </c>
    </row>
    <row r="69" spans="1:11" ht="21" hidden="1" customHeight="1" x14ac:dyDescent="0.25">
      <c r="A69" s="341" t="s">
        <v>73</v>
      </c>
      <c r="B69" s="414" t="str">
        <f>+'[9]งบอุดหนุน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371" t="str">
        <f>+'[9]งบอุดหนุน 350002'!C9:D9</f>
        <v>20004350002004100006</v>
      </c>
      <c r="D69" s="416">
        <f>+'[9]สิ่งก่อสร้าง งบอุดหนุน  67'!G120</f>
        <v>0</v>
      </c>
      <c r="E69" s="416">
        <f>+'[9]สิ่งก่อสร้าง งบอุดหนุน  67'!H120</f>
        <v>0</v>
      </c>
      <c r="F69" s="417">
        <f>+'[9]สิ่งก่อสร้าง งบอุดหนุน  67'!I120</f>
        <v>0</v>
      </c>
      <c r="G69" s="417"/>
      <c r="H69" s="417">
        <f>+'[9]สิ่งก่อสร้าง งบอุดหนุน  67'!J120</f>
        <v>0</v>
      </c>
      <c r="I69" s="417">
        <f>+'[9]สิ่งก่อสร้าง งบอุดหนุน  67'!L120</f>
        <v>0</v>
      </c>
      <c r="J69" s="417">
        <f>+'[9]สิ่งก่อสร้าง งบอุดหนุน  67'!M120</f>
        <v>0</v>
      </c>
      <c r="K69" s="416">
        <f>+'[9]สิ่งก่อสร้าง งบอุดหนุน  67'!N120</f>
        <v>0</v>
      </c>
    </row>
    <row r="70" spans="1:11" ht="42" hidden="1" customHeight="1" x14ac:dyDescent="0.25">
      <c r="A70" s="357"/>
      <c r="B70" s="496"/>
      <c r="C70" s="147" t="str">
        <f>+'[9]งบอุดหนุน 350002'!C10:D10</f>
        <v>ศธ 04002/ว1064 ลว. 17 มีค 68</v>
      </c>
      <c r="D70" s="378"/>
      <c r="E70" s="378"/>
      <c r="F70" s="394"/>
      <c r="G70" s="394"/>
      <c r="H70" s="394"/>
      <c r="I70" s="394"/>
      <c r="J70" s="394"/>
      <c r="K70" s="378"/>
    </row>
    <row r="71" spans="1:11" ht="21" hidden="1" customHeight="1" x14ac:dyDescent="0.25">
      <c r="A71" s="357" t="s">
        <v>69</v>
      </c>
      <c r="B71" s="496" t="str">
        <f>+'[9]งบอุดหนุน 350002'!E10</f>
        <v>ร.ร.วัดเกตประภา</v>
      </c>
      <c r="C71" s="147" t="str">
        <f>+'[9]งบอุดหนุน 350002'!C9:D9</f>
        <v>20004350002004100006</v>
      </c>
      <c r="D71" s="378">
        <f>+'[9]งบอุดหนุน 350002'!F10</f>
        <v>0</v>
      </c>
      <c r="E71" s="378">
        <f>+'[9]งบอุดหนุน 350002'!G16</f>
        <v>0</v>
      </c>
      <c r="F71" s="378">
        <f>+'[9]งบอุดหนุน 350002'!H16</f>
        <v>0</v>
      </c>
      <c r="G71" s="378">
        <f>+'[9]งบอุดหนุน 350002'!I16</f>
        <v>0</v>
      </c>
      <c r="H71" s="378">
        <f>+'[9]งบอุดหนุน 350002'!J16</f>
        <v>0</v>
      </c>
      <c r="I71" s="378">
        <f>+'[9]งบอุดหนุน 350002'!K16</f>
        <v>0</v>
      </c>
      <c r="J71" s="378">
        <f>+'[9]งบอุดหนุน 350002'!L16</f>
        <v>0</v>
      </c>
      <c r="K71" s="378">
        <f>+D71-E71-F71-G71-H71-I71-J71</f>
        <v>0</v>
      </c>
    </row>
    <row r="72" spans="1:11" ht="21" hidden="1" customHeight="1" x14ac:dyDescent="0.25">
      <c r="A72" s="357" t="s">
        <v>70</v>
      </c>
      <c r="B72" s="496" t="str">
        <f>+'[9]งบอุดหนุน 350002'!E18</f>
        <v>ร.ร.วัดเจริญบุญ</v>
      </c>
      <c r="C72" s="147" t="str">
        <f>+'[9]งบอุดหนุน 350002'!C9:D9</f>
        <v>20004350002004100006</v>
      </c>
      <c r="D72" s="378">
        <f>+'[9]งบอุดหนุน 350002'!F29</f>
        <v>0</v>
      </c>
      <c r="E72" s="378">
        <f>+'[9]งบอุดหนุน 350002'!G29</f>
        <v>0</v>
      </c>
      <c r="F72" s="378">
        <f>+'[9]งบอุดหนุน 350002'!H29</f>
        <v>0</v>
      </c>
      <c r="G72" s="378">
        <f>+'[9]งบอุดหนุน 350002'!I29</f>
        <v>0</v>
      </c>
      <c r="H72" s="378">
        <f>+'[9]งบอุดหนุน 350002'!J29</f>
        <v>0</v>
      </c>
      <c r="I72" s="378">
        <f>+'[9]งบอุดหนุน 350002'!K29</f>
        <v>0</v>
      </c>
      <c r="J72" s="378">
        <f>+'[9]งบอุดหนุน 350002'!L29</f>
        <v>0</v>
      </c>
      <c r="K72" s="378">
        <f>+D72-E72-F72-G72-H72-I72-J72</f>
        <v>0</v>
      </c>
    </row>
    <row r="73" spans="1:11" ht="21" hidden="1" customHeight="1" x14ac:dyDescent="0.25">
      <c r="A73" s="357"/>
      <c r="B73" s="496"/>
      <c r="C73" s="147"/>
      <c r="D73" s="378"/>
      <c r="E73" s="378"/>
      <c r="F73" s="394"/>
      <c r="G73" s="394"/>
      <c r="H73" s="394"/>
      <c r="I73" s="394"/>
      <c r="J73" s="394"/>
      <c r="K73" s="378"/>
    </row>
    <row r="74" spans="1:11" ht="21" hidden="1" customHeight="1" x14ac:dyDescent="0.25">
      <c r="A74" s="388" t="str">
        <f>+'[9]สิ่งก่อสร้าง งบอุดหนุน  67'!A121</f>
        <v>3.1.7</v>
      </c>
      <c r="B74" s="404" t="str">
        <f>+'[9]สิ่งก่อสร้าง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402"/>
      <c r="D74" s="391">
        <f>+'[9]สิ่งก่อสร้าง งบอุดหนุน  67'!G121</f>
        <v>0</v>
      </c>
      <c r="E74" s="391">
        <f>+'[9]สิ่งก่อสร้าง งบอุดหนุน  67'!H121</f>
        <v>0</v>
      </c>
      <c r="F74" s="403">
        <f>+'[9]สิ่งก่อสร้าง งบอุดหนุน  67'!I121</f>
        <v>0</v>
      </c>
      <c r="G74" s="403"/>
      <c r="H74" s="403">
        <f>+'[9]สิ่งก่อสร้าง งบอุดหนุน  67'!J121</f>
        <v>0</v>
      </c>
      <c r="I74" s="403">
        <f>+'[9]สิ่งก่อสร้าง งบอุดหนุน  67'!L121</f>
        <v>0</v>
      </c>
      <c r="J74" s="403">
        <f>+'[9]สิ่งก่อสร้าง งบอุดหนุน  67'!M121</f>
        <v>0</v>
      </c>
      <c r="K74" s="391">
        <f>+'[9]สิ่งก่อสร้าง งบอุดหนุน  67'!N121</f>
        <v>0</v>
      </c>
    </row>
    <row r="75" spans="1:11" ht="33.6" hidden="1" customHeight="1" x14ac:dyDescent="0.25">
      <c r="A75" s="357" t="str">
        <f>+'[9]สิ่งก่อสร้าง งบอุดหนุน  67'!A122</f>
        <v>3.1.7.1</v>
      </c>
      <c r="B75" s="392" t="str">
        <f>+'[9]สิ่งก่อสร้าง งบอุดหนุน  67'!E122</f>
        <v>สพป.ปท.2 จำนวน 3 เครื่อง</v>
      </c>
      <c r="C75" s="147" t="str">
        <f>+'[9]สิ่งก่อสร้าง งบอุดหนุน  67'!F122</f>
        <v>2000436002110DBW</v>
      </c>
      <c r="D75" s="378">
        <f>+'[9]สิ่งก่อสร้าง งบอุดหนุน  67'!G127</f>
        <v>0</v>
      </c>
      <c r="E75" s="378">
        <f>+'[9]สิ่งก่อสร้าง งบอุดหนุน  67'!H127</f>
        <v>0</v>
      </c>
      <c r="F75" s="394">
        <f>+'[9]สิ่งก่อสร้าง งบอุดหนุน  67'!I127</f>
        <v>0</v>
      </c>
      <c r="G75" s="394"/>
      <c r="H75" s="394">
        <f>+'[9]สิ่งก่อสร้าง งบอุดหนุน  67'!J127</f>
        <v>0</v>
      </c>
      <c r="I75" s="394">
        <f>+'[9]สิ่งก่อสร้าง งบอุดหนุน  67'!L127</f>
        <v>0</v>
      </c>
      <c r="J75" s="394">
        <f>+'[9]สิ่งก่อสร้าง งบอุดหนุน  67'!M127</f>
        <v>0</v>
      </c>
      <c r="K75" s="378">
        <f>+'[9]สิ่งก่อสร้าง งบอุดหนุน  67'!N127</f>
        <v>0</v>
      </c>
    </row>
    <row r="76" spans="1:11" ht="21" hidden="1" customHeight="1" x14ac:dyDescent="0.25">
      <c r="A76" s="405">
        <f>+'[9]สิ่งก่อสร้าง งบอุดหนุน  67'!A128</f>
        <v>3.2</v>
      </c>
      <c r="B76" s="406" t="str">
        <f>+'[9]สิ่งก่อสร้าง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407" t="str">
        <f>+'[9]สิ่งก่อสร้าง งบอุดหนุน  67'!F128</f>
        <v>200041300P2792</v>
      </c>
      <c r="D76" s="408">
        <f>+'[9]สิ่งก่อสร้าง งบอุดหนุน  67'!G128</f>
        <v>0</v>
      </c>
      <c r="E76" s="408">
        <f>+'[9]สิ่งก่อสร้าง งบอุดหนุน  67'!H128</f>
        <v>0</v>
      </c>
      <c r="F76" s="409">
        <f>+'[9]สิ่งก่อสร้าง งบอุดหนุน  67'!I128</f>
        <v>0</v>
      </c>
      <c r="G76" s="409"/>
      <c r="H76" s="409">
        <f>+'[9]สิ่งก่อสร้าง งบอุดหนุน  67'!J128</f>
        <v>0</v>
      </c>
      <c r="I76" s="409">
        <f>+'[9]สิ่งก่อสร้าง งบอุดหนุน  67'!L128</f>
        <v>0</v>
      </c>
      <c r="J76" s="409">
        <f>+'[9]สิ่งก่อสร้าง งบอุดหนุน  67'!M128</f>
        <v>0</v>
      </c>
      <c r="K76" s="408">
        <f>+'[9]สิ่งก่อสร้าง งบอุดหนุน  67'!N128</f>
        <v>0</v>
      </c>
    </row>
    <row r="77" spans="1:11" ht="21" hidden="1" customHeight="1" x14ac:dyDescent="0.25">
      <c r="A77" s="395">
        <f>+'[9]สิ่งก่อสร้าง งบอุดหนุน  67'!A129</f>
        <v>0</v>
      </c>
      <c r="B77" s="410" t="str">
        <f>+'[9]สิ่งก่อสร้าง งบอุดหนุน  67'!E129</f>
        <v>งบดำเนินงาน</v>
      </c>
      <c r="C77" s="411">
        <v>6711220</v>
      </c>
      <c r="D77" s="395">
        <f>+'[9]สิ่งก่อสร้าง งบอุดหนุน  67'!G129</f>
        <v>0</v>
      </c>
      <c r="E77" s="395">
        <f>+'[9]สิ่งก่อสร้าง งบอุดหนุน  67'!H129</f>
        <v>0</v>
      </c>
      <c r="F77" s="397">
        <f>+'[9]สิ่งก่อสร้าง งบอุดหนุน  67'!I129</f>
        <v>0</v>
      </c>
      <c r="G77" s="397"/>
      <c r="H77" s="397">
        <f>+'[9]สิ่งก่อสร้าง งบอุดหนุน  67'!J129</f>
        <v>0</v>
      </c>
      <c r="I77" s="397">
        <f>+'[9]สิ่งก่อสร้าง งบอุดหนุน  67'!L129</f>
        <v>0</v>
      </c>
      <c r="J77" s="397">
        <f>+'[9]สิ่งก่อสร้าง งบอุดหนุน  67'!M129</f>
        <v>0</v>
      </c>
      <c r="K77" s="395">
        <f>+'[9]สิ่งก่อสร้าง งบอุดหนุน  67'!N129</f>
        <v>0</v>
      </c>
    </row>
    <row r="78" spans="1:11" ht="21" hidden="1" customHeight="1" x14ac:dyDescent="0.25">
      <c r="A78" s="388" t="str">
        <f>+'[9]สิ่งก่อสร้าง งบอุดหนุน  67'!A130</f>
        <v>3.2.1</v>
      </c>
      <c r="B78" s="404" t="str">
        <f>+'[9]สิ่งก่อสร้าง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402"/>
      <c r="D78" s="391">
        <f>+'[9]สิ่งก่อสร้าง งบอุดหนุน  67'!G130</f>
        <v>0</v>
      </c>
      <c r="E78" s="391">
        <f>+'[9]สิ่งก่อสร้าง งบอุดหนุน  67'!H130</f>
        <v>0</v>
      </c>
      <c r="F78" s="403">
        <f>+'[9]สิ่งก่อสร้าง งบอุดหนุน  67'!I130</f>
        <v>0</v>
      </c>
      <c r="G78" s="403"/>
      <c r="H78" s="403">
        <f>+'[9]สิ่งก่อสร้าง งบอุดหนุน  67'!J130</f>
        <v>0</v>
      </c>
      <c r="I78" s="403">
        <f>+'[9]สิ่งก่อสร้าง งบอุดหนุน  67'!L130</f>
        <v>0</v>
      </c>
      <c r="J78" s="403">
        <f>+'[9]สิ่งก่อสร้าง งบอุดหนุน  67'!M130</f>
        <v>0</v>
      </c>
      <c r="K78" s="391">
        <f>+'[9]สิ่งก่อสร้าง งบอุดหนุน  67'!N130</f>
        <v>0</v>
      </c>
    </row>
    <row r="79" spans="1:11" ht="21" hidden="1" customHeight="1" x14ac:dyDescent="0.25">
      <c r="A79" s="357" t="str">
        <f>+'[9]สิ่งก่อสร้าง งบอุดหนุน  67'!A131</f>
        <v>3.2.1.1</v>
      </c>
      <c r="B79" s="392" t="str">
        <f>+'[9]สิ่งก่อสร้าง งบอุดหนุน  67'!E131</f>
        <v>สพป.ปท.2</v>
      </c>
      <c r="C79" s="147" t="str">
        <f>+'[9]สิ่งก่อสร้าง งบอุดหนุน  67'!F131</f>
        <v>2000436002000000</v>
      </c>
      <c r="D79" s="378">
        <f>+'[9]สิ่งก่อสร้าง งบอุดหนุน  67'!G136</f>
        <v>0</v>
      </c>
      <c r="E79" s="378">
        <f>+'[9]สิ่งก่อสร้าง งบอุดหนุน  67'!H136</f>
        <v>0</v>
      </c>
      <c r="F79" s="394">
        <f>+'[9]สิ่งก่อสร้าง งบอุดหนุน  67'!I136</f>
        <v>0</v>
      </c>
      <c r="G79" s="394"/>
      <c r="H79" s="394">
        <f>+'[9]สิ่งก่อสร้าง งบอุดหนุน  67'!J136</f>
        <v>0</v>
      </c>
      <c r="I79" s="394">
        <f>+'[9]สิ่งก่อสร้าง งบอุดหนุน  67'!L136</f>
        <v>0</v>
      </c>
      <c r="J79" s="394">
        <f>+'[9]สิ่งก่อสร้าง งบอุดหนุน  67'!M136</f>
        <v>0</v>
      </c>
      <c r="K79" s="378">
        <f>+'[9]สิ่งก่อสร้าง งบอุดหนุน  67'!N136</f>
        <v>0</v>
      </c>
    </row>
    <row r="80" spans="1:11" ht="21" customHeight="1" x14ac:dyDescent="0.25">
      <c r="A80" s="345">
        <v>1.2</v>
      </c>
      <c r="B80" s="435" t="str">
        <f>+'[9]งบกัน67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384" t="str">
        <f>+'[9]งบกัน67 350002'!D37</f>
        <v>20004  68 01056 00000</v>
      </c>
      <c r="D80" s="412">
        <f>+D81</f>
        <v>349000</v>
      </c>
      <c r="E80" s="412">
        <f t="shared" ref="E80:K80" si="27">+E81</f>
        <v>0</v>
      </c>
      <c r="F80" s="412">
        <f t="shared" si="27"/>
        <v>0</v>
      </c>
      <c r="G80" s="412"/>
      <c r="H80" s="412">
        <f t="shared" si="27"/>
        <v>0</v>
      </c>
      <c r="I80" s="412">
        <f t="shared" si="27"/>
        <v>0</v>
      </c>
      <c r="J80" s="412">
        <f t="shared" si="27"/>
        <v>349000</v>
      </c>
      <c r="K80" s="412">
        <f t="shared" si="27"/>
        <v>0</v>
      </c>
    </row>
    <row r="81" spans="1:11" ht="21" customHeight="1" x14ac:dyDescent="0.25">
      <c r="A81" s="395">
        <f>+'[9]สิ่งก่อสร้าง งบอุดหนุน  67'!A138</f>
        <v>0</v>
      </c>
      <c r="B81" s="565" t="str">
        <f>+'[9]งบกัน67 350002'!E27</f>
        <v xml:space="preserve">  งบลงทุน ค่าที่ดินและสิ่งก่อสร้าง </v>
      </c>
      <c r="C81" s="413">
        <f>+'[9]งบกัน67 350002'!D27</f>
        <v>6811320</v>
      </c>
      <c r="D81" s="395">
        <f>+D82+D85+D88</f>
        <v>349000</v>
      </c>
      <c r="E81" s="395">
        <f t="shared" ref="E81:K81" si="28">+E82+E85+E88</f>
        <v>0</v>
      </c>
      <c r="F81" s="395">
        <f t="shared" si="28"/>
        <v>0</v>
      </c>
      <c r="G81" s="395">
        <f t="shared" si="28"/>
        <v>0</v>
      </c>
      <c r="H81" s="395">
        <f t="shared" si="28"/>
        <v>0</v>
      </c>
      <c r="I81" s="395">
        <f t="shared" si="28"/>
        <v>0</v>
      </c>
      <c r="J81" s="395">
        <f t="shared" si="28"/>
        <v>349000</v>
      </c>
      <c r="K81" s="395">
        <f t="shared" si="28"/>
        <v>0</v>
      </c>
    </row>
    <row r="82" spans="1:11" ht="33.6" customHeight="1" x14ac:dyDescent="0.25">
      <c r="A82" s="341" t="s">
        <v>136</v>
      </c>
      <c r="B82" s="652" t="str">
        <f>+'[9]งบกัน67 350002'!E38</f>
        <v>อาคารเรียนน๊อคดาวน์</v>
      </c>
      <c r="C82" s="653" t="s">
        <v>232</v>
      </c>
      <c r="D82" s="416">
        <f>SUM(D83:D84)</f>
        <v>349000</v>
      </c>
      <c r="E82" s="416">
        <f t="shared" ref="E82:K82" si="29">SUM(E83:E84)</f>
        <v>0</v>
      </c>
      <c r="F82" s="416">
        <f t="shared" si="29"/>
        <v>0</v>
      </c>
      <c r="G82" s="416">
        <f t="shared" si="29"/>
        <v>0</v>
      </c>
      <c r="H82" s="416">
        <f t="shared" si="29"/>
        <v>0</v>
      </c>
      <c r="I82" s="416">
        <f t="shared" si="29"/>
        <v>0</v>
      </c>
      <c r="J82" s="416">
        <f>SUM(J83:J84)</f>
        <v>349000</v>
      </c>
      <c r="K82" s="416">
        <f t="shared" si="29"/>
        <v>0</v>
      </c>
    </row>
    <row r="83" spans="1:11" ht="16.95" customHeight="1" x14ac:dyDescent="0.25">
      <c r="A83" s="378" t="str">
        <f>+'[9]งบกัน67 350002'!A39</f>
        <v>1)</v>
      </c>
      <c r="B83" s="654" t="str">
        <f>+'[9]งบกัน67 350002'!E39</f>
        <v xml:space="preserve"> โรงเรียนวัดดอนใหญ่</v>
      </c>
      <c r="C83" s="655" t="str">
        <f>+'[9]งบกัน67 350002'!D39</f>
        <v>2000437001000321ZZZZ</v>
      </c>
      <c r="D83" s="378">
        <f>+'[9]งบกัน67 350002'!F45</f>
        <v>349000</v>
      </c>
      <c r="E83" s="378">
        <f>+'[9]งบกัน67 350002'!G45</f>
        <v>0</v>
      </c>
      <c r="F83" s="378">
        <f>+'[9]งบกัน67 350002'!H45</f>
        <v>0</v>
      </c>
      <c r="G83" s="394">
        <f>+'[9]งบกัน67 350002'!I45</f>
        <v>0</v>
      </c>
      <c r="H83" s="394">
        <f>+'[9]งบกัน67 350002'!J45</f>
        <v>0</v>
      </c>
      <c r="I83" s="394">
        <f>+'[9]งบกัน67 350002'!K45</f>
        <v>0</v>
      </c>
      <c r="J83" s="394">
        <f>+'[9]งบกัน67 350002'!L45</f>
        <v>349000</v>
      </c>
      <c r="K83" s="378">
        <f>+D83-E83-F83-G83-H83-I83-J83</f>
        <v>0</v>
      </c>
    </row>
    <row r="84" spans="1:11" ht="21" customHeight="1" x14ac:dyDescent="0.25">
      <c r="A84" s="378"/>
      <c r="B84" s="654" t="str">
        <f>+'[9]งบกัน67 350002'!E40</f>
        <v>ครบ 28 พ.ย. 68</v>
      </c>
      <c r="C84" s="656" t="s">
        <v>233</v>
      </c>
      <c r="D84" s="378"/>
      <c r="E84" s="378"/>
      <c r="F84" s="394"/>
      <c r="G84" s="394"/>
      <c r="H84" s="394"/>
      <c r="I84" s="394"/>
      <c r="J84" s="394"/>
      <c r="K84" s="378"/>
    </row>
    <row r="85" spans="1:11" ht="21" hidden="1" customHeight="1" x14ac:dyDescent="0.25">
      <c r="A85" s="416" t="s">
        <v>137</v>
      </c>
      <c r="B85" s="414">
        <f>+'[9]งบกัน67 350002'!E46</f>
        <v>0</v>
      </c>
      <c r="C85" s="371">
        <f>+'[9]งบกัน67 350002'!D47</f>
        <v>0</v>
      </c>
      <c r="D85" s="416">
        <f>+'[9]งบกัน67 350002'!F53</f>
        <v>0</v>
      </c>
      <c r="E85" s="416">
        <f>+'[9]งบกัน67 350002'!G53</f>
        <v>0</v>
      </c>
      <c r="F85" s="417">
        <f>+'[9]งบกัน67 350002'!H53</f>
        <v>0</v>
      </c>
      <c r="G85" s="417">
        <f>+'[9]งบกัน67 350002'!I53</f>
        <v>0</v>
      </c>
      <c r="H85" s="417">
        <f>+'[9]งบกัน67 350002'!J53</f>
        <v>0</v>
      </c>
      <c r="I85" s="417">
        <f>+'[9]งบกัน67 350002'!K53</f>
        <v>0</v>
      </c>
      <c r="J85" s="417">
        <f>+'[9]งบกัน67 350002'!L53</f>
        <v>0</v>
      </c>
      <c r="K85" s="416">
        <f>+D85-E85-F85-G85-H85-I85-J85</f>
        <v>0</v>
      </c>
    </row>
    <row r="86" spans="1:11" ht="21" hidden="1" customHeight="1" x14ac:dyDescent="0.25">
      <c r="A86" s="378" t="s">
        <v>69</v>
      </c>
      <c r="B86" s="496">
        <f>+'[9]งบกัน67 350002'!E47</f>
        <v>0</v>
      </c>
      <c r="C86" s="147">
        <f>+'[9]งบกัน67 350002'!D47</f>
        <v>0</v>
      </c>
      <c r="D86" s="378">
        <f>+'[9]งบกัน67 350002'!F53</f>
        <v>0</v>
      </c>
      <c r="E86" s="378">
        <f>+'[9]งบกัน67 350002'!G53</f>
        <v>0</v>
      </c>
      <c r="F86" s="394">
        <f>+'[9]งบกัน67 350002'!H53</f>
        <v>0</v>
      </c>
      <c r="G86" s="394">
        <f>+'[9]งบกัน67 350002'!I53</f>
        <v>0</v>
      </c>
      <c r="H86" s="394">
        <f>+'[9]งบกัน67 350002'!J53</f>
        <v>0</v>
      </c>
      <c r="I86" s="394">
        <f>+'[9]งบกัน67 350002'!K53</f>
        <v>0</v>
      </c>
      <c r="J86" s="394">
        <f>+'[9]งบกัน67 350002'!L53</f>
        <v>0</v>
      </c>
      <c r="K86" s="378">
        <f>+D86-E86-F86-G86-H86-I86-J86</f>
        <v>0</v>
      </c>
    </row>
    <row r="87" spans="1:11" ht="21" hidden="1" customHeight="1" x14ac:dyDescent="0.25">
      <c r="A87" s="378"/>
      <c r="B87" s="392"/>
      <c r="C87" s="367">
        <f>+'[9]งบกัน67 350002'!C47</f>
        <v>0</v>
      </c>
      <c r="D87" s="378"/>
      <c r="E87" s="378"/>
      <c r="F87" s="394"/>
      <c r="G87" s="394"/>
      <c r="H87" s="394"/>
      <c r="I87" s="394"/>
      <c r="J87" s="394"/>
      <c r="K87" s="378"/>
    </row>
    <row r="88" spans="1:11" ht="21" hidden="1" customHeight="1" x14ac:dyDescent="0.25">
      <c r="A88" s="341" t="s">
        <v>138</v>
      </c>
      <c r="B88" s="418" t="str">
        <f>+'[9]งบกัน67 350002'!E54</f>
        <v>อาคารเรียนแบบพิเศษ จัดสรร 38,731,000 บาท ปี67 5,809,700 บาท</v>
      </c>
      <c r="C88" s="415" t="str">
        <f>+'[9]งบกัน67 350002'!C54</f>
        <v>ศธ 04002/ว1803 ลว 8 พค 67ครั้งที่ 8</v>
      </c>
      <c r="D88" s="416">
        <f>SUM(D89)</f>
        <v>0</v>
      </c>
      <c r="E88" s="416">
        <f t="shared" ref="E88:K88" si="30">SUM(E89)</f>
        <v>0</v>
      </c>
      <c r="F88" s="416">
        <f t="shared" si="30"/>
        <v>0</v>
      </c>
      <c r="G88" s="416"/>
      <c r="H88" s="416">
        <f t="shared" si="30"/>
        <v>0</v>
      </c>
      <c r="I88" s="416">
        <f t="shared" si="30"/>
        <v>0</v>
      </c>
      <c r="J88" s="416">
        <f t="shared" si="30"/>
        <v>0</v>
      </c>
      <c r="K88" s="416">
        <f t="shared" si="30"/>
        <v>0</v>
      </c>
    </row>
    <row r="89" spans="1:11" ht="21" hidden="1" customHeight="1" x14ac:dyDescent="0.25">
      <c r="A89" s="378" t="str">
        <f>+'[9]งบกัน67 350002'!A55</f>
        <v>1)</v>
      </c>
      <c r="B89" s="378" t="str">
        <f>+'[9]งบกัน67 350002'!E55</f>
        <v xml:space="preserve"> โรงเรียนวัดลาดสนุ่น</v>
      </c>
      <c r="C89" s="393" t="str">
        <f>+'[9]งบกัน67 350002'!D55</f>
        <v>20004 3500200 3200026</v>
      </c>
      <c r="D89" s="378">
        <f>+'[9]งบกัน67 350002'!F81</f>
        <v>0</v>
      </c>
      <c r="E89" s="378">
        <f>+'[9]งบกัน67 350002'!G81</f>
        <v>0</v>
      </c>
      <c r="F89" s="378">
        <f>+'[9]งบกัน67 350002'!H81</f>
        <v>0</v>
      </c>
      <c r="G89" s="378">
        <f>+'[9]งบกัน67 350002'!I81</f>
        <v>0</v>
      </c>
      <c r="H89" s="378">
        <f>+'[9]งบกัน67 350002'!J81</f>
        <v>0</v>
      </c>
      <c r="I89" s="378">
        <f>+'[9]งบกัน67 350002'!K81</f>
        <v>0</v>
      </c>
      <c r="J89" s="378">
        <f>+'[9]งบกัน67 350002'!L81</f>
        <v>0</v>
      </c>
      <c r="K89" s="378">
        <f>+D89-E89-F89-G89-H89-I89-J89</f>
        <v>0</v>
      </c>
    </row>
    <row r="90" spans="1:11" ht="21" hidden="1" customHeight="1" x14ac:dyDescent="0.25">
      <c r="A90" s="378"/>
      <c r="B90" s="378"/>
      <c r="C90" s="419">
        <f>+'[9]งบกัน67 350002'!C55</f>
        <v>4100484429</v>
      </c>
      <c r="D90" s="378"/>
      <c r="E90" s="378"/>
      <c r="F90" s="378"/>
      <c r="G90" s="378"/>
      <c r="H90" s="378"/>
      <c r="I90" s="378"/>
      <c r="J90" s="378"/>
      <c r="K90" s="378"/>
    </row>
    <row r="91" spans="1:11" s="6" customFormat="1" ht="30.6" hidden="1" customHeight="1" x14ac:dyDescent="0.25">
      <c r="A91" s="337" t="str">
        <f>+'[9]สิ่งก่อสร้าง งบอุดหนุน  67'!A48</f>
        <v>ค</v>
      </c>
      <c r="B91" s="379" t="str">
        <f>+'[9]สิ่งก่อสร้าง งบอุดหนุน  67'!E48</f>
        <v>แผนงานยุทธศาสตร์สร้างความเสมอภาคทางการศึกษา</v>
      </c>
      <c r="C91" s="339"/>
      <c r="D91" s="380">
        <f t="shared" ref="D91:K91" si="31">+D92+D135</f>
        <v>0</v>
      </c>
      <c r="E91" s="380">
        <f t="shared" si="31"/>
        <v>0</v>
      </c>
      <c r="F91" s="380">
        <f t="shared" si="31"/>
        <v>0</v>
      </c>
      <c r="G91" s="380">
        <f t="shared" si="31"/>
        <v>0</v>
      </c>
      <c r="H91" s="380">
        <f t="shared" si="31"/>
        <v>0</v>
      </c>
      <c r="I91" s="380">
        <f t="shared" si="31"/>
        <v>0</v>
      </c>
      <c r="J91" s="380">
        <f t="shared" si="31"/>
        <v>0</v>
      </c>
      <c r="K91" s="380">
        <f t="shared" si="31"/>
        <v>0</v>
      </c>
    </row>
    <row r="92" spans="1:11" ht="63" hidden="1" customHeight="1" x14ac:dyDescent="0.25">
      <c r="A92" s="381">
        <v>1</v>
      </c>
      <c r="B92" s="434" t="str">
        <f>+'[9]สิ่งก่อสร้าง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382" t="str">
        <f>+'[9]สิ่งก่อสร้าง งบอุดหนุน  67'!D60</f>
        <v>2000442002200</v>
      </c>
      <c r="D92" s="383">
        <f>+D93</f>
        <v>0</v>
      </c>
      <c r="E92" s="383">
        <f t="shared" ref="E92:J92" si="32">+E93</f>
        <v>0</v>
      </c>
      <c r="F92" s="383">
        <f t="shared" si="32"/>
        <v>0</v>
      </c>
      <c r="G92" s="383">
        <f t="shared" si="32"/>
        <v>0</v>
      </c>
      <c r="H92" s="383">
        <f t="shared" si="32"/>
        <v>0</v>
      </c>
      <c r="I92" s="383">
        <f t="shared" si="32"/>
        <v>0</v>
      </c>
      <c r="J92" s="383">
        <f t="shared" si="32"/>
        <v>0</v>
      </c>
      <c r="K92" s="383">
        <f>+K93</f>
        <v>0</v>
      </c>
    </row>
    <row r="93" spans="1:11" ht="15.75" hidden="1" customHeight="1" x14ac:dyDescent="0.25">
      <c r="A93" s="420">
        <v>1.1000000000000001</v>
      </c>
      <c r="B93" s="435" t="str">
        <f>+'[9]สิ่งก่อสร้าง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421" t="str">
        <f>+'[9]สิ่งก่อสร้าง งบอุดหนุน  67'!D61</f>
        <v>20004685199300000</v>
      </c>
      <c r="D93" s="412">
        <f>+D95</f>
        <v>0</v>
      </c>
      <c r="E93" s="412">
        <f t="shared" ref="E93:J93" si="33">+E95</f>
        <v>0</v>
      </c>
      <c r="F93" s="412">
        <f t="shared" si="33"/>
        <v>0</v>
      </c>
      <c r="G93" s="412">
        <f t="shared" si="33"/>
        <v>0</v>
      </c>
      <c r="H93" s="412">
        <f t="shared" si="33"/>
        <v>0</v>
      </c>
      <c r="I93" s="412">
        <f t="shared" si="33"/>
        <v>0</v>
      </c>
      <c r="J93" s="412">
        <f t="shared" si="33"/>
        <v>0</v>
      </c>
      <c r="K93" s="412">
        <f>+K95</f>
        <v>0</v>
      </c>
    </row>
    <row r="94" spans="1:11" ht="63" hidden="1" customHeight="1" x14ac:dyDescent="0.25">
      <c r="A94" s="436" t="s">
        <v>38</v>
      </c>
      <c r="B94" s="414" t="str">
        <f>+'[9]สิ่งก่อสร้าง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437"/>
      <c r="D94" s="416">
        <f>+D95</f>
        <v>0</v>
      </c>
      <c r="E94" s="416">
        <f t="shared" ref="E94:J94" si="34">+E95</f>
        <v>0</v>
      </c>
      <c r="F94" s="416">
        <f t="shared" si="34"/>
        <v>0</v>
      </c>
      <c r="G94" s="416">
        <f t="shared" si="34"/>
        <v>0</v>
      </c>
      <c r="H94" s="416">
        <f t="shared" si="34"/>
        <v>0</v>
      </c>
      <c r="I94" s="416">
        <f t="shared" si="34"/>
        <v>0</v>
      </c>
      <c r="J94" s="416">
        <f t="shared" si="34"/>
        <v>0</v>
      </c>
      <c r="K94" s="416">
        <f>+K95</f>
        <v>0</v>
      </c>
    </row>
    <row r="95" spans="1:11" ht="21" hidden="1" customHeight="1" x14ac:dyDescent="0.25">
      <c r="A95" s="395">
        <f>+'[9]สิ่งก่อสร้าง งบอุดหนุน  67'!A147</f>
        <v>0</v>
      </c>
      <c r="B95" s="395" t="str">
        <f>+'[9]สิ่งก่อสร้าง งบอุดหนุน  67'!E62</f>
        <v>งบเงินอุดหนุน</v>
      </c>
      <c r="C95" s="438" t="str">
        <f>+'[9]สิ่งก่อสร้าง งบอุดหนุน  67'!D62</f>
        <v>6811410</v>
      </c>
      <c r="D95" s="395">
        <f>+D96+D102</f>
        <v>0</v>
      </c>
      <c r="E95" s="395">
        <f t="shared" ref="E95:K95" si="35">+E96+E102</f>
        <v>0</v>
      </c>
      <c r="F95" s="395">
        <f t="shared" si="35"/>
        <v>0</v>
      </c>
      <c r="G95" s="395">
        <f t="shared" si="35"/>
        <v>0</v>
      </c>
      <c r="H95" s="395">
        <f t="shared" si="35"/>
        <v>0</v>
      </c>
      <c r="I95" s="395">
        <f t="shared" si="35"/>
        <v>0</v>
      </c>
      <c r="J95" s="395">
        <f t="shared" si="35"/>
        <v>0</v>
      </c>
      <c r="K95" s="395">
        <f t="shared" si="35"/>
        <v>0</v>
      </c>
    </row>
    <row r="96" spans="1:11" ht="63" hidden="1" customHeight="1" x14ac:dyDescent="0.25">
      <c r="A96" s="416" t="s">
        <v>182</v>
      </c>
      <c r="B96" s="452" t="str">
        <f>+'[9]สิ่งก่อสร้าง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371" t="str">
        <f>+'[9]สิ่งก่อสร้าง งบอุดหนุน  67'!D64</f>
        <v>ที่  ศธ 04002/ว5898 ลว. 6 ธ.ค. 2567  ครั้งที่ 5 CK00000128</v>
      </c>
      <c r="D96" s="416">
        <f>SUM(D97:D101)</f>
        <v>0</v>
      </c>
      <c r="E96" s="416">
        <f t="shared" ref="E96:K96" si="36">SUM(E97:E101)</f>
        <v>0</v>
      </c>
      <c r="F96" s="416">
        <f t="shared" si="36"/>
        <v>0</v>
      </c>
      <c r="G96" s="416">
        <f t="shared" si="36"/>
        <v>0</v>
      </c>
      <c r="H96" s="416">
        <f t="shared" si="36"/>
        <v>0</v>
      </c>
      <c r="I96" s="416">
        <f t="shared" si="36"/>
        <v>0</v>
      </c>
      <c r="J96" s="416">
        <f t="shared" si="36"/>
        <v>0</v>
      </c>
      <c r="K96" s="416">
        <f t="shared" si="36"/>
        <v>0</v>
      </c>
    </row>
    <row r="97" spans="1:11" ht="15.75" hidden="1" customHeight="1" x14ac:dyDescent="0.25">
      <c r="A97" s="439" t="str">
        <f>+'[9]งบกัน67 350002'!A86</f>
        <v>1)</v>
      </c>
      <c r="B97" s="392" t="str">
        <f>+'[9]สิ่งก่อสร้าง งบอุดหนุน  67'!E65</f>
        <v>โรงเรียนแสนจำหน่ายวิทยา</v>
      </c>
      <c r="C97" s="147" t="str">
        <f>+'[9]สิ่งก่อสร้าง งบอุดหนุน  67'!D65</f>
        <v>20004420022004100386</v>
      </c>
      <c r="D97" s="378">
        <f>+'[9]สิ่งก่อสร้าง งบอุดหนุน  67'!G70</f>
        <v>0</v>
      </c>
      <c r="E97" s="378">
        <f>+'[9]สิ่งก่อสร้าง งบอุดหนุน  67'!H70</f>
        <v>0</v>
      </c>
      <c r="F97" s="378">
        <f>+'[9]สิ่งก่อสร้าง งบอุดหนุน  67'!I70</f>
        <v>0</v>
      </c>
      <c r="G97" s="378">
        <f>+'[9]สิ่งก่อสร้าง งบอุดหนุน  67'!J70</f>
        <v>0</v>
      </c>
      <c r="H97" s="378">
        <f>+'[9]สิ่งก่อสร้าง งบอุดหนุน  67'!K70</f>
        <v>0</v>
      </c>
      <c r="I97" s="378">
        <f>+'[9]สิ่งก่อสร้าง งบอุดหนุน  67'!L70</f>
        <v>0</v>
      </c>
      <c r="J97" s="378">
        <f>+'[9]สิ่งก่อสร้าง งบอุดหนุน  67'!M70</f>
        <v>0</v>
      </c>
      <c r="K97" s="378">
        <f>+D97-E97-F97-G97-H97-I97-J97</f>
        <v>0</v>
      </c>
    </row>
    <row r="98" spans="1:11" ht="15" hidden="1" customHeight="1" x14ac:dyDescent="0.25">
      <c r="A98" s="439" t="str">
        <f>+'[9]สิ่งก่อสร้าง งบอุดหนุน  67'!A71</f>
        <v>2)</v>
      </c>
      <c r="B98" s="392" t="str">
        <f>+'[9]สิ่งก่อสร้าง งบอุดหนุน  67'!E71</f>
        <v>โรงเรียนวัดขุมแก้ว</v>
      </c>
      <c r="C98" s="147" t="str">
        <f>+'[9]สิ่งก่อสร้าง งบอุดหนุน  67'!D71</f>
        <v>20004420022004100386</v>
      </c>
      <c r="D98" s="378">
        <f>+'[9]สิ่งก่อสร้าง งบอุดหนุน  67'!G76</f>
        <v>0</v>
      </c>
      <c r="E98" s="378">
        <f>+'[9]สิ่งก่อสร้าง งบอุดหนุน  67'!H76</f>
        <v>0</v>
      </c>
      <c r="F98" s="378">
        <f>+'[9]สิ่งก่อสร้าง งบอุดหนุน  67'!I76</f>
        <v>0</v>
      </c>
      <c r="G98" s="378">
        <f>+'[9]สิ่งก่อสร้าง งบอุดหนุน  67'!J76</f>
        <v>0</v>
      </c>
      <c r="H98" s="378">
        <f>+'[9]สิ่งก่อสร้าง งบอุดหนุน  67'!K76</f>
        <v>0</v>
      </c>
      <c r="I98" s="378">
        <f>+'[9]สิ่งก่อสร้าง งบอุดหนุน  67'!L76</f>
        <v>0</v>
      </c>
      <c r="J98" s="378">
        <f>+'[9]สิ่งก่อสร้าง งบอุดหนุน  67'!M76</f>
        <v>0</v>
      </c>
      <c r="K98" s="378">
        <f t="shared" ref="K98:K100" si="37">+D98-E98-F98-G98-H98-I98-J98</f>
        <v>0</v>
      </c>
    </row>
    <row r="99" spans="1:11" ht="15" hidden="1" customHeight="1" x14ac:dyDescent="0.25">
      <c r="A99" s="439" t="str">
        <f>+'[9]สิ่งก่อสร้าง งบอุดหนุน  67'!A77</f>
        <v>3)</v>
      </c>
      <c r="B99" s="392" t="str">
        <f>+'[9]สิ่งก่อสร้าง งบอุดหนุน  67'!E77</f>
        <v>โรงเรียนวัดราษฎรบํารุง</v>
      </c>
      <c r="C99" s="147" t="str">
        <f>+'[9]สิ่งก่อสร้าง งบอุดหนุน  67'!D77</f>
        <v>20004420022004100386</v>
      </c>
      <c r="D99" s="378">
        <f>+'[9]สิ่งก่อสร้าง งบอุดหนุน  67'!G82</f>
        <v>0</v>
      </c>
      <c r="E99" s="378">
        <f>+'[9]สิ่งก่อสร้าง งบอุดหนุน  67'!H82</f>
        <v>0</v>
      </c>
      <c r="F99" s="378">
        <f>+'[9]สิ่งก่อสร้าง งบอุดหนุน  67'!I82</f>
        <v>0</v>
      </c>
      <c r="G99" s="378">
        <f>+'[9]สิ่งก่อสร้าง งบอุดหนุน  67'!J82</f>
        <v>0</v>
      </c>
      <c r="H99" s="378">
        <f>+'[9]สิ่งก่อสร้าง งบอุดหนุน  67'!K82</f>
        <v>0</v>
      </c>
      <c r="I99" s="378">
        <f>+'[9]สิ่งก่อสร้าง งบอุดหนุน  67'!L82</f>
        <v>0</v>
      </c>
      <c r="J99" s="378">
        <f>+'[9]สิ่งก่อสร้าง งบอุดหนุน  67'!M82</f>
        <v>0</v>
      </c>
      <c r="K99" s="378">
        <f t="shared" si="37"/>
        <v>0</v>
      </c>
    </row>
    <row r="100" spans="1:11" ht="15" hidden="1" customHeight="1" x14ac:dyDescent="0.25">
      <c r="A100" s="439" t="str">
        <f>+'[9]สิ่งก่อสร้าง งบอุดหนุน  67'!A83</f>
        <v>4)</v>
      </c>
      <c r="B100" s="392" t="str">
        <f>+'[9]สิ่งก่อสร้าง งบอุดหนุน  67'!E83</f>
        <v>โรงเรียนรวมราษฎร์สามัคคี</v>
      </c>
      <c r="C100" s="147" t="str">
        <f>+'[9]สิ่งก่อสร้าง งบอุดหนุน  67'!D83</f>
        <v>20004420022004100386</v>
      </c>
      <c r="D100" s="378">
        <f>+'[9]สิ่งก่อสร้าง งบอุดหนุน  67'!G88</f>
        <v>0</v>
      </c>
      <c r="E100" s="378">
        <f>+'[9]สิ่งก่อสร้าง งบอุดหนุน  67'!H88</f>
        <v>0</v>
      </c>
      <c r="F100" s="378">
        <f>+'[9]สิ่งก่อสร้าง งบอุดหนุน  67'!I88</f>
        <v>0</v>
      </c>
      <c r="G100" s="378">
        <f>+'[9]สิ่งก่อสร้าง งบอุดหนุน  67'!J88</f>
        <v>0</v>
      </c>
      <c r="H100" s="378">
        <f>+'[9]สิ่งก่อสร้าง งบอุดหนุน  67'!K88</f>
        <v>0</v>
      </c>
      <c r="I100" s="378">
        <f>+'[9]สิ่งก่อสร้าง งบอุดหนุน  67'!L88</f>
        <v>0</v>
      </c>
      <c r="J100" s="378">
        <f>+'[9]สิ่งก่อสร้าง งบอุดหนุน  67'!M88</f>
        <v>0</v>
      </c>
      <c r="K100" s="378">
        <f t="shared" si="37"/>
        <v>0</v>
      </c>
    </row>
    <row r="101" spans="1:11" ht="15" hidden="1" customHeight="1" x14ac:dyDescent="0.25">
      <c r="A101" s="439" t="str">
        <f>+'[9]สิ่งก่อสร้าง งบอุดหนุน  67'!A89</f>
        <v>5)</v>
      </c>
      <c r="B101" s="392" t="str">
        <f>+'[9]สิ่งก่อสร้าง งบอุดหนุน  67'!E89</f>
        <v>โรงเรียนวัดอดิศร</v>
      </c>
      <c r="C101" s="147" t="str">
        <f>+'[9]สิ่งก่อสร้าง งบอุดหนุน  67'!D89</f>
        <v>20004420022004100386</v>
      </c>
      <c r="D101" s="378">
        <f>+'[9]สิ่งก่อสร้าง งบอุดหนุน  67'!G94</f>
        <v>0</v>
      </c>
      <c r="E101" s="378">
        <f>+'[9]สิ่งก่อสร้าง งบอุดหนุน  67'!H94</f>
        <v>0</v>
      </c>
      <c r="F101" s="378">
        <f>+'[9]สิ่งก่อสร้าง งบอุดหนุน  67'!I94</f>
        <v>0</v>
      </c>
      <c r="G101" s="378">
        <f>+'[9]สิ่งก่อสร้าง งบอุดหนุน  67'!J94</f>
        <v>0</v>
      </c>
      <c r="H101" s="378">
        <f>+'[9]สิ่งก่อสร้าง งบอุดหนุน  67'!K94</f>
        <v>0</v>
      </c>
      <c r="I101" s="378">
        <f>+'[9]สิ่งก่อสร้าง งบอุดหนุน  67'!L94</f>
        <v>0</v>
      </c>
      <c r="J101" s="378">
        <f>+'[9]สิ่งก่อสร้าง งบอุดหนุน  67'!M94</f>
        <v>0</v>
      </c>
      <c r="K101" s="378">
        <f>+D101-E101-F101-G101-H101-I101-J101</f>
        <v>0</v>
      </c>
    </row>
    <row r="102" spans="1:11" ht="15" hidden="1" customHeight="1" x14ac:dyDescent="0.25">
      <c r="A102" s="416" t="s">
        <v>188</v>
      </c>
      <c r="B102" s="452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371" t="str">
        <f>+'[9]สิ่งก่อสร้าง งบอุดหนุน  67'!D95</f>
        <v>ที่  ศธ 04002/ว13 ลว. 2 ม.ค. 2568  ครั้งที่ 10 เลขใบกัน CK00000331</v>
      </c>
      <c r="D102" s="416">
        <f>SUM(D103:D105)</f>
        <v>0</v>
      </c>
      <c r="E102" s="416">
        <f t="shared" ref="E102:K102" si="38">SUM(E103:E107)</f>
        <v>0</v>
      </c>
      <c r="F102" s="416">
        <f>SUM(F103:F105)</f>
        <v>0</v>
      </c>
      <c r="G102" s="416">
        <f t="shared" si="38"/>
        <v>0</v>
      </c>
      <c r="H102" s="416">
        <f t="shared" si="38"/>
        <v>0</v>
      </c>
      <c r="I102" s="416">
        <f t="shared" si="38"/>
        <v>0</v>
      </c>
      <c r="J102" s="416">
        <f t="shared" si="38"/>
        <v>0</v>
      </c>
      <c r="K102" s="416">
        <f t="shared" si="38"/>
        <v>0</v>
      </c>
    </row>
    <row r="103" spans="1:11" ht="15" hidden="1" customHeight="1" x14ac:dyDescent="0.25">
      <c r="A103" s="439" t="str">
        <f>+'[9]สิ่งก่อสร้าง งบอุดหนุน  67'!A96</f>
        <v>1)</v>
      </c>
      <c r="B103" s="392" t="str">
        <f>+'[9]สิ่งก่อสร้าง งบอุดหนุน  67'!E96</f>
        <v>วัดเกตุประภา</v>
      </c>
      <c r="C103" s="147" t="str">
        <f>+'[9]สิ่งก่อสร้าง งบอุดหนุน  67'!D96</f>
        <v>20004420022004100386</v>
      </c>
      <c r="D103" s="378">
        <f>+'[9]สิ่งก่อสร้าง งบอุดหนุน  67'!G101</f>
        <v>0</v>
      </c>
      <c r="E103" s="378">
        <f>+'[9]สิ่งก่อสร้าง งบอุดหนุน  67'!H101</f>
        <v>0</v>
      </c>
      <c r="F103" s="378">
        <f>+'[9]สิ่งก่อสร้าง งบอุดหนุน  67'!I101</f>
        <v>0</v>
      </c>
      <c r="G103" s="378">
        <f>+'[9]สิ่งก่อสร้าง งบอุดหนุน  67'!J101</f>
        <v>0</v>
      </c>
      <c r="H103" s="378">
        <f>+'[9]สิ่งก่อสร้าง งบอุดหนุน  67'!K101</f>
        <v>0</v>
      </c>
      <c r="I103" s="378">
        <f>+'[9]สิ่งก่อสร้าง งบอุดหนุน  67'!L101</f>
        <v>0</v>
      </c>
      <c r="J103" s="378">
        <f>+'[9]สิ่งก่อสร้าง งบอุดหนุน  67'!M101</f>
        <v>0</v>
      </c>
      <c r="K103" s="378">
        <f>+D103-E103-F103-G103-H103-I103-J103</f>
        <v>0</v>
      </c>
    </row>
    <row r="104" spans="1:11" ht="15" hidden="1" customHeight="1" x14ac:dyDescent="0.25">
      <c r="A104" s="439" t="str">
        <f>+'[9]สิ่งก่อสร้าง งบอุดหนุน  67'!A102</f>
        <v>2)</v>
      </c>
      <c r="B104" s="392" t="str">
        <f>+'[9]สิ่งก่อสร้าง งบอุดหนุน  67'!E102</f>
        <v>วัดปัญจทายิกาวาส</v>
      </c>
      <c r="C104" s="147" t="str">
        <f>+'[9]สิ่งก่อสร้าง งบอุดหนุน  67'!D102</f>
        <v>20004420022004100386</v>
      </c>
      <c r="D104" s="378">
        <f>+'[9]สิ่งก่อสร้าง งบอุดหนุน  67'!G107</f>
        <v>0</v>
      </c>
      <c r="E104" s="378">
        <f>+'[9]สิ่งก่อสร้าง งบอุดหนุน  67'!H107</f>
        <v>0</v>
      </c>
      <c r="F104" s="378">
        <f>+'[9]สิ่งก่อสร้าง งบอุดหนุน  67'!I107</f>
        <v>0</v>
      </c>
      <c r="G104" s="378">
        <f>+'[9]สิ่งก่อสร้าง งบอุดหนุน  67'!J107</f>
        <v>0</v>
      </c>
      <c r="H104" s="378">
        <f>+'[9]สิ่งก่อสร้าง งบอุดหนุน  67'!K107</f>
        <v>0</v>
      </c>
      <c r="I104" s="378">
        <f>+'[9]สิ่งก่อสร้าง งบอุดหนุน  67'!L107</f>
        <v>0</v>
      </c>
      <c r="J104" s="378">
        <f>+'[9]สิ่งก่อสร้าง งบอุดหนุน  67'!M107</f>
        <v>0</v>
      </c>
      <c r="K104" s="378">
        <f t="shared" ref="K104:K105" si="39">+D104-E104-F104-G104-H104-I104-J104</f>
        <v>0</v>
      </c>
    </row>
    <row r="105" spans="1:11" ht="15" hidden="1" customHeight="1" x14ac:dyDescent="0.25">
      <c r="A105" s="439" t="str">
        <f>+'[9]สิ่งก่อสร้าง งบอุดหนุน  67'!A108</f>
        <v>3)</v>
      </c>
      <c r="B105" s="392" t="str">
        <f>+'[9]สิ่งก่อสร้าง งบอุดหนุน  67'!E108</f>
        <v>วัดพวงแก้ว</v>
      </c>
      <c r="C105" s="147" t="str">
        <f>+'[9]สิ่งก่อสร้าง งบอุดหนุน  67'!D108</f>
        <v>20004420022004100386</v>
      </c>
      <c r="D105" s="378">
        <f>+'[9]สิ่งก่อสร้าง งบอุดหนุน  67'!G113</f>
        <v>0</v>
      </c>
      <c r="E105" s="378">
        <f>+'[9]สิ่งก่อสร้าง งบอุดหนุน  67'!H113</f>
        <v>0</v>
      </c>
      <c r="F105" s="378">
        <f>+'[9]สิ่งก่อสร้าง งบอุดหนุน  67'!I113</f>
        <v>0</v>
      </c>
      <c r="G105" s="378">
        <f>+'[9]สิ่งก่อสร้าง งบอุดหนุน  67'!J113</f>
        <v>0</v>
      </c>
      <c r="H105" s="378">
        <f>+'[9]สิ่งก่อสร้าง งบอุดหนุน  67'!K113</f>
        <v>0</v>
      </c>
      <c r="I105" s="378">
        <f>+'[9]สิ่งก่อสร้าง งบอุดหนุน  67'!L113</f>
        <v>0</v>
      </c>
      <c r="J105" s="378">
        <f>+'[9]สิ่งก่อสร้าง งบอุดหนุน  67'!M113</f>
        <v>0</v>
      </c>
      <c r="K105" s="378">
        <f t="shared" si="39"/>
        <v>0</v>
      </c>
    </row>
    <row r="106" spans="1:11" ht="15.75" hidden="1" customHeight="1" x14ac:dyDescent="0.25">
      <c r="A106" s="439"/>
      <c r="B106" s="392"/>
      <c r="C106" s="147"/>
      <c r="D106" s="378"/>
      <c r="E106" s="378">
        <f>+'[9]สิ่งก่อสร้าง งบอุดหนุน  67'!H94</f>
        <v>0</v>
      </c>
      <c r="F106" s="378"/>
      <c r="G106" s="378">
        <f>+'[9]สิ่งก่อสร้าง งบอุดหนุน  67'!J94</f>
        <v>0</v>
      </c>
      <c r="H106" s="378"/>
      <c r="I106" s="378">
        <f>+'[9]สิ่งก่อสร้าง งบอุดหนุน  67'!L94</f>
        <v>0</v>
      </c>
      <c r="J106" s="378"/>
      <c r="K106" s="378">
        <f t="shared" ref="K106" si="40">+D106-E106-F106-G106-H106-I106--J106</f>
        <v>0</v>
      </c>
    </row>
    <row r="107" spans="1:11" ht="15.75" hidden="1" customHeight="1" x14ac:dyDescent="0.25">
      <c r="A107" s="439"/>
      <c r="B107" s="392"/>
      <c r="C107" s="453"/>
      <c r="D107" s="378"/>
      <c r="E107" s="378">
        <f>+'[9]สิ่งก่อสร้าง งบอุดหนุน  67'!H100</f>
        <v>0</v>
      </c>
      <c r="F107" s="378">
        <f>+'[9]สิ่งก่อสร้าง งบอุดหนุน  67'!I100</f>
        <v>0</v>
      </c>
      <c r="G107" s="378">
        <f>+'[9]สิ่งก่อสร้าง งบอุดหนุน  67'!J100</f>
        <v>0</v>
      </c>
      <c r="H107" s="378">
        <f>+'[9]สิ่งก่อสร้าง งบอุดหนุน  67'!K100</f>
        <v>0</v>
      </c>
      <c r="I107" s="378">
        <f>+'[9]สิ่งก่อสร้าง งบอุดหนุน  67'!L100</f>
        <v>0</v>
      </c>
      <c r="J107" s="378">
        <f>+'[9]สิ่งก่อสร้าง งบอุดหนุน  67'!M100</f>
        <v>0</v>
      </c>
      <c r="K107" s="378">
        <f>+D107-E107-F107-G107-H107-I107--J107</f>
        <v>0</v>
      </c>
    </row>
    <row r="108" spans="1:11" ht="15.75" customHeight="1" x14ac:dyDescent="0.25">
      <c r="A108" s="349"/>
      <c r="B108" s="350" t="str">
        <f>+'[9]สิ่งก่อสร้าง งบอุดหนุน  67'!E355</f>
        <v>งบดำเนินงาน</v>
      </c>
      <c r="C108" s="456">
        <v>1</v>
      </c>
      <c r="D108" s="352">
        <f>+D9</f>
        <v>1406002.5</v>
      </c>
      <c r="E108" s="352">
        <f t="shared" ref="E108:K108" si="41">+E9</f>
        <v>0</v>
      </c>
      <c r="F108" s="352">
        <f t="shared" si="41"/>
        <v>562756.5</v>
      </c>
      <c r="G108" s="352">
        <f t="shared" si="41"/>
        <v>0</v>
      </c>
      <c r="H108" s="352">
        <f t="shared" si="41"/>
        <v>0</v>
      </c>
      <c r="I108" s="352">
        <f t="shared" si="41"/>
        <v>0</v>
      </c>
      <c r="J108" s="352">
        <f t="shared" si="41"/>
        <v>843246</v>
      </c>
      <c r="K108" s="352">
        <f t="shared" si="41"/>
        <v>0</v>
      </c>
    </row>
    <row r="109" spans="1:11" ht="21" hidden="1" customHeight="1" x14ac:dyDescent="0.25">
      <c r="A109" s="422"/>
      <c r="B109" s="423" t="str">
        <f>+B81</f>
        <v xml:space="preserve">  งบลงทุน ค่าที่ดินและสิ่งก่อสร้าง </v>
      </c>
      <c r="C109" s="424"/>
      <c r="D109" s="425">
        <f>+D81</f>
        <v>349000</v>
      </c>
      <c r="E109" s="425">
        <f t="shared" ref="E109:K109" si="42">+E81</f>
        <v>0</v>
      </c>
      <c r="F109" s="425">
        <f t="shared" si="42"/>
        <v>0</v>
      </c>
      <c r="G109" s="425">
        <f t="shared" si="42"/>
        <v>0</v>
      </c>
      <c r="H109" s="425">
        <f t="shared" si="42"/>
        <v>0</v>
      </c>
      <c r="I109" s="425">
        <f t="shared" si="42"/>
        <v>0</v>
      </c>
      <c r="J109" s="425">
        <f t="shared" si="42"/>
        <v>349000</v>
      </c>
      <c r="K109" s="425">
        <f t="shared" si="42"/>
        <v>0</v>
      </c>
    </row>
    <row r="110" spans="1:11" ht="21" hidden="1" customHeight="1" x14ac:dyDescent="0.25">
      <c r="A110" s="349"/>
      <c r="B110" s="350" t="str">
        <f>+'[9]สิ่งก่อสร้าง งบอุดหนุน  67'!E356</f>
        <v>งบลงทุน</v>
      </c>
      <c r="C110" s="456">
        <v>1</v>
      </c>
      <c r="D110" s="352">
        <f t="shared" ref="D110:K110" si="43">SUM(D109:D109)</f>
        <v>349000</v>
      </c>
      <c r="E110" s="352">
        <f t="shared" si="43"/>
        <v>0</v>
      </c>
      <c r="F110" s="352">
        <f t="shared" si="43"/>
        <v>0</v>
      </c>
      <c r="G110" s="352">
        <f t="shared" si="43"/>
        <v>0</v>
      </c>
      <c r="H110" s="352">
        <f t="shared" si="43"/>
        <v>0</v>
      </c>
      <c r="I110" s="352">
        <f t="shared" si="43"/>
        <v>0</v>
      </c>
      <c r="J110" s="352">
        <f t="shared" si="43"/>
        <v>349000</v>
      </c>
      <c r="K110" s="352">
        <f t="shared" si="43"/>
        <v>0</v>
      </c>
    </row>
    <row r="111" spans="1:11" ht="21" x14ac:dyDescent="0.25">
      <c r="A111" s="349"/>
      <c r="B111" s="350" t="str">
        <f>+B95</f>
        <v>งบเงินอุดหนุน</v>
      </c>
      <c r="C111" s="456"/>
      <c r="D111" s="352">
        <f>+D95+D68</f>
        <v>0</v>
      </c>
      <c r="E111" s="352">
        <f t="shared" ref="E111:K111" si="44">+E95+E68</f>
        <v>0</v>
      </c>
      <c r="F111" s="352">
        <f t="shared" si="44"/>
        <v>0</v>
      </c>
      <c r="G111" s="352">
        <f t="shared" si="44"/>
        <v>0</v>
      </c>
      <c r="H111" s="352">
        <f t="shared" si="44"/>
        <v>0</v>
      </c>
      <c r="I111" s="352">
        <f t="shared" si="44"/>
        <v>0</v>
      </c>
      <c r="J111" s="352">
        <f t="shared" si="44"/>
        <v>0</v>
      </c>
      <c r="K111" s="352">
        <f t="shared" si="44"/>
        <v>0</v>
      </c>
    </row>
    <row r="112" spans="1:11" ht="21" x14ac:dyDescent="0.25">
      <c r="A112" s="349"/>
      <c r="B112" s="350" t="str">
        <f>+'[9]สิ่งก่อสร้าง งบอุดหนุน  67'!E357</f>
        <v>รวมเงินกันทั้งสิ้น</v>
      </c>
      <c r="C112" s="456">
        <f>SUM(C108:C111)</f>
        <v>2</v>
      </c>
      <c r="D112" s="352">
        <f>+D108+D110+D111</f>
        <v>1755002.5</v>
      </c>
      <c r="E112" s="352">
        <f t="shared" ref="E112:J112" si="45">+E108+E110+E111</f>
        <v>0</v>
      </c>
      <c r="F112" s="352">
        <f t="shared" si="45"/>
        <v>562756.5</v>
      </c>
      <c r="G112" s="352">
        <f>+G108+G110+G111</f>
        <v>0</v>
      </c>
      <c r="H112" s="352">
        <f t="shared" si="45"/>
        <v>0</v>
      </c>
      <c r="I112" s="352">
        <f t="shared" si="45"/>
        <v>0</v>
      </c>
      <c r="J112" s="352">
        <f t="shared" si="45"/>
        <v>1192246</v>
      </c>
      <c r="K112" s="352">
        <f>+K111+K110</f>
        <v>0</v>
      </c>
    </row>
    <row r="113" spans="1:11" ht="21" x14ac:dyDescent="0.25">
      <c r="A113" s="349"/>
      <c r="B113" s="426" t="s">
        <v>61</v>
      </c>
      <c r="C113" s="411"/>
      <c r="D113" s="352">
        <f>+D112</f>
        <v>1755002.5</v>
      </c>
      <c r="E113" s="1248">
        <f>SUM(E112+F112)</f>
        <v>562756.5</v>
      </c>
      <c r="F113" s="1248"/>
      <c r="G113" s="444">
        <f>+G112</f>
        <v>0</v>
      </c>
      <c r="H113" s="352">
        <f>+H112</f>
        <v>0</v>
      </c>
      <c r="I113" s="1249">
        <f>+J112+I112</f>
        <v>1192246</v>
      </c>
      <c r="J113" s="1250"/>
      <c r="K113" s="352">
        <f>+K112</f>
        <v>0</v>
      </c>
    </row>
    <row r="114" spans="1:11" ht="21" x14ac:dyDescent="0.25">
      <c r="A114" s="427"/>
      <c r="B114" s="428" t="str">
        <f>+'[9]สิ่งก่อสร้าง งบอุดหนุน  67'!E359</f>
        <v>คิดเป็นร้อยละ</v>
      </c>
      <c r="C114" s="429"/>
      <c r="D114" s="430">
        <f>+E114+H114+I114</f>
        <v>100</v>
      </c>
      <c r="E114" s="1251">
        <f>+E113*100/D113</f>
        <v>32.06585175804593</v>
      </c>
      <c r="F114" s="1252"/>
      <c r="G114" s="464">
        <f>+G112*100/D112</f>
        <v>0</v>
      </c>
      <c r="H114" s="430">
        <f>+H113*100/D113</f>
        <v>0</v>
      </c>
      <c r="I114" s="1251">
        <f>+I113*100/D113</f>
        <v>67.934148241954077</v>
      </c>
      <c r="J114" s="1252"/>
      <c r="K114" s="430">
        <f>+H83349</f>
        <v>0</v>
      </c>
    </row>
    <row r="115" spans="1:11" ht="21" hidden="1" customHeight="1" x14ac:dyDescent="0.25">
      <c r="A115" s="635"/>
      <c r="B115" s="636"/>
      <c r="C115" s="637"/>
      <c r="D115" s="638"/>
      <c r="E115" s="1244" t="s">
        <v>225</v>
      </c>
      <c r="F115" s="1244"/>
      <c r="G115" s="1244"/>
      <c r="H115" s="1244"/>
      <c r="I115" s="1244"/>
      <c r="J115" s="1244"/>
      <c r="K115" s="1244"/>
    </row>
    <row r="116" spans="1:11" ht="21" hidden="1" customHeight="1" x14ac:dyDescent="0.55000000000000004">
      <c r="A116" s="639"/>
      <c r="B116" s="640" t="s">
        <v>271</v>
      </c>
      <c r="C116" s="641"/>
      <c r="D116" s="639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639"/>
      <c r="B117" s="642" t="s">
        <v>202</v>
      </c>
      <c r="C117" s="643"/>
      <c r="D117" s="333"/>
      <c r="E117" s="333"/>
      <c r="F117" s="644" t="s">
        <v>20</v>
      </c>
      <c r="G117" s="639"/>
      <c r="H117" s="640"/>
      <c r="I117" s="640"/>
      <c r="J117" s="640"/>
      <c r="K117" s="639"/>
    </row>
    <row r="118" spans="1:11" ht="21" hidden="1" customHeight="1" x14ac:dyDescent="0.55000000000000004">
      <c r="A118" s="639"/>
      <c r="B118" s="642" t="s">
        <v>49</v>
      </c>
      <c r="C118" s="431"/>
      <c r="D118" s="639"/>
      <c r="E118" s="29"/>
      <c r="F118" s="29"/>
      <c r="G118" s="644"/>
      <c r="H118" s="639"/>
      <c r="I118" s="639"/>
      <c r="J118" s="639"/>
      <c r="K118" s="639"/>
    </row>
    <row r="119" spans="1:11" ht="21" hidden="1" customHeight="1" x14ac:dyDescent="0.55000000000000004">
      <c r="A119" s="645"/>
      <c r="B119" s="145"/>
      <c r="C119" s="145"/>
      <c r="D119" s="645"/>
      <c r="E119" s="1245" t="s">
        <v>133</v>
      </c>
      <c r="F119" s="1245"/>
      <c r="G119" s="1245"/>
      <c r="H119" s="1245"/>
      <c r="I119" s="1245"/>
      <c r="J119" s="646"/>
      <c r="K119" s="646"/>
    </row>
    <row r="120" spans="1:11" ht="21" hidden="1" customHeight="1" x14ac:dyDescent="0.6">
      <c r="A120" s="645"/>
      <c r="B120" s="647"/>
      <c r="C120" s="648"/>
      <c r="D120" s="645"/>
      <c r="E120" s="1246" t="s">
        <v>48</v>
      </c>
      <c r="F120" s="1246"/>
      <c r="G120" s="1246"/>
      <c r="H120" s="1246"/>
      <c r="I120" s="1246"/>
      <c r="J120" s="634"/>
      <c r="K120" s="634"/>
    </row>
    <row r="121" spans="1:11" ht="21" hidden="1" customHeight="1" x14ac:dyDescent="0.25">
      <c r="A121" s="645"/>
      <c r="B121" s="649"/>
      <c r="C121" s="648"/>
      <c r="D121" s="645"/>
      <c r="E121" s="1247" t="s">
        <v>43</v>
      </c>
      <c r="F121" s="1247"/>
      <c r="G121" s="1247"/>
      <c r="H121" s="1247"/>
      <c r="I121" s="1247"/>
      <c r="J121" s="645"/>
      <c r="K121" s="645"/>
    </row>
    <row r="122" spans="1:11" ht="21" hidden="1" customHeight="1" x14ac:dyDescent="0.6">
      <c r="A122" s="30"/>
      <c r="B122" s="31" t="s">
        <v>226</v>
      </c>
      <c r="C122" s="643"/>
      <c r="D122" s="650"/>
      <c r="E122" s="650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642" t="s">
        <v>202</v>
      </c>
      <c r="C123" s="643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454" t="s">
        <v>49</v>
      </c>
      <c r="C124" s="431"/>
      <c r="D124" s="33"/>
      <c r="E124" s="1241" t="s">
        <v>133</v>
      </c>
      <c r="F124" s="1241"/>
      <c r="G124" s="1241"/>
      <c r="H124" s="1241"/>
      <c r="I124" s="1241"/>
      <c r="J124" s="1241"/>
      <c r="K124" s="1241"/>
    </row>
    <row r="125" spans="1:11" ht="21" hidden="1" customHeight="1" x14ac:dyDescent="0.6">
      <c r="A125" s="33"/>
      <c r="B125" s="445"/>
      <c r="C125" s="431"/>
      <c r="D125" s="33"/>
      <c r="E125" s="1242" t="s">
        <v>48</v>
      </c>
      <c r="F125" s="1242"/>
      <c r="G125" s="1242"/>
      <c r="H125" s="1242"/>
      <c r="I125" s="1242"/>
      <c r="J125" s="1242"/>
      <c r="K125" s="1242"/>
    </row>
    <row r="126" spans="1:11" ht="21" hidden="1" customHeight="1" x14ac:dyDescent="0.6">
      <c r="A126" s="33"/>
      <c r="B126" s="445"/>
      <c r="C126" s="431"/>
      <c r="D126" s="33"/>
      <c r="E126" s="1242" t="s">
        <v>43</v>
      </c>
      <c r="F126" s="1242"/>
      <c r="G126" s="1242"/>
      <c r="H126" s="1242"/>
      <c r="I126" s="1242"/>
      <c r="J126" s="1242"/>
      <c r="K126" s="1242"/>
    </row>
    <row r="127" spans="1:11" ht="21" hidden="1" customHeight="1" x14ac:dyDescent="0.6">
      <c r="A127" s="33"/>
      <c r="B127" s="445"/>
      <c r="C127" s="431"/>
      <c r="E127" s="30"/>
      <c r="F127" s="454"/>
      <c r="G127" s="454"/>
      <c r="H127" s="454"/>
      <c r="I127" s="454"/>
      <c r="J127" s="454"/>
      <c r="K127" s="454"/>
    </row>
    <row r="128" spans="1:11" ht="21" hidden="1" customHeight="1" x14ac:dyDescent="0.6">
      <c r="A128" s="33"/>
      <c r="B128" s="445"/>
      <c r="C128" s="431"/>
      <c r="D128" s="33"/>
      <c r="E128" s="30"/>
      <c r="F128" s="454"/>
      <c r="G128" s="454"/>
      <c r="H128" s="454"/>
      <c r="I128" s="454"/>
      <c r="J128" s="454"/>
      <c r="K128" s="454"/>
    </row>
    <row r="129" spans="1:11" ht="21" x14ac:dyDescent="0.6">
      <c r="A129" s="33"/>
      <c r="B129" s="445"/>
      <c r="C129" s="431"/>
      <c r="D129" s="33"/>
      <c r="E129" s="30"/>
      <c r="F129" s="1243" t="s">
        <v>275</v>
      </c>
      <c r="G129" s="1243"/>
      <c r="H129" s="1243"/>
      <c r="I129" s="1243"/>
      <c r="J129" s="454"/>
      <c r="K129" s="454"/>
    </row>
    <row r="130" spans="1:11" ht="21" x14ac:dyDescent="0.6">
      <c r="A130" s="33"/>
      <c r="B130" s="445"/>
      <c r="C130" s="431"/>
      <c r="D130" s="33"/>
      <c r="E130" s="30"/>
      <c r="F130" s="103"/>
      <c r="G130" s="103"/>
      <c r="H130" s="103"/>
      <c r="I130" s="103"/>
      <c r="J130" s="454"/>
      <c r="K130" s="454"/>
    </row>
    <row r="131" spans="1:11" ht="24.6" x14ac:dyDescent="0.7">
      <c r="A131" s="87" t="s">
        <v>179</v>
      </c>
      <c r="B131" s="88"/>
      <c r="C131" s="433"/>
      <c r="D131" s="89"/>
      <c r="E131" s="103"/>
      <c r="F131" s="32" t="s">
        <v>20</v>
      </c>
      <c r="G131" s="31"/>
      <c r="H131" s="31"/>
      <c r="I131" s="92" t="s">
        <v>180</v>
      </c>
      <c r="J131" s="102"/>
      <c r="K131" s="102"/>
    </row>
    <row r="132" spans="1:11" ht="21" x14ac:dyDescent="0.6">
      <c r="A132" s="87" t="s">
        <v>234</v>
      </c>
      <c r="B132" s="88"/>
      <c r="C132" s="432"/>
      <c r="D132" s="33"/>
      <c r="E132" s="33"/>
      <c r="F132" s="91"/>
      <c r="G132" s="1242" t="s">
        <v>133</v>
      </c>
      <c r="H132" s="1242"/>
      <c r="I132" s="335" t="s">
        <v>235</v>
      </c>
      <c r="J132" s="33"/>
      <c r="K132" s="90"/>
    </row>
    <row r="133" spans="1:11" ht="21" x14ac:dyDescent="0.6">
      <c r="A133" s="87" t="s">
        <v>49</v>
      </c>
      <c r="B133" s="88"/>
      <c r="C133" s="432"/>
      <c r="D133" s="33"/>
      <c r="E133" s="1240" t="s">
        <v>48</v>
      </c>
      <c r="F133" s="1240"/>
      <c r="G133" s="1240"/>
      <c r="H133" s="1240"/>
      <c r="I133" s="1240"/>
      <c r="J133" s="1240"/>
      <c r="K133" s="446"/>
    </row>
  </sheetData>
  <sheetProtection insertColumns="0" insertRows="0" deleteColumns="0" deleteRows="0"/>
  <mergeCells count="24"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E133:J133"/>
    <mergeCell ref="E124:K124"/>
    <mergeCell ref="E125:K125"/>
    <mergeCell ref="E126:K126"/>
    <mergeCell ref="F129:I129"/>
    <mergeCell ref="G132:H132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48"/>
  <sheetViews>
    <sheetView topLeftCell="A305" zoomScale="86" zoomScaleNormal="86" workbookViewId="0">
      <selection activeCell="A2" sqref="A2:K379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255"/>
      <c r="B1" s="256"/>
      <c r="C1" s="497"/>
      <c r="D1" s="498"/>
      <c r="E1" s="498"/>
      <c r="F1" s="498"/>
      <c r="G1" s="499"/>
      <c r="H1" s="499"/>
      <c r="I1" s="500"/>
      <c r="J1" s="1242" t="s">
        <v>194</v>
      </c>
      <c r="K1" s="1242"/>
    </row>
    <row r="2" spans="1:11" x14ac:dyDescent="0.6">
      <c r="A2" s="1267" t="s">
        <v>282</v>
      </c>
      <c r="B2" s="1267"/>
      <c r="C2" s="1267"/>
      <c r="D2" s="1267"/>
      <c r="E2" s="1267"/>
      <c r="F2" s="1267"/>
      <c r="G2" s="1267"/>
      <c r="H2" s="1267"/>
      <c r="I2" s="1267"/>
      <c r="J2" s="1267"/>
      <c r="K2" s="1267"/>
    </row>
    <row r="3" spans="1:11" x14ac:dyDescent="0.6">
      <c r="A3" s="1267" t="s">
        <v>0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</row>
    <row r="4" spans="1:11" ht="18.75" customHeight="1" x14ac:dyDescent="0.6">
      <c r="A4" s="1268" t="str">
        <f>+[6]งบประจำและงบกลยุทธ์!A4</f>
        <v>ประจำเดือนมิถุนายน  2569</v>
      </c>
      <c r="B4" s="1268"/>
      <c r="C4" s="1268"/>
      <c r="D4" s="1268"/>
      <c r="E4" s="1268"/>
      <c r="F4" s="1268"/>
      <c r="G4" s="1268"/>
      <c r="H4" s="1268"/>
      <c r="I4" s="1268"/>
      <c r="J4" s="1268"/>
      <c r="K4" s="1268"/>
    </row>
    <row r="5" spans="1:11" x14ac:dyDescent="0.25">
      <c r="A5" s="1269" t="s">
        <v>22</v>
      </c>
      <c r="B5" s="1271" t="s">
        <v>23</v>
      </c>
      <c r="C5" s="1273" t="s">
        <v>36</v>
      </c>
      <c r="D5" s="1275" t="s">
        <v>21</v>
      </c>
      <c r="E5" s="1275" t="s">
        <v>3</v>
      </c>
      <c r="F5" s="1275" t="s">
        <v>37</v>
      </c>
      <c r="G5" s="1275" t="s">
        <v>24</v>
      </c>
      <c r="H5" s="920" t="s">
        <v>5</v>
      </c>
      <c r="I5" s="1271" t="s">
        <v>134</v>
      </c>
      <c r="J5" s="1337" t="s">
        <v>5</v>
      </c>
      <c r="K5" s="1338" t="s">
        <v>135</v>
      </c>
    </row>
    <row r="6" spans="1:11" x14ac:dyDescent="0.25">
      <c r="A6" s="1270"/>
      <c r="B6" s="1272"/>
      <c r="C6" s="1274"/>
      <c r="D6" s="1276"/>
      <c r="E6" s="1276"/>
      <c r="F6" s="1276"/>
      <c r="G6" s="1276"/>
      <c r="H6" s="922"/>
      <c r="I6" s="1272"/>
      <c r="J6" s="1339"/>
      <c r="K6" s="1338"/>
    </row>
    <row r="7" spans="1:11" x14ac:dyDescent="0.25">
      <c r="A7" s="923" t="str">
        <f>[6]ระบบการควบคุมฯ!A42</f>
        <v>ข</v>
      </c>
      <c r="B7" s="924" t="str">
        <f>[6]ระบบการควบคุมฯ!B42</f>
        <v xml:space="preserve">แผนงานยุทธศาสตร์พัฒนาคุณภาพการศึกษาและการเรียนรู้ </v>
      </c>
      <c r="C7" s="925"/>
      <c r="D7" s="926">
        <f>SUM(D8+D9)</f>
        <v>459200</v>
      </c>
      <c r="E7" s="926">
        <f t="shared" ref="E7:J7" si="0">SUM(E8+E9)</f>
        <v>0</v>
      </c>
      <c r="F7" s="926">
        <f t="shared" si="0"/>
        <v>0</v>
      </c>
      <c r="G7" s="926">
        <f t="shared" si="0"/>
        <v>458200</v>
      </c>
      <c r="H7" s="926">
        <f t="shared" si="0"/>
        <v>0</v>
      </c>
      <c r="I7" s="926">
        <f t="shared" si="0"/>
        <v>0</v>
      </c>
      <c r="J7" s="926">
        <f t="shared" si="0"/>
        <v>1000</v>
      </c>
      <c r="K7" s="927"/>
    </row>
    <row r="8" spans="1:11" x14ac:dyDescent="0.25">
      <c r="A8" s="928"/>
      <c r="B8" s="929" t="str">
        <f>+[6]ระบบการควบคุมฯ!B46</f>
        <v>ครุภัณฑ์ 6911310</v>
      </c>
      <c r="C8" s="675"/>
      <c r="D8" s="930">
        <f>+D12+D18+D25</f>
        <v>375200</v>
      </c>
      <c r="E8" s="930">
        <f t="shared" ref="E8:J8" si="1">+E12+E18+E25</f>
        <v>0</v>
      </c>
      <c r="F8" s="930">
        <f t="shared" si="1"/>
        <v>0</v>
      </c>
      <c r="G8" s="930">
        <f t="shared" si="1"/>
        <v>374200</v>
      </c>
      <c r="H8" s="930">
        <f t="shared" si="1"/>
        <v>0</v>
      </c>
      <c r="I8" s="930">
        <f t="shared" si="1"/>
        <v>0</v>
      </c>
      <c r="J8" s="930">
        <f t="shared" si="1"/>
        <v>1000</v>
      </c>
      <c r="K8" s="931"/>
    </row>
    <row r="9" spans="1:11" ht="21" customHeight="1" x14ac:dyDescent="0.25">
      <c r="A9" s="928"/>
      <c r="B9" s="932" t="str">
        <f>+[6]ระบบการควบคุมฯ!B47</f>
        <v>สิ่งก่อสร้าง 6911320</v>
      </c>
      <c r="C9" s="675"/>
      <c r="D9" s="930">
        <f t="shared" ref="D9:J9" si="2">+D39+D45</f>
        <v>84000</v>
      </c>
      <c r="E9" s="930">
        <f t="shared" si="2"/>
        <v>0</v>
      </c>
      <c r="F9" s="930">
        <f t="shared" si="2"/>
        <v>0</v>
      </c>
      <c r="G9" s="930">
        <f t="shared" si="2"/>
        <v>84000</v>
      </c>
      <c r="H9" s="930">
        <f t="shared" si="2"/>
        <v>0</v>
      </c>
      <c r="I9" s="930">
        <f t="shared" si="2"/>
        <v>0</v>
      </c>
      <c r="J9" s="930">
        <f t="shared" si="2"/>
        <v>0</v>
      </c>
      <c r="K9" s="931">
        <f>+K45+K77</f>
        <v>0</v>
      </c>
    </row>
    <row r="10" spans="1:11" ht="42" customHeight="1" x14ac:dyDescent="0.25">
      <c r="A10" s="933">
        <f>[6]ระบบการควบคุมฯ!A114</f>
        <v>3</v>
      </c>
      <c r="B10" s="934" t="str">
        <f>[6]ระบบการควบคุมฯ!B114</f>
        <v>โครงการขับเคลื่อนการพัฒนาการศึกษาที่ยั่งยืน</v>
      </c>
      <c r="C10" s="935"/>
      <c r="D10" s="936">
        <f>D11</f>
        <v>200000</v>
      </c>
      <c r="E10" s="936">
        <f t="shared" ref="E10:J10" si="3">E11</f>
        <v>0</v>
      </c>
      <c r="F10" s="936">
        <f t="shared" si="3"/>
        <v>0</v>
      </c>
      <c r="G10" s="936">
        <f t="shared" si="3"/>
        <v>199000</v>
      </c>
      <c r="H10" s="936">
        <f t="shared" si="3"/>
        <v>0</v>
      </c>
      <c r="I10" s="936">
        <f t="shared" si="3"/>
        <v>0</v>
      </c>
      <c r="J10" s="936">
        <f t="shared" si="3"/>
        <v>1000</v>
      </c>
      <c r="K10" s="937"/>
    </row>
    <row r="11" spans="1:11" ht="21" customHeight="1" x14ac:dyDescent="0.25">
      <c r="A11" s="938">
        <f>+[6]ระบบการควบคุมฯ!A134</f>
        <v>3.3</v>
      </c>
      <c r="B11" s="939" t="str">
        <f>+[6]ระบบการควบคุมฯ!B134</f>
        <v>กิจกรรมการยกระดับคุณภาพด้านวิทยาศาสตร์ศึกษาเพื่อความเป็นเลิศ</v>
      </c>
      <c r="C11" s="940" t="str">
        <f>+[6]ระบบการควบคุมฯ!C134</f>
        <v>20004 69 00093 00000</v>
      </c>
      <c r="D11" s="941">
        <f t="shared" ref="D11:J11" si="4">D12+D39</f>
        <v>200000</v>
      </c>
      <c r="E11" s="941">
        <f t="shared" si="4"/>
        <v>0</v>
      </c>
      <c r="F11" s="941">
        <f t="shared" si="4"/>
        <v>0</v>
      </c>
      <c r="G11" s="941">
        <f t="shared" si="4"/>
        <v>199000</v>
      </c>
      <c r="H11" s="941">
        <f t="shared" si="4"/>
        <v>0</v>
      </c>
      <c r="I11" s="941">
        <f t="shared" si="4"/>
        <v>0</v>
      </c>
      <c r="J11" s="941">
        <f t="shared" si="4"/>
        <v>1000</v>
      </c>
      <c r="K11" s="942"/>
    </row>
    <row r="12" spans="1:11" ht="21" customHeight="1" x14ac:dyDescent="0.25">
      <c r="A12" s="928"/>
      <c r="B12" s="943" t="str">
        <f>+[6]ระบบการควบคุมฯ!B143</f>
        <v>งบลงทุน 6911310</v>
      </c>
      <c r="C12" s="675"/>
      <c r="D12" s="930">
        <f>SUM(D13:D15)</f>
        <v>200000</v>
      </c>
      <c r="E12" s="930">
        <f t="shared" ref="E12:J12" si="5">SUM(E13:E15)</f>
        <v>0</v>
      </c>
      <c r="F12" s="930">
        <f t="shared" si="5"/>
        <v>0</v>
      </c>
      <c r="G12" s="930">
        <f t="shared" si="5"/>
        <v>199000</v>
      </c>
      <c r="H12" s="930">
        <f t="shared" si="5"/>
        <v>0</v>
      </c>
      <c r="I12" s="930">
        <f t="shared" si="5"/>
        <v>0</v>
      </c>
      <c r="J12" s="930">
        <f t="shared" si="5"/>
        <v>1000</v>
      </c>
      <c r="K12" s="944"/>
    </row>
    <row r="13" spans="1:11" ht="40.799999999999997" x14ac:dyDescent="0.25">
      <c r="A13" s="945" t="str">
        <f>+[6]ระบบการควบคุมฯ!A144</f>
        <v>3.3.1.1</v>
      </c>
      <c r="B13" s="946" t="str">
        <f>+[6]ระบบการควบคุมฯ!B144</f>
        <v xml:space="preserve">ครุภัณฑ์ห้องปฏิบัติการวิทยาศาสตร์                </v>
      </c>
      <c r="C13" s="947" t="str">
        <f>+[6]ระบบการควบคุมฯ!C144</f>
        <v>ศธ 04002/ว47614 ลว.  31 ตค 68 โอนครั้งที่ 23</v>
      </c>
      <c r="D13" s="948"/>
      <c r="E13" s="948"/>
      <c r="F13" s="948"/>
      <c r="G13" s="948"/>
      <c r="H13" s="948"/>
      <c r="I13" s="948"/>
      <c r="J13" s="948"/>
      <c r="K13" s="949"/>
    </row>
    <row r="14" spans="1:11" ht="21" customHeight="1" x14ac:dyDescent="0.6">
      <c r="A14" s="950" t="str">
        <f>+[6]ระบบการควบคุมฯ!A145</f>
        <v>1)</v>
      </c>
      <c r="B14" s="951" t="str">
        <f>+[6]ระบบการควบคุมฯ!B145</f>
        <v xml:space="preserve"> โรงเรียนวัดมูลจินดาราม</v>
      </c>
      <c r="C14" s="678" t="str">
        <f>+[6]ระบบการควบคุมฯ!C145</f>
        <v>20004 33006300 3110187</v>
      </c>
      <c r="D14" s="952">
        <f>+[6]ระบบการควบคุมฯ!F145</f>
        <v>100000</v>
      </c>
      <c r="E14" s="952">
        <f>+[6]ระบบการควบคุมฯ!G145+[6]ระบบการควบคุมฯ!H145</f>
        <v>0</v>
      </c>
      <c r="F14" s="952">
        <f>+[6]ระบบการควบคุมฯ!I145+[6]ระบบการควบคุมฯ!J145</f>
        <v>0</v>
      </c>
      <c r="G14" s="952">
        <f>+[6]ระบบการควบคุมฯ!K145+[6]ระบบการควบคุมฯ!L145</f>
        <v>100000</v>
      </c>
      <c r="H14" s="952"/>
      <c r="I14" s="952"/>
      <c r="J14" s="952">
        <f>+D14-E14-F14-G14</f>
        <v>0</v>
      </c>
      <c r="K14" s="953"/>
    </row>
    <row r="15" spans="1:11" x14ac:dyDescent="0.6">
      <c r="A15" s="950" t="str">
        <f>+[6]ระบบการควบคุมฯ!A146</f>
        <v>2)</v>
      </c>
      <c r="B15" s="951" t="str">
        <f>+[6]ระบบการควบคุมฯ!B146</f>
        <v xml:space="preserve"> โรงเรียนชุมชนบึงบา</v>
      </c>
      <c r="C15" s="678" t="str">
        <f>+[6]ระบบการควบคุมฯ!C146</f>
        <v>20004 33006300 3110188</v>
      </c>
      <c r="D15" s="952">
        <f>+[6]ระบบการควบคุมฯ!F146</f>
        <v>100000</v>
      </c>
      <c r="E15" s="952">
        <f>+[6]ระบบการควบคุมฯ!G146+[6]ระบบการควบคุมฯ!H146</f>
        <v>0</v>
      </c>
      <c r="F15" s="952">
        <f>+[6]ระบบการควบคุมฯ!I146+[6]ระบบการควบคุมฯ!J146</f>
        <v>0</v>
      </c>
      <c r="G15" s="952">
        <f>+[6]ระบบการควบคุมฯ!K146+[6]ระบบการควบคุมฯ!L146</f>
        <v>99000</v>
      </c>
      <c r="H15" s="952"/>
      <c r="I15" s="952"/>
      <c r="J15" s="952">
        <f>+D15-E15-F15-G15</f>
        <v>1000</v>
      </c>
      <c r="K15" s="953"/>
    </row>
    <row r="16" spans="1:11" ht="42" customHeight="1" x14ac:dyDescent="0.25">
      <c r="A16" s="933">
        <f>+[6]ระบบการควบคุมฯ!A292</f>
        <v>5</v>
      </c>
      <c r="B16" s="954" t="str">
        <f>+[6]ระบบการควบคุมฯ!B292</f>
        <v>โครงการโรงเรียนคุณภาพ</v>
      </c>
      <c r="C16" s="955" t="str">
        <f>+[6]ระบบการควบคุมฯ!C292</f>
        <v>20004 3300 B800</v>
      </c>
      <c r="D16" s="936">
        <f>+D17+D24+D44+D67</f>
        <v>259200</v>
      </c>
      <c r="E16" s="936">
        <f t="shared" ref="E16:J16" si="6">+E17+E24+E44+E67</f>
        <v>0</v>
      </c>
      <c r="F16" s="936">
        <f t="shared" si="6"/>
        <v>0</v>
      </c>
      <c r="G16" s="936">
        <f t="shared" si="6"/>
        <v>259200</v>
      </c>
      <c r="H16" s="936">
        <f t="shared" si="6"/>
        <v>0</v>
      </c>
      <c r="I16" s="936">
        <f t="shared" si="6"/>
        <v>0</v>
      </c>
      <c r="J16" s="936">
        <f t="shared" si="6"/>
        <v>0</v>
      </c>
      <c r="K16" s="937"/>
    </row>
    <row r="17" spans="1:11" ht="40.799999999999997" customHeight="1" x14ac:dyDescent="0.25">
      <c r="A17" s="938">
        <f>+[6]ระบบการควบคุมฯ!A310</f>
        <v>5.2</v>
      </c>
      <c r="B17" s="939" t="str">
        <f>+[6]ระบบการควบคุมฯ!B310</f>
        <v>กิจกรรมการยกระดับคุณภาพการศึกษาเพื่อขับเคลื่อนโรงเรียนคุณภาพ</v>
      </c>
      <c r="C17" s="956" t="str">
        <f>+[6]ระบบการควบคุมฯ!C310</f>
        <v>20004 69 00133 00000</v>
      </c>
      <c r="D17" s="941">
        <f>+D18</f>
        <v>29000</v>
      </c>
      <c r="E17" s="941">
        <f t="shared" ref="E17:J18" si="7">+E18</f>
        <v>0</v>
      </c>
      <c r="F17" s="941">
        <f t="shared" si="7"/>
        <v>0</v>
      </c>
      <c r="G17" s="941">
        <f t="shared" si="7"/>
        <v>29000</v>
      </c>
      <c r="H17" s="941">
        <f t="shared" si="7"/>
        <v>0</v>
      </c>
      <c r="I17" s="941">
        <f t="shared" si="7"/>
        <v>0</v>
      </c>
      <c r="J17" s="941">
        <f t="shared" si="7"/>
        <v>0</v>
      </c>
      <c r="K17" s="942"/>
    </row>
    <row r="18" spans="1:11" ht="21" customHeight="1" x14ac:dyDescent="0.6">
      <c r="A18" s="957"/>
      <c r="B18" s="958" t="str">
        <f>+[6]ระบบการควบคุมฯ!B311</f>
        <v>ค่าครุภัณฑ์   6911310</v>
      </c>
      <c r="C18" s="675"/>
      <c r="D18" s="959">
        <f>+D19</f>
        <v>29000</v>
      </c>
      <c r="E18" s="959">
        <f t="shared" si="7"/>
        <v>0</v>
      </c>
      <c r="F18" s="959">
        <f t="shared" si="7"/>
        <v>0</v>
      </c>
      <c r="G18" s="959">
        <f t="shared" si="7"/>
        <v>29000</v>
      </c>
      <c r="H18" s="959">
        <f t="shared" si="7"/>
        <v>0</v>
      </c>
      <c r="I18" s="959">
        <f t="shared" si="7"/>
        <v>0</v>
      </c>
      <c r="J18" s="959">
        <f t="shared" si="7"/>
        <v>0</v>
      </c>
      <c r="K18" s="960"/>
    </row>
    <row r="19" spans="1:11" x14ac:dyDescent="0.6">
      <c r="A19" s="961"/>
      <c r="B19" s="962" t="str">
        <f>+[6]ระบบการควบคุมฯ!B312</f>
        <v>ครุภัณฑ์  สำนักงาน 120611</v>
      </c>
      <c r="C19" s="963"/>
      <c r="D19" s="964">
        <f>+D20+D22</f>
        <v>29000</v>
      </c>
      <c r="E19" s="964">
        <f t="shared" ref="E19:J19" si="8">+E20+E22</f>
        <v>0</v>
      </c>
      <c r="F19" s="964">
        <f t="shared" si="8"/>
        <v>0</v>
      </c>
      <c r="G19" s="964">
        <f t="shared" si="8"/>
        <v>29000</v>
      </c>
      <c r="H19" s="964">
        <f t="shared" si="8"/>
        <v>0</v>
      </c>
      <c r="I19" s="964">
        <f t="shared" si="8"/>
        <v>0</v>
      </c>
      <c r="J19" s="964">
        <f t="shared" si="8"/>
        <v>0</v>
      </c>
      <c r="K19" s="965"/>
    </row>
    <row r="20" spans="1:11" x14ac:dyDescent="0.6">
      <c r="A20" s="966" t="str">
        <f>+[6]ระบบการควบคุมฯ!A313</f>
        <v>5.1.1</v>
      </c>
      <c r="B20" s="967" t="str">
        <f>+[6]ระบบการควบคุมฯ!B313</f>
        <v>โต๊ะเก้าอี้นักเรียน สำหรับนักเรียนประถมศึกษา</v>
      </c>
      <c r="C20" s="968" t="str">
        <f>+[6]ระบบการควบคุมฯ!C313</f>
        <v>ที่ ศธ 04087/ว49453/25 พย 68 ครั้งที่ 104</v>
      </c>
      <c r="D20" s="969">
        <f>SUM(D21)</f>
        <v>15000</v>
      </c>
      <c r="E20" s="969">
        <f t="shared" ref="E20:J20" si="9">SUM(E21)</f>
        <v>0</v>
      </c>
      <c r="F20" s="969">
        <f t="shared" si="9"/>
        <v>0</v>
      </c>
      <c r="G20" s="969">
        <f t="shared" si="9"/>
        <v>15000</v>
      </c>
      <c r="H20" s="969">
        <f t="shared" si="9"/>
        <v>0</v>
      </c>
      <c r="I20" s="969">
        <f t="shared" si="9"/>
        <v>0</v>
      </c>
      <c r="J20" s="969">
        <f t="shared" si="9"/>
        <v>0</v>
      </c>
      <c r="K20" s="970"/>
    </row>
    <row r="21" spans="1:11" x14ac:dyDescent="0.6">
      <c r="A21" s="950" t="str">
        <f>+[6]ระบบการควบคุมฯ!A314</f>
        <v>1)</v>
      </c>
      <c r="B21" s="951" t="str">
        <f>+[6]ระบบการควบคุมฯ!B314</f>
        <v>โรงเรียนวัดแสงสรรค์</v>
      </c>
      <c r="C21" s="971" t="str">
        <f>+[6]ระบบการควบคุมฯ!C314</f>
        <v>200043300B8003110429</v>
      </c>
      <c r="D21" s="952">
        <f>+[6]ระบบการควบคุมฯ!F314</f>
        <v>15000</v>
      </c>
      <c r="E21" s="952">
        <f>+[6]ระบบการควบคุมฯ!G314+[6]ระบบการควบคุมฯ!H314</f>
        <v>0</v>
      </c>
      <c r="F21" s="952"/>
      <c r="G21" s="952">
        <f>+[6]ระบบการควบคุมฯ!K314+[6]ระบบการควบคุมฯ!L314</f>
        <v>15000</v>
      </c>
      <c r="H21" s="952"/>
      <c r="I21" s="952"/>
      <c r="J21" s="952">
        <f>+D21-E21-F21-G21</f>
        <v>0</v>
      </c>
      <c r="K21" s="972"/>
    </row>
    <row r="22" spans="1:11" ht="21" customHeight="1" x14ac:dyDescent="0.6">
      <c r="A22" s="966" t="str">
        <f>+[6]ระบบการควบคุมฯ!A315</f>
        <v>5.1.2</v>
      </c>
      <c r="B22" s="967" t="str">
        <f>+[6]ระบบการควบคุมฯ!B315</f>
        <v>โต๊ะเก้าอี้นักเรียน สำหรับนักเรียนก่อนประถมศึกษา</v>
      </c>
      <c r="C22" s="968" t="str">
        <f>+[6]ระบบการควบคุมฯ!C315</f>
        <v>ที่ ศธ 04087/ว49453/25 พย 68 ครั้งที่ 104</v>
      </c>
      <c r="D22" s="969">
        <f>+D23</f>
        <v>14000</v>
      </c>
      <c r="E22" s="969">
        <f t="shared" ref="E22:J22" si="10">+E23</f>
        <v>0</v>
      </c>
      <c r="F22" s="969">
        <f t="shared" si="10"/>
        <v>0</v>
      </c>
      <c r="G22" s="969">
        <f t="shared" si="10"/>
        <v>14000</v>
      </c>
      <c r="H22" s="969">
        <f t="shared" si="10"/>
        <v>0</v>
      </c>
      <c r="I22" s="969">
        <f t="shared" si="10"/>
        <v>0</v>
      </c>
      <c r="J22" s="969">
        <f t="shared" si="10"/>
        <v>0</v>
      </c>
      <c r="K22" s="970"/>
    </row>
    <row r="23" spans="1:11" x14ac:dyDescent="0.6">
      <c r="A23" s="950" t="str">
        <f>+[6]ระบบการควบคุมฯ!A316</f>
        <v>1)</v>
      </c>
      <c r="B23" s="951" t="str">
        <f>+[6]ระบบการควบคุมฯ!B316</f>
        <v>โรงเรียนวัดจตุพิธวราวาส</v>
      </c>
      <c r="C23" s="971" t="str">
        <f>+[6]ระบบการควบคุมฯ!C316</f>
        <v>200043300B8003110430</v>
      </c>
      <c r="D23" s="952">
        <f>+[6]ระบบการควบคุมฯ!F316</f>
        <v>14000</v>
      </c>
      <c r="E23" s="952">
        <f>+[6]ระบบการควบคุมฯ!G316+[6]ระบบการควบคุมฯ!H316</f>
        <v>0</v>
      </c>
      <c r="F23" s="952"/>
      <c r="G23" s="952">
        <f>+[6]ระบบการควบคุมฯ!K316+[6]ระบบการควบคุมฯ!L316</f>
        <v>14000</v>
      </c>
      <c r="H23" s="952"/>
      <c r="I23" s="952"/>
      <c r="J23" s="952">
        <f>+D23-E23-F23-G23</f>
        <v>0</v>
      </c>
      <c r="K23" s="972"/>
    </row>
    <row r="24" spans="1:11" ht="63" customHeight="1" x14ac:dyDescent="0.25">
      <c r="A24" s="938">
        <f>+[6]ระบบการควบคุมฯ!A328</f>
        <v>5.3</v>
      </c>
      <c r="B24" s="939" t="str">
        <f>+[6]ระบบการควบคุมฯ!B328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4" s="956" t="str">
        <f>+[6]ระบบการควบคุมฯ!C328</f>
        <v>20004 69 00134 00000</v>
      </c>
      <c r="D24" s="941">
        <f>+D25</f>
        <v>146200</v>
      </c>
      <c r="E24" s="941">
        <f t="shared" ref="E24:J24" si="11">+E25</f>
        <v>0</v>
      </c>
      <c r="F24" s="941">
        <f t="shared" si="11"/>
        <v>0</v>
      </c>
      <c r="G24" s="941">
        <f t="shared" si="11"/>
        <v>146200</v>
      </c>
      <c r="H24" s="941">
        <f t="shared" si="11"/>
        <v>0</v>
      </c>
      <c r="I24" s="941">
        <f t="shared" si="11"/>
        <v>0</v>
      </c>
      <c r="J24" s="941">
        <f t="shared" si="11"/>
        <v>0</v>
      </c>
      <c r="K24" s="942"/>
    </row>
    <row r="25" spans="1:11" ht="21" customHeight="1" x14ac:dyDescent="0.6">
      <c r="A25" s="958" t="str">
        <f>+[6]ระบบการควบคุมฯ!A329</f>
        <v>5.3.1</v>
      </c>
      <c r="B25" s="958" t="str">
        <f>+[6]ระบบการควบคุมฯ!B329</f>
        <v>ค่าครุภัณฑ์   6911310</v>
      </c>
      <c r="C25" s="973" t="str">
        <f>+[6]ระบบการควบคุมฯ!C329</f>
        <v xml:space="preserve">20004 3300B800 </v>
      </c>
      <c r="D25" s="959">
        <f>+D26+D33</f>
        <v>146200</v>
      </c>
      <c r="E25" s="959">
        <f t="shared" ref="E25:J25" si="12">+E26+E33</f>
        <v>0</v>
      </c>
      <c r="F25" s="959">
        <f t="shared" si="12"/>
        <v>0</v>
      </c>
      <c r="G25" s="959">
        <f t="shared" si="12"/>
        <v>146200</v>
      </c>
      <c r="H25" s="959">
        <f t="shared" si="12"/>
        <v>0</v>
      </c>
      <c r="I25" s="959">
        <f t="shared" si="12"/>
        <v>0</v>
      </c>
      <c r="J25" s="959">
        <f t="shared" si="12"/>
        <v>0</v>
      </c>
      <c r="K25" s="960"/>
    </row>
    <row r="26" spans="1:11" ht="63" customHeight="1" x14ac:dyDescent="0.45">
      <c r="A26" s="961"/>
      <c r="B26" s="974" t="str">
        <f>+[6]ระบบการควบคุมฯ!B330</f>
        <v>ครุภัณฑ์สำนักงาน 120601</v>
      </c>
      <c r="C26" s="975" t="str">
        <f>+[6]ระบบการควบคุมฯ!C330</f>
        <v>120601</v>
      </c>
      <c r="D26" s="976">
        <f>+D27+D29+D31</f>
        <v>91800</v>
      </c>
      <c r="E26" s="976">
        <f t="shared" ref="E26:J26" si="13">+E27+E29+E31</f>
        <v>0</v>
      </c>
      <c r="F26" s="976">
        <f t="shared" si="13"/>
        <v>0</v>
      </c>
      <c r="G26" s="976">
        <f t="shared" si="13"/>
        <v>91800</v>
      </c>
      <c r="H26" s="976">
        <f t="shared" si="13"/>
        <v>0</v>
      </c>
      <c r="I26" s="976">
        <f t="shared" si="13"/>
        <v>0</v>
      </c>
      <c r="J26" s="976">
        <f t="shared" si="13"/>
        <v>0</v>
      </c>
      <c r="K26" s="965"/>
    </row>
    <row r="27" spans="1:11" ht="40.799999999999997" customHeight="1" x14ac:dyDescent="0.6">
      <c r="A27" s="966" t="str">
        <f>+[6]ระบบการควบคุมฯ!A331</f>
        <v>5.3.1.1</v>
      </c>
      <c r="B27" s="977" t="str">
        <f>+[6]ระบบการควบคุมฯ!B331</f>
        <v>ถังน้ำ แบบสเตนเลส ขนาดความจุ 2,000 ลิตร โรงเรียนวัดลาดสนุ่น</v>
      </c>
      <c r="C27" s="978" t="str">
        <f>+[6]ระบบการควบคุมฯ!C331</f>
        <v>ที่ ศธ 04087/ว49453/25 พย 68 ครั้งที่ 104</v>
      </c>
      <c r="D27" s="969">
        <f>SUM(D28)</f>
        <v>16800</v>
      </c>
      <c r="E27" s="969">
        <f t="shared" ref="E27:J27" si="14">SUM(E28)</f>
        <v>0</v>
      </c>
      <c r="F27" s="969">
        <f t="shared" si="14"/>
        <v>0</v>
      </c>
      <c r="G27" s="969">
        <f t="shared" si="14"/>
        <v>16800</v>
      </c>
      <c r="H27" s="969">
        <f t="shared" si="14"/>
        <v>0</v>
      </c>
      <c r="I27" s="969">
        <f t="shared" si="14"/>
        <v>0</v>
      </c>
      <c r="J27" s="969">
        <f t="shared" si="14"/>
        <v>0</v>
      </c>
      <c r="K27" s="970"/>
    </row>
    <row r="28" spans="1:11" ht="42" customHeight="1" x14ac:dyDescent="0.6">
      <c r="A28" s="950" t="str">
        <f>+[6]ระบบการควบคุมฯ!A332</f>
        <v>1)</v>
      </c>
      <c r="B28" s="979" t="str">
        <f>+[6]ระบบการควบคุมฯ!B332</f>
        <v xml:space="preserve"> โรงเรียนวัดลาดสนุ่น</v>
      </c>
      <c r="C28" s="363" t="str">
        <f>+[6]ระบบการควบคุมฯ!C332</f>
        <v>200043300B8003111326</v>
      </c>
      <c r="D28" s="952">
        <f>+[6]ระบบการควบคุมฯ!F332</f>
        <v>16800</v>
      </c>
      <c r="E28" s="952">
        <f>+[6]ระบบการควบคุมฯ!G332+[6]ระบบการควบคุมฯ!H332</f>
        <v>0</v>
      </c>
      <c r="F28" s="952"/>
      <c r="G28" s="952">
        <f>+[6]ระบบการควบคุมฯ!K332+[6]ระบบการควบคุมฯ!L332</f>
        <v>16800</v>
      </c>
      <c r="H28" s="952"/>
      <c r="I28" s="952"/>
      <c r="J28" s="952">
        <f>+D28-E28-F28-G28</f>
        <v>0</v>
      </c>
      <c r="K28" s="972"/>
    </row>
    <row r="29" spans="1:11" ht="56.25" customHeight="1" x14ac:dyDescent="0.6">
      <c r="A29" s="966" t="str">
        <f>+[6]ระบบการควบคุมฯ!A333</f>
        <v>5.3.1.2</v>
      </c>
      <c r="B29" s="977" t="str">
        <f>+[6]ระบบการควบคุมฯ!B333</f>
        <v xml:space="preserve">เครื่องทำลายเอกสาร แบบตัดละเอียด ทำลายครั้งละ 30 แผ่น </v>
      </c>
      <c r="C29" s="978" t="str">
        <f>+[6]ระบบการควบคุมฯ!C333</f>
        <v>ที่ ศธ 04087/ว49453/25 พย 68 ครั้งที่ 104</v>
      </c>
      <c r="D29" s="969">
        <f>SUM(D30)</f>
        <v>67000</v>
      </c>
      <c r="E29" s="969">
        <f t="shared" ref="E29:J29" si="15">SUM(E30)</f>
        <v>0</v>
      </c>
      <c r="F29" s="969">
        <f t="shared" si="15"/>
        <v>0</v>
      </c>
      <c r="G29" s="969">
        <f t="shared" si="15"/>
        <v>67000</v>
      </c>
      <c r="H29" s="969">
        <f t="shared" si="15"/>
        <v>0</v>
      </c>
      <c r="I29" s="969">
        <f t="shared" si="15"/>
        <v>0</v>
      </c>
      <c r="J29" s="969">
        <f t="shared" si="15"/>
        <v>0</v>
      </c>
      <c r="K29" s="970"/>
    </row>
    <row r="30" spans="1:11" ht="42" customHeight="1" x14ac:dyDescent="0.6">
      <c r="A30" s="950" t="str">
        <f>+[6]ระบบการควบคุมฯ!A335</f>
        <v>1)</v>
      </c>
      <c r="B30" s="979" t="str">
        <f>+[6]ระบบการควบคุมฯ!B335</f>
        <v>โรงเรียนวัดลาดสนุ่น</v>
      </c>
      <c r="C30" s="363" t="str">
        <f>+[6]ระบบการควบคุมฯ!C335</f>
        <v>200043300B8003111329</v>
      </c>
      <c r="D30" s="952">
        <f>+[6]ระบบการควบคุมฯ!F335</f>
        <v>67000</v>
      </c>
      <c r="E30" s="952">
        <f>+[6]ระบบการควบคุมฯ!G335+[6]ระบบการควบคุมฯ!H335</f>
        <v>0</v>
      </c>
      <c r="F30" s="952"/>
      <c r="G30" s="952">
        <f>+[6]ระบบการควบคุมฯ!K335+[6]ระบบการควบคุมฯ!L335</f>
        <v>67000</v>
      </c>
      <c r="H30" s="952"/>
      <c r="I30" s="952"/>
      <c r="J30" s="952">
        <f>+D30-E30-F30-G30</f>
        <v>0</v>
      </c>
      <c r="K30" s="972"/>
    </row>
    <row r="31" spans="1:11" ht="42" customHeight="1" x14ac:dyDescent="0.25">
      <c r="A31" s="945" t="str">
        <f>+[6]ระบบการควบคุมฯ!A336</f>
        <v>5.3.1.2</v>
      </c>
      <c r="B31" s="980" t="str">
        <f>+[6]ระบบการควบคุมฯ!B336</f>
        <v xml:space="preserve">พัดลม แบบโคจรติดผนัง ขนาดไม่น้อยกว่า 16 นิ้ว (400 มิลลิเมตร) </v>
      </c>
      <c r="C31" s="978" t="str">
        <f>+[6]ระบบการควบคุมฯ!C336</f>
        <v>ที่ ศธ 04087/ว49453/25 พย 68 ครั้งที่ 104</v>
      </c>
      <c r="D31" s="948">
        <f>SUM(D32)</f>
        <v>8000</v>
      </c>
      <c r="E31" s="948">
        <f t="shared" ref="E31:J31" si="16">SUM(E32)</f>
        <v>0</v>
      </c>
      <c r="F31" s="948">
        <f t="shared" si="16"/>
        <v>0</v>
      </c>
      <c r="G31" s="948">
        <f t="shared" si="16"/>
        <v>8000</v>
      </c>
      <c r="H31" s="948">
        <f t="shared" si="16"/>
        <v>0</v>
      </c>
      <c r="I31" s="948">
        <f t="shared" si="16"/>
        <v>0</v>
      </c>
      <c r="J31" s="948">
        <f t="shared" si="16"/>
        <v>0</v>
      </c>
      <c r="K31" s="981"/>
    </row>
    <row r="32" spans="1:11" x14ac:dyDescent="0.25">
      <c r="A32" s="982" t="str">
        <f>+[6]ระบบการควบคุมฯ!A338</f>
        <v>1)</v>
      </c>
      <c r="B32" s="983" t="str">
        <f>+[6]ระบบการควบคุมฯ!B338</f>
        <v>โรงเรียนวัดมูลจินดาราม</v>
      </c>
      <c r="C32" s="363" t="str">
        <f>+[6]ระบบการควบคุมฯ!C338</f>
        <v>200043300B8003111330</v>
      </c>
      <c r="D32" s="984">
        <f>+[6]ระบบการควบคุมฯ!F338</f>
        <v>8000</v>
      </c>
      <c r="E32" s="984">
        <f>+[6]ระบบการควบคุมฯ!G338+[6]ระบบการควบคุมฯ!H338</f>
        <v>0</v>
      </c>
      <c r="F32" s="984"/>
      <c r="G32" s="984">
        <f>+[6]ระบบการควบคุมฯ!K338+[6]ระบบการควบคุมฯ!L338</f>
        <v>8000</v>
      </c>
      <c r="H32" s="984"/>
      <c r="I32" s="984"/>
      <c r="J32" s="984">
        <f>+D32-E32-F32-G32</f>
        <v>0</v>
      </c>
      <c r="K32" s="985"/>
    </row>
    <row r="33" spans="1:11" ht="42" customHeight="1" x14ac:dyDescent="0.25">
      <c r="A33" s="986">
        <f>+[6]ระบบการควบคุมฯ!A339</f>
        <v>0</v>
      </c>
      <c r="B33" s="987" t="str">
        <f>+[6]ระบบการควบคุมฯ!B339</f>
        <v>ครุภัณฑ์งานบ้านงานครัว 120612</v>
      </c>
      <c r="C33" s="988" t="str">
        <f>+[6]ระบบการควบคุมฯ!C339</f>
        <v>120612</v>
      </c>
      <c r="D33" s="989">
        <f>+D34+D36</f>
        <v>54400</v>
      </c>
      <c r="E33" s="989">
        <f t="shared" ref="E33:J33" si="17">+E34+E36</f>
        <v>0</v>
      </c>
      <c r="F33" s="989">
        <f t="shared" si="17"/>
        <v>0</v>
      </c>
      <c r="G33" s="989">
        <f t="shared" si="17"/>
        <v>54400</v>
      </c>
      <c r="H33" s="989">
        <f t="shared" si="17"/>
        <v>0</v>
      </c>
      <c r="I33" s="989">
        <f t="shared" si="17"/>
        <v>0</v>
      </c>
      <c r="J33" s="989">
        <f t="shared" si="17"/>
        <v>0</v>
      </c>
      <c r="K33" s="990"/>
    </row>
    <row r="34" spans="1:11" ht="21" customHeight="1" x14ac:dyDescent="0.25">
      <c r="A34" s="991" t="str">
        <f>+[6]ระบบการควบคุมฯ!A340</f>
        <v>5.3.1.3</v>
      </c>
      <c r="B34" s="992" t="str">
        <f>+[6]ระบบการควบคุมฯ!B340</f>
        <v xml:space="preserve">เครื่องตัดแต่งพุ่มไม้ ขนาด 29.5 นิ้ว </v>
      </c>
      <c r="C34" s="993" t="str">
        <f>+[6]ระบบการควบคุมฯ!C340</f>
        <v>ที่ ศธ 04087/ว49453/25 พย 68 ครั้งที่ 104</v>
      </c>
      <c r="D34" s="994">
        <f>+D35</f>
        <v>17400</v>
      </c>
      <c r="E34" s="994">
        <f t="shared" ref="E34:J34" si="18">+E35</f>
        <v>0</v>
      </c>
      <c r="F34" s="994">
        <f t="shared" si="18"/>
        <v>0</v>
      </c>
      <c r="G34" s="994">
        <f t="shared" si="18"/>
        <v>17400</v>
      </c>
      <c r="H34" s="994">
        <f t="shared" si="18"/>
        <v>0</v>
      </c>
      <c r="I34" s="994">
        <f t="shared" si="18"/>
        <v>0</v>
      </c>
      <c r="J34" s="994">
        <f t="shared" si="18"/>
        <v>0</v>
      </c>
      <c r="K34" s="674"/>
    </row>
    <row r="35" spans="1:11" ht="42" customHeight="1" x14ac:dyDescent="0.25">
      <c r="A35" s="982" t="str">
        <f>+[6]ระบบการควบคุมฯ!A341</f>
        <v>1)</v>
      </c>
      <c r="B35" s="983" t="str">
        <f>+[6]ระบบการควบคุมฯ!B341</f>
        <v>โรงเรียนชุมชนบึงบา</v>
      </c>
      <c r="C35" s="363" t="str">
        <f>+[6]ระบบการควบคุมฯ!C341</f>
        <v>200043300B8003111327</v>
      </c>
      <c r="D35" s="984">
        <f>+[6]ระบบการควบคุมฯ!F341</f>
        <v>17400</v>
      </c>
      <c r="E35" s="984">
        <f>+[6]ระบบการควบคุมฯ!G341+[6]ระบบการควบคุมฯ!H341</f>
        <v>0</v>
      </c>
      <c r="F35" s="984"/>
      <c r="G35" s="984">
        <f>+[6]ระบบการควบคุมฯ!K341+[6]ระบบการควบคุมฯ!L341</f>
        <v>17400</v>
      </c>
      <c r="H35" s="984"/>
      <c r="I35" s="984"/>
      <c r="J35" s="984">
        <f>+D35-E35-F35-G35</f>
        <v>0</v>
      </c>
      <c r="K35" s="985"/>
    </row>
    <row r="36" spans="1:11" ht="42" customHeight="1" x14ac:dyDescent="0.25">
      <c r="A36" s="991" t="str">
        <f>+[6]ระบบการควบคุมฯ!A342</f>
        <v>5.3.1.4</v>
      </c>
      <c r="B36" s="992" t="str">
        <f>+[6]ระบบการควบคุมฯ!B342</f>
        <v xml:space="preserve">ตู้แช่อาหาร ขนาด 20 คิวบิกฟุต </v>
      </c>
      <c r="C36" s="993" t="str">
        <f>+[6]ระบบการควบคุมฯ!C342</f>
        <v>ที่ ศธ 04087/ว49453/25 พย 68 ครั้งที่ 104</v>
      </c>
      <c r="D36" s="994">
        <f>+D37</f>
        <v>37000</v>
      </c>
      <c r="E36" s="994">
        <f t="shared" ref="E36:J36" si="19">+E37</f>
        <v>0</v>
      </c>
      <c r="F36" s="994">
        <f t="shared" si="19"/>
        <v>0</v>
      </c>
      <c r="G36" s="994">
        <f t="shared" si="19"/>
        <v>37000</v>
      </c>
      <c r="H36" s="994">
        <f t="shared" si="19"/>
        <v>0</v>
      </c>
      <c r="I36" s="994">
        <f t="shared" si="19"/>
        <v>0</v>
      </c>
      <c r="J36" s="994">
        <f t="shared" si="19"/>
        <v>0</v>
      </c>
      <c r="K36" s="674"/>
    </row>
    <row r="37" spans="1:11" ht="21" customHeight="1" x14ac:dyDescent="0.25">
      <c r="A37" s="982" t="str">
        <f>+[6]ระบบการควบคุมฯ!A343</f>
        <v>1)</v>
      </c>
      <c r="B37" s="983" t="str">
        <f>+[6]ระบบการควบคุมฯ!B343</f>
        <v>โรงเรียนวัดมูลจินดาราม</v>
      </c>
      <c r="C37" s="363" t="str">
        <f>+[6]ระบบการควบคุมฯ!C343</f>
        <v>200043300B8003111328</v>
      </c>
      <c r="D37" s="984">
        <f>+[6]ระบบการควบคุมฯ!F343</f>
        <v>37000</v>
      </c>
      <c r="E37" s="984">
        <f>+[6]ระบบการควบคุมฯ!G343+[6]ระบบการควบคุมฯ!H343</f>
        <v>0</v>
      </c>
      <c r="F37" s="984"/>
      <c r="G37" s="984">
        <f>+[6]ระบบการควบคุมฯ!K343+[6]ระบบการควบคุมฯ!L343</f>
        <v>37000</v>
      </c>
      <c r="H37" s="984"/>
      <c r="I37" s="984"/>
      <c r="J37" s="984">
        <f>+D37-E37-F37-G37</f>
        <v>0</v>
      </c>
      <c r="K37" s="985"/>
    </row>
    <row r="38" spans="1:11" ht="55.95" hidden="1" customHeight="1" x14ac:dyDescent="0.6">
      <c r="A38" s="950"/>
      <c r="B38" s="951"/>
      <c r="C38" s="971"/>
      <c r="D38" s="995"/>
      <c r="E38" s="995"/>
      <c r="F38" s="995"/>
      <c r="G38" s="995"/>
      <c r="H38" s="995"/>
      <c r="I38" s="995"/>
      <c r="J38" s="995"/>
      <c r="K38" s="972"/>
    </row>
    <row r="39" spans="1:11" ht="21" hidden="1" customHeight="1" x14ac:dyDescent="0.6">
      <c r="A39" s="957"/>
      <c r="B39" s="958" t="s">
        <v>236</v>
      </c>
      <c r="C39" s="675"/>
      <c r="D39" s="959">
        <f>+D41</f>
        <v>0</v>
      </c>
      <c r="E39" s="959">
        <f t="shared" ref="E39:J39" si="20">+E41</f>
        <v>0</v>
      </c>
      <c r="F39" s="959">
        <f t="shared" si="20"/>
        <v>0</v>
      </c>
      <c r="G39" s="959">
        <f t="shared" si="20"/>
        <v>0</v>
      </c>
      <c r="H39" s="959">
        <f t="shared" si="20"/>
        <v>0</v>
      </c>
      <c r="I39" s="959">
        <f t="shared" si="20"/>
        <v>0</v>
      </c>
      <c r="J39" s="959">
        <f t="shared" si="20"/>
        <v>0</v>
      </c>
      <c r="K39" s="960"/>
    </row>
    <row r="40" spans="1:11" ht="54" hidden="1" customHeight="1" x14ac:dyDescent="0.25">
      <c r="A40" s="966" t="str">
        <f>+[6]ระบบการควบคุมฯ!A149</f>
        <v>3.3.2</v>
      </c>
      <c r="B40" s="946" t="str">
        <f>+[6]ระบบการควบคุมฯ!B149</f>
        <v>ปรับปรุงซ่อมแซมห้องปฏิบัติการวิทยาศาสตร์</v>
      </c>
      <c r="C40" s="947" t="str">
        <f>+[6]ระบบการควบคุมฯ!C149</f>
        <v>ศธ 04002/ว47614 ลว.  31 ตค 68 โอนครั้งที่ 23</v>
      </c>
      <c r="D40" s="996"/>
      <c r="E40" s="996"/>
      <c r="F40" s="996"/>
      <c r="G40" s="996"/>
      <c r="H40" s="996"/>
      <c r="I40" s="996"/>
      <c r="J40" s="996"/>
      <c r="K40" s="949"/>
    </row>
    <row r="41" spans="1:11" ht="21" hidden="1" customHeight="1" x14ac:dyDescent="0.6">
      <c r="A41" s="950" t="str">
        <f>+[6]ระบบการควบคุมฯ!A150</f>
        <v>1)</v>
      </c>
      <c r="B41" s="951" t="str">
        <f>+[6]ระบบการควบคุมฯ!B150</f>
        <v xml:space="preserve"> โรงเรียนวัดเขียนเขต </v>
      </c>
      <c r="C41" s="678" t="str">
        <f>+[6]ระบบการควบคุมฯ!C150</f>
        <v>20004 33006300 3110064</v>
      </c>
      <c r="D41" s="984">
        <f>+[6]ระบบการควบคุมฯ!F149</f>
        <v>0</v>
      </c>
      <c r="E41" s="984">
        <f>+[6]ระบบการควบคุมฯ!G149+[6]ระบบการควบคุมฯ!H149</f>
        <v>0</v>
      </c>
      <c r="F41" s="984">
        <f>+[6]ระบบการควบคุมฯ!I149+[6]ระบบการควบคุมฯ!J149</f>
        <v>0</v>
      </c>
      <c r="G41" s="984">
        <f>+[6]ระบบการควบคุมฯ!K149+[6]ระบบการควบคุมฯ!L149</f>
        <v>0</v>
      </c>
      <c r="H41" s="984"/>
      <c r="I41" s="984"/>
      <c r="J41" s="984">
        <f>+D41-E41-F41-G41</f>
        <v>0</v>
      </c>
      <c r="K41" s="953"/>
    </row>
    <row r="42" spans="1:11" ht="42" hidden="1" customHeight="1" x14ac:dyDescent="0.6">
      <c r="A42" s="950"/>
      <c r="B42" s="951"/>
      <c r="C42" s="678"/>
      <c r="D42" s="952"/>
      <c r="E42" s="952"/>
      <c r="F42" s="952"/>
      <c r="G42" s="952"/>
      <c r="H42" s="952"/>
      <c r="I42" s="952"/>
      <c r="J42" s="952"/>
      <c r="K42" s="953"/>
    </row>
    <row r="43" spans="1:11" ht="21" hidden="1" customHeight="1" x14ac:dyDescent="0.6">
      <c r="A43" s="950"/>
      <c r="B43" s="951"/>
      <c r="C43" s="678"/>
      <c r="D43" s="952"/>
      <c r="E43" s="952"/>
      <c r="F43" s="952"/>
      <c r="G43" s="952"/>
      <c r="H43" s="952"/>
      <c r="I43" s="952"/>
      <c r="J43" s="952"/>
      <c r="K43" s="953"/>
    </row>
    <row r="44" spans="1:11" s="6" customFormat="1" ht="48" customHeight="1" x14ac:dyDescent="0.25">
      <c r="A44" s="997">
        <f>+[6]ระบบการควบคุมฯ!A385</f>
        <v>5.4</v>
      </c>
      <c r="B44" s="998" t="str">
        <f>+[6]ระบบการควบคุมฯ!B385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44" s="940" t="str">
        <f>+[6]ระบบการควบคุมฯ!C385</f>
        <v>20004 69 00135 00000</v>
      </c>
      <c r="D44" s="941">
        <f>+D45</f>
        <v>84000</v>
      </c>
      <c r="E44" s="941">
        <f t="shared" ref="E44:I44" si="21">+E45</f>
        <v>0</v>
      </c>
      <c r="F44" s="941">
        <f t="shared" si="21"/>
        <v>0</v>
      </c>
      <c r="G44" s="941">
        <f t="shared" si="21"/>
        <v>84000</v>
      </c>
      <c r="H44" s="941">
        <f t="shared" si="21"/>
        <v>0</v>
      </c>
      <c r="I44" s="941">
        <f t="shared" si="21"/>
        <v>0</v>
      </c>
      <c r="J44" s="941">
        <f>+J45</f>
        <v>0</v>
      </c>
      <c r="K44" s="999"/>
    </row>
    <row r="45" spans="1:11" ht="22.2" customHeight="1" x14ac:dyDescent="0.6">
      <c r="A45" s="921"/>
      <c r="B45" s="1000" t="str">
        <f>+[6]ระบบการควบคุมฯ!B387</f>
        <v>งบลงทุน  ค่าที่ดินและสิ่งก่อสร้าง 6911320</v>
      </c>
      <c r="C45" s="1001"/>
      <c r="D45" s="1002">
        <f>+D46+D51+D58</f>
        <v>84000</v>
      </c>
      <c r="E45" s="1002">
        <f t="shared" ref="E45:J45" si="22">+E46+E51+E58</f>
        <v>0</v>
      </c>
      <c r="F45" s="1002">
        <f t="shared" si="22"/>
        <v>0</v>
      </c>
      <c r="G45" s="1002">
        <f t="shared" si="22"/>
        <v>84000</v>
      </c>
      <c r="H45" s="1002">
        <f t="shared" si="22"/>
        <v>0</v>
      </c>
      <c r="I45" s="1002">
        <f t="shared" si="22"/>
        <v>0</v>
      </c>
      <c r="J45" s="1002">
        <f t="shared" si="22"/>
        <v>0</v>
      </c>
      <c r="K45" s="1003"/>
    </row>
    <row r="46" spans="1:11" ht="26.4" customHeight="1" x14ac:dyDescent="0.25">
      <c r="A46" s="1004" t="str">
        <f>+[6]ระบบการควบคุมฯ!A388</f>
        <v>5.4.1</v>
      </c>
      <c r="B46" s="1005" t="str">
        <f>+[6]ระบบการควบคุมฯ!B388</f>
        <v xml:space="preserve">ก่อสร้างปรับปรุงซ่อมแซมอาคารเรียนอาคารประกอบและสิ่งก่อสร้างอื่น </v>
      </c>
      <c r="C46" s="1006" t="str">
        <f>+[6]ระบบการควบคุมฯ!C388</f>
        <v>ศธ04002/ว50349 ลว.12 ธ.ค 68 โอนครั้งที่ 153</v>
      </c>
      <c r="D46" s="994">
        <f>+D47</f>
        <v>84000</v>
      </c>
      <c r="E46" s="994">
        <f t="shared" ref="E46:J46" si="23">+E47</f>
        <v>0</v>
      </c>
      <c r="F46" s="994">
        <f t="shared" si="23"/>
        <v>0</v>
      </c>
      <c r="G46" s="994">
        <f t="shared" si="23"/>
        <v>84000</v>
      </c>
      <c r="H46" s="994">
        <f t="shared" si="23"/>
        <v>0</v>
      </c>
      <c r="I46" s="994">
        <f t="shared" si="23"/>
        <v>0</v>
      </c>
      <c r="J46" s="994">
        <f t="shared" si="23"/>
        <v>0</v>
      </c>
      <c r="K46" s="1007"/>
    </row>
    <row r="47" spans="1:11" ht="30" customHeight="1" x14ac:dyDescent="0.25">
      <c r="A47" s="1008" t="str">
        <f>+[6]ระบบการควบคุมฯ!A389</f>
        <v>1)</v>
      </c>
      <c r="B47" s="1009" t="str">
        <f>+[6]ระบบการควบคุมฯ!B389</f>
        <v>โรงเรียนวัดจตุพิธวราวาส</v>
      </c>
      <c r="C47" s="1010" t="str">
        <f>+[6]ระบบการควบคุมฯ!C389</f>
        <v>200043300B8003210261</v>
      </c>
      <c r="D47" s="1011">
        <f>+[6]ระบบการควบคุมฯ!D389</f>
        <v>84000</v>
      </c>
      <c r="E47" s="1012">
        <f>+[6]ระบบการควบคุมฯ!G389+[6]ระบบการควบคุมฯ!H389</f>
        <v>0</v>
      </c>
      <c r="F47" s="1013">
        <f>+[6]ระบบการควบคุมฯ!I389+[6]ระบบการควบคุมฯ!J389</f>
        <v>0</v>
      </c>
      <c r="G47" s="1014">
        <f>+[6]ระบบการควบคุมฯ!K389+[6]ระบบการควบคุมฯ!L389</f>
        <v>84000</v>
      </c>
      <c r="H47" s="1015"/>
      <c r="I47" s="1016"/>
      <c r="J47" s="1017">
        <f>D47-E47-F47-G47</f>
        <v>0</v>
      </c>
      <c r="K47" s="1018"/>
    </row>
    <row r="48" spans="1:11" ht="21" customHeight="1" x14ac:dyDescent="0.25">
      <c r="A48" s="1008"/>
      <c r="B48" s="1009" t="str">
        <f>+[6]โครงการโรงเรียนคุณภาพ!E252</f>
        <v>ผูกพัน  ครบ 12 ก.พ.69</v>
      </c>
      <c r="C48" s="1010"/>
      <c r="D48" s="1019"/>
      <c r="E48" s="1013"/>
      <c r="F48" s="1013"/>
      <c r="G48" s="1020"/>
      <c r="H48" s="1015"/>
      <c r="I48" s="1016"/>
      <c r="J48" s="1017"/>
      <c r="K48" s="1021"/>
    </row>
    <row r="49" spans="1:11" s="6" customFormat="1" ht="57.6" hidden="1" customHeight="1" x14ac:dyDescent="0.25">
      <c r="A49" s="1022">
        <f>+[6]ระบบการควบคุมฯ!A391</f>
        <v>0</v>
      </c>
      <c r="B49" s="1023">
        <f>+[6]ระบบการควบคุมฯ!B391</f>
        <v>0</v>
      </c>
      <c r="C49" s="1024">
        <f>+[6]ระบบการควบคุมฯ!C391</f>
        <v>0</v>
      </c>
      <c r="D49" s="984"/>
      <c r="E49" s="1012"/>
      <c r="F49" s="1013"/>
      <c r="G49" s="1014"/>
      <c r="H49" s="1015"/>
      <c r="I49" s="1016"/>
      <c r="J49" s="1017">
        <f>D49-E49-F49-G49</f>
        <v>0</v>
      </c>
      <c r="K49" s="1025"/>
    </row>
    <row r="50" spans="1:11" ht="21" hidden="1" customHeight="1" x14ac:dyDescent="0.25">
      <c r="A50" s="1022"/>
      <c r="B50" s="1023" t="str">
        <f>+[6]โครงการโรงเรียนคุณภาพ!E283</f>
        <v>ผูกพันครบ  20 มีค 68</v>
      </c>
      <c r="C50" s="1026">
        <f>+[6]ระบบการควบคุมฯ!C392</f>
        <v>0</v>
      </c>
      <c r="D50" s="1027"/>
      <c r="E50" s="1013"/>
      <c r="F50" s="1013"/>
      <c r="G50" s="1020"/>
      <c r="H50" s="1028"/>
      <c r="I50" s="1029"/>
      <c r="J50" s="1030"/>
      <c r="K50" s="1025"/>
    </row>
    <row r="51" spans="1:11" ht="21" hidden="1" customHeight="1" x14ac:dyDescent="0.25">
      <c r="A51" s="1031" t="str">
        <f>+[6]ระบบการควบคุมฯ!A395</f>
        <v>5.4.2</v>
      </c>
      <c r="B51" s="1032" t="str">
        <f>+[6]ระบบการควบคุมฯ!B395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51" s="1033" t="str">
        <f>+[6]ระบบการควบคุมฯ!C395</f>
        <v>ศธ04002/ว2239 ลว.27 พค 68 โอนครั้งที่ 519</v>
      </c>
      <c r="D51" s="994">
        <f>+D52+D54</f>
        <v>0</v>
      </c>
      <c r="E51" s="994">
        <f t="shared" ref="E51:G51" si="24">+E52+E54</f>
        <v>0</v>
      </c>
      <c r="F51" s="994">
        <f t="shared" si="24"/>
        <v>0</v>
      </c>
      <c r="G51" s="994">
        <f t="shared" si="24"/>
        <v>0</v>
      </c>
      <c r="H51" s="1034"/>
      <c r="I51" s="1035"/>
      <c r="J51" s="1036">
        <f>D51-E51-F51-G51</f>
        <v>0</v>
      </c>
      <c r="K51" s="1037"/>
    </row>
    <row r="52" spans="1:11" s="6" customFormat="1" ht="21" hidden="1" customHeight="1" x14ac:dyDescent="0.25">
      <c r="A52" s="1022" t="str">
        <f>+[6]ระบบการควบคุมฯ!A396</f>
        <v>1)</v>
      </c>
      <c r="B52" s="1023" t="str">
        <f>+[6]ระบบการควบคุมฯ!B396</f>
        <v xml:space="preserve">โรงเรียนวัดประยูรธรรมาราม </v>
      </c>
      <c r="C52" s="1024" t="str">
        <f>+[6]ระบบการควบคุมฯ!C396</f>
        <v>20004  3300 B800 321ZZZZ</v>
      </c>
      <c r="D52" s="984">
        <f>+[6]ระบบการควบคุมฯ!F396</f>
        <v>0</v>
      </c>
      <c r="E52" s="1012">
        <f>+[6]ระบบการควบคุมฯ!G396+[6]ระบบการควบคุมฯ!H396</f>
        <v>0</v>
      </c>
      <c r="F52" s="1013"/>
      <c r="G52" s="1014">
        <f>+[6]ระบบการควบคุมฯ!K396+[6]ระบบการควบคุมฯ!L396</f>
        <v>0</v>
      </c>
      <c r="H52" s="1015"/>
      <c r="I52" s="1016"/>
      <c r="J52" s="1017">
        <f t="shared" ref="J52:J57" si="25">D52-E52-F52-G52</f>
        <v>0</v>
      </c>
      <c r="K52" s="1025"/>
    </row>
    <row r="53" spans="1:11" ht="21" hidden="1" customHeight="1" x14ac:dyDescent="0.25">
      <c r="A53" s="1038"/>
      <c r="B53" s="1039" t="str">
        <f>+[6]ระบบการควบคุมฯ!B397</f>
        <v>ผูกพัน 10 มิ.ย. 68 ครบ 9 ส.ค. 68</v>
      </c>
      <c r="C53" s="1040"/>
      <c r="D53" s="984"/>
      <c r="E53" s="1012"/>
      <c r="F53" s="1013"/>
      <c r="G53" s="1014"/>
      <c r="H53" s="1015"/>
      <c r="I53" s="1016"/>
      <c r="J53" s="1017">
        <f t="shared" si="25"/>
        <v>0</v>
      </c>
      <c r="K53" s="1025"/>
    </row>
    <row r="54" spans="1:11" ht="63" hidden="1" customHeight="1" x14ac:dyDescent="0.25">
      <c r="A54" s="1038" t="str">
        <f>+[6]ระบบการควบคุมฯ!A398</f>
        <v>2)</v>
      </c>
      <c r="B54" s="1041" t="str">
        <f>+[6]ระบบการควบคุมฯ!B398</f>
        <v xml:space="preserve">โรงเรียนชุมชนวัดพิชิตปิตยาราม  </v>
      </c>
      <c r="C54" s="1042" t="str">
        <f>+[6]ระบบการควบคุมฯ!C398</f>
        <v>20004  3300 B800 321ZZZZ</v>
      </c>
      <c r="D54" s="984">
        <f>+[6]ระบบการควบคุมฯ!F398</f>
        <v>0</v>
      </c>
      <c r="E54" s="1012">
        <f>+[6]ระบบการควบคุมฯ!G398+[6]ระบบการควบคุมฯ!H398</f>
        <v>0</v>
      </c>
      <c r="F54" s="1013"/>
      <c r="G54" s="1014">
        <f>+[6]ระบบการควบคุมฯ!K398+[6]ระบบการควบคุมฯ!L398</f>
        <v>0</v>
      </c>
      <c r="H54" s="1015"/>
      <c r="I54" s="1016"/>
      <c r="J54" s="1017">
        <f t="shared" si="25"/>
        <v>0</v>
      </c>
      <c r="K54" s="1025"/>
    </row>
    <row r="55" spans="1:11" ht="50.4" hidden="1" customHeight="1" x14ac:dyDescent="0.25">
      <c r="A55" s="1022"/>
      <c r="B55" s="1023" t="str">
        <f>+[6]ระบบการควบคุมฯ!B399</f>
        <v>ผูกพัน 26 มิ.ย. 68 ครบ 4 ส.ค. 68</v>
      </c>
      <c r="C55" s="1010"/>
      <c r="D55" s="984"/>
      <c r="E55" s="1012"/>
      <c r="F55" s="1013"/>
      <c r="G55" s="1014"/>
      <c r="H55" s="1015"/>
      <c r="I55" s="1016"/>
      <c r="J55" s="1017">
        <f t="shared" si="25"/>
        <v>0</v>
      </c>
      <c r="K55" s="1025"/>
    </row>
    <row r="56" spans="1:11" ht="21" hidden="1" customHeight="1" x14ac:dyDescent="0.25">
      <c r="A56" s="1022"/>
      <c r="B56" s="1041"/>
      <c r="C56" s="1042"/>
      <c r="D56" s="984"/>
      <c r="E56" s="1012"/>
      <c r="F56" s="1013"/>
      <c r="G56" s="1014"/>
      <c r="H56" s="1015"/>
      <c r="I56" s="1016"/>
      <c r="J56" s="1017">
        <f t="shared" si="25"/>
        <v>0</v>
      </c>
      <c r="K56" s="1025"/>
    </row>
    <row r="57" spans="1:11" ht="45" hidden="1" customHeight="1" x14ac:dyDescent="0.25">
      <c r="A57" s="1022"/>
      <c r="B57" s="1041"/>
      <c r="C57" s="1042"/>
      <c r="D57" s="984"/>
      <c r="E57" s="1012"/>
      <c r="F57" s="1013"/>
      <c r="G57" s="1014"/>
      <c r="H57" s="1015"/>
      <c r="I57" s="1016"/>
      <c r="J57" s="1017">
        <f t="shared" si="25"/>
        <v>0</v>
      </c>
      <c r="K57" s="1025"/>
    </row>
    <row r="58" spans="1:11" ht="63" hidden="1" customHeight="1" x14ac:dyDescent="0.25">
      <c r="A58" s="1043" t="str">
        <f>+[6]ระบบการควบคุมฯ!A407</f>
        <v>5.4.3</v>
      </c>
      <c r="B58" s="1044" t="str">
        <f>+[6]ระบบการควบคุมฯ!B407</f>
        <v xml:space="preserve">ห้องน้ำห้องส้วมนักเรียนหญิง 4 ที่/49 </v>
      </c>
      <c r="C58" s="1006" t="str">
        <f>+[6]ระบบการควบคุมฯ!C407</f>
        <v>ศธ04002/ว50349 ลว.12 ธ.ค 68 โอนครั้งที่ 153</v>
      </c>
      <c r="D58" s="994">
        <f>SUM(D59:D62)</f>
        <v>0</v>
      </c>
      <c r="E58" s="994">
        <f t="shared" ref="E58:J58" si="26">SUM(E59:E62)</f>
        <v>0</v>
      </c>
      <c r="F58" s="994">
        <f t="shared" si="26"/>
        <v>0</v>
      </c>
      <c r="G58" s="994">
        <f t="shared" si="26"/>
        <v>0</v>
      </c>
      <c r="H58" s="994">
        <f t="shared" si="26"/>
        <v>0</v>
      </c>
      <c r="I58" s="994">
        <f t="shared" si="26"/>
        <v>0</v>
      </c>
      <c r="J58" s="994">
        <f t="shared" si="26"/>
        <v>0</v>
      </c>
      <c r="K58" s="1007"/>
    </row>
    <row r="59" spans="1:11" ht="46.2" hidden="1" customHeight="1" x14ac:dyDescent="0.25">
      <c r="A59" s="1022" t="str">
        <f>+[6]ระบบการควบคุมฯ!A409</f>
        <v>1)</v>
      </c>
      <c r="B59" s="1045" t="str">
        <f>+[6]ระบบการควบคุมฯ!B409</f>
        <v>โรงเรียนวัดแสงสรรค์</v>
      </c>
      <c r="C59" s="1042" t="str">
        <f>+[6]ระบบการควบคุมฯ!C409</f>
        <v>200043300B8003211259</v>
      </c>
      <c r="D59" s="1046">
        <f>+[6]ระบบการควบคุมฯ!D409</f>
        <v>0</v>
      </c>
      <c r="E59" s="984">
        <f>+[6]ระบบการควบคุมฯ!G409+[6]ระบบการควบคุมฯ!H409</f>
        <v>0</v>
      </c>
      <c r="F59" s="984">
        <f>+[6]ระบบการควบคุมฯ!I409+[6]ระบบการควบคุมฯ!J409</f>
        <v>0</v>
      </c>
      <c r="G59" s="1047">
        <f>+[6]ระบบการควบคุมฯ!K409+[6]ระบบการควบคุมฯ!L409</f>
        <v>0</v>
      </c>
      <c r="H59" s="1028"/>
      <c r="I59" s="1029"/>
      <c r="J59" s="1030">
        <f>+D59-E59-F59-G59</f>
        <v>0</v>
      </c>
      <c r="K59" s="1025"/>
    </row>
    <row r="60" spans="1:11" ht="21" hidden="1" customHeight="1" x14ac:dyDescent="0.25">
      <c r="A60" s="1022"/>
      <c r="B60" s="1048" t="str">
        <f>+[6]ระบบการควบคุมฯ!B410</f>
        <v>ครบ  20 มีค 68</v>
      </c>
      <c r="C60" s="1042"/>
      <c r="D60" s="1049"/>
      <c r="E60" s="984"/>
      <c r="F60" s="984"/>
      <c r="G60" s="1047"/>
      <c r="H60" s="1028"/>
      <c r="I60" s="1029"/>
      <c r="J60" s="1030"/>
      <c r="K60" s="1025"/>
    </row>
    <row r="61" spans="1:11" ht="21" hidden="1" customHeight="1" x14ac:dyDescent="0.25">
      <c r="A61" s="1022" t="str">
        <f>+[6]ระบบการควบคุมฯ!A411</f>
        <v>2)</v>
      </c>
      <c r="B61" s="1045" t="str">
        <f>+[6]ระบบการควบคุมฯ!B411</f>
        <v>โรงเรียนวัดแสงสรรค์</v>
      </c>
      <c r="C61" s="1042" t="str">
        <f>+[6]ระบบการควบคุมฯ!C411</f>
        <v>200043300B8003211260</v>
      </c>
      <c r="D61" s="1046">
        <f>+[6]ระบบการควบคุมฯ!D411</f>
        <v>0</v>
      </c>
      <c r="E61" s="984">
        <f>+[6]ระบบการควบคุมฯ!G411+[6]ระบบการควบคุมฯ!H411</f>
        <v>0</v>
      </c>
      <c r="F61" s="984">
        <f>+[6]ระบบการควบคุมฯ!I411+[6]ระบบการควบคุมฯ!J411</f>
        <v>0</v>
      </c>
      <c r="G61" s="1047">
        <f>+[6]ระบบการควบคุมฯ!K411+[6]ระบบการควบคุมฯ!L411</f>
        <v>0</v>
      </c>
      <c r="H61" s="1028"/>
      <c r="I61" s="1029"/>
      <c r="J61" s="1030">
        <f>+D61-E61-F61-G61</f>
        <v>0</v>
      </c>
      <c r="K61" s="1025"/>
    </row>
    <row r="62" spans="1:11" ht="21" hidden="1" customHeight="1" x14ac:dyDescent="0.25">
      <c r="A62" s="1022"/>
      <c r="B62" s="1048" t="str">
        <f>+[6]ระบบการควบคุมฯ!B412</f>
        <v>ครบ  18 มิย 68</v>
      </c>
      <c r="C62" s="1042"/>
      <c r="D62" s="1049"/>
      <c r="E62" s="984"/>
      <c r="F62" s="984"/>
      <c r="G62" s="1047"/>
      <c r="H62" s="1028"/>
      <c r="I62" s="1029"/>
      <c r="J62" s="1030"/>
      <c r="K62" s="1025"/>
    </row>
    <row r="63" spans="1:11" ht="42" hidden="1" customHeight="1" x14ac:dyDescent="0.25">
      <c r="A63" s="1022"/>
      <c r="B63" s="1041"/>
      <c r="C63" s="1042"/>
      <c r="D63" s="1049"/>
      <c r="E63" s="984"/>
      <c r="F63" s="984"/>
      <c r="G63" s="1047"/>
      <c r="H63" s="1028"/>
      <c r="I63" s="1029"/>
      <c r="J63" s="1030"/>
      <c r="K63" s="1025"/>
    </row>
    <row r="64" spans="1:11" ht="21" hidden="1" customHeight="1" x14ac:dyDescent="0.25">
      <c r="A64" s="1022"/>
      <c r="B64" s="1041"/>
      <c r="C64" s="1042"/>
      <c r="D64" s="1049"/>
      <c r="E64" s="984"/>
      <c r="F64" s="984"/>
      <c r="G64" s="1047"/>
      <c r="H64" s="1028"/>
      <c r="I64" s="1029"/>
      <c r="J64" s="1030"/>
      <c r="K64" s="1025"/>
    </row>
    <row r="65" spans="1:11" ht="21" hidden="1" customHeight="1" x14ac:dyDescent="0.25">
      <c r="A65" s="1022"/>
      <c r="B65" s="1041"/>
      <c r="C65" s="1042"/>
      <c r="D65" s="1049"/>
      <c r="E65" s="984"/>
      <c r="F65" s="984"/>
      <c r="G65" s="1047"/>
      <c r="H65" s="1028"/>
      <c r="I65" s="1029"/>
      <c r="J65" s="1030"/>
      <c r="K65" s="1025"/>
    </row>
    <row r="66" spans="1:11" ht="21" hidden="1" customHeight="1" x14ac:dyDescent="0.25">
      <c r="A66" s="1008"/>
      <c r="B66" s="1041"/>
      <c r="C66" s="1042"/>
      <c r="D66" s="1049"/>
      <c r="E66" s="984"/>
      <c r="F66" s="984"/>
      <c r="G66" s="1047"/>
      <c r="H66" s="1028"/>
      <c r="I66" s="1029"/>
      <c r="J66" s="1030"/>
      <c r="K66" s="1025"/>
    </row>
    <row r="67" spans="1:11" ht="21" hidden="1" customHeight="1" x14ac:dyDescent="0.45">
      <c r="A67" s="1050">
        <v>1.3</v>
      </c>
      <c r="B67" s="998" t="str">
        <f>+[6]ระบบการควบคุมฯ!B420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67" s="940" t="str">
        <f>+[6]ระบบการควบคุมฯ!C420</f>
        <v>20004 69 00079 00000</v>
      </c>
      <c r="D67" s="941">
        <f>+D68+D72</f>
        <v>0</v>
      </c>
      <c r="E67" s="941">
        <f t="shared" ref="E67:J67" si="27">+E68+E72</f>
        <v>0</v>
      </c>
      <c r="F67" s="941">
        <f t="shared" si="27"/>
        <v>0</v>
      </c>
      <c r="G67" s="941">
        <f t="shared" si="27"/>
        <v>0</v>
      </c>
      <c r="H67" s="941">
        <f t="shared" si="27"/>
        <v>0</v>
      </c>
      <c r="I67" s="941">
        <f t="shared" si="27"/>
        <v>0</v>
      </c>
      <c r="J67" s="941">
        <f t="shared" si="27"/>
        <v>0</v>
      </c>
      <c r="K67" s="1051"/>
    </row>
    <row r="68" spans="1:11" ht="63" hidden="1" customHeight="1" x14ac:dyDescent="0.6">
      <c r="A68" s="957"/>
      <c r="B68" s="1052"/>
      <c r="C68" s="675"/>
      <c r="D68" s="959">
        <f>+D69+D74</f>
        <v>0</v>
      </c>
      <c r="E68" s="959">
        <f t="shared" ref="E68:J68" si="28">+E69+E74</f>
        <v>0</v>
      </c>
      <c r="F68" s="959">
        <f t="shared" si="28"/>
        <v>0</v>
      </c>
      <c r="G68" s="959">
        <f t="shared" si="28"/>
        <v>0</v>
      </c>
      <c r="H68" s="959">
        <f t="shared" si="28"/>
        <v>0</v>
      </c>
      <c r="I68" s="959">
        <f t="shared" si="28"/>
        <v>0</v>
      </c>
      <c r="J68" s="959">
        <f t="shared" si="28"/>
        <v>0</v>
      </c>
      <c r="K68" s="1053"/>
    </row>
    <row r="69" spans="1:11" ht="21" hidden="1" customHeight="1" x14ac:dyDescent="0.25">
      <c r="A69" s="1054" t="s">
        <v>139</v>
      </c>
      <c r="B69" s="1055" t="str">
        <f>+[6]ระบบการควบคุมฯ!B428</f>
        <v>เงินชดเชยค่างานก่อสร้างตามสัญญาแบบปรับราคาได้ (ค่า K)</v>
      </c>
      <c r="C69" s="1006" t="str">
        <f>+[6]ระบบการควบคุมฯ!C428</f>
        <v>ศธ04002/ว4285 ลว.13 กย 67 โอนครั้งที่ 401</v>
      </c>
      <c r="D69" s="673">
        <f>+D70</f>
        <v>0</v>
      </c>
      <c r="E69" s="673">
        <f t="shared" ref="E69:J69" si="29">+E70</f>
        <v>0</v>
      </c>
      <c r="F69" s="673">
        <f t="shared" si="29"/>
        <v>0</v>
      </c>
      <c r="G69" s="673">
        <f t="shared" si="29"/>
        <v>0</v>
      </c>
      <c r="H69" s="673">
        <f t="shared" si="29"/>
        <v>0</v>
      </c>
      <c r="I69" s="673">
        <f t="shared" si="29"/>
        <v>0</v>
      </c>
      <c r="J69" s="673">
        <f t="shared" si="29"/>
        <v>0</v>
      </c>
      <c r="K69" s="1007"/>
    </row>
    <row r="70" spans="1:11" ht="21" hidden="1" customHeight="1" x14ac:dyDescent="0.25">
      <c r="A70" s="1008" t="str">
        <f>+[6]ระบบการควบคุมฯ!A429</f>
        <v>1)</v>
      </c>
      <c r="B70" s="1056" t="str">
        <f>+[6]ระบบการควบคุมฯ!B429</f>
        <v>โรงเรียนธัญญสิทธิศิลป์</v>
      </c>
      <c r="C70" s="1057" t="str">
        <f>+[6]ระบบการควบคุมฯ!C429</f>
        <v>20004 3100B600 321YYY</v>
      </c>
      <c r="D70" s="1019">
        <f>+[6]ระบบการควบคุมฯ!D429</f>
        <v>0</v>
      </c>
      <c r="E70" s="1019">
        <f>+[6]ระบบการควบคุมฯ!E429</f>
        <v>0</v>
      </c>
      <c r="F70" s="1019">
        <f>+[6]ระบบการควบคุมฯ!F429</f>
        <v>0</v>
      </c>
      <c r="G70" s="1019">
        <f>+[6]ระบบการควบคุมฯ!G429</f>
        <v>0</v>
      </c>
      <c r="H70" s="1019">
        <f>+[6]ระบบการควบคุมฯ!H429</f>
        <v>0</v>
      </c>
      <c r="I70" s="1019">
        <f>+[6]ระบบการควบคุมฯ!I429</f>
        <v>0</v>
      </c>
      <c r="J70" s="1019">
        <f>+[6]ระบบการควบคุมฯ!J429</f>
        <v>0</v>
      </c>
      <c r="K70" s="1018"/>
    </row>
    <row r="71" spans="1:11" ht="21" hidden="1" customHeight="1" x14ac:dyDescent="0.25">
      <c r="A71" s="1008"/>
      <c r="B71" s="1058" t="str">
        <f>+[6]ยุธศาสตร์เรียนดีปร3100116003211!E381</f>
        <v>ทำสัญญญา  9 มค 66 ครบ 25 มีค 66</v>
      </c>
      <c r="C71" s="1057"/>
      <c r="D71" s="1019"/>
      <c r="E71" s="1019"/>
      <c r="F71" s="1019"/>
      <c r="G71" s="1019"/>
      <c r="H71" s="1019"/>
      <c r="I71" s="1019"/>
      <c r="J71" s="1019"/>
      <c r="K71" s="1021"/>
    </row>
    <row r="72" spans="1:11" ht="21" hidden="1" customHeight="1" x14ac:dyDescent="0.6">
      <c r="A72" s="921"/>
      <c r="B72" s="1000" t="str">
        <f>+[6]ระบบการควบคุมฯ!B421</f>
        <v>งบลงทุน  ค่าครุภัณฑ์ 6911310</v>
      </c>
      <c r="C72" s="1001">
        <f>+C68</f>
        <v>0</v>
      </c>
      <c r="D72" s="1002">
        <f>+D74</f>
        <v>0</v>
      </c>
      <c r="E72" s="1002">
        <f t="shared" ref="E72:J72" si="30">+E74</f>
        <v>0</v>
      </c>
      <c r="F72" s="1002">
        <f t="shared" si="30"/>
        <v>0</v>
      </c>
      <c r="G72" s="1002">
        <f t="shared" si="30"/>
        <v>0</v>
      </c>
      <c r="H72" s="1002">
        <f t="shared" si="30"/>
        <v>0</v>
      </c>
      <c r="I72" s="1002">
        <f t="shared" si="30"/>
        <v>0</v>
      </c>
      <c r="J72" s="1002">
        <f t="shared" si="30"/>
        <v>0</v>
      </c>
      <c r="K72" s="1003"/>
    </row>
    <row r="73" spans="1:11" ht="21" hidden="1" customHeight="1" x14ac:dyDescent="0.6">
      <c r="A73" s="1059"/>
      <c r="B73" s="1060" t="str">
        <f>+[6]ระบบการควบคุมฯ!B422</f>
        <v>ครุภัณฑ์การศึกษา 120611</v>
      </c>
      <c r="C73" s="1061"/>
      <c r="D73" s="1062">
        <f>+D74</f>
        <v>0</v>
      </c>
      <c r="E73" s="1062">
        <f t="shared" ref="E73:J74" si="31">+E74</f>
        <v>0</v>
      </c>
      <c r="F73" s="1062">
        <f t="shared" si="31"/>
        <v>0</v>
      </c>
      <c r="G73" s="1062">
        <f t="shared" si="31"/>
        <v>0</v>
      </c>
      <c r="H73" s="1062">
        <f t="shared" si="31"/>
        <v>0</v>
      </c>
      <c r="I73" s="1062">
        <f t="shared" si="31"/>
        <v>0</v>
      </c>
      <c r="J73" s="1062">
        <f t="shared" si="31"/>
        <v>0</v>
      </c>
      <c r="K73" s="1063"/>
    </row>
    <row r="74" spans="1:11" ht="21" hidden="1" customHeight="1" x14ac:dyDescent="0.25">
      <c r="A74" s="1054" t="s">
        <v>140</v>
      </c>
      <c r="B74" s="1055" t="str">
        <f>+[6]ระบบการควบคุมฯ!B423</f>
        <v xml:space="preserve">โต๊ะเก้าอี้นักเรียนระดับประถมศึกษา ชุดละ 1,500 บาท </v>
      </c>
      <c r="C74" s="1006" t="str">
        <f>+[6]ระบบการควบคุมฯ!C423</f>
        <v>ศธ04002/ว1802 ลว.8 พค 67 โอนครั้งที่ 7</v>
      </c>
      <c r="D74" s="673">
        <f>+D75</f>
        <v>0</v>
      </c>
      <c r="E74" s="673">
        <f t="shared" si="31"/>
        <v>0</v>
      </c>
      <c r="F74" s="673">
        <f t="shared" si="31"/>
        <v>0</v>
      </c>
      <c r="G74" s="673">
        <f t="shared" si="31"/>
        <v>0</v>
      </c>
      <c r="H74" s="673">
        <f t="shared" si="31"/>
        <v>0</v>
      </c>
      <c r="I74" s="673">
        <f t="shared" si="31"/>
        <v>0</v>
      </c>
      <c r="J74" s="673">
        <f t="shared" si="31"/>
        <v>0</v>
      </c>
      <c r="K74" s="1007"/>
    </row>
    <row r="75" spans="1:11" ht="21" hidden="1" customHeight="1" x14ac:dyDescent="0.45">
      <c r="A75" s="1008" t="str">
        <f>+[6]ระบบการควบคุมฯ!A454</f>
        <v>1)</v>
      </c>
      <c r="B75" s="1064" t="str">
        <f>+[6]ระบบการควบคุมฯ!B424</f>
        <v xml:space="preserve">โรงเรียนชุมชนบึงบา </v>
      </c>
      <c r="C75" s="680" t="str">
        <f>+[6]ระบบการควบคุมฯ!C424</f>
        <v>200043100B6003113826</v>
      </c>
      <c r="D75" s="984"/>
      <c r="E75" s="1012"/>
      <c r="F75" s="1013"/>
      <c r="G75" s="1014"/>
      <c r="H75" s="1015"/>
      <c r="I75" s="1016"/>
      <c r="J75" s="1017">
        <f t="shared" ref="J75" si="32">D75-E75-F75-G75</f>
        <v>0</v>
      </c>
      <c r="K75" s="1065"/>
    </row>
    <row r="76" spans="1:11" ht="21" hidden="1" customHeight="1" x14ac:dyDescent="0.6">
      <c r="A76" s="1022"/>
      <c r="B76" s="1064" t="str">
        <f>+[6]ระบบการควบคุมฯ!B425</f>
        <v>ผูกพันครบ 19 มิย 67</v>
      </c>
      <c r="C76" s="680">
        <f>+[6]ระบบการควบคุมฯ!C425</f>
        <v>4100392644</v>
      </c>
      <c r="D76" s="1066"/>
      <c r="E76" s="1067"/>
      <c r="F76" s="1067"/>
      <c r="G76" s="1068"/>
      <c r="H76" s="1069"/>
      <c r="I76" s="1070"/>
      <c r="J76" s="1071"/>
      <c r="K76" s="1072"/>
    </row>
    <row r="77" spans="1:11" ht="63" hidden="1" customHeight="1" x14ac:dyDescent="0.6">
      <c r="A77" s="957"/>
      <c r="B77" s="1052" t="str">
        <f>+[6]ระบบการควบคุมฯ!B427</f>
        <v>งบลงทุน  ค่าที่ดินสิ่งก่อสร้าง 6711320</v>
      </c>
      <c r="C77" s="675"/>
      <c r="D77" s="959">
        <f>+D78</f>
        <v>0</v>
      </c>
      <c r="E77" s="959">
        <f t="shared" ref="E77:J77" si="33">+E78</f>
        <v>0</v>
      </c>
      <c r="F77" s="959">
        <f t="shared" si="33"/>
        <v>0</v>
      </c>
      <c r="G77" s="959">
        <f t="shared" si="33"/>
        <v>0</v>
      </c>
      <c r="H77" s="959">
        <f t="shared" si="33"/>
        <v>0</v>
      </c>
      <c r="I77" s="959">
        <f t="shared" si="33"/>
        <v>0</v>
      </c>
      <c r="J77" s="959">
        <f t="shared" si="33"/>
        <v>0</v>
      </c>
      <c r="K77" s="1053"/>
    </row>
    <row r="78" spans="1:11" ht="21" hidden="1" customHeight="1" x14ac:dyDescent="0.25">
      <c r="A78" s="1054" t="str">
        <f>+[6]ระบบการควบคุมฯ!A428</f>
        <v>5.3.2</v>
      </c>
      <c r="B78" s="1055" t="str">
        <f>+[6]ระบบการควบคุมฯ!B428</f>
        <v>เงินชดเชยค่างานก่อสร้างตามสัญญาแบบปรับราคาได้ (ค่า K)</v>
      </c>
      <c r="C78" s="1006" t="str">
        <f>+[6]ระบบการควบคุมฯ!C428</f>
        <v>ศธ04002/ว4285 ลว.13 กย 67 โอนครั้งที่ 401</v>
      </c>
      <c r="D78" s="673">
        <f>SUM(D79:D81)</f>
        <v>0</v>
      </c>
      <c r="E78" s="673">
        <f t="shared" ref="E78:J78" si="34">SUM(E79:E81)</f>
        <v>0</v>
      </c>
      <c r="F78" s="673">
        <f t="shared" si="34"/>
        <v>0</v>
      </c>
      <c r="G78" s="673">
        <f t="shared" si="34"/>
        <v>0</v>
      </c>
      <c r="H78" s="673">
        <f t="shared" si="34"/>
        <v>0</v>
      </c>
      <c r="I78" s="673">
        <f t="shared" si="34"/>
        <v>0</v>
      </c>
      <c r="J78" s="673">
        <f t="shared" si="34"/>
        <v>0</v>
      </c>
      <c r="K78" s="1007"/>
    </row>
    <row r="79" spans="1:11" ht="21" hidden="1" customHeight="1" x14ac:dyDescent="0.6">
      <c r="A79" s="1073" t="str">
        <f>+[6]ระบบการควบคุมฯ!A429</f>
        <v>1)</v>
      </c>
      <c r="B79" s="1056" t="str">
        <f>+[6]ระบบการควบคุมฯ!B429</f>
        <v>โรงเรียนธัญญสิทธิศิลป์</v>
      </c>
      <c r="C79" s="1057" t="str">
        <f>+[6]ระบบการควบคุมฯ!C429</f>
        <v>20004 3100B600 321YYY</v>
      </c>
      <c r="D79" s="984"/>
      <c r="E79" s="1012"/>
      <c r="F79" s="1013"/>
      <c r="G79" s="1014"/>
      <c r="H79" s="1015"/>
      <c r="I79" s="1016"/>
      <c r="J79" s="1017">
        <f t="shared" ref="J79:J81" si="35">D79-E79-F79-G79</f>
        <v>0</v>
      </c>
      <c r="K79" s="1074"/>
    </row>
    <row r="80" spans="1:11" ht="21" hidden="1" customHeight="1" x14ac:dyDescent="0.6">
      <c r="A80" s="1073" t="str">
        <f>+[6]ระบบการควบคุมฯ!A430</f>
        <v>2)</v>
      </c>
      <c r="B80" s="1056" t="str">
        <f>+[6]ระบบการควบคุมฯ!B430</f>
        <v>โรงเรียนชุมชนเลิศพินิจพิทยาคม</v>
      </c>
      <c r="C80" s="1057" t="str">
        <f>+[6]ระบบการควบคุมฯ!C430</f>
        <v>20004 3100B600 321YYY</v>
      </c>
      <c r="D80" s="984"/>
      <c r="E80" s="1012"/>
      <c r="F80" s="1013"/>
      <c r="G80" s="1014"/>
      <c r="H80" s="1069"/>
      <c r="I80" s="1070"/>
      <c r="J80" s="1017">
        <f t="shared" si="35"/>
        <v>0</v>
      </c>
      <c r="K80" s="1075"/>
    </row>
    <row r="81" spans="1:11" ht="21" hidden="1" customHeight="1" x14ac:dyDescent="0.6">
      <c r="A81" s="1073" t="str">
        <f>+[6]ระบบการควบคุมฯ!A431</f>
        <v>3)</v>
      </c>
      <c r="B81" s="1056" t="str">
        <f>+[6]ระบบการควบคุมฯ!B431</f>
        <v>โรงเรียนชุมชนประชานิกรณ์อำนวยเวทย์</v>
      </c>
      <c r="C81" s="1057" t="str">
        <f>+[6]ระบบการควบคุมฯ!C431</f>
        <v>20004 3100B600 321YYY</v>
      </c>
      <c r="D81" s="984"/>
      <c r="E81" s="1012"/>
      <c r="F81" s="1013"/>
      <c r="G81" s="1014"/>
      <c r="H81" s="1069"/>
      <c r="I81" s="1070"/>
      <c r="J81" s="1017">
        <f t="shared" si="35"/>
        <v>0</v>
      </c>
      <c r="K81" s="1076"/>
    </row>
    <row r="82" spans="1:11" ht="42" hidden="1" customHeight="1" x14ac:dyDescent="0.6">
      <c r="A82" s="1022"/>
      <c r="B82" s="1077"/>
      <c r="C82" s="1026"/>
      <c r="D82" s="1066"/>
      <c r="E82" s="1067"/>
      <c r="F82" s="1067"/>
      <c r="G82" s="1068"/>
      <c r="H82" s="1069"/>
      <c r="I82" s="1070"/>
      <c r="J82" s="1071">
        <f>D82-E82-F82-G82</f>
        <v>0</v>
      </c>
      <c r="K82" s="1078"/>
    </row>
    <row r="83" spans="1:11" ht="21" customHeight="1" x14ac:dyDescent="0.6">
      <c r="A83" s="1079" t="str">
        <f>+[6]ระบบการควบคุมฯ!A607</f>
        <v>ง</v>
      </c>
      <c r="B83" s="1080" t="str">
        <f>+[6]ระบบการควบคุมฯ!B607</f>
        <v>แผนงานพื้นฐานด้านการพัฒนาและเสริมสร้างศักยภาพทรัพยากรมนุษย์</v>
      </c>
      <c r="C83" s="670"/>
      <c r="D83" s="21">
        <f>+D84+D100</f>
        <v>20585750</v>
      </c>
      <c r="E83" s="21">
        <f t="shared" ref="E83:J83" si="36">+E84+E100</f>
        <v>1670600</v>
      </c>
      <c r="F83" s="21">
        <f t="shared" si="36"/>
        <v>0</v>
      </c>
      <c r="G83" s="21">
        <f t="shared" si="36"/>
        <v>18272375.41</v>
      </c>
      <c r="H83" s="21" t="e">
        <f t="shared" ca="1" si="36"/>
        <v>#REF!</v>
      </c>
      <c r="I83" s="21" t="e">
        <f t="shared" ca="1" si="36"/>
        <v>#REF!</v>
      </c>
      <c r="J83" s="21">
        <f t="shared" si="36"/>
        <v>642774.58999999985</v>
      </c>
      <c r="K83" s="264">
        <f t="shared" ref="E83:K86" si="37">+K84</f>
        <v>0</v>
      </c>
    </row>
    <row r="84" spans="1:11" ht="42" customHeight="1" x14ac:dyDescent="0.25">
      <c r="A84" s="265">
        <f>+[6]ระบบการควบคุมฯ!A610</f>
        <v>1</v>
      </c>
      <c r="B84" s="266" t="str">
        <f>+[6]ระบบการควบคุมฯ!B610</f>
        <v xml:space="preserve">ผลผลิตผู้จบการศึกษาก่อนประถมศึกษา </v>
      </c>
      <c r="C84" s="671" t="str">
        <f>+[6]ระบบการควบคุมฯ!C610</f>
        <v>20004 3720 1000 2000000</v>
      </c>
      <c r="D84" s="27">
        <f>+D85</f>
        <v>0</v>
      </c>
      <c r="E84" s="27">
        <f t="shared" si="37"/>
        <v>0</v>
      </c>
      <c r="F84" s="27">
        <f t="shared" si="37"/>
        <v>0</v>
      </c>
      <c r="G84" s="27">
        <f t="shared" si="37"/>
        <v>0</v>
      </c>
      <c r="H84" s="27">
        <f t="shared" si="37"/>
        <v>0</v>
      </c>
      <c r="I84" s="27">
        <f t="shared" si="37"/>
        <v>0</v>
      </c>
      <c r="J84" s="27">
        <f t="shared" si="37"/>
        <v>0</v>
      </c>
      <c r="K84" s="267">
        <f t="shared" si="37"/>
        <v>0</v>
      </c>
    </row>
    <row r="85" spans="1:11" ht="21" customHeight="1" x14ac:dyDescent="0.25">
      <c r="A85" s="268">
        <v>1.1000000000000001</v>
      </c>
      <c r="B85" s="269" t="str">
        <f>+[6]ระบบการควบคุมฯ!B615</f>
        <v xml:space="preserve">กิจกรรมการจัดการศึกษาก่อนประถมศึกษา  </v>
      </c>
      <c r="C85" s="672" t="str">
        <f>+[6]ระบบการควบคุมฯ!C615</f>
        <v>20004 68 05162 00000</v>
      </c>
      <c r="D85" s="26">
        <f>+D86</f>
        <v>0</v>
      </c>
      <c r="E85" s="26">
        <f t="shared" si="37"/>
        <v>0</v>
      </c>
      <c r="F85" s="26">
        <f t="shared" si="37"/>
        <v>0</v>
      </c>
      <c r="G85" s="26">
        <f t="shared" si="37"/>
        <v>0</v>
      </c>
      <c r="H85" s="26">
        <f t="shared" si="37"/>
        <v>0</v>
      </c>
      <c r="I85" s="26">
        <f t="shared" si="37"/>
        <v>0</v>
      </c>
      <c r="J85" s="26">
        <f t="shared" si="37"/>
        <v>0</v>
      </c>
      <c r="K85" s="270">
        <f t="shared" si="37"/>
        <v>0</v>
      </c>
    </row>
    <row r="86" spans="1:11" ht="21" hidden="1" customHeight="1" x14ac:dyDescent="0.6">
      <c r="A86" s="1081"/>
      <c r="B86" s="1082" t="str">
        <f>+[6]ระบบการควบคุมฯ!B613</f>
        <v>ค่าครุภัณฑ์ 6911310</v>
      </c>
      <c r="C86" s="675"/>
      <c r="D86" s="959">
        <f>+D87</f>
        <v>0</v>
      </c>
      <c r="E86" s="959">
        <f t="shared" si="37"/>
        <v>0</v>
      </c>
      <c r="F86" s="959">
        <f t="shared" si="37"/>
        <v>0</v>
      </c>
      <c r="G86" s="959">
        <f t="shared" si="37"/>
        <v>0</v>
      </c>
      <c r="H86" s="959">
        <f t="shared" si="37"/>
        <v>0</v>
      </c>
      <c r="I86" s="959">
        <f t="shared" si="37"/>
        <v>0</v>
      </c>
      <c r="J86" s="959">
        <f t="shared" si="37"/>
        <v>0</v>
      </c>
      <c r="K86" s="1083"/>
    </row>
    <row r="87" spans="1:11" ht="21" hidden="1" customHeight="1" x14ac:dyDescent="0.6">
      <c r="A87" s="1081"/>
      <c r="B87" s="1082" t="str">
        <f>+[6]ระบบการควบคุมฯ!B672</f>
        <v>ครุภัณฑ์การศึกษา 120611</v>
      </c>
      <c r="C87" s="675"/>
      <c r="D87" s="959">
        <f>+D88+D95</f>
        <v>0</v>
      </c>
      <c r="E87" s="959">
        <f t="shared" ref="E87:J87" si="38">+E88+E95</f>
        <v>0</v>
      </c>
      <c r="F87" s="959">
        <f t="shared" si="38"/>
        <v>0</v>
      </c>
      <c r="G87" s="959">
        <f t="shared" si="38"/>
        <v>0</v>
      </c>
      <c r="H87" s="959">
        <f t="shared" si="38"/>
        <v>0</v>
      </c>
      <c r="I87" s="959">
        <f t="shared" si="38"/>
        <v>0</v>
      </c>
      <c r="J87" s="959">
        <f t="shared" si="38"/>
        <v>0</v>
      </c>
      <c r="K87" s="1083"/>
    </row>
    <row r="88" spans="1:11" ht="21" hidden="1" customHeight="1" x14ac:dyDescent="0.25">
      <c r="A88" s="1084" t="s">
        <v>38</v>
      </c>
      <c r="B88" s="1085" t="str">
        <f>+[6]ระบบการควบคุมฯ!B673</f>
        <v>เครื่องเล่นสนามระดับก่อนประถมศึกษาแบบ 2</v>
      </c>
      <c r="C88" s="1086" t="str">
        <f>+[6]ระบบการควบคุมฯ!C673</f>
        <v>ศธ04002/ว1802 ลว.8 พค 67 โอนครั้งที่ 7</v>
      </c>
      <c r="D88" s="1087">
        <f>SUM(D89:D94)</f>
        <v>0</v>
      </c>
      <c r="E88" s="1087">
        <f t="shared" ref="E88:J88" si="39">SUM(E89:E94)</f>
        <v>0</v>
      </c>
      <c r="F88" s="1087">
        <f t="shared" si="39"/>
        <v>0</v>
      </c>
      <c r="G88" s="1087">
        <f t="shared" si="39"/>
        <v>0</v>
      </c>
      <c r="H88" s="1087">
        <f t="shared" si="39"/>
        <v>0</v>
      </c>
      <c r="I88" s="1087">
        <f t="shared" si="39"/>
        <v>0</v>
      </c>
      <c r="J88" s="1087">
        <f t="shared" si="39"/>
        <v>0</v>
      </c>
      <c r="K88" s="1088"/>
    </row>
    <row r="89" spans="1:11" ht="21" hidden="1" customHeight="1" x14ac:dyDescent="0.6">
      <c r="A89" s="1089" t="str">
        <f>+[6]ระบบการควบคุมฯ!A674</f>
        <v>1)</v>
      </c>
      <c r="B89" s="1090" t="str">
        <f>+[6]ระบบการควบคุมฯ!B674</f>
        <v>โรงเรียนทองพูลอุทิศ</v>
      </c>
      <c r="C89" s="1091" t="str">
        <f>+[6]ระบบการควบคุมฯ!C674</f>
        <v>20004350001003110490</v>
      </c>
      <c r="D89" s="984"/>
      <c r="E89" s="1012"/>
      <c r="F89" s="1013"/>
      <c r="G89" s="1014"/>
      <c r="H89" s="1015"/>
      <c r="I89" s="1016"/>
      <c r="J89" s="1017">
        <f t="shared" ref="J89:J99" si="40">D89-E89-F89-G89</f>
        <v>0</v>
      </c>
      <c r="K89" s="1065"/>
    </row>
    <row r="90" spans="1:11" ht="21" hidden="1" customHeight="1" x14ac:dyDescent="0.6">
      <c r="A90" s="1089"/>
      <c r="B90" s="1090" t="str">
        <f>+[6]ระบบการควบคุมฯ!B675</f>
        <v>ผูกพัน ครบ 16 กค 67</v>
      </c>
      <c r="C90" s="1091">
        <f>+[6]ระบบการควบคุมฯ!C675</f>
        <v>4100385427</v>
      </c>
      <c r="D90" s="984"/>
      <c r="E90" s="1012"/>
      <c r="F90" s="1013"/>
      <c r="G90" s="1014"/>
      <c r="H90" s="1015"/>
      <c r="I90" s="1016"/>
      <c r="J90" s="1017">
        <f t="shared" si="40"/>
        <v>0</v>
      </c>
      <c r="K90" s="1065"/>
    </row>
    <row r="91" spans="1:11" ht="21" hidden="1" customHeight="1" x14ac:dyDescent="0.6">
      <c r="A91" s="1089" t="str">
        <f>+[6]ระบบการควบคุมฯ!A676</f>
        <v>2)</v>
      </c>
      <c r="B91" s="1090" t="str">
        <f>+[6]ระบบการควบคุมฯ!B676</f>
        <v>โรงเรียนวัดชัยมังคลาราม</v>
      </c>
      <c r="C91" s="1091" t="str">
        <f>+[6]ระบบการควบคุมฯ!C676</f>
        <v>20004350001003110491</v>
      </c>
      <c r="D91" s="984"/>
      <c r="E91" s="1012"/>
      <c r="F91" s="1013"/>
      <c r="G91" s="1014"/>
      <c r="H91" s="1015"/>
      <c r="I91" s="1016"/>
      <c r="J91" s="1017">
        <f t="shared" si="40"/>
        <v>0</v>
      </c>
      <c r="K91" s="1072"/>
    </row>
    <row r="92" spans="1:11" ht="21" hidden="1" customHeight="1" x14ac:dyDescent="0.6">
      <c r="A92" s="1089"/>
      <c r="B92" s="1090" t="str">
        <f>+[6]ระบบการควบคุมฯ!B677</f>
        <v>ผูกพัน ครบ 16 กค 67</v>
      </c>
      <c r="C92" s="1091">
        <f>+[6]ระบบการควบคุมฯ!C677</f>
        <v>4100398102</v>
      </c>
      <c r="D92" s="984"/>
      <c r="E92" s="1012"/>
      <c r="F92" s="1013"/>
      <c r="G92" s="1014"/>
      <c r="H92" s="1015"/>
      <c r="I92" s="1016"/>
      <c r="J92" s="1017">
        <f t="shared" si="40"/>
        <v>0</v>
      </c>
      <c r="K92" s="1072"/>
    </row>
    <row r="93" spans="1:11" ht="21" hidden="1" customHeight="1" x14ac:dyDescent="0.6">
      <c r="A93" s="1089" t="str">
        <f>+[6]ระบบการควบคุมฯ!A678</f>
        <v>3)</v>
      </c>
      <c r="B93" s="1090" t="str">
        <f>+[6]ระบบการควบคุมฯ!B678</f>
        <v>โรงเรียนวัดดอนใหญ่</v>
      </c>
      <c r="C93" s="1091" t="str">
        <f>+[6]ระบบการควบคุมฯ!C678</f>
        <v>20004350001003110492</v>
      </c>
      <c r="D93" s="984"/>
      <c r="E93" s="1012"/>
      <c r="F93" s="1013"/>
      <c r="G93" s="1014"/>
      <c r="H93" s="1015"/>
      <c r="I93" s="1016"/>
      <c r="J93" s="1017">
        <f t="shared" si="40"/>
        <v>0</v>
      </c>
      <c r="K93" s="1072"/>
    </row>
    <row r="94" spans="1:11" ht="21" hidden="1" customHeight="1" x14ac:dyDescent="0.6">
      <c r="A94" s="1089"/>
      <c r="B94" s="1090" t="str">
        <f>+[6]ระบบการควบคุมฯ!B679</f>
        <v>ผูกพัน ครบ 19 กค 67</v>
      </c>
      <c r="C94" s="1091">
        <f>+[6]ระบบการควบคุมฯ!C679</f>
        <v>410034351</v>
      </c>
      <c r="D94" s="984"/>
      <c r="E94" s="1012"/>
      <c r="F94" s="1013"/>
      <c r="G94" s="1014"/>
      <c r="H94" s="1015"/>
      <c r="I94" s="1016"/>
      <c r="J94" s="1017">
        <f t="shared" si="40"/>
        <v>0</v>
      </c>
      <c r="K94" s="1072"/>
    </row>
    <row r="95" spans="1:11" ht="21" hidden="1" customHeight="1" x14ac:dyDescent="0.25">
      <c r="A95" s="1084" t="str">
        <f>+[6]ระบบการควบคุมฯ!A686</f>
        <v>1.1.2</v>
      </c>
      <c r="B95" s="1085" t="str">
        <f>+[6]ระบบการควบคุมฯ!B686</f>
        <v xml:space="preserve">เครื่องเล่นสนามระดับก่อนประถมศึกษา แบบ 1 </v>
      </c>
      <c r="C95" s="1086" t="str">
        <f>+[6]ระบบการควบคุมฯ!C686</f>
        <v>ศธ04002/ว1802 ลว.8 พค 67 โอนครั้งที่ 7</v>
      </c>
      <c r="D95" s="1087">
        <f>SUM(D96:D97)</f>
        <v>0</v>
      </c>
      <c r="E95" s="1087">
        <f t="shared" ref="E95:J95" si="41">SUM(E96:E97)</f>
        <v>0</v>
      </c>
      <c r="F95" s="1087">
        <f t="shared" si="41"/>
        <v>0</v>
      </c>
      <c r="G95" s="1087">
        <f t="shared" si="41"/>
        <v>0</v>
      </c>
      <c r="H95" s="1087">
        <f t="shared" si="41"/>
        <v>0</v>
      </c>
      <c r="I95" s="1087">
        <f t="shared" si="41"/>
        <v>0</v>
      </c>
      <c r="J95" s="1087">
        <f t="shared" si="41"/>
        <v>0</v>
      </c>
      <c r="K95" s="1088"/>
    </row>
    <row r="96" spans="1:11" ht="42" hidden="1" customHeight="1" x14ac:dyDescent="0.6">
      <c r="A96" s="1089" t="str">
        <f>+[6]ระบบการควบคุมฯ!A687</f>
        <v>1)</v>
      </c>
      <c r="B96" s="1092" t="str">
        <f>+[6]ระบบการควบคุมฯ!B687</f>
        <v>โรงเรียนวัดแสงมณี</v>
      </c>
      <c r="C96" s="1091" t="str">
        <f>+[6]ระบบการควบคุมฯ!C687</f>
        <v>20004350001003110493</v>
      </c>
      <c r="D96" s="984"/>
      <c r="E96" s="1012"/>
      <c r="F96" s="1013"/>
      <c r="G96" s="1014"/>
      <c r="H96" s="1015"/>
      <c r="I96" s="1016"/>
      <c r="J96" s="1017">
        <f t="shared" ref="J96:J97" si="42">D96-E96-F96-G96</f>
        <v>0</v>
      </c>
      <c r="K96" s="1065"/>
    </row>
    <row r="97" spans="1:11" ht="21" hidden="1" customHeight="1" x14ac:dyDescent="0.6">
      <c r="A97" s="1089"/>
      <c r="B97" s="1092" t="str">
        <f>+[6]ระบบการควบคุมฯ!B688</f>
        <v>ผูกพัน ครบ 9 กค 67</v>
      </c>
      <c r="C97" s="1091">
        <f>+[6]ระบบการควบคุมฯ!C688</f>
        <v>4100394811</v>
      </c>
      <c r="D97" s="984"/>
      <c r="E97" s="1012"/>
      <c r="F97" s="1013"/>
      <c r="G97" s="1014"/>
      <c r="H97" s="1015"/>
      <c r="I97" s="1016"/>
      <c r="J97" s="1017">
        <f t="shared" si="42"/>
        <v>0</v>
      </c>
      <c r="K97" s="1065"/>
    </row>
    <row r="98" spans="1:11" ht="21" hidden="1" customHeight="1" x14ac:dyDescent="0.6">
      <c r="A98" s="1089">
        <f>+[6]ระบบการควบคุมฯ!A680</f>
        <v>0</v>
      </c>
      <c r="B98" s="1090">
        <f>+[6]ระบบการควบคุมฯ!B680</f>
        <v>0</v>
      </c>
      <c r="C98" s="1091">
        <f>+[6]ระบบการควบคุมฯ!C680</f>
        <v>0</v>
      </c>
      <c r="D98" s="984" t="e">
        <f>+[6]ระบบการควบคุมฯ!#REF!</f>
        <v>#REF!</v>
      </c>
      <c r="E98" s="1012" t="e">
        <f>+[6]ระบบการควบคุมฯ!#REF!+[6]ระบบการควบคุมฯ!#REF!</f>
        <v>#REF!</v>
      </c>
      <c r="F98" s="1013">
        <f>+[6]ระบบการควบคุมฯ!J464</f>
        <v>0</v>
      </c>
      <c r="G98" s="1014" t="e">
        <f>+[6]ระบบการควบคุมฯ!#REF!+[6]ระบบการควบคุมฯ!#REF!</f>
        <v>#REF!</v>
      </c>
      <c r="H98" s="1015"/>
      <c r="I98" s="1016"/>
      <c r="J98" s="1017" t="e">
        <f t="shared" si="40"/>
        <v>#REF!</v>
      </c>
      <c r="K98" s="1072"/>
    </row>
    <row r="99" spans="1:11" ht="21" hidden="1" customHeight="1" x14ac:dyDescent="0.6">
      <c r="A99" s="1089"/>
      <c r="B99" s="1090">
        <f>+[6]ระบบการควบคุมฯ!B681</f>
        <v>0</v>
      </c>
      <c r="C99" s="1091">
        <f>+[6]ระบบการควบคุมฯ!C681</f>
        <v>0</v>
      </c>
      <c r="D99" s="984" t="e">
        <f>+[6]ระบบการควบคุมฯ!#REF!</f>
        <v>#REF!</v>
      </c>
      <c r="E99" s="1012" t="e">
        <f>+[6]ระบบการควบคุมฯ!#REF!+[6]ระบบการควบคุมฯ!#REF!</f>
        <v>#REF!</v>
      </c>
      <c r="F99" s="1013">
        <f>+[6]ระบบการควบคุมฯ!J465</f>
        <v>0</v>
      </c>
      <c r="G99" s="1014" t="e">
        <f>+[6]ระบบการควบคุมฯ!#REF!+[6]ระบบการควบคุมฯ!#REF!</f>
        <v>#REF!</v>
      </c>
      <c r="H99" s="1015"/>
      <c r="I99" s="1016"/>
      <c r="J99" s="1017" t="e">
        <f t="shared" si="40"/>
        <v>#REF!</v>
      </c>
      <c r="K99" s="1072"/>
    </row>
    <row r="100" spans="1:11" ht="21" customHeight="1" x14ac:dyDescent="0.25">
      <c r="A100" s="1093">
        <f>+[6]ระบบการควบคุมฯ!A701</f>
        <v>0</v>
      </c>
      <c r="B100" s="1094" t="str">
        <f>+[6]ระบบการควบคุมฯ!B701</f>
        <v>ผลผลิตผู้จบการศึกษาขั้นพื้นฐาน</v>
      </c>
      <c r="C100" s="1006" t="str">
        <f>+[6]ระบบการควบคุมฯ!C701</f>
        <v>20004 3720 1000 2000000</v>
      </c>
      <c r="D100" s="673">
        <f>SUM(D101:D102)</f>
        <v>20585750</v>
      </c>
      <c r="E100" s="673">
        <f t="shared" ref="E100:J100" si="43">SUM(E101:E102)</f>
        <v>1670600</v>
      </c>
      <c r="F100" s="673">
        <f t="shared" si="43"/>
        <v>0</v>
      </c>
      <c r="G100" s="673">
        <f t="shared" si="43"/>
        <v>18272375.41</v>
      </c>
      <c r="H100" s="673" t="e">
        <f t="shared" ca="1" si="43"/>
        <v>#REF!</v>
      </c>
      <c r="I100" s="673" t="e">
        <f t="shared" ca="1" si="43"/>
        <v>#REF!</v>
      </c>
      <c r="J100" s="673">
        <f t="shared" si="43"/>
        <v>642774.58999999985</v>
      </c>
      <c r="K100" s="674"/>
    </row>
    <row r="101" spans="1:11" ht="42" customHeight="1" x14ac:dyDescent="0.6">
      <c r="A101" s="274"/>
      <c r="B101" s="275" t="str">
        <f>+[6]ระบบการควบคุมฯ!B705</f>
        <v>งบลงทุน ครุภัณฑ์ 6911310</v>
      </c>
      <c r="C101" s="675"/>
      <c r="D101" s="23">
        <f>+D104+D135+D146+D281+D315</f>
        <v>1033950</v>
      </c>
      <c r="E101" s="23">
        <f t="shared" ref="E101:J101" si="44">+E104+E135+E146+E281+E315</f>
        <v>518600</v>
      </c>
      <c r="F101" s="23">
        <f t="shared" si="44"/>
        <v>0</v>
      </c>
      <c r="G101" s="23">
        <f t="shared" si="44"/>
        <v>514650</v>
      </c>
      <c r="H101" s="23">
        <f t="shared" ca="1" si="44"/>
        <v>1041000</v>
      </c>
      <c r="I101" s="23">
        <f t="shared" ca="1" si="44"/>
        <v>1041000</v>
      </c>
      <c r="J101" s="23">
        <f t="shared" si="44"/>
        <v>700</v>
      </c>
      <c r="K101" s="276"/>
    </row>
    <row r="102" spans="1:11" ht="42" customHeight="1" x14ac:dyDescent="0.25">
      <c r="A102" s="1095"/>
      <c r="B102" s="973" t="str">
        <f>+[6]ระบบการควบคุมฯ!B706</f>
        <v>งบลงทุน สิ่งก่อสร้าง 6911320</v>
      </c>
      <c r="C102" s="1096"/>
      <c r="D102" s="24">
        <f>+D177+D282+D316</f>
        <v>19551800</v>
      </c>
      <c r="E102" s="24">
        <f t="shared" ref="E102:J102" si="45">+E177+E282+E316</f>
        <v>1152000</v>
      </c>
      <c r="F102" s="24">
        <f t="shared" si="45"/>
        <v>0</v>
      </c>
      <c r="G102" s="24">
        <f t="shared" si="45"/>
        <v>17757725.41</v>
      </c>
      <c r="H102" s="24">
        <f t="shared" si="45"/>
        <v>0</v>
      </c>
      <c r="I102" s="24">
        <f t="shared" si="45"/>
        <v>0</v>
      </c>
      <c r="J102" s="24">
        <f t="shared" si="45"/>
        <v>642074.58999999985</v>
      </c>
      <c r="K102" s="277"/>
    </row>
    <row r="103" spans="1:11" ht="42" customHeight="1" x14ac:dyDescent="0.25">
      <c r="A103" s="997">
        <f>+[6]ระบบการควบคุมฯ!A849</f>
        <v>1.5</v>
      </c>
      <c r="B103" s="998" t="str">
        <f>+[6]ระบบการควบคุมฯ!B849</f>
        <v>กิจกรรมการจัดการศึกษาประถมศึกษาสำหรับโรงเรียนปกติ</v>
      </c>
      <c r="C103" s="672" t="s">
        <v>141</v>
      </c>
      <c r="D103" s="26">
        <f>+D104</f>
        <v>3600</v>
      </c>
      <c r="E103" s="26">
        <f t="shared" ref="E103:J103" si="46">+E104</f>
        <v>0</v>
      </c>
      <c r="F103" s="26">
        <f t="shared" si="46"/>
        <v>0</v>
      </c>
      <c r="G103" s="26">
        <f t="shared" si="46"/>
        <v>3600</v>
      </c>
      <c r="H103" s="26">
        <f t="shared" si="46"/>
        <v>0</v>
      </c>
      <c r="I103" s="26">
        <f t="shared" si="46"/>
        <v>0</v>
      </c>
      <c r="J103" s="26">
        <f t="shared" si="46"/>
        <v>0</v>
      </c>
      <c r="K103" s="270"/>
    </row>
    <row r="104" spans="1:11" ht="21" customHeight="1" x14ac:dyDescent="0.6">
      <c r="A104" s="274"/>
      <c r="B104" s="279" t="str">
        <f>+[6]ระบบการควบคุมฯ!B925</f>
        <v>งบลงทุน  ค่าครุภัณฑ์  6911310</v>
      </c>
      <c r="C104" s="675"/>
      <c r="D104" s="23">
        <f>+D105+D114+D123</f>
        <v>3600</v>
      </c>
      <c r="E104" s="23">
        <f t="shared" ref="E104:J104" si="47">+E105+E114+E123</f>
        <v>0</v>
      </c>
      <c r="F104" s="23">
        <f t="shared" si="47"/>
        <v>0</v>
      </c>
      <c r="G104" s="23">
        <f t="shared" si="47"/>
        <v>3600</v>
      </c>
      <c r="H104" s="23">
        <f t="shared" si="47"/>
        <v>0</v>
      </c>
      <c r="I104" s="23">
        <f t="shared" si="47"/>
        <v>0</v>
      </c>
      <c r="J104" s="23">
        <f t="shared" si="47"/>
        <v>0</v>
      </c>
      <c r="K104" s="280"/>
    </row>
    <row r="105" spans="1:11" ht="21" customHeight="1" x14ac:dyDescent="0.6">
      <c r="A105" s="1097" t="str">
        <f>+[6]ระบบการควบคุมฯ!A949</f>
        <v>2.1.5.2</v>
      </c>
      <c r="B105" s="1098" t="str">
        <f>+[6]ระบบการควบคุมฯ!B1017</f>
        <v>ครุภัณฑ์โฆษณาและเผยแพร่ 120604</v>
      </c>
      <c r="C105" s="1099"/>
      <c r="D105" s="1100">
        <f>+D106</f>
        <v>0</v>
      </c>
      <c r="E105" s="1100">
        <f t="shared" ref="E105:K105" si="48">+E106</f>
        <v>0</v>
      </c>
      <c r="F105" s="1100">
        <f t="shared" si="48"/>
        <v>0</v>
      </c>
      <c r="G105" s="1100">
        <f t="shared" si="48"/>
        <v>0</v>
      </c>
      <c r="H105" s="1100">
        <f t="shared" si="48"/>
        <v>0</v>
      </c>
      <c r="I105" s="1100">
        <f t="shared" si="48"/>
        <v>0</v>
      </c>
      <c r="J105" s="1100">
        <f t="shared" si="48"/>
        <v>0</v>
      </c>
      <c r="K105" s="1101">
        <f t="shared" si="48"/>
        <v>0</v>
      </c>
    </row>
    <row r="106" spans="1:11" ht="42" hidden="1" customHeight="1" x14ac:dyDescent="0.25">
      <c r="A106" s="1102" t="str">
        <f>+[6]ระบบการควบคุมฯ!A950</f>
        <v>2.1.5.2.1</v>
      </c>
      <c r="B106" s="1103" t="str">
        <f>+[6]ระบบการควบคุมฯ!B950</f>
        <v>โทรทัศน์แอลอีดี(LEDTV)แบบSmartTVระดับความละเอียดจอภาพ3840x2160พิกเซล ขนาด 55 นิ้ว เครื่องละ 23,3000 บาท</v>
      </c>
      <c r="C106" s="671" t="str">
        <f>+[6]ระบบการควบคุมฯ!C950</f>
        <v>ศธ04002/ว1802 ลว.8 พค 67 โอนครั้งที่ 7</v>
      </c>
      <c r="D106" s="1104">
        <f>SUM(D107:D112)</f>
        <v>0</v>
      </c>
      <c r="E106" s="1104">
        <f t="shared" ref="E106:G106" si="49">SUM(E107:E112)</f>
        <v>0</v>
      </c>
      <c r="F106" s="1104">
        <f t="shared" si="49"/>
        <v>0</v>
      </c>
      <c r="G106" s="1104">
        <f t="shared" si="49"/>
        <v>0</v>
      </c>
      <c r="H106" s="1105"/>
      <c r="I106" s="1106"/>
      <c r="J106" s="1107">
        <f t="shared" ref="J106:J107" si="50">D106-E106-F106-G106</f>
        <v>0</v>
      </c>
      <c r="K106" s="1108"/>
    </row>
    <row r="107" spans="1:11" ht="21" hidden="1" customHeight="1" x14ac:dyDescent="0.25">
      <c r="A107" s="1109" t="str">
        <f>+[6]ระบบการควบคุมฯ!A951</f>
        <v>1)</v>
      </c>
      <c r="B107" s="1110" t="str">
        <f>+[6]ระบบการควบคุมฯ!B951</f>
        <v>โรงเรียนวัดทศทิศ</v>
      </c>
      <c r="C107" s="680" t="str">
        <f>+[6]ระบบการควบคุมฯ!C951</f>
        <v>20004350002003112042</v>
      </c>
      <c r="D107" s="984"/>
      <c r="E107" s="1012"/>
      <c r="F107" s="1013"/>
      <c r="G107" s="1014"/>
      <c r="H107" s="1015"/>
      <c r="I107" s="1016"/>
      <c r="J107" s="1017">
        <f t="shared" si="50"/>
        <v>0</v>
      </c>
      <c r="K107" s="1111"/>
    </row>
    <row r="108" spans="1:11" ht="21" hidden="1" customHeight="1" x14ac:dyDescent="0.25">
      <c r="A108" s="1109">
        <f>+[6]ระบบการควบคุมฯ!A952</f>
        <v>0</v>
      </c>
      <c r="B108" s="1110" t="str">
        <f>+[6]ระบบการควบคุมฯ!B952</f>
        <v>ผูกพัน ครบ 26 มิย 67</v>
      </c>
      <c r="C108" s="680">
        <f>+[6]ระบบการควบคุมฯ!C952</f>
        <v>4100395240</v>
      </c>
      <c r="D108" s="1013"/>
      <c r="E108" s="1013"/>
      <c r="F108" s="1013"/>
      <c r="G108" s="1020"/>
      <c r="H108" s="1015"/>
      <c r="I108" s="1016"/>
      <c r="J108" s="1013"/>
      <c r="K108" s="1111"/>
    </row>
    <row r="109" spans="1:11" ht="40.799999999999997" hidden="1" customHeight="1" x14ac:dyDescent="0.25">
      <c r="A109" s="1109" t="str">
        <f>+[6]ระบบการควบคุมฯ!A954</f>
        <v>2)</v>
      </c>
      <c r="B109" s="1110" t="str">
        <f>+[6]ระบบการควบคุมฯ!B954</f>
        <v>โรงเรียนวัดนิเทศน์</v>
      </c>
      <c r="C109" s="680" t="str">
        <f>+[6]ระบบการควบคุมฯ!C954</f>
        <v>20004350002003112043</v>
      </c>
      <c r="D109" s="984"/>
      <c r="E109" s="1012"/>
      <c r="F109" s="1013"/>
      <c r="G109" s="1014"/>
      <c r="H109" s="1015"/>
      <c r="I109" s="1016"/>
      <c r="J109" s="1017">
        <f t="shared" ref="J109" si="51">D109-E109-F109-G109</f>
        <v>0</v>
      </c>
      <c r="K109" s="1111"/>
    </row>
    <row r="110" spans="1:11" ht="21" hidden="1" customHeight="1" x14ac:dyDescent="0.25">
      <c r="A110" s="1109">
        <f>+[6]ระบบการควบคุมฯ!A955</f>
        <v>0</v>
      </c>
      <c r="B110" s="1110" t="str">
        <f>+[6]ระบบการควบคุมฯ!B955</f>
        <v>ผูกพัน ครบ 27 พค 67</v>
      </c>
      <c r="C110" s="680">
        <f>+[6]ระบบการควบคุมฯ!C955</f>
        <v>4100397975</v>
      </c>
      <c r="D110" s="1013"/>
      <c r="E110" s="1013"/>
      <c r="F110" s="1013"/>
      <c r="G110" s="1020"/>
      <c r="H110" s="1015"/>
      <c r="I110" s="1016"/>
      <c r="J110" s="1013"/>
      <c r="K110" s="1111"/>
    </row>
    <row r="111" spans="1:11" ht="63" hidden="1" customHeight="1" x14ac:dyDescent="0.25">
      <c r="A111" s="1109" t="str">
        <f>+[6]ระบบการควบคุมฯ!A956</f>
        <v>3)</v>
      </c>
      <c r="B111" s="1110" t="str">
        <f>+[6]ระบบการควบคุมฯ!B956</f>
        <v>โรงเรียนวัดสอนดีศรีเจริญ</v>
      </c>
      <c r="C111" s="680" t="str">
        <f>+[6]ระบบการควบคุมฯ!C956</f>
        <v>20004350002003112047</v>
      </c>
      <c r="D111" s="984"/>
      <c r="E111" s="1012"/>
      <c r="F111" s="1013"/>
      <c r="G111" s="1014"/>
      <c r="H111" s="1015"/>
      <c r="I111" s="1016"/>
      <c r="J111" s="1017">
        <f t="shared" ref="J111" si="52">D111-E111-F111-G111</f>
        <v>0</v>
      </c>
      <c r="K111" s="1111"/>
    </row>
    <row r="112" spans="1:11" ht="42" hidden="1" customHeight="1" x14ac:dyDescent="0.25">
      <c r="A112" s="1109">
        <f>+[6]ระบบการควบคุมฯ!A957</f>
        <v>0</v>
      </c>
      <c r="B112" s="1110" t="str">
        <f>+[6]ระบบการควบคุมฯ!B957</f>
        <v>ผูกพัน ครบ 27 พค 67</v>
      </c>
      <c r="C112" s="680">
        <f>+[6]ระบบการควบคุมฯ!C957</f>
        <v>4100396028</v>
      </c>
      <c r="D112" s="1013"/>
      <c r="E112" s="1013"/>
      <c r="F112" s="1013"/>
      <c r="G112" s="1020"/>
      <c r="H112" s="1015"/>
      <c r="I112" s="1016"/>
      <c r="J112" s="1013"/>
      <c r="K112" s="1111"/>
    </row>
    <row r="113" spans="1:11" ht="42" hidden="1" customHeight="1" x14ac:dyDescent="0.25">
      <c r="A113" s="1112"/>
      <c r="B113" s="1016"/>
      <c r="C113" s="1113"/>
      <c r="D113" s="1013"/>
      <c r="E113" s="1013"/>
      <c r="F113" s="1013"/>
      <c r="G113" s="1020"/>
      <c r="H113" s="1015"/>
      <c r="I113" s="1016"/>
      <c r="J113" s="1013"/>
      <c r="K113" s="1111"/>
    </row>
    <row r="114" spans="1:11" ht="42" customHeight="1" x14ac:dyDescent="0.6">
      <c r="A114" s="1097">
        <f>+[6]ระบบการควบคุมฯ!A975</f>
        <v>0</v>
      </c>
      <c r="B114" s="1098" t="str">
        <f>+[6]ระบบการควบคุมฯ!B975</f>
        <v>ครุภัณฑ์สำนักงาน 120601</v>
      </c>
      <c r="C114" s="1099"/>
      <c r="D114" s="1100">
        <f>+D115+D118</f>
        <v>3600</v>
      </c>
      <c r="E114" s="1100">
        <f t="shared" ref="E114:K114" si="53">+E115+E118</f>
        <v>0</v>
      </c>
      <c r="F114" s="1100">
        <f t="shared" si="53"/>
        <v>0</v>
      </c>
      <c r="G114" s="1100">
        <f t="shared" si="53"/>
        <v>3600</v>
      </c>
      <c r="H114" s="1100">
        <f t="shared" si="53"/>
        <v>0</v>
      </c>
      <c r="I114" s="1100">
        <f t="shared" si="53"/>
        <v>0</v>
      </c>
      <c r="J114" s="1100">
        <f t="shared" si="53"/>
        <v>0</v>
      </c>
      <c r="K114" s="1101">
        <f t="shared" si="53"/>
        <v>0</v>
      </c>
    </row>
    <row r="115" spans="1:11" ht="42" customHeight="1" x14ac:dyDescent="0.25">
      <c r="A115" s="1102" t="str">
        <f>+[6]ระบบการควบคุมฯ!A976</f>
        <v>1.5.2.1</v>
      </c>
      <c r="B115" s="1114" t="str">
        <f>+[6]ระบบการควบคุมฯ!B976</f>
        <v>พัดลม แบบโคจรติดเพดาน ขนาดไม่น้อยกว่า 16 นิ้ว (400 มิลลิเมตร) เครื่องละ 1,200 บาท</v>
      </c>
      <c r="C115" s="671" t="str">
        <f>+[6]ระบบการควบคุมฯ!C976</f>
        <v xml:space="preserve">ศธ04002/ว47350 ลว. 27 ตค 68 โอนครั้งที่ 14 </v>
      </c>
      <c r="D115" s="1104">
        <f>SUM(D116:D117)</f>
        <v>3600</v>
      </c>
      <c r="E115" s="1104">
        <f t="shared" ref="E115:J115" si="54">SUM(E116:E117)</f>
        <v>0</v>
      </c>
      <c r="F115" s="1104">
        <f t="shared" si="54"/>
        <v>0</v>
      </c>
      <c r="G115" s="1104">
        <f t="shared" si="54"/>
        <v>3600</v>
      </c>
      <c r="H115" s="1104">
        <f t="shared" si="54"/>
        <v>0</v>
      </c>
      <c r="I115" s="1104">
        <f t="shared" si="54"/>
        <v>0</v>
      </c>
      <c r="J115" s="1104">
        <f t="shared" si="54"/>
        <v>0</v>
      </c>
      <c r="K115" s="1115"/>
    </row>
    <row r="116" spans="1:11" ht="42" customHeight="1" x14ac:dyDescent="0.25">
      <c r="A116" s="1109" t="str">
        <f>+[6]ระบบการควบคุมฯ!A977</f>
        <v>1)</v>
      </c>
      <c r="B116" s="1030" t="str">
        <f>+[6]ระบบการควบคุมฯ!B977</f>
        <v xml:space="preserve">โรงเรียนวัดแจ้งลําหิน (พูนราษฎร์อุปถัมภ์) </v>
      </c>
      <c r="C116" s="678" t="str">
        <f>+[6]ระบบการควบคุมฯ!C977</f>
        <v>20004370010003111473</v>
      </c>
      <c r="D116" s="984">
        <f>+[6]ระบบการควบคุมฯ!F977</f>
        <v>3600</v>
      </c>
      <c r="E116" s="1012">
        <f>+[6]ระบบการควบคุมฯ!G977+[6]ระบบการควบคุมฯ!H977</f>
        <v>0</v>
      </c>
      <c r="F116" s="1013">
        <f>+[6]ระบบการควบคุมฯ!I977+[6]ระบบการควบคุมฯ!J977</f>
        <v>0</v>
      </c>
      <c r="G116" s="1014">
        <f>+[6]ระบบการควบคุมฯ!K977+[6]ระบบการควบคุมฯ!L977</f>
        <v>3600</v>
      </c>
      <c r="H116" s="1015"/>
      <c r="I116" s="1016"/>
      <c r="J116" s="1017">
        <f t="shared" ref="J116" si="55">D116-E116-F116-G116</f>
        <v>0</v>
      </c>
      <c r="K116" s="985"/>
    </row>
    <row r="117" spans="1:11" ht="42" hidden="1" customHeight="1" x14ac:dyDescent="0.25">
      <c r="A117" s="1109">
        <f>+[6]ระบบการควบคุมฯ!A978</f>
        <v>0</v>
      </c>
      <c r="B117" s="1030">
        <f>+[6]ระบบการควบคุมฯ!B978</f>
        <v>0</v>
      </c>
      <c r="C117" s="678">
        <f>+[6]ระบบการควบคุมฯ!C978</f>
        <v>0</v>
      </c>
      <c r="D117" s="1013"/>
      <c r="E117" s="1013"/>
      <c r="F117" s="1013"/>
      <c r="G117" s="1020"/>
      <c r="H117" s="1015"/>
      <c r="I117" s="1016"/>
      <c r="J117" s="1013"/>
      <c r="K117" s="985"/>
    </row>
    <row r="118" spans="1:11" ht="42" hidden="1" customHeight="1" x14ac:dyDescent="0.25">
      <c r="A118" s="1102" t="str">
        <f>+[6]ระบบการควบคุมฯ!A981</f>
        <v>1.5.2.2</v>
      </c>
      <c r="B118" s="1114" t="str">
        <f>+[6]ระบบการควบคุมฯ!B981</f>
        <v xml:space="preserve">เครื่องตัดแต่งพุ่มไม้ ขนาด 29.5 นิ้ว </v>
      </c>
      <c r="C118" s="671" t="str">
        <f>+[6]ระบบการควบคุมฯ!C981</f>
        <v xml:space="preserve">ศธ04002/ว47350 ลว. 27 ตค 68 โอนครั้งที่ 14 </v>
      </c>
      <c r="D118" s="1104">
        <f>SUM(D119:D120)</f>
        <v>0</v>
      </c>
      <c r="E118" s="1104">
        <f t="shared" ref="E118:J118" si="56">SUM(E119:E120)</f>
        <v>0</v>
      </c>
      <c r="F118" s="1104">
        <f t="shared" si="56"/>
        <v>0</v>
      </c>
      <c r="G118" s="1104">
        <f t="shared" si="56"/>
        <v>0</v>
      </c>
      <c r="H118" s="1104">
        <f t="shared" si="56"/>
        <v>0</v>
      </c>
      <c r="I118" s="1104">
        <f t="shared" si="56"/>
        <v>0</v>
      </c>
      <c r="J118" s="1104">
        <f t="shared" si="56"/>
        <v>0</v>
      </c>
      <c r="K118" s="1115"/>
    </row>
    <row r="119" spans="1:11" ht="42" hidden="1" customHeight="1" x14ac:dyDescent="0.25">
      <c r="A119" s="1109" t="str">
        <f>+[6]ระบบการควบคุมฯ!A982</f>
        <v>1)</v>
      </c>
      <c r="B119" s="1064" t="str">
        <f>+[6]ระบบการควบคุมฯ!B982</f>
        <v>โรงเรียนวัดพวงแก้ว</v>
      </c>
      <c r="C119" s="680" t="str">
        <f>+[6]ระบบการควบคุมฯ!C982</f>
        <v>20004370010003111466</v>
      </c>
      <c r="D119" s="984">
        <f>+[6]ระบบการควบคุมฯ!F982</f>
        <v>0</v>
      </c>
      <c r="E119" s="1012">
        <f>+[6]ระบบการควบคุมฯ!G982+[6]ระบบการควบคุมฯ!H982</f>
        <v>0</v>
      </c>
      <c r="F119" s="1013">
        <f>+[6]ระบบการควบคุมฯ!I982+[6]ระบบการควบคุมฯ!J982</f>
        <v>0</v>
      </c>
      <c r="G119" s="1014">
        <f>+[6]ระบบการควบคุมฯ!K982+[6]ระบบการควบคุมฯ!L982</f>
        <v>0</v>
      </c>
      <c r="H119" s="1015"/>
      <c r="I119" s="1016"/>
      <c r="J119" s="1017">
        <f t="shared" ref="J119" si="57">D119-E119-F119-G119</f>
        <v>0</v>
      </c>
      <c r="K119" s="985"/>
    </row>
    <row r="120" spans="1:11" ht="42" hidden="1" customHeight="1" x14ac:dyDescent="0.25">
      <c r="A120" s="1109"/>
      <c r="B120" s="1064"/>
      <c r="C120" s="680"/>
      <c r="D120" s="1013"/>
      <c r="E120" s="1013"/>
      <c r="F120" s="1013"/>
      <c r="G120" s="1020"/>
      <c r="H120" s="1015"/>
      <c r="I120" s="1016"/>
      <c r="J120" s="1013"/>
      <c r="K120" s="985"/>
    </row>
    <row r="121" spans="1:11" ht="42" hidden="1" customHeight="1" x14ac:dyDescent="0.25">
      <c r="A121" s="1109"/>
      <c r="B121" s="1110"/>
      <c r="C121" s="680"/>
      <c r="D121" s="984"/>
      <c r="E121" s="1012"/>
      <c r="F121" s="1013"/>
      <c r="G121" s="1014"/>
      <c r="H121" s="1015"/>
      <c r="I121" s="1016"/>
      <c r="J121" s="1017">
        <f t="shared" ref="J121" si="58">D121-E121-F121-G121</f>
        <v>0</v>
      </c>
      <c r="K121" s="1111"/>
    </row>
    <row r="122" spans="1:11" ht="42" hidden="1" customHeight="1" x14ac:dyDescent="0.25">
      <c r="A122" s="1109"/>
      <c r="B122" s="1110">
        <f>+[6]ระบบการควบคุมฯ!B965</f>
        <v>0</v>
      </c>
      <c r="C122" s="680">
        <f>+[6]ระบบการควบคุมฯ!C965</f>
        <v>0</v>
      </c>
      <c r="D122" s="1013"/>
      <c r="E122" s="1013"/>
      <c r="F122" s="1013"/>
      <c r="G122" s="1020"/>
      <c r="H122" s="1015"/>
      <c r="I122" s="1016"/>
      <c r="J122" s="1013"/>
      <c r="K122" s="1111"/>
    </row>
    <row r="123" spans="1:11" ht="42" hidden="1" customHeight="1" x14ac:dyDescent="0.6">
      <c r="A123" s="1116" t="s">
        <v>30</v>
      </c>
      <c r="B123" s="1098" t="str">
        <f>+[6]ระบบการควบคุมฯ!B1034</f>
        <v xml:space="preserve">ครุภัณฑ์การศึกษา 120611 </v>
      </c>
      <c r="C123" s="1099"/>
      <c r="D123" s="1100">
        <f>+D124+D127</f>
        <v>0</v>
      </c>
      <c r="E123" s="1100">
        <f t="shared" ref="E123:J123" si="59">+E124+E127</f>
        <v>0</v>
      </c>
      <c r="F123" s="1100">
        <f t="shared" si="59"/>
        <v>0</v>
      </c>
      <c r="G123" s="1100">
        <f>+G124+G127</f>
        <v>0</v>
      </c>
      <c r="H123" s="1100">
        <f t="shared" si="59"/>
        <v>0</v>
      </c>
      <c r="I123" s="1100">
        <f t="shared" si="59"/>
        <v>0</v>
      </c>
      <c r="J123" s="1100">
        <f t="shared" si="59"/>
        <v>0</v>
      </c>
      <c r="K123" s="1101">
        <f t="shared" ref="E123:K124" si="60">+K124</f>
        <v>0</v>
      </c>
    </row>
    <row r="124" spans="1:11" ht="42" hidden="1" customHeight="1" x14ac:dyDescent="0.25">
      <c r="A124" s="1117" t="s">
        <v>142</v>
      </c>
      <c r="B124" s="1118" t="str">
        <f>+[6]ระบบการควบคุมฯ!B1035</f>
        <v>ครุภัณฑ์งานอาชีพระดับประถมศึกษา แบบ 2 จำนวน 1 ชุด</v>
      </c>
      <c r="C124" s="1119" t="str">
        <f>+[6]ระบบการควบคุมฯ!C1035</f>
        <v>ศธ04002/ว1802 ลว.8 พค 67 โอนครั้งที่ 7</v>
      </c>
      <c r="D124" s="1120">
        <f>+D125</f>
        <v>0</v>
      </c>
      <c r="E124" s="1120">
        <f t="shared" si="60"/>
        <v>0</v>
      </c>
      <c r="F124" s="1120">
        <f t="shared" si="60"/>
        <v>0</v>
      </c>
      <c r="G124" s="1120">
        <f t="shared" si="60"/>
        <v>0</v>
      </c>
      <c r="H124" s="1120">
        <f t="shared" si="60"/>
        <v>0</v>
      </c>
      <c r="I124" s="1120">
        <f t="shared" si="60"/>
        <v>0</v>
      </c>
      <c r="J124" s="1120">
        <f t="shared" si="60"/>
        <v>0</v>
      </c>
      <c r="K124" s="1121"/>
    </row>
    <row r="125" spans="1:11" ht="42" hidden="1" customHeight="1" x14ac:dyDescent="0.25">
      <c r="A125" s="950" t="str">
        <f>+[6]ระบบการควบคุมฯ!A1036</f>
        <v>1)</v>
      </c>
      <c r="B125" s="1110" t="str">
        <f>+[6]ระบบการควบคุมฯ!B1036</f>
        <v>โรงเรียนกลางคลองสิบ</v>
      </c>
      <c r="C125" s="680" t="str">
        <f>+[6]ระบบการควบคุมฯ!C1036</f>
        <v>20004350002003112040</v>
      </c>
      <c r="D125" s="984"/>
      <c r="E125" s="1012"/>
      <c r="F125" s="1013"/>
      <c r="G125" s="1014"/>
      <c r="H125" s="1015"/>
      <c r="I125" s="1016"/>
      <c r="J125" s="1017">
        <f t="shared" ref="J125" si="61">D125-E125-F125-G125</f>
        <v>0</v>
      </c>
      <c r="K125" s="1111"/>
    </row>
    <row r="126" spans="1:11" ht="21" hidden="1" customHeight="1" x14ac:dyDescent="0.25">
      <c r="A126" s="1122">
        <f>+[6]ระบบการควบคุมฯ!A1037</f>
        <v>0</v>
      </c>
      <c r="B126" s="1110" t="str">
        <f>+[6]ระบบการควบคุมฯ!B1037</f>
        <v>ผูกพัน ครบ 16 มิย 67</v>
      </c>
      <c r="C126" s="680">
        <f>+[6]ระบบการควบคุมฯ!C1037</f>
        <v>4100394375</v>
      </c>
      <c r="D126" s="1013"/>
      <c r="E126" s="1013"/>
      <c r="F126" s="1013"/>
      <c r="G126" s="1020"/>
      <c r="H126" s="1015"/>
      <c r="I126" s="1016"/>
      <c r="J126" s="1013"/>
      <c r="K126" s="1111"/>
    </row>
    <row r="127" spans="1:11" ht="21" hidden="1" customHeight="1" x14ac:dyDescent="0.25">
      <c r="A127" s="1123" t="s">
        <v>143</v>
      </c>
      <c r="B127" s="1124" t="str">
        <f>+[6]ระบบการควบคุมฯ!B1045</f>
        <v>โต๊ะเก้าอี้นักเรียน ระดับประถมศึกษา ชุดละ 1500 บาท</v>
      </c>
      <c r="C127" s="1119" t="str">
        <f>+[6]ระบบการควบคุมฯ!C1045</f>
        <v>ศธ04002/ว1802 ลว.8 พค 67 โอนครั้งที่ 7</v>
      </c>
      <c r="D127" s="1120">
        <f>SUM(D128:D132)</f>
        <v>0</v>
      </c>
      <c r="E127" s="1120">
        <f t="shared" ref="E127:J127" si="62">SUM(E128:E132)</f>
        <v>0</v>
      </c>
      <c r="F127" s="1120">
        <f t="shared" si="62"/>
        <v>0</v>
      </c>
      <c r="G127" s="1120">
        <f t="shared" si="62"/>
        <v>0</v>
      </c>
      <c r="H127" s="1120">
        <f t="shared" si="62"/>
        <v>0</v>
      </c>
      <c r="I127" s="1120">
        <f t="shared" si="62"/>
        <v>0</v>
      </c>
      <c r="J127" s="1120">
        <f t="shared" si="62"/>
        <v>0</v>
      </c>
      <c r="K127" s="1121"/>
    </row>
    <row r="128" spans="1:11" ht="21" hidden="1" customHeight="1" x14ac:dyDescent="0.45">
      <c r="A128" s="1122" t="str">
        <f>+[6]ระบบการควบคุมฯ!A1046</f>
        <v>1)</v>
      </c>
      <c r="B128" s="1125" t="str">
        <f>+[6]ระบบการควบคุมฯ!B1046</f>
        <v>โรงเรียนคลองสิบสามผิวศรีราษฏร์บำรุง</v>
      </c>
      <c r="C128" s="678" t="str">
        <f>+[6]ระบบการควบคุมฯ!C1046</f>
        <v>20004350002003112045</v>
      </c>
      <c r="D128" s="984"/>
      <c r="E128" s="1012"/>
      <c r="F128" s="1013"/>
      <c r="G128" s="1014"/>
      <c r="H128" s="1015"/>
      <c r="I128" s="1016"/>
      <c r="J128" s="1017">
        <f t="shared" ref="J128" si="63">D128-E128-F128-G128</f>
        <v>0</v>
      </c>
      <c r="K128" s="1072"/>
    </row>
    <row r="129" spans="1:11" ht="21" hidden="1" customHeight="1" x14ac:dyDescent="0.45">
      <c r="A129" s="1122">
        <f>+[6]ระบบการควบคุมฯ!A1047</f>
        <v>0</v>
      </c>
      <c r="B129" s="1125" t="str">
        <f>+[6]ระบบการควบคุมฯ!B1047</f>
        <v>ผูกพัน ครบ 19 มิย 67</v>
      </c>
      <c r="C129" s="678">
        <f>+[6]ระบบการควบคุมฯ!C1047</f>
        <v>4100395365</v>
      </c>
      <c r="D129" s="1013"/>
      <c r="E129" s="1013"/>
      <c r="F129" s="1013"/>
      <c r="G129" s="1020"/>
      <c r="H129" s="1015"/>
      <c r="I129" s="1016"/>
      <c r="J129" s="1013"/>
      <c r="K129" s="1072"/>
    </row>
    <row r="130" spans="1:11" ht="21" hidden="1" customHeight="1" x14ac:dyDescent="0.45">
      <c r="A130" s="1122" t="str">
        <f>+[6]ระบบการควบคุมฯ!A1049</f>
        <v>2)</v>
      </c>
      <c r="B130" s="1125" t="str">
        <f>+[6]ระบบการควบคุมฯ!B1049</f>
        <v>โรงเรียนวัดพวงแก้ว</v>
      </c>
      <c r="C130" s="678" t="str">
        <f>+[6]ระบบการควบคุมฯ!C1049</f>
        <v>20004350002003112046</v>
      </c>
      <c r="D130" s="984"/>
      <c r="E130" s="1012"/>
      <c r="F130" s="1013"/>
      <c r="G130" s="1014"/>
      <c r="H130" s="1015"/>
      <c r="I130" s="1016"/>
      <c r="J130" s="1017">
        <f t="shared" ref="J130" si="64">D130-E130-F130-G130</f>
        <v>0</v>
      </c>
      <c r="K130" s="1072"/>
    </row>
    <row r="131" spans="1:11" ht="21" hidden="1" customHeight="1" x14ac:dyDescent="0.45">
      <c r="A131" s="1122">
        <f>+[6]ระบบการควบคุมฯ!A1050</f>
        <v>0</v>
      </c>
      <c r="B131" s="1125" t="str">
        <f>+[6]ระบบการควบคุมฯ!B1050</f>
        <v>ผูกพัน ครบ 26 มิย 67</v>
      </c>
      <c r="C131" s="678">
        <f>+[6]ระบบการควบคุมฯ!C1050</f>
        <v>4100395151</v>
      </c>
      <c r="D131" s="1013"/>
      <c r="E131" s="1013"/>
      <c r="F131" s="1013"/>
      <c r="G131" s="1020"/>
      <c r="H131" s="1015"/>
      <c r="I131" s="1016"/>
      <c r="J131" s="1013"/>
      <c r="K131" s="1072"/>
    </row>
    <row r="132" spans="1:11" ht="21" hidden="1" customHeight="1" x14ac:dyDescent="0.25">
      <c r="A132" s="1122" t="str">
        <f>+[6]ระบบการควบคุมฯ!A1052</f>
        <v>3)</v>
      </c>
      <c r="B132" s="1125" t="str">
        <f>+[6]ระบบการควบคุมฯ!B1052</f>
        <v>โรงเรียนหิรัญพงษ์อนุสรณ์</v>
      </c>
      <c r="C132" s="678" t="str">
        <f>+[6]ระบบการควบคุมฯ!C1052</f>
        <v>20004350002003112048</v>
      </c>
      <c r="D132" s="984"/>
      <c r="E132" s="1012"/>
      <c r="F132" s="1013"/>
      <c r="G132" s="1014"/>
      <c r="H132" s="1015"/>
      <c r="I132" s="1016"/>
      <c r="J132" s="1017">
        <f t="shared" ref="J132" si="65">D132-E132-F132-G132</f>
        <v>0</v>
      </c>
      <c r="K132" s="1111"/>
    </row>
    <row r="133" spans="1:11" ht="21" hidden="1" customHeight="1" x14ac:dyDescent="0.45">
      <c r="A133" s="1122">
        <f>+[6]ระบบการควบคุมฯ!A1053</f>
        <v>0</v>
      </c>
      <c r="B133" s="1125" t="str">
        <f>+[6]ระบบการควบคุมฯ!B1053</f>
        <v>ผูกพัน ครบ 7 มิย 67</v>
      </c>
      <c r="C133" s="678">
        <f>+[6]ระบบการควบคุมฯ!C1053</f>
        <v>4100392574</v>
      </c>
      <c r="D133" s="1013"/>
      <c r="E133" s="1013"/>
      <c r="F133" s="1013"/>
      <c r="G133" s="1020"/>
      <c r="H133" s="1015"/>
      <c r="I133" s="1016"/>
      <c r="J133" s="1013"/>
      <c r="K133" s="1072"/>
    </row>
    <row r="134" spans="1:11" ht="21" customHeight="1" x14ac:dyDescent="0.6">
      <c r="A134" s="938" t="str">
        <f>+[6]ระบบการควบคุมฯ!A1059</f>
        <v>1.5.2</v>
      </c>
      <c r="B134" s="1126" t="str">
        <f>+[6]ระบบการควบคุมฯ!B1059</f>
        <v xml:space="preserve">กิจกรรมรองเทคโนโลยีดิจิทัลเพื่อการศึกษาขั้นพื้นฐาน </v>
      </c>
      <c r="C134" s="672" t="str">
        <f>+[6]ระบบการควบคุมฯ!C1059</f>
        <v>20004 69 05164 00063</v>
      </c>
      <c r="D134" s="28">
        <f>+D135</f>
        <v>519300</v>
      </c>
      <c r="E134" s="28">
        <f t="shared" ref="E134:J134" si="66">+E135</f>
        <v>518600</v>
      </c>
      <c r="F134" s="28">
        <f t="shared" si="66"/>
        <v>0</v>
      </c>
      <c r="G134" s="28">
        <f t="shared" si="66"/>
        <v>0</v>
      </c>
      <c r="H134" s="28">
        <f t="shared" si="66"/>
        <v>0</v>
      </c>
      <c r="I134" s="28">
        <f t="shared" si="66"/>
        <v>0</v>
      </c>
      <c r="J134" s="28">
        <f t="shared" si="66"/>
        <v>700</v>
      </c>
      <c r="K134" s="278"/>
    </row>
    <row r="135" spans="1:11" ht="21" customHeight="1" x14ac:dyDescent="0.6">
      <c r="A135" s="274" t="str">
        <f>+[6]ระบบการควบคุมฯ!A1068</f>
        <v>15.2.2</v>
      </c>
      <c r="B135" s="275" t="str">
        <f>+[6]ระบบการควบคุมฯ!B1068</f>
        <v xml:space="preserve"> งบลงทุน ค่าครุภัณฑ์ 6911310</v>
      </c>
      <c r="C135" s="675" t="str">
        <f>+[6]ระบบการควบคุมฯ!C1068</f>
        <v>20004 37001 00031xxxxx</v>
      </c>
      <c r="D135" s="23">
        <f>SUM(D137:D138)</f>
        <v>519300</v>
      </c>
      <c r="E135" s="23">
        <f t="shared" ref="E135:J135" si="67">SUM(E137:E138)</f>
        <v>518600</v>
      </c>
      <c r="F135" s="23">
        <f t="shared" si="67"/>
        <v>0</v>
      </c>
      <c r="G135" s="23">
        <f t="shared" si="67"/>
        <v>0</v>
      </c>
      <c r="H135" s="23">
        <f t="shared" si="67"/>
        <v>0</v>
      </c>
      <c r="I135" s="23">
        <f t="shared" si="67"/>
        <v>0</v>
      </c>
      <c r="J135" s="23">
        <f t="shared" si="67"/>
        <v>700</v>
      </c>
      <c r="K135" s="280"/>
    </row>
    <row r="136" spans="1:11" ht="21" customHeight="1" x14ac:dyDescent="0.6">
      <c r="A136" s="961" t="str">
        <f>+[6]ระบบการควบคุมฯ!A1069</f>
        <v>15.2.2.1</v>
      </c>
      <c r="B136" s="962" t="str">
        <f>+[6]ระบบการควบคุมฯ!B1069</f>
        <v>ครุภัณฑ์คอมพิวเตอร์  120610</v>
      </c>
      <c r="C136" s="1127" t="str">
        <f>+[6]ระบบการควบคุมฯ!C1069</f>
        <v>20004 69 05164 00063</v>
      </c>
      <c r="D136" s="964">
        <f>+D137</f>
        <v>0</v>
      </c>
      <c r="E136" s="964">
        <f t="shared" ref="E136:K136" si="68">+E137</f>
        <v>0</v>
      </c>
      <c r="F136" s="964">
        <f t="shared" si="68"/>
        <v>0</v>
      </c>
      <c r="G136" s="964">
        <f t="shared" si="68"/>
        <v>0</v>
      </c>
      <c r="H136" s="964">
        <f t="shared" si="68"/>
        <v>0</v>
      </c>
      <c r="I136" s="964">
        <f t="shared" si="68"/>
        <v>0</v>
      </c>
      <c r="J136" s="964">
        <f t="shared" si="68"/>
        <v>0</v>
      </c>
      <c r="K136" s="1128">
        <f t="shared" si="68"/>
        <v>0</v>
      </c>
    </row>
    <row r="137" spans="1:11" ht="43.8" customHeight="1" x14ac:dyDescent="0.25">
      <c r="A137" s="950">
        <f>+[6]ระบบการควบคุมฯ!A1070</f>
        <v>1</v>
      </c>
      <c r="B137" s="1129" t="str">
        <f>+[6]ระบบการควบคุมฯ!B1070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37" s="1129" t="str">
        <f>+[6]ระบบการควบคุมฯ!C1070</f>
        <v>ศธ 04002/ว49497 ลว 26 พย 68 โอนครั้งที่ 108</v>
      </c>
      <c r="D137" s="984">
        <f>+[6]ระบบการควบคุมฯ!F1032</f>
        <v>0</v>
      </c>
      <c r="E137" s="984">
        <f>+[6]ระบบการควบคุมฯ!G1032+[6]ระบบการควบคุมฯ!H1032</f>
        <v>0</v>
      </c>
      <c r="F137" s="984">
        <f>+[6]ระบบการควบคุมฯ!I1032+[6]ระบบการควบคุมฯ!J1032</f>
        <v>0</v>
      </c>
      <c r="G137" s="984">
        <f>+[6]ระบบการควบคุมฯ!K1032+[6]ระบบการควบคุมฯ!L1032</f>
        <v>0</v>
      </c>
      <c r="H137" s="984">
        <f>+[6]ระบบการควบคุมฯ!J1032</f>
        <v>0</v>
      </c>
      <c r="I137" s="984">
        <f>+[6]ระบบการควบคุมฯ!K1032</f>
        <v>0</v>
      </c>
      <c r="J137" s="984">
        <f>+D137-E137-G137</f>
        <v>0</v>
      </c>
      <c r="K137" s="1111"/>
    </row>
    <row r="138" spans="1:11" ht="21" customHeight="1" x14ac:dyDescent="0.25">
      <c r="A138" s="950" t="str">
        <f>+[6]ระบบการควบคุมฯ!A1071</f>
        <v>1)</v>
      </c>
      <c r="B138" s="1129" t="str">
        <f>+[6]ระบบการควบคุมฯ!B1071</f>
        <v>โรงเรียนวัดโปรยฝน</v>
      </c>
      <c r="C138" s="1130" t="str">
        <f>+[6]ระบบการควบคุมฯ!C1071</f>
        <v>20004 37001 0003110066</v>
      </c>
      <c r="D138" s="984">
        <f>+[6]ระบบการควบคุมฯ!D1071</f>
        <v>519300</v>
      </c>
      <c r="E138" s="1013">
        <f>+[6]ระบบการควบคุมฯ!G1071+[6]ระบบการควบคุมฯ!H1071</f>
        <v>518600</v>
      </c>
      <c r="F138" s="1013">
        <f>+[6]ระบบการควบคุมฯ!I1071+[6]ระบบการควบคุมฯ!J1071</f>
        <v>0</v>
      </c>
      <c r="G138" s="1020">
        <f>+[6]ระบบการควบคุมฯ!K1071+[6]ระบบการควบคุมฯ!L1071</f>
        <v>0</v>
      </c>
      <c r="H138" s="1028"/>
      <c r="I138" s="1029"/>
      <c r="J138" s="984">
        <f>+D138-E138-G138</f>
        <v>700</v>
      </c>
      <c r="K138" s="1111"/>
    </row>
    <row r="139" spans="1:11" ht="21" hidden="1" customHeight="1" x14ac:dyDescent="0.25">
      <c r="A139" s="1112"/>
      <c r="B139" s="1131"/>
      <c r="C139" s="1113"/>
      <c r="D139" s="1013"/>
      <c r="E139" s="1013"/>
      <c r="F139" s="1013"/>
      <c r="G139" s="1020"/>
      <c r="H139" s="1015"/>
      <c r="I139" s="1016"/>
      <c r="J139" s="1013"/>
      <c r="K139" s="1111"/>
    </row>
    <row r="140" spans="1:11" ht="21" hidden="1" customHeight="1" x14ac:dyDescent="0.25">
      <c r="A140" s="1112"/>
      <c r="B140" s="1131"/>
      <c r="C140" s="1113"/>
      <c r="D140" s="1013"/>
      <c r="E140" s="1013"/>
      <c r="F140" s="1013"/>
      <c r="G140" s="1020"/>
      <c r="H140" s="1015"/>
      <c r="I140" s="1016"/>
      <c r="J140" s="1013"/>
      <c r="K140" s="1111"/>
    </row>
    <row r="141" spans="1:11" ht="21" customHeight="1" x14ac:dyDescent="0.6">
      <c r="A141" s="1132" t="str">
        <f>+[6]ระบบการควบคุมฯ!A1069</f>
        <v>15.2.2.1</v>
      </c>
      <c r="B141" s="1133" t="str">
        <f>+[6]ระบบการควบคุมฯ!B1069</f>
        <v>ครุภัณฑ์คอมพิวเตอร์  120610</v>
      </c>
      <c r="C141" s="672"/>
      <c r="D141" s="1134">
        <f>+D142</f>
        <v>0</v>
      </c>
      <c r="E141" s="1134">
        <f t="shared" ref="E141:K142" si="69">+E142</f>
        <v>0</v>
      </c>
      <c r="F141" s="1134">
        <f t="shared" si="69"/>
        <v>0</v>
      </c>
      <c r="G141" s="1134">
        <f t="shared" si="69"/>
        <v>0</v>
      </c>
      <c r="H141" s="1134">
        <f t="shared" si="69"/>
        <v>0</v>
      </c>
      <c r="I141" s="1134">
        <f t="shared" si="69"/>
        <v>0</v>
      </c>
      <c r="J141" s="1134">
        <f t="shared" si="69"/>
        <v>0</v>
      </c>
      <c r="K141" s="1135">
        <f t="shared" si="69"/>
        <v>0</v>
      </c>
    </row>
    <row r="142" spans="1:11" ht="21" customHeight="1" x14ac:dyDescent="0.25">
      <c r="A142" s="1117" t="s">
        <v>142</v>
      </c>
      <c r="B142" s="1124" t="str">
        <f>+[6]ระบบการควบคุมฯ!B1070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42" s="1119" t="str">
        <f>+[6]ระบบการควบคุมฯ!C1070</f>
        <v>ศธ 04002/ว49497 ลว 26 พย 68 โอนครั้งที่ 108</v>
      </c>
      <c r="D142" s="1120">
        <f>+D143</f>
        <v>0</v>
      </c>
      <c r="E142" s="1120">
        <f t="shared" si="69"/>
        <v>0</v>
      </c>
      <c r="F142" s="1120">
        <f t="shared" si="69"/>
        <v>0</v>
      </c>
      <c r="G142" s="1120">
        <f t="shared" si="69"/>
        <v>0</v>
      </c>
      <c r="H142" s="1120">
        <f t="shared" si="69"/>
        <v>0</v>
      </c>
      <c r="I142" s="1120">
        <f t="shared" si="69"/>
        <v>0</v>
      </c>
      <c r="J142" s="1120">
        <f t="shared" si="69"/>
        <v>0</v>
      </c>
      <c r="K142" s="1121"/>
    </row>
    <row r="143" spans="1:11" ht="21" customHeight="1" x14ac:dyDescent="0.25">
      <c r="A143" s="950" t="str">
        <f>+[6]ระบบการควบคุมฯ!A1071</f>
        <v>1)</v>
      </c>
      <c r="B143" s="1064" t="str">
        <f>+[6]ระบบการควบคุมฯ!B1071</f>
        <v>โรงเรียนวัดโปรยฝน</v>
      </c>
      <c r="C143" s="680" t="str">
        <f>+[6]ระบบการควบคุมฯ!C1071</f>
        <v>20004 37001 0003110066</v>
      </c>
      <c r="D143" s="984"/>
      <c r="E143" s="1012"/>
      <c r="F143" s="1013"/>
      <c r="G143" s="1014"/>
      <c r="H143" s="1015"/>
      <c r="I143" s="1016"/>
      <c r="J143" s="1017">
        <f t="shared" ref="J143" si="70">D143-E143-F143-G143</f>
        <v>0</v>
      </c>
      <c r="K143" s="1136"/>
    </row>
    <row r="144" spans="1:11" ht="21" hidden="1" customHeight="1" x14ac:dyDescent="0.25">
      <c r="A144" s="950"/>
      <c r="B144" s="1064"/>
      <c r="C144" s="680"/>
      <c r="D144" s="984"/>
      <c r="E144" s="1137"/>
      <c r="F144" s="1013"/>
      <c r="G144" s="1020"/>
      <c r="H144" s="1015"/>
      <c r="I144" s="1016"/>
      <c r="J144" s="1017"/>
      <c r="K144" s="1136"/>
    </row>
    <row r="145" spans="1:11" ht="21" customHeight="1" x14ac:dyDescent="0.25">
      <c r="A145" s="997">
        <f>+[6]ระบบการควบคุมฯ!A1148</f>
        <v>1.6</v>
      </c>
      <c r="B145" s="998" t="str">
        <f>+[6]ระบบการควบคุมฯ!B1148</f>
        <v xml:space="preserve">กิจกรรมการจัดการศึกษามัธยมศึกษาตอนต้นสำหรับโรงเรียนปกติ  </v>
      </c>
      <c r="C145" s="672" t="s">
        <v>144</v>
      </c>
      <c r="D145" s="26">
        <f>+D146</f>
        <v>313200</v>
      </c>
      <c r="E145" s="26">
        <f t="shared" ref="E145:K145" si="71">+E146</f>
        <v>0</v>
      </c>
      <c r="F145" s="26">
        <f t="shared" si="71"/>
        <v>0</v>
      </c>
      <c r="G145" s="26">
        <f t="shared" si="71"/>
        <v>313200</v>
      </c>
      <c r="H145" s="26">
        <f t="shared" si="71"/>
        <v>0</v>
      </c>
      <c r="I145" s="26">
        <f t="shared" si="71"/>
        <v>0</v>
      </c>
      <c r="J145" s="26">
        <f t="shared" si="71"/>
        <v>0</v>
      </c>
      <c r="K145" s="26">
        <f t="shared" si="71"/>
        <v>0</v>
      </c>
    </row>
    <row r="146" spans="1:11" ht="21" customHeight="1" x14ac:dyDescent="0.6">
      <c r="A146" s="1138"/>
      <c r="B146" s="1082" t="str">
        <f>+[6]ระบบการควบคุมฯ!B1150</f>
        <v>งบลงทุน ค่าครุภัณฑ์ 6911310</v>
      </c>
      <c r="C146" s="675"/>
      <c r="D146" s="23">
        <f>+D147+D154+D160</f>
        <v>313200</v>
      </c>
      <c r="E146" s="23">
        <f t="shared" ref="E146:K146" si="72">+E147+E154+E160</f>
        <v>0</v>
      </c>
      <c r="F146" s="23">
        <f t="shared" si="72"/>
        <v>0</v>
      </c>
      <c r="G146" s="23">
        <f t="shared" si="72"/>
        <v>313200</v>
      </c>
      <c r="H146" s="23">
        <f t="shared" si="72"/>
        <v>0</v>
      </c>
      <c r="I146" s="23">
        <f t="shared" si="72"/>
        <v>0</v>
      </c>
      <c r="J146" s="23">
        <f t="shared" si="72"/>
        <v>0</v>
      </c>
      <c r="K146" s="23">
        <f t="shared" si="72"/>
        <v>0</v>
      </c>
    </row>
    <row r="147" spans="1:11" ht="21" customHeight="1" x14ac:dyDescent="0.6">
      <c r="A147" s="1139">
        <f>+[6]ระบบการควบคุมฯ!A1151</f>
        <v>0</v>
      </c>
      <c r="B147" s="1140" t="str">
        <f>+[6]ระบบการควบคุมฯ!B1151</f>
        <v>ครุภัณฑ์สำนักงาน 120601</v>
      </c>
      <c r="C147" s="1141"/>
      <c r="D147" s="1142">
        <f>+D148+D150+D152</f>
        <v>100200</v>
      </c>
      <c r="E147" s="1142">
        <f t="shared" ref="E147:J147" si="73">+E148+E150+E152</f>
        <v>0</v>
      </c>
      <c r="F147" s="1142">
        <f t="shared" si="73"/>
        <v>0</v>
      </c>
      <c r="G147" s="1142">
        <f t="shared" si="73"/>
        <v>100200</v>
      </c>
      <c r="H147" s="1142">
        <f t="shared" si="73"/>
        <v>0</v>
      </c>
      <c r="I147" s="1142">
        <f t="shared" si="73"/>
        <v>0</v>
      </c>
      <c r="J147" s="1142">
        <f t="shared" si="73"/>
        <v>0</v>
      </c>
      <c r="K147" s="1143"/>
    </row>
    <row r="148" spans="1:11" ht="21" customHeight="1" x14ac:dyDescent="0.25">
      <c r="A148" s="1123" t="str">
        <f>+[6]ระบบการควบคุมฯ!A1152</f>
        <v>1.6.1.1</v>
      </c>
      <c r="B148" s="1124" t="str">
        <f>+[6]ระบบการควบคุมฯ!B1152</f>
        <v>เครื่องถ่ายเอกสารระบบดิจิทัล (ขาว-ดำ) ความเร็ว 20 แผ่นต่อนาที</v>
      </c>
      <c r="C148" s="1119" t="str">
        <f>+[6]ระบบการควบคุมฯ!C1152</f>
        <v xml:space="preserve">ศธ04002/ว47350 ลว. 27 ตค 68 โอนครั้งที่ 14 </v>
      </c>
      <c r="D148" s="1120">
        <f>+D149</f>
        <v>90000</v>
      </c>
      <c r="E148" s="1120">
        <f t="shared" ref="E148:J152" si="74">+E149</f>
        <v>0</v>
      </c>
      <c r="F148" s="1120">
        <f t="shared" si="74"/>
        <v>0</v>
      </c>
      <c r="G148" s="1120">
        <f t="shared" si="74"/>
        <v>90000</v>
      </c>
      <c r="H148" s="1120">
        <f t="shared" si="74"/>
        <v>0</v>
      </c>
      <c r="I148" s="1120">
        <f t="shared" si="74"/>
        <v>0</v>
      </c>
      <c r="J148" s="1120">
        <f t="shared" si="74"/>
        <v>0</v>
      </c>
      <c r="K148" s="1121"/>
    </row>
    <row r="149" spans="1:11" ht="21" customHeight="1" x14ac:dyDescent="0.25">
      <c r="A149" s="1144" t="str">
        <f>+[6]ระบบการควบคุมฯ!A1154</f>
        <v>1)</v>
      </c>
      <c r="B149" s="1064" t="str">
        <f>+[6]ระบบการควบคุมฯ!B1154</f>
        <v>สพป.ปทุมธานี เขต 2</v>
      </c>
      <c r="C149" s="680" t="str">
        <f>+[6]ระบบการควบคุมฯ!C1154</f>
        <v>20004370010003112995</v>
      </c>
      <c r="D149" s="984">
        <f>+[6]ระบบการควบคุมฯ!F1154</f>
        <v>90000</v>
      </c>
      <c r="E149" s="984">
        <f>+[6]ระบบการควบคุมฯ!G1154+[6]ระบบการควบคุมฯ!H1154</f>
        <v>0</v>
      </c>
      <c r="F149" s="984">
        <f>+[6]ระบบการควบคุมฯ!I1154+[6]ระบบการควบคุมฯ!J1154</f>
        <v>0</v>
      </c>
      <c r="G149" s="1047">
        <f>+[6]ระบบการควบคุมฯ!K1154+[6]ระบบการควบคุมฯ!L1154</f>
        <v>90000</v>
      </c>
      <c r="H149" s="1028"/>
      <c r="I149" s="22"/>
      <c r="J149" s="984">
        <f>+D149-E149-G149</f>
        <v>0</v>
      </c>
      <c r="K149" s="1111"/>
    </row>
    <row r="150" spans="1:11" ht="21" customHeight="1" x14ac:dyDescent="0.25">
      <c r="A150" s="1123" t="str">
        <f>+[6]ระบบการควบคุมฯ!A1156</f>
        <v>1.6.1.2</v>
      </c>
      <c r="B150" s="1124" t="str">
        <f>+[6]ระบบการควบคุมฯ!B1156</f>
        <v>พัดลม แบบโคจรติดผนัง ขนาดไม่น้อยกว่า 16 นิ้ว (400 มิลลิเมตร) เครื่องละ 1,000 บาท</v>
      </c>
      <c r="C150" s="1119" t="s">
        <v>237</v>
      </c>
      <c r="D150" s="1120">
        <f>+D151</f>
        <v>9000</v>
      </c>
      <c r="E150" s="1120">
        <f t="shared" si="74"/>
        <v>0</v>
      </c>
      <c r="F150" s="1120">
        <f t="shared" si="74"/>
        <v>0</v>
      </c>
      <c r="G150" s="1120">
        <f t="shared" si="74"/>
        <v>9000</v>
      </c>
      <c r="H150" s="1120">
        <f t="shared" si="74"/>
        <v>0</v>
      </c>
      <c r="I150" s="1120">
        <f t="shared" si="74"/>
        <v>0</v>
      </c>
      <c r="J150" s="1120">
        <f t="shared" si="74"/>
        <v>0</v>
      </c>
      <c r="K150" s="1121"/>
    </row>
    <row r="151" spans="1:11" ht="42" customHeight="1" x14ac:dyDescent="0.25">
      <c r="A151" s="1144" t="str">
        <f>+[6]ระบบการควบคุมฯ!A1157</f>
        <v>1)</v>
      </c>
      <c r="B151" s="1064" t="str">
        <f>+[6]ระบบการควบคุมฯ!B1157</f>
        <v>สพป.ปทุมธานี เขต 2</v>
      </c>
      <c r="C151" s="1145" t="str">
        <f>+[6]ระบบการควบคุมฯ!C1160</f>
        <v>20004370010003112997</v>
      </c>
      <c r="D151" s="984">
        <f>+[6]ระบบการควบคุมฯ!D1157</f>
        <v>9000</v>
      </c>
      <c r="E151" s="984">
        <f>+[6]ระบบการควบคุมฯ!G1157+[6]ระบบการควบคุมฯ!H1157</f>
        <v>0</v>
      </c>
      <c r="F151" s="984"/>
      <c r="G151" s="1047">
        <f>+[6]ระบบการควบคุมฯ!K1157+[6]ระบบการควบคุมฯ!L1157</f>
        <v>9000</v>
      </c>
      <c r="H151" s="1028"/>
      <c r="I151" s="22"/>
      <c r="J151" s="984">
        <f>+D151-E151-G151</f>
        <v>0</v>
      </c>
      <c r="K151" s="1111"/>
    </row>
    <row r="152" spans="1:11" ht="42" x14ac:dyDescent="0.25">
      <c r="A152" s="1123" t="str">
        <f>+[6]ระบบการควบคุมฯ!A1158</f>
        <v>1.6.1.3</v>
      </c>
      <c r="B152" s="1124" t="str">
        <f>+[6]ระบบการควบคุมฯ!B1158</f>
        <v xml:space="preserve">พัดลม แบบโคจรติดเพดาน ขนาดไม่น้อยกว่า 16 นิ้ว (400 มิลลิเมตร) </v>
      </c>
      <c r="C152" s="1146" t="str">
        <f>+[6]ระบบการควบคุมฯ!C1158</f>
        <v xml:space="preserve">ศธ04002/ว47350 ลว. 27 ตค 68 โอนครั้งที่ 14 </v>
      </c>
      <c r="D152" s="1120">
        <f>+D153</f>
        <v>1200</v>
      </c>
      <c r="E152" s="1120">
        <f t="shared" si="74"/>
        <v>0</v>
      </c>
      <c r="F152" s="1120">
        <f t="shared" si="74"/>
        <v>0</v>
      </c>
      <c r="G152" s="1120">
        <f t="shared" si="74"/>
        <v>1200</v>
      </c>
      <c r="H152" s="1120">
        <f t="shared" si="74"/>
        <v>0</v>
      </c>
      <c r="I152" s="1120">
        <f t="shared" si="74"/>
        <v>0</v>
      </c>
      <c r="J152" s="1120">
        <f t="shared" si="74"/>
        <v>0</v>
      </c>
      <c r="K152" s="1121"/>
    </row>
    <row r="153" spans="1:11" x14ac:dyDescent="0.25">
      <c r="A153" s="1144" t="str">
        <f>+[6]ระบบการควบคุมฯ!A1160</f>
        <v>1)</v>
      </c>
      <c r="B153" s="1064" t="str">
        <f>+[6]ระบบการควบคุมฯ!B1160</f>
        <v>สพป.ปทุมธานี เขต 2</v>
      </c>
      <c r="C153" s="1145" t="str">
        <f>+[6]ระบบการควบคุมฯ!C1160</f>
        <v>20004370010003112997</v>
      </c>
      <c r="D153" s="984">
        <f>+[6]ระบบการควบคุมฯ!D1160</f>
        <v>1200</v>
      </c>
      <c r="E153" s="984">
        <f>+[6]ระบบการควบคุมฯ!G1158+[6]ระบบการควบคุมฯ!H1158</f>
        <v>0</v>
      </c>
      <c r="F153" s="984">
        <f>+[6]ระบบการควบคุมฯ!I1158+[6]ระบบการควบคุมฯ!J1158</f>
        <v>0</v>
      </c>
      <c r="G153" s="1047">
        <f>+[6]ระบบการควบคุมฯ!K1158+[6]ระบบการควบคุมฯ!L1158</f>
        <v>1200</v>
      </c>
      <c r="H153" s="1028"/>
      <c r="I153" s="22"/>
      <c r="J153" s="984">
        <f>+D153-E153-G153</f>
        <v>0</v>
      </c>
      <c r="K153" s="1111"/>
    </row>
    <row r="154" spans="1:11" ht="21" customHeight="1" x14ac:dyDescent="0.6">
      <c r="A154" s="1147">
        <f>+[6]ระบบการควบคุมฯ!A1161</f>
        <v>0</v>
      </c>
      <c r="B154" s="1140" t="str">
        <f>+[6]ระบบการควบคุมฯ!B1161</f>
        <v>ครุภัณฑ์โฆษณา 120604</v>
      </c>
      <c r="C154" s="1141"/>
      <c r="D154" s="1142">
        <f>+D155+D158</f>
        <v>198000</v>
      </c>
      <c r="E154" s="1142">
        <f t="shared" ref="E154:J154" si="75">+E155+E158</f>
        <v>0</v>
      </c>
      <c r="F154" s="1142">
        <f t="shared" si="75"/>
        <v>0</v>
      </c>
      <c r="G154" s="1142">
        <f t="shared" si="75"/>
        <v>198000</v>
      </c>
      <c r="H154" s="1142">
        <f t="shared" si="75"/>
        <v>0</v>
      </c>
      <c r="I154" s="1142">
        <f t="shared" si="75"/>
        <v>0</v>
      </c>
      <c r="J154" s="1142">
        <f t="shared" si="75"/>
        <v>0</v>
      </c>
      <c r="K154" s="1143"/>
    </row>
    <row r="155" spans="1:11" ht="63" customHeight="1" x14ac:dyDescent="0.25">
      <c r="A155" s="1123" t="str">
        <f>+[6]ระบบการควบคุมฯ!A1162</f>
        <v>1.6.1.4</v>
      </c>
      <c r="B155" s="1124" t="str">
        <f>+[6]ระบบการควบคุมฯ!B1162</f>
        <v>โทรทัศน์ แอล อี ดี (LED TV) แบบ Smart TV ระดับความละเอียดจอภาพ 3840x2160 พิกเซล ขนาด 55 นิ้ว เครื่องละ 23,000 บาท</v>
      </c>
      <c r="C155" s="1146" t="str">
        <f>+[6]ระบบการควบคุมฯ!C1162</f>
        <v xml:space="preserve">ศธ04002/ว47350 ลว. 27 ตค 68 โอนครั้งที่ 14 </v>
      </c>
      <c r="D155" s="1120">
        <f>SUM(D156:D157)</f>
        <v>138000</v>
      </c>
      <c r="E155" s="1120">
        <f t="shared" ref="E155:J155" si="76">SUM(E156:E157)</f>
        <v>0</v>
      </c>
      <c r="F155" s="1120">
        <f t="shared" si="76"/>
        <v>0</v>
      </c>
      <c r="G155" s="1120">
        <f t="shared" si="76"/>
        <v>138000</v>
      </c>
      <c r="H155" s="1120">
        <f t="shared" si="76"/>
        <v>0</v>
      </c>
      <c r="I155" s="1120">
        <f t="shared" si="76"/>
        <v>0</v>
      </c>
      <c r="J155" s="1120">
        <f t="shared" si="76"/>
        <v>0</v>
      </c>
      <c r="K155" s="1121"/>
    </row>
    <row r="156" spans="1:11" ht="21" customHeight="1" x14ac:dyDescent="0.25">
      <c r="A156" s="1144" t="str">
        <f>+[6]ระบบการควบคุมฯ!A1164</f>
        <v>1)</v>
      </c>
      <c r="B156" s="1064" t="str">
        <f>+[6]ระบบการควบคุมฯ!B1164</f>
        <v>โรงเรียนวัดเขียนเขต</v>
      </c>
      <c r="C156" s="1064" t="str">
        <f>+[6]ระบบการควบคุมฯ!C1164</f>
        <v>20004370010003112991</v>
      </c>
      <c r="D156" s="1148">
        <f>+[6]ระบบการควบคุมฯ!D1164</f>
        <v>92000</v>
      </c>
      <c r="E156" s="984">
        <f>+[6]ระบบการควบคุมฯ!G1164+[6]ระบบการควบคุมฯ!H1164</f>
        <v>0</v>
      </c>
      <c r="F156" s="984">
        <f>+[6]ระบบการควบคุมฯ!I1164+[6]ระบบการควบคุมฯ!J1164</f>
        <v>0</v>
      </c>
      <c r="G156" s="1047">
        <f>+[6]ระบบการควบคุมฯ!K1164+[6]ระบบการควบคุมฯ!L1164</f>
        <v>92000</v>
      </c>
      <c r="H156" s="1028"/>
      <c r="I156" s="22"/>
      <c r="J156" s="984">
        <f>+D156-E156-G156</f>
        <v>0</v>
      </c>
      <c r="K156" s="1111"/>
    </row>
    <row r="157" spans="1:11" ht="21" customHeight="1" x14ac:dyDescent="0.25">
      <c r="A157" s="1144" t="str">
        <f>+[6]ระบบการควบคุมฯ!A1165</f>
        <v>2)</v>
      </c>
      <c r="B157" s="1064" t="str">
        <f>+[6]ระบบการควบคุมฯ!B1165</f>
        <v>โรงเรียนชุมชนเลิศพินิจพิทยาคม</v>
      </c>
      <c r="C157" s="1064" t="str">
        <f>+[6]ระบบการควบคุมฯ!C1165</f>
        <v>20004370010003112992</v>
      </c>
      <c r="D157" s="1148">
        <f>+[6]ระบบการควบคุมฯ!D1165</f>
        <v>46000</v>
      </c>
      <c r="E157" s="984">
        <f>+[6]ระบบการควบคุมฯ!G1165+[6]ระบบการควบคุมฯ!H1165</f>
        <v>0</v>
      </c>
      <c r="F157" s="984">
        <f>+[6]ระบบการควบคุมฯ!I1165+[6]ระบบการควบคุมฯ!J1165</f>
        <v>0</v>
      </c>
      <c r="G157" s="1047">
        <f>+[6]ระบบการควบคุมฯ!K1165+[6]ระบบการควบคุมฯ!L1165</f>
        <v>46000</v>
      </c>
      <c r="H157" s="1028"/>
      <c r="I157" s="22"/>
      <c r="J157" s="984">
        <f>+D157-E157-G157</f>
        <v>0</v>
      </c>
      <c r="K157" s="1111"/>
    </row>
    <row r="158" spans="1:11" ht="21" customHeight="1" x14ac:dyDescent="0.25">
      <c r="A158" s="1123" t="str">
        <f>+[6]ระบบการควบคุมฯ!A1167</f>
        <v>1.6.1.4</v>
      </c>
      <c r="B158" s="1124" t="str">
        <f>+[6]ระบบการควบคุมฯ!B1167</f>
        <v>โทรทัศน์ แอล อี ดี (LED TV) แบบ Smart TV ระดับความละเอียดจอภาพ 3840x2160 พิกเซล ขนาด 65 นิ้ว เครื่องละ 30,000 บาท</v>
      </c>
      <c r="C158" s="1146" t="str">
        <f>+[6]ระบบการควบคุมฯ!C1167</f>
        <v xml:space="preserve">ศธ04002/ว47350 ลว. 27 ตค 68 โอนครั้งที่ 14 </v>
      </c>
      <c r="D158" s="1120">
        <f>SUM(D159)</f>
        <v>60000</v>
      </c>
      <c r="E158" s="1120">
        <f t="shared" ref="E158:J158" si="77">SUM(E159)</f>
        <v>0</v>
      </c>
      <c r="F158" s="1120">
        <f t="shared" si="77"/>
        <v>0</v>
      </c>
      <c r="G158" s="1120">
        <f t="shared" si="77"/>
        <v>60000</v>
      </c>
      <c r="H158" s="1120">
        <f t="shared" si="77"/>
        <v>0</v>
      </c>
      <c r="I158" s="1120">
        <f t="shared" si="77"/>
        <v>0</v>
      </c>
      <c r="J158" s="1120">
        <f t="shared" si="77"/>
        <v>0</v>
      </c>
      <c r="K158" s="1121"/>
    </row>
    <row r="159" spans="1:11" ht="21" customHeight="1" x14ac:dyDescent="0.25">
      <c r="A159" s="1144" t="str">
        <f>+[6]ระบบการควบคุมฯ!A1169</f>
        <v>1)</v>
      </c>
      <c r="B159" s="1064" t="str">
        <f>+[6]ระบบการควบคุมฯ!B1169</f>
        <v>โรงเรียนวัดชัยมังคลาราม</v>
      </c>
      <c r="C159" s="1064" t="str">
        <f>+[6]ระบบการควบคุมฯ!C1169</f>
        <v>20004370010003112993</v>
      </c>
      <c r="D159" s="1064">
        <f>+[6]ระบบการควบคุมฯ!D1169</f>
        <v>60000</v>
      </c>
      <c r="E159" s="984">
        <f>+[6]ระบบการควบคุมฯ!G1169+[6]ระบบการควบคุมฯ!H1169</f>
        <v>0</v>
      </c>
      <c r="F159" s="984">
        <f>+[6]ระบบการควบคุมฯ!I1169+[6]ระบบการควบคุมฯ!J1169</f>
        <v>0</v>
      </c>
      <c r="G159" s="1047">
        <f>+[6]ระบบการควบคุมฯ!K1169+[6]ระบบการควบคุมฯ!L1169</f>
        <v>60000</v>
      </c>
      <c r="H159" s="1028"/>
      <c r="I159" s="22"/>
      <c r="J159" s="984">
        <f>+D159-E159-G159</f>
        <v>0</v>
      </c>
      <c r="K159" s="1111"/>
    </row>
    <row r="160" spans="1:11" ht="21" customHeight="1" x14ac:dyDescent="0.6">
      <c r="A160" s="1139">
        <f>+[6]ระบบการควบคุมฯ!A1170</f>
        <v>0</v>
      </c>
      <c r="B160" s="1140" t="str">
        <f>+[6]ระบบการควบคุมฯ!B1170</f>
        <v>ครุภัณฑ์การศึกษา 120611</v>
      </c>
      <c r="C160" s="1141"/>
      <c r="D160" s="1142">
        <f>+D161+D163+D166</f>
        <v>15000</v>
      </c>
      <c r="E160" s="1142">
        <f t="shared" ref="E160:J160" si="78">+E161+E163+E166</f>
        <v>0</v>
      </c>
      <c r="F160" s="1142">
        <f t="shared" si="78"/>
        <v>0</v>
      </c>
      <c r="G160" s="1142">
        <f t="shared" si="78"/>
        <v>15000</v>
      </c>
      <c r="H160" s="1142">
        <f t="shared" si="78"/>
        <v>0</v>
      </c>
      <c r="I160" s="1142">
        <f t="shared" si="78"/>
        <v>0</v>
      </c>
      <c r="J160" s="1142">
        <f t="shared" si="78"/>
        <v>0</v>
      </c>
      <c r="K160" s="1143">
        <f>+K161</f>
        <v>0</v>
      </c>
    </row>
    <row r="161" spans="1:11" ht="21" customHeight="1" x14ac:dyDescent="0.25">
      <c r="A161" s="1123" t="str">
        <f>+[6]ระบบการควบคุมฯ!A1171</f>
        <v>1.6.2.2</v>
      </c>
      <c r="B161" s="1124" t="str">
        <f>+[6]ระบบการควบคุมฯ!B1171</f>
        <v>โต๊ะเก้าอี้นักเรียน สำหรับนักเรียนประถมศึกษา ชุดละ 1,500 บาท</v>
      </c>
      <c r="C161" s="1119" t="str">
        <f>+[6]ระบบการควบคุมฯ!C1171</f>
        <v xml:space="preserve">ศธ04002/ว47350 ลว. 27 ตค 68 โอนครั้งที่ 14 </v>
      </c>
      <c r="D161" s="1120">
        <f>+D162</f>
        <v>15000</v>
      </c>
      <c r="E161" s="1120">
        <f t="shared" ref="E161:J161" si="79">+E162</f>
        <v>0</v>
      </c>
      <c r="F161" s="1120">
        <f t="shared" si="79"/>
        <v>0</v>
      </c>
      <c r="G161" s="1120">
        <f t="shared" si="79"/>
        <v>15000</v>
      </c>
      <c r="H161" s="1120">
        <f t="shared" si="79"/>
        <v>0</v>
      </c>
      <c r="I161" s="1120">
        <f t="shared" si="79"/>
        <v>0</v>
      </c>
      <c r="J161" s="1120">
        <f t="shared" si="79"/>
        <v>0</v>
      </c>
      <c r="K161" s="1121"/>
    </row>
    <row r="162" spans="1:11" ht="21" customHeight="1" x14ac:dyDescent="0.25">
      <c r="A162" s="1144" t="str">
        <f>+[6]ระบบการควบคุมฯ!A1172</f>
        <v>1)</v>
      </c>
      <c r="B162" s="1064" t="str">
        <f>+[6]ระบบการควบคุมฯ!B1172</f>
        <v>โรงเรียนอยู่ประชานุเคราะห์</v>
      </c>
      <c r="C162" s="680" t="str">
        <f>+[6]ระบบการควบคุมฯ!C1172</f>
        <v>20004370010003112994</v>
      </c>
      <c r="D162" s="984">
        <f>+[6]ระบบการควบคุมฯ!F1172</f>
        <v>15000</v>
      </c>
      <c r="E162" s="984">
        <f>+[6]ระบบการควบคุมฯ!G1172+[6]ระบบการควบคุมฯ!H1172</f>
        <v>0</v>
      </c>
      <c r="F162" s="984">
        <f>+[6]ระบบการควบคุมฯ!I1172+[6]ระบบการควบคุมฯ!J1172</f>
        <v>0</v>
      </c>
      <c r="G162" s="1047">
        <f>+[6]ระบบการควบคุมฯ!K1172+[6]ระบบการควบคุมฯ!L1172</f>
        <v>15000</v>
      </c>
      <c r="H162" s="1028"/>
      <c r="I162" s="22"/>
      <c r="J162" s="984">
        <f>+D162-E162-G162</f>
        <v>0</v>
      </c>
      <c r="K162" s="1111"/>
    </row>
    <row r="163" spans="1:11" ht="21" hidden="1" customHeight="1" x14ac:dyDescent="0.25">
      <c r="A163" s="1123" t="s">
        <v>143</v>
      </c>
      <c r="B163" s="1124"/>
      <c r="C163" s="1119"/>
      <c r="D163" s="1120">
        <f>+D164+D165</f>
        <v>0</v>
      </c>
      <c r="E163" s="1120">
        <f t="shared" ref="E163:J163" si="80">+E164+E165</f>
        <v>0</v>
      </c>
      <c r="F163" s="1120">
        <f t="shared" si="80"/>
        <v>0</v>
      </c>
      <c r="G163" s="1120">
        <f t="shared" si="80"/>
        <v>0</v>
      </c>
      <c r="H163" s="1120">
        <f t="shared" si="80"/>
        <v>0</v>
      </c>
      <c r="I163" s="1120">
        <f t="shared" si="80"/>
        <v>0</v>
      </c>
      <c r="J163" s="1120">
        <f t="shared" si="80"/>
        <v>0</v>
      </c>
      <c r="K163" s="1121"/>
    </row>
    <row r="164" spans="1:11" ht="21" hidden="1" customHeight="1" x14ac:dyDescent="0.25">
      <c r="A164" s="1144"/>
      <c r="B164" s="1125"/>
      <c r="C164" s="678"/>
      <c r="D164" s="984"/>
      <c r="E164" s="1013"/>
      <c r="F164" s="1013"/>
      <c r="G164" s="1020"/>
      <c r="H164" s="1149"/>
      <c r="I164" s="1150"/>
      <c r="J164" s="984"/>
      <c r="K164" s="1111"/>
    </row>
    <row r="165" spans="1:11" ht="21" hidden="1" customHeight="1" x14ac:dyDescent="0.25">
      <c r="A165" s="1144"/>
      <c r="B165" s="1125"/>
      <c r="C165" s="678"/>
      <c r="D165" s="984"/>
      <c r="E165" s="1013"/>
      <c r="F165" s="1013"/>
      <c r="G165" s="1020"/>
      <c r="H165" s="1149"/>
      <c r="I165" s="1150"/>
      <c r="J165" s="1151"/>
      <c r="K165" s="1111"/>
    </row>
    <row r="166" spans="1:11" ht="21" hidden="1" customHeight="1" x14ac:dyDescent="0.25">
      <c r="A166" s="1123"/>
      <c r="B166" s="1124"/>
      <c r="C166" s="1119"/>
      <c r="D166" s="1120">
        <f>+D167</f>
        <v>0</v>
      </c>
      <c r="E166" s="1120">
        <f t="shared" ref="E166:J166" si="81">+E167</f>
        <v>0</v>
      </c>
      <c r="F166" s="1120">
        <f t="shared" si="81"/>
        <v>0</v>
      </c>
      <c r="G166" s="1120">
        <f t="shared" si="81"/>
        <v>0</v>
      </c>
      <c r="H166" s="1120">
        <f t="shared" si="81"/>
        <v>0</v>
      </c>
      <c r="I166" s="1120">
        <f t="shared" si="81"/>
        <v>0</v>
      </c>
      <c r="J166" s="1120">
        <f t="shared" si="81"/>
        <v>0</v>
      </c>
      <c r="K166" s="1121"/>
    </row>
    <row r="167" spans="1:11" ht="21" hidden="1" customHeight="1" x14ac:dyDescent="0.45">
      <c r="A167" s="1144"/>
      <c r="B167" s="1152"/>
      <c r="C167" s="678"/>
      <c r="D167" s="984"/>
      <c r="E167" s="1012"/>
      <c r="F167" s="1013"/>
      <c r="G167" s="1014"/>
      <c r="H167" s="1015"/>
      <c r="I167" s="1016"/>
      <c r="J167" s="1017">
        <f t="shared" ref="J167" si="82">D167-E167-F167-G167</f>
        <v>0</v>
      </c>
      <c r="K167" s="1072"/>
    </row>
    <row r="168" spans="1:11" ht="21" hidden="1" customHeight="1" x14ac:dyDescent="0.45">
      <c r="A168" s="1144"/>
      <c r="B168" s="1152"/>
      <c r="C168" s="678"/>
      <c r="D168" s="984"/>
      <c r="E168" s="1137"/>
      <c r="F168" s="1013"/>
      <c r="G168" s="1020"/>
      <c r="H168" s="1015"/>
      <c r="I168" s="1016"/>
      <c r="J168" s="1017"/>
      <c r="K168" s="1072"/>
    </row>
    <row r="169" spans="1:11" ht="21" hidden="1" customHeight="1" x14ac:dyDescent="0.25">
      <c r="A169" s="1123" t="str">
        <f>+[6]ระบบการควบคุมฯ!A1569</f>
        <v>3.2.1</v>
      </c>
      <c r="B169" s="1124" t="str">
        <f>+[6]ระบบการควบคุมฯ!B1569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169" s="1119" t="str">
        <f>+[6]ระบบการควบคุมฯ!C1569</f>
        <v>ศธ04002/ว3478 ลว.21 ส.ค.66 โอนครั้งที่ 782</v>
      </c>
      <c r="D169" s="1120">
        <f>SUM(D170:D171)</f>
        <v>0</v>
      </c>
      <c r="E169" s="1120">
        <f t="shared" ref="E169:J169" si="83">SUM(E170:E171)</f>
        <v>0</v>
      </c>
      <c r="F169" s="1120">
        <f t="shared" si="83"/>
        <v>0</v>
      </c>
      <c r="G169" s="1120">
        <f t="shared" si="83"/>
        <v>0</v>
      </c>
      <c r="H169" s="1120">
        <f t="shared" si="83"/>
        <v>0</v>
      </c>
      <c r="I169" s="1120">
        <f t="shared" si="83"/>
        <v>0</v>
      </c>
      <c r="J169" s="1120">
        <f t="shared" si="83"/>
        <v>0</v>
      </c>
      <c r="K169" s="1121"/>
    </row>
    <row r="170" spans="1:11" ht="21" hidden="1" customHeight="1" x14ac:dyDescent="0.6">
      <c r="A170" s="1153" t="str">
        <f>+[6]ระบบการควบคุมฯ!A1570</f>
        <v>1)</v>
      </c>
      <c r="B170" s="1154" t="str">
        <f>+[6]ระบบการควบคุมฯ!B1570</f>
        <v>โรงเรียนวัดพืชอุดม</v>
      </c>
      <c r="C170" s="1155" t="str">
        <f>+[6]ระบบการควบคุมฯ!C1570</f>
        <v xml:space="preserve">20004 35000300 321ZZZZ </v>
      </c>
      <c r="D170" s="1013">
        <f>+[6]ระบบการควบคุมฯ!D1570</f>
        <v>0</v>
      </c>
      <c r="E170" s="1013">
        <f>+[6]ระบบการควบคุมฯ!G1570+[6]ระบบการควบคุมฯ!H1570</f>
        <v>0</v>
      </c>
      <c r="F170" s="1013">
        <f>+[6]ระบบการควบคุมฯ!I1570+[6]ระบบการควบคุมฯ!J1570</f>
        <v>0</v>
      </c>
      <c r="G170" s="1020">
        <f>+[6]ระบบการควบคุมฯ!K1570+[6]ระบบการควบคุมฯ!L1570</f>
        <v>0</v>
      </c>
      <c r="H170" s="1156"/>
      <c r="I170" s="1157"/>
      <c r="J170" s="1013">
        <f>+D170-E170-F170-G170</f>
        <v>0</v>
      </c>
      <c r="K170" s="1072"/>
    </row>
    <row r="171" spans="1:11" ht="21" hidden="1" customHeight="1" x14ac:dyDescent="0.6">
      <c r="A171" s="1153" t="str">
        <f>+[6]ระบบการควบคุมฯ!A1571</f>
        <v>2)</v>
      </c>
      <c r="B171" s="1154" t="str">
        <f>+[6]ระบบการควบคุมฯ!B1571</f>
        <v>โรงเรียนรวมราษฎร์สามัคคี</v>
      </c>
      <c r="C171" s="1155" t="str">
        <f>+[6]ระบบการควบคุมฯ!C1571</f>
        <v xml:space="preserve">20004 35000300 321ZZZZ </v>
      </c>
      <c r="D171" s="1013">
        <f>+[6]ระบบการควบคุมฯ!D1571</f>
        <v>0</v>
      </c>
      <c r="E171" s="1013">
        <f>+[6]ระบบการควบคุมฯ!G1571+[6]ระบบการควบคุมฯ!H1571</f>
        <v>0</v>
      </c>
      <c r="F171" s="1013">
        <f>+[6]ระบบการควบคุมฯ!I1571+[6]ระบบการควบคุมฯ!J1571</f>
        <v>0</v>
      </c>
      <c r="G171" s="1020">
        <f>+[6]ระบบการควบคุมฯ!K1571+[6]ระบบการควบคุมฯ!L1571</f>
        <v>0</v>
      </c>
      <c r="H171" s="1156"/>
      <c r="I171" s="1157"/>
      <c r="J171" s="1013">
        <f>+D171-E171-F171-G171</f>
        <v>0</v>
      </c>
      <c r="K171" s="1072"/>
    </row>
    <row r="172" spans="1:11" ht="21" customHeight="1" x14ac:dyDescent="0.45">
      <c r="A172" s="1158">
        <f>+[6]ระบบการควบคุมฯ!A1248</f>
        <v>1.7</v>
      </c>
      <c r="B172" s="1159" t="str">
        <f>+[6]ระบบการควบคุมฯ!B1248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172" s="1160" t="str">
        <f>+[6]ระบบการควบคุมฯ!C1248</f>
        <v>20004 69 52015 00000</v>
      </c>
      <c r="D172" s="1161"/>
      <c r="E172" s="1161"/>
      <c r="F172" s="1161"/>
      <c r="G172" s="1162"/>
      <c r="H172" s="1163"/>
      <c r="I172" s="1163"/>
      <c r="J172" s="1161"/>
      <c r="K172" s="1051"/>
    </row>
    <row r="173" spans="1:11" ht="21" customHeight="1" x14ac:dyDescent="0.45">
      <c r="A173" s="1164">
        <f>+[6]ระบบการควบคุมฯ!A1249</f>
        <v>0</v>
      </c>
      <c r="B173" s="1159" t="str">
        <f>+[6]ระบบการควบคุมฯ!B1249</f>
        <v xml:space="preserve"> งบดำเนินงาน 69112xx</v>
      </c>
      <c r="C173" s="1160"/>
      <c r="D173" s="1161"/>
      <c r="E173" s="1161"/>
      <c r="F173" s="1161"/>
      <c r="G173" s="1162"/>
      <c r="H173" s="1163"/>
      <c r="I173" s="1163"/>
      <c r="J173" s="1161"/>
      <c r="K173" s="1051"/>
    </row>
    <row r="174" spans="1:11" ht="21" customHeight="1" x14ac:dyDescent="0.45">
      <c r="A174" s="1158">
        <f>+[6]ระบบการควบคุมฯ!A1272</f>
        <v>1.8</v>
      </c>
      <c r="B174" s="1159" t="str">
        <f>+[6]ระบบการควบคุมฯ!B1272</f>
        <v xml:space="preserve">กิจกรรมช่วยเหลือกลุ่มเป้าหมายทางสังคม  </v>
      </c>
      <c r="C174" s="1160" t="str">
        <f>+[6]ระบบการควบคุมฯ!C1272</f>
        <v>20004 69 62408 00000</v>
      </c>
      <c r="D174" s="1161"/>
      <c r="E174" s="1161"/>
      <c r="F174" s="1161"/>
      <c r="G174" s="1162"/>
      <c r="H174" s="1163"/>
      <c r="I174" s="1163"/>
      <c r="J174" s="1161"/>
      <c r="K174" s="1051"/>
    </row>
    <row r="175" spans="1:11" ht="21" hidden="1" customHeight="1" x14ac:dyDescent="0.45">
      <c r="A175" s="1153"/>
      <c r="B175" s="1165"/>
      <c r="C175" s="1155"/>
      <c r="D175" s="1013"/>
      <c r="E175" s="1013"/>
      <c r="F175" s="1013"/>
      <c r="G175" s="1020"/>
      <c r="H175" s="1156"/>
      <c r="I175" s="1157"/>
      <c r="J175" s="1013"/>
      <c r="K175" s="1072"/>
    </row>
    <row r="176" spans="1:11" ht="21" customHeight="1" x14ac:dyDescent="0.25">
      <c r="A176" s="286">
        <f>+[6]ระบบการควบคุมฯ!A1287</f>
        <v>1.9</v>
      </c>
      <c r="B176" s="287" t="str">
        <f>+[6]ระบบการควบคุมฯ!B1287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176" s="676" t="str">
        <f>+[6]ระบบการควบคุมฯ!C1287</f>
        <v>20004  69 01056 00000</v>
      </c>
      <c r="D176" s="288">
        <f t="shared" ref="D176:J176" si="84">+D177</f>
        <v>19154800</v>
      </c>
      <c r="E176" s="288">
        <f t="shared" si="84"/>
        <v>1152000</v>
      </c>
      <c r="F176" s="288">
        <f t="shared" si="84"/>
        <v>0</v>
      </c>
      <c r="G176" s="288">
        <f t="shared" si="84"/>
        <v>17360725.41</v>
      </c>
      <c r="H176" s="288">
        <f t="shared" si="84"/>
        <v>0</v>
      </c>
      <c r="I176" s="288">
        <f t="shared" si="84"/>
        <v>0</v>
      </c>
      <c r="J176" s="288">
        <f t="shared" si="84"/>
        <v>642074.58999999985</v>
      </c>
      <c r="K176" s="270"/>
    </row>
    <row r="177" spans="1:11" ht="21" customHeight="1" x14ac:dyDescent="0.6">
      <c r="A177" s="274"/>
      <c r="B177" s="1166" t="str">
        <f>+[6]ระบบการควบคุมฯ!B1288</f>
        <v>ค่าที่ดินและสิ่งก่อสร้าง 6911320</v>
      </c>
      <c r="C177" s="675"/>
      <c r="D177" s="23">
        <f>+D178+D184+D225+D229+D236+D253+D255+D277</f>
        <v>19154800</v>
      </c>
      <c r="E177" s="23">
        <f t="shared" ref="E177:J177" si="85">+E178+E184+E225+E229+E236+E253+E255+E277</f>
        <v>1152000</v>
      </c>
      <c r="F177" s="23">
        <f t="shared" si="85"/>
        <v>0</v>
      </c>
      <c r="G177" s="23">
        <f t="shared" si="85"/>
        <v>17360725.41</v>
      </c>
      <c r="H177" s="23">
        <f t="shared" si="85"/>
        <v>0</v>
      </c>
      <c r="I177" s="23">
        <f t="shared" si="85"/>
        <v>0</v>
      </c>
      <c r="J177" s="23">
        <f t="shared" si="85"/>
        <v>642074.58999999985</v>
      </c>
      <c r="K177" s="280"/>
    </row>
    <row r="178" spans="1:11" ht="21" customHeight="1" x14ac:dyDescent="0.25">
      <c r="A178" s="289" t="str">
        <f>+[6]ระบบการควบคุมฯ!A1289</f>
        <v>1.9.1</v>
      </c>
      <c r="B178" s="290" t="str">
        <f>+[6]ระบบการควบคุมฯ!B1289</f>
        <v xml:space="preserve">ปรับปรุงซ่อมแซมอาคารเรียนอาคารประกอบและสิ่งก่อสร้างอื่น 4 โรงเรียน </v>
      </c>
      <c r="C178" s="671" t="str">
        <f>+[6]ระบบการควบคุมฯ!C1289</f>
        <v>ศธ 04002/ว47118 ลว 21 ตค 67 ครั้งที่ 11</v>
      </c>
      <c r="D178" s="27">
        <f>SUM(D179:D183)</f>
        <v>1995000</v>
      </c>
      <c r="E178" s="27">
        <f t="shared" ref="E178:J178" si="86">SUM(E179:E183)</f>
        <v>1152000</v>
      </c>
      <c r="F178" s="27">
        <f t="shared" si="86"/>
        <v>0</v>
      </c>
      <c r="G178" s="27">
        <f t="shared" si="86"/>
        <v>843000</v>
      </c>
      <c r="H178" s="27">
        <f t="shared" si="86"/>
        <v>0</v>
      </c>
      <c r="I178" s="27">
        <f t="shared" si="86"/>
        <v>0</v>
      </c>
      <c r="J178" s="27">
        <f t="shared" si="86"/>
        <v>0</v>
      </c>
      <c r="K178" s="273"/>
    </row>
    <row r="179" spans="1:11" ht="21" customHeight="1" x14ac:dyDescent="0.55000000000000004">
      <c r="A179" s="1167" t="str">
        <f>+[6]ระบบการควบคุมฯ!A1290</f>
        <v>1)</v>
      </c>
      <c r="B179" s="1029" t="str">
        <f>+[6]ระบบการควบคุมฯ!B1290</f>
        <v>โรงเรียนวัดลานนา</v>
      </c>
      <c r="C179" s="680" t="str">
        <f>+[6]ระบบการควบคุมฯ!C1290</f>
        <v>20004370010003212306</v>
      </c>
      <c r="D179" s="1168">
        <f>+[6]ระบบการควบคุมฯ!D1290</f>
        <v>398000</v>
      </c>
      <c r="E179" s="1012">
        <f>+[6]ระบบการควบคุมฯ!G1290+[6]ระบบการควบคุมฯ!H1290</f>
        <v>0</v>
      </c>
      <c r="F179" s="1013">
        <f>+[6]ระบบการควบคุมฯ!I1290+[6]ระบบการควบคุมฯ!J1290</f>
        <v>0</v>
      </c>
      <c r="G179" s="1014">
        <f>+[6]ระบบการควบคุมฯ!K1290+[6]ระบบการควบคุมฯ!L1290</f>
        <v>398000</v>
      </c>
      <c r="H179" s="1015"/>
      <c r="I179" s="1016"/>
      <c r="J179" s="1017">
        <f t="shared" ref="J179:J224" si="87">D179-E179-F179-G179</f>
        <v>0</v>
      </c>
      <c r="K179" s="1111"/>
    </row>
    <row r="180" spans="1:11" ht="21" customHeight="1" x14ac:dyDescent="0.55000000000000004">
      <c r="A180" s="1167"/>
      <c r="B180" s="22" t="str">
        <f>+[6]ระบบการควบคุมฯ!B1291</f>
        <v>ผูกพัน 16 ธ.ค. 68</v>
      </c>
      <c r="C180" s="680">
        <f>+[6]ระบบการควบคุมฯ!C1291</f>
        <v>4100743313</v>
      </c>
      <c r="D180" s="984"/>
      <c r="E180" s="1012"/>
      <c r="F180" s="1013"/>
      <c r="G180" s="1014"/>
      <c r="H180" s="1015"/>
      <c r="I180" s="1016"/>
      <c r="J180" s="1017">
        <f t="shared" si="87"/>
        <v>0</v>
      </c>
      <c r="K180" s="1111"/>
    </row>
    <row r="181" spans="1:11" ht="21" customHeight="1" x14ac:dyDescent="0.55000000000000004">
      <c r="A181" s="1167" t="str">
        <f>+[6]ระบบการควบคุมฯ!A1292</f>
        <v>2)</v>
      </c>
      <c r="B181" s="22" t="str">
        <f>+[6]ระบบการควบคุมฯ!B1292</f>
        <v xml:space="preserve">โรงเรียนนิกรราษฎร์บูรณะ (เหราปัตย์อุทิศ) </v>
      </c>
      <c r="C181" s="680" t="str">
        <f>+[6]ระบบการควบคุมฯ!C1292</f>
        <v>20004370010003212307</v>
      </c>
      <c r="D181" s="1168">
        <f>+[6]ระบบการควบคุมฯ!D1292</f>
        <v>184000</v>
      </c>
      <c r="E181" s="1012">
        <f>+[6]ระบบการควบคุมฯ!G1292+[6]ระบบการควบคุมฯ!H1292</f>
        <v>0</v>
      </c>
      <c r="F181" s="1013">
        <f>+[6]ระบบการควบคุมฯ!I1292+[6]ระบบการควบคุมฯ!J1292</f>
        <v>0</v>
      </c>
      <c r="G181" s="1014">
        <f>+[6]ระบบการควบคุมฯ!K1292+[6]ระบบการควบคุมฯ!L1292</f>
        <v>184000</v>
      </c>
      <c r="H181" s="1015"/>
      <c r="I181" s="1016"/>
      <c r="J181" s="1017">
        <f t="shared" si="87"/>
        <v>0</v>
      </c>
      <c r="K181" s="1111"/>
    </row>
    <row r="182" spans="1:11" ht="21" customHeight="1" x14ac:dyDescent="0.6">
      <c r="A182" s="1169" t="str">
        <f>+[6]ระบบการควบคุมฯ!A1293</f>
        <v>3)</v>
      </c>
      <c r="B182" s="22" t="str">
        <f>+[6]ระบบการควบคุมฯ!B1293</f>
        <v xml:space="preserve">โรงเรียนศาลาลอย </v>
      </c>
      <c r="C182" s="680" t="str">
        <f>+[6]ระบบการควบคุมฯ!C1293</f>
        <v>20004370010003212308</v>
      </c>
      <c r="D182" s="1168">
        <f>+[6]ระบบการควบคุมฯ!D1293</f>
        <v>1152000</v>
      </c>
      <c r="E182" s="1012">
        <f>+[6]ระบบการควบคุมฯ!G1293+[6]ระบบการควบคุมฯ!H1293</f>
        <v>1152000</v>
      </c>
      <c r="F182" s="1013">
        <f>+[6]ระบบการควบคุมฯ!I1293+[6]ระบบการควบคุมฯ!J1293</f>
        <v>0</v>
      </c>
      <c r="G182" s="1014">
        <f>+[6]ระบบการควบคุมฯ!K1293+[6]ระบบการควบคุมฯ!L1293</f>
        <v>0</v>
      </c>
      <c r="H182" s="1015"/>
      <c r="I182" s="1016"/>
      <c r="J182" s="1017">
        <f t="shared" si="87"/>
        <v>0</v>
      </c>
      <c r="K182" s="1111"/>
    </row>
    <row r="183" spans="1:11" ht="21" customHeight="1" x14ac:dyDescent="0.6">
      <c r="A183" s="1169" t="str">
        <f>+[6]ระบบการควบคุมฯ!A1295</f>
        <v>4)</v>
      </c>
      <c r="B183" s="22" t="str">
        <f>+[6]ระบบการควบคุมฯ!B1295</f>
        <v>โรงเรียนวัดแสงมณี</v>
      </c>
      <c r="C183" s="680" t="str">
        <f>+[6]ระบบการควบคุมฯ!C1295</f>
        <v>20004370010003212309</v>
      </c>
      <c r="D183" s="1168">
        <f>+[6]ระบบการควบคุมฯ!D1295</f>
        <v>261000</v>
      </c>
      <c r="E183" s="1012">
        <f>+[6]ระบบการควบคุมฯ!G1295+[6]ระบบการควบคุมฯ!H1295</f>
        <v>0</v>
      </c>
      <c r="F183" s="1013">
        <f>+[6]ระบบการควบคุมฯ!I1295+[6]ระบบการควบคุมฯ!J1295</f>
        <v>0</v>
      </c>
      <c r="G183" s="1014">
        <f>+[6]ระบบการควบคุมฯ!K1295+[6]ระบบการควบคุมฯ!L1295</f>
        <v>261000</v>
      </c>
      <c r="H183" s="1015"/>
      <c r="I183" s="1016"/>
      <c r="J183" s="1017">
        <f t="shared" si="87"/>
        <v>0</v>
      </c>
      <c r="K183" s="1111"/>
    </row>
    <row r="184" spans="1:11" ht="21" hidden="1" customHeight="1" x14ac:dyDescent="0.25">
      <c r="A184" s="289" t="str">
        <f>+[6]ระบบการควบคุมฯ!A1296</f>
        <v>1.9.2</v>
      </c>
      <c r="B184" s="290" t="str">
        <f>+[6]ระบบการควบคุมฯ!B1296</f>
        <v xml:space="preserve">ปรับปรุงซ่อมแซมห้องน้ำห้องส้วม 2 โรงเรียน </v>
      </c>
      <c r="C184" s="671" t="str">
        <f>+[6]ระบบการควบคุมฯ!C1296</f>
        <v>ศธ 04002/ว5174 ลว 21 ตค 67 ครั้งที่ 4</v>
      </c>
      <c r="D184" s="27">
        <f>SUM(D185:D188)</f>
        <v>0</v>
      </c>
      <c r="E184" s="27">
        <f t="shared" ref="E184:J184" si="88">SUM(E185:E188)</f>
        <v>0</v>
      </c>
      <c r="F184" s="27">
        <f t="shared" si="88"/>
        <v>0</v>
      </c>
      <c r="G184" s="27">
        <f t="shared" si="88"/>
        <v>0</v>
      </c>
      <c r="H184" s="27">
        <f t="shared" si="88"/>
        <v>0</v>
      </c>
      <c r="I184" s="27">
        <f t="shared" si="88"/>
        <v>0</v>
      </c>
      <c r="J184" s="27">
        <f t="shared" si="88"/>
        <v>0</v>
      </c>
      <c r="K184" s="273"/>
    </row>
    <row r="185" spans="1:11" ht="21" hidden="1" customHeight="1" x14ac:dyDescent="0.25">
      <c r="A185" s="950" t="str">
        <f>+[6]ระบบการควบคุมฯ!A1297</f>
        <v>3)</v>
      </c>
      <c r="B185" s="1029" t="str">
        <f>+[6]ระบบการควบคุมฯ!B1297</f>
        <v>โรงเรียนนิกรราษฎร์บูรณะ (เหราบัตย์อุทิศ)</v>
      </c>
      <c r="C185" s="680" t="str">
        <f>+[6]ระบบการควบคุมฯ!C1297</f>
        <v>20004370010003213244</v>
      </c>
      <c r="D185" s="1168">
        <f>+[6]ระบบการควบคุมฯ!D1297</f>
        <v>0</v>
      </c>
      <c r="E185" s="1012">
        <f>+[6]ระบบการควบคุมฯ!G1297+[6]ระบบการควบคุมฯ!H1297</f>
        <v>0</v>
      </c>
      <c r="F185" s="1013">
        <f>+[6]ระบบการควบคุมฯ!I1297+[6]ระบบการควบคุมฯ!J1297</f>
        <v>0</v>
      </c>
      <c r="G185" s="1014">
        <f>+[6]ระบบการควบคุมฯ!K1297+[6]ระบบการควบคุมฯ!L1297</f>
        <v>0</v>
      </c>
      <c r="H185" s="1015"/>
      <c r="I185" s="1016"/>
      <c r="J185" s="1017">
        <f t="shared" si="87"/>
        <v>0</v>
      </c>
      <c r="K185" s="1111"/>
    </row>
    <row r="186" spans="1:11" ht="21" hidden="1" customHeight="1" x14ac:dyDescent="0.25">
      <c r="A186" s="950"/>
      <c r="B186" s="1029">
        <f>+[6]ระบบการควบคุมฯ!B1298</f>
        <v>0</v>
      </c>
      <c r="C186" s="680">
        <f>+[6]ระบบการควบคุมฯ!C1298</f>
        <v>0</v>
      </c>
      <c r="D186" s="984"/>
      <c r="E186" s="1012"/>
      <c r="F186" s="1013"/>
      <c r="G186" s="1014"/>
      <c r="H186" s="1015"/>
      <c r="I186" s="1016"/>
      <c r="J186" s="1017">
        <f t="shared" si="87"/>
        <v>0</v>
      </c>
      <c r="K186" s="1111"/>
    </row>
    <row r="187" spans="1:11" ht="21" hidden="1" customHeight="1" x14ac:dyDescent="0.25">
      <c r="A187" s="950" t="str">
        <f>+[6]ระบบการควบคุมฯ!A1299</f>
        <v>4)</v>
      </c>
      <c r="B187" s="1029" t="str">
        <f>+[6]ระบบการควบคุมฯ!B1299</f>
        <v>โรงเรียนวัดนพรัตนาราม</v>
      </c>
      <c r="C187" s="680" t="str">
        <f>+[6]ระบบการควบคุมฯ!C1299</f>
        <v>20004370010003213243</v>
      </c>
      <c r="D187" s="1168">
        <f>+[6]ระบบการควบคุมฯ!D1299</f>
        <v>0</v>
      </c>
      <c r="E187" s="1012">
        <f>+[6]ระบบการควบคุมฯ!G1299+[6]ระบบการควบคุมฯ!H1299</f>
        <v>0</v>
      </c>
      <c r="F187" s="1013">
        <f>+[6]ระบบการควบคุมฯ!I1299+[6]ระบบการควบคุมฯ!J1299</f>
        <v>0</v>
      </c>
      <c r="G187" s="1014">
        <f>+[6]ระบบการควบคุมฯ!K1299+[6]ระบบการควบคุมฯ!L1299</f>
        <v>0</v>
      </c>
      <c r="H187" s="1015"/>
      <c r="I187" s="1016"/>
      <c r="J187" s="1017">
        <f t="shared" si="87"/>
        <v>0</v>
      </c>
      <c r="K187" s="1111"/>
    </row>
    <row r="188" spans="1:11" ht="21" hidden="1" customHeight="1" x14ac:dyDescent="0.25">
      <c r="A188" s="950"/>
      <c r="B188" s="1029" t="str">
        <f>+[6]ระบบการควบคุมฯ!B1300</f>
        <v>ครบ 26 มค 68</v>
      </c>
      <c r="C188" s="680">
        <f>+[6]ระบบการควบคุมฯ!C1300</f>
        <v>45988</v>
      </c>
      <c r="D188" s="984"/>
      <c r="E188" s="1012"/>
      <c r="F188" s="1013"/>
      <c r="G188" s="1014"/>
      <c r="H188" s="1015"/>
      <c r="I188" s="1016"/>
      <c r="J188" s="1017">
        <f t="shared" si="87"/>
        <v>0</v>
      </c>
      <c r="K188" s="1111"/>
    </row>
    <row r="189" spans="1:11" ht="21" hidden="1" customHeight="1" x14ac:dyDescent="0.25">
      <c r="A189" s="950" t="str">
        <f>+[6]ระบบการควบคุมฯ!A1302</f>
        <v>5)</v>
      </c>
      <c r="B189" s="1029" t="str">
        <f>+[6]ระบบการควบคุมฯ!B1302</f>
        <v>วัดกลางคลองสี่</v>
      </c>
      <c r="C189" s="680" t="str">
        <f>+[6]ระบบการควบคุมฯ!C1302</f>
        <v>20004350002003214513</v>
      </c>
      <c r="D189" s="984"/>
      <c r="E189" s="1012"/>
      <c r="F189" s="1013"/>
      <c r="G189" s="1014"/>
      <c r="H189" s="1015"/>
      <c r="I189" s="1016"/>
      <c r="J189" s="1017">
        <f t="shared" si="87"/>
        <v>0</v>
      </c>
      <c r="K189" s="1111"/>
    </row>
    <row r="190" spans="1:11" ht="21" hidden="1" customHeight="1" x14ac:dyDescent="0.25">
      <c r="A190" s="950"/>
      <c r="B190" s="1029" t="str">
        <f>+[6]ระบบการควบคุมฯ!B1303</f>
        <v>ครบ 15 มิย 67</v>
      </c>
      <c r="C190" s="680">
        <f>+[6]ระบบการควบคุมฯ!C1303</f>
        <v>4100396155</v>
      </c>
      <c r="D190" s="984"/>
      <c r="E190" s="1012"/>
      <c r="F190" s="1013"/>
      <c r="G190" s="1014"/>
      <c r="H190" s="1015"/>
      <c r="I190" s="1016"/>
      <c r="J190" s="1017">
        <f t="shared" si="87"/>
        <v>0</v>
      </c>
      <c r="K190" s="1111"/>
    </row>
    <row r="191" spans="1:11" ht="63" hidden="1" customHeight="1" x14ac:dyDescent="0.25">
      <c r="A191" s="950" t="str">
        <f>+[6]ระบบการควบคุมฯ!A1304</f>
        <v>6)</v>
      </c>
      <c r="B191" s="1029" t="str">
        <f>+[6]ระบบการควบคุมฯ!B1304</f>
        <v>วัดนิเทศน์</v>
      </c>
      <c r="C191" s="680" t="str">
        <f>+[6]ระบบการควบคุมฯ!C1304</f>
        <v>20004350002003214514</v>
      </c>
      <c r="D191" s="984"/>
      <c r="E191" s="1012"/>
      <c r="F191" s="1013"/>
      <c r="G191" s="1014"/>
      <c r="H191" s="1015"/>
      <c r="I191" s="1016"/>
      <c r="J191" s="1017">
        <f t="shared" si="87"/>
        <v>0</v>
      </c>
      <c r="K191" s="1111"/>
    </row>
    <row r="192" spans="1:11" ht="21" hidden="1" customHeight="1" x14ac:dyDescent="0.25">
      <c r="A192" s="950"/>
      <c r="B192" s="1029" t="str">
        <f>+[6]ระบบการควบคุมฯ!B1305</f>
        <v>ครบ 27 สค 67</v>
      </c>
      <c r="C192" s="680">
        <f>+[6]ระบบการควบคุมฯ!C1305</f>
        <v>4100402151</v>
      </c>
      <c r="D192" s="984"/>
      <c r="E192" s="1012"/>
      <c r="F192" s="1013"/>
      <c r="G192" s="1014"/>
      <c r="H192" s="1015"/>
      <c r="I192" s="1016"/>
      <c r="J192" s="1017">
        <f t="shared" si="87"/>
        <v>0</v>
      </c>
      <c r="K192" s="1111"/>
    </row>
    <row r="193" spans="1:11" ht="21" hidden="1" customHeight="1" x14ac:dyDescent="0.25">
      <c r="A193" s="950"/>
      <c r="B193" s="1029" t="str">
        <f>+[6]ระบบการควบคุมฯ!B1306</f>
        <v>ผูกพัน งวด 1 222,000 บาท</v>
      </c>
      <c r="C193" s="680">
        <f>+[6]ระบบการควบคุมฯ!C1306</f>
        <v>0</v>
      </c>
      <c r="D193" s="984"/>
      <c r="E193" s="1012"/>
      <c r="F193" s="1013"/>
      <c r="G193" s="1014"/>
      <c r="H193" s="1015"/>
      <c r="I193" s="1016"/>
      <c r="J193" s="1017">
        <f t="shared" si="87"/>
        <v>0</v>
      </c>
      <c r="K193" s="1111"/>
    </row>
    <row r="194" spans="1:11" ht="42" hidden="1" customHeight="1" x14ac:dyDescent="0.25">
      <c r="A194" s="950"/>
      <c r="B194" s="1029" t="str">
        <f>+[6]ระบบการควบคุมฯ!B1307</f>
        <v>งวด 2 518,000 บาท</v>
      </c>
      <c r="C194" s="680">
        <f>+[6]ระบบการควบคุมฯ!C1307</f>
        <v>0</v>
      </c>
      <c r="D194" s="984"/>
      <c r="E194" s="1012"/>
      <c r="F194" s="1013"/>
      <c r="G194" s="1014"/>
      <c r="H194" s="1015"/>
      <c r="I194" s="1016"/>
      <c r="J194" s="1017">
        <f t="shared" si="87"/>
        <v>0</v>
      </c>
      <c r="K194" s="1111"/>
    </row>
    <row r="195" spans="1:11" ht="21" hidden="1" customHeight="1" x14ac:dyDescent="0.25">
      <c r="A195" s="950" t="str">
        <f>+[6]ระบบการควบคุมฯ!A1309</f>
        <v>7)</v>
      </c>
      <c r="B195" s="1029" t="str">
        <f>+[6]ระบบการควบคุมฯ!B1309</f>
        <v>วัดประชุมราษฏร์</v>
      </c>
      <c r="C195" s="680" t="str">
        <f>+[6]ระบบการควบคุมฯ!C1309</f>
        <v>20004350002003214515</v>
      </c>
      <c r="D195" s="984"/>
      <c r="E195" s="1012"/>
      <c r="F195" s="1013"/>
      <c r="G195" s="1014"/>
      <c r="H195" s="1015"/>
      <c r="I195" s="1016"/>
      <c r="J195" s="1017">
        <f t="shared" si="87"/>
        <v>0</v>
      </c>
      <c r="K195" s="1111"/>
    </row>
    <row r="196" spans="1:11" ht="21" hidden="1" customHeight="1" x14ac:dyDescent="0.25">
      <c r="A196" s="950"/>
      <c r="B196" s="1029" t="str">
        <f>+[6]ระบบการควบคุมฯ!B1307</f>
        <v>งวด 2 518,000 บาท</v>
      </c>
      <c r="C196" s="680">
        <f>+[6]ระบบการควบคุมฯ!C1307</f>
        <v>0</v>
      </c>
      <c r="D196" s="984"/>
      <c r="E196" s="1012"/>
      <c r="F196" s="1013"/>
      <c r="G196" s="1014"/>
      <c r="H196" s="1015"/>
      <c r="I196" s="1016"/>
      <c r="J196" s="1017">
        <f t="shared" si="87"/>
        <v>0</v>
      </c>
      <c r="K196" s="1111"/>
    </row>
    <row r="197" spans="1:11" ht="42" hidden="1" customHeight="1" x14ac:dyDescent="0.25">
      <c r="A197" s="950" t="str">
        <f>+[6]ระบบการควบคุมฯ!A1311</f>
        <v>8)</v>
      </c>
      <c r="B197" s="1029" t="str">
        <f>+[6]ระบบการควบคุมฯ!B1311</f>
        <v>วัดประยูรธรรมาราม</v>
      </c>
      <c r="C197" s="680" t="str">
        <f>+[6]ระบบการควบคุมฯ!C1311</f>
        <v>20004350002003214516</v>
      </c>
      <c r="D197" s="984"/>
      <c r="E197" s="1012"/>
      <c r="F197" s="1013"/>
      <c r="G197" s="1014"/>
      <c r="H197" s="1015"/>
      <c r="I197" s="1016"/>
      <c r="J197" s="1017">
        <f t="shared" si="87"/>
        <v>0</v>
      </c>
      <c r="K197" s="1111"/>
    </row>
    <row r="198" spans="1:11" ht="21" hidden="1" customHeight="1" x14ac:dyDescent="0.25">
      <c r="A198" s="950"/>
      <c r="B198" s="1029" t="str">
        <f>+[6]ระบบการควบคุมฯ!B1310</f>
        <v>ครบ 19 มิย 67</v>
      </c>
      <c r="C198" s="680">
        <f>+[6]ระบบการควบคุมฯ!C1310</f>
        <v>4100395245</v>
      </c>
      <c r="D198" s="984"/>
      <c r="E198" s="1012"/>
      <c r="F198" s="1013"/>
      <c r="G198" s="1014"/>
      <c r="H198" s="1015"/>
      <c r="I198" s="1016"/>
      <c r="J198" s="1017">
        <f t="shared" si="87"/>
        <v>0</v>
      </c>
      <c r="K198" s="1111"/>
    </row>
    <row r="199" spans="1:11" ht="21" hidden="1" customHeight="1" x14ac:dyDescent="0.25">
      <c r="A199" s="950" t="str">
        <f>+[6]ระบบการควบคุมฯ!A1313</f>
        <v>9)</v>
      </c>
      <c r="B199" s="1029" t="str">
        <f>+[6]ระบบการควบคุมฯ!B1313</f>
        <v>วัดลานนา</v>
      </c>
      <c r="C199" s="680" t="str">
        <f>+[6]ระบบการควบคุมฯ!C1313</f>
        <v>20004350002003214517</v>
      </c>
      <c r="D199" s="984"/>
      <c r="E199" s="1012"/>
      <c r="F199" s="1013"/>
      <c r="G199" s="1014"/>
      <c r="H199" s="1015"/>
      <c r="I199" s="1016"/>
      <c r="J199" s="1017">
        <f t="shared" si="87"/>
        <v>0</v>
      </c>
      <c r="K199" s="1111"/>
    </row>
    <row r="200" spans="1:11" ht="21" hidden="1" customHeight="1" x14ac:dyDescent="0.25">
      <c r="A200" s="950"/>
      <c r="B200" s="1029" t="str">
        <f>+[6]ระบบการควบคุมฯ!B1312</f>
        <v>ครบ 26 มิย 67</v>
      </c>
      <c r="C200" s="680">
        <f>+[6]ระบบการควบคุมฯ!C1312</f>
        <v>4100397176</v>
      </c>
      <c r="D200" s="984"/>
      <c r="E200" s="1012"/>
      <c r="F200" s="1013"/>
      <c r="G200" s="1014"/>
      <c r="H200" s="1015"/>
      <c r="I200" s="1016"/>
      <c r="J200" s="1017">
        <f t="shared" si="87"/>
        <v>0</v>
      </c>
      <c r="K200" s="1111"/>
    </row>
    <row r="201" spans="1:11" ht="21" hidden="1" customHeight="1" x14ac:dyDescent="0.25">
      <c r="A201" s="950" t="str">
        <f>+[6]ระบบการควบคุมฯ!A1315</f>
        <v>10)</v>
      </c>
      <c r="B201" s="1029" t="str">
        <f>+[6]ระบบการควบคุมฯ!B1315</f>
        <v>วัดอดิศร</v>
      </c>
      <c r="C201" s="680" t="str">
        <f>+[6]ระบบการควบคุมฯ!C1315</f>
        <v>20004350002003214518</v>
      </c>
      <c r="D201" s="984"/>
      <c r="E201" s="1012"/>
      <c r="F201" s="1013"/>
      <c r="G201" s="1014"/>
      <c r="H201" s="1015"/>
      <c r="I201" s="1016"/>
      <c r="J201" s="1017">
        <f t="shared" si="87"/>
        <v>0</v>
      </c>
      <c r="K201" s="1111"/>
    </row>
    <row r="202" spans="1:11" ht="21" hidden="1" customHeight="1" x14ac:dyDescent="0.25">
      <c r="A202" s="950"/>
      <c r="B202" s="1029" t="str">
        <f>+[6]ระบบการควบคุมฯ!B1314</f>
        <v>ครบ 19 มิ.ย.67</v>
      </c>
      <c r="C202" s="680" t="str">
        <f>+[6]ระบบการควบคุมฯ!C1314</f>
        <v>ครบ 19 มิย 67</v>
      </c>
      <c r="D202" s="984"/>
      <c r="E202" s="1012"/>
      <c r="F202" s="1013"/>
      <c r="G202" s="1014"/>
      <c r="H202" s="1015"/>
      <c r="I202" s="1016"/>
      <c r="J202" s="1017">
        <f t="shared" si="87"/>
        <v>0</v>
      </c>
      <c r="K202" s="1111"/>
    </row>
    <row r="203" spans="1:11" ht="21" hidden="1" customHeight="1" x14ac:dyDescent="0.25">
      <c r="A203" s="950" t="str">
        <f>+[6]ระบบการควบคุมฯ!A1317</f>
        <v>11)</v>
      </c>
      <c r="B203" s="1029" t="str">
        <f>+[6]ระบบการควบคุมฯ!B1317</f>
        <v>สหราษฎร์บํารุง</v>
      </c>
      <c r="C203" s="680" t="str">
        <f>+[6]ระบบการควบคุมฯ!C1317</f>
        <v>20004350002003214519</v>
      </c>
      <c r="D203" s="984"/>
      <c r="E203" s="1012"/>
      <c r="F203" s="1013"/>
      <c r="G203" s="1014"/>
      <c r="H203" s="1015"/>
      <c r="I203" s="1016"/>
      <c r="J203" s="1017">
        <f t="shared" si="87"/>
        <v>0</v>
      </c>
      <c r="K203" s="1111"/>
    </row>
    <row r="204" spans="1:11" ht="21" hidden="1" customHeight="1" x14ac:dyDescent="0.25">
      <c r="A204" s="950"/>
      <c r="B204" s="1029" t="str">
        <f>+[6]ระบบการควบคุมฯ!B1316</f>
        <v>ครบ 26 กค 67</v>
      </c>
      <c r="C204" s="680" t="str">
        <f>+[6]ระบบการควบคุมฯ!C1316</f>
        <v>4100393861</v>
      </c>
      <c r="D204" s="984"/>
      <c r="E204" s="1012"/>
      <c r="F204" s="1013"/>
      <c r="G204" s="1014"/>
      <c r="H204" s="1015"/>
      <c r="I204" s="1016"/>
      <c r="J204" s="1017">
        <f t="shared" si="87"/>
        <v>0</v>
      </c>
      <c r="K204" s="1111"/>
    </row>
    <row r="205" spans="1:11" ht="21" hidden="1" customHeight="1" x14ac:dyDescent="0.25">
      <c r="A205" s="950" t="str">
        <f>+[6]ระบบการควบคุมฯ!A1319</f>
        <v>12)</v>
      </c>
      <c r="B205" s="1029" t="str">
        <f>+[6]ระบบการควบคุมฯ!B1319</f>
        <v>คลอง 11 ศาลาครุ (เทียมอุปถัมภ์)</v>
      </c>
      <c r="C205" s="680" t="str">
        <f>+[6]ระบบการควบคุมฯ!C1319</f>
        <v>20004350002003214520</v>
      </c>
      <c r="D205" s="984"/>
      <c r="E205" s="1012"/>
      <c r="F205" s="1013"/>
      <c r="G205" s="1014"/>
      <c r="H205" s="1015"/>
      <c r="I205" s="1016"/>
      <c r="J205" s="1017">
        <f t="shared" si="87"/>
        <v>0</v>
      </c>
      <c r="K205" s="1111"/>
    </row>
    <row r="206" spans="1:11" ht="21" hidden="1" customHeight="1" x14ac:dyDescent="0.25">
      <c r="A206" s="950"/>
      <c r="B206" s="1029" t="str">
        <f>+[6]ระบบการควบคุมฯ!B1318</f>
        <v>ครบ 14 มิย 67</v>
      </c>
      <c r="C206" s="680" t="str">
        <f>+[6]ระบบการควบคุมฯ!C1318</f>
        <v>4100394897</v>
      </c>
      <c r="D206" s="984"/>
      <c r="E206" s="1012"/>
      <c r="F206" s="1013"/>
      <c r="G206" s="1014"/>
      <c r="H206" s="1015"/>
      <c r="I206" s="1016"/>
      <c r="J206" s="1017">
        <f t="shared" si="87"/>
        <v>0</v>
      </c>
      <c r="K206" s="1111"/>
    </row>
    <row r="207" spans="1:11" ht="21" hidden="1" customHeight="1" x14ac:dyDescent="0.25">
      <c r="A207" s="950" t="str">
        <f>+[6]ระบบการควบคุมฯ!A1321</f>
        <v>13)</v>
      </c>
      <c r="B207" s="1029" t="str">
        <f>+[6]ระบบการควบคุมฯ!B1321</f>
        <v>คลองสิบสามผิวศรีราษฏร์บำรุง</v>
      </c>
      <c r="C207" s="680" t="str">
        <f>+[6]ระบบการควบคุมฯ!C1321</f>
        <v>20004350002003214521</v>
      </c>
      <c r="D207" s="984"/>
      <c r="E207" s="1012"/>
      <c r="F207" s="1013"/>
      <c r="G207" s="1014"/>
      <c r="H207" s="1015"/>
      <c r="I207" s="1016"/>
      <c r="J207" s="1017">
        <f t="shared" si="87"/>
        <v>0</v>
      </c>
      <c r="K207" s="1111"/>
    </row>
    <row r="208" spans="1:11" ht="42" hidden="1" customHeight="1" x14ac:dyDescent="0.25">
      <c r="A208" s="950"/>
      <c r="B208" s="1029" t="str">
        <f>+[6]ระบบการควบคุมฯ!B1320</f>
        <v>ครบ 15 กค 67</v>
      </c>
      <c r="C208" s="680" t="str">
        <f>+[6]ระบบการควบคุมฯ!C1320</f>
        <v>4100398138</v>
      </c>
      <c r="D208" s="984"/>
      <c r="E208" s="1012"/>
      <c r="F208" s="1013"/>
      <c r="G208" s="1014"/>
      <c r="H208" s="1015"/>
      <c r="I208" s="1016"/>
      <c r="J208" s="1017">
        <f t="shared" si="87"/>
        <v>0</v>
      </c>
      <c r="K208" s="1111"/>
    </row>
    <row r="209" spans="1:11" ht="21" hidden="1" customHeight="1" x14ac:dyDescent="0.25">
      <c r="A209" s="950" t="str">
        <f>+[6]ระบบการควบคุมฯ!A1324</f>
        <v>14)</v>
      </c>
      <c r="B209" s="1029" t="str">
        <f>+[6]ระบบการควบคุมฯ!B1324</f>
        <v>วัดเจริญบุญ</v>
      </c>
      <c r="C209" s="680" t="str">
        <f>+[6]ระบบการควบคุมฯ!C1324</f>
        <v>20004350002003214522</v>
      </c>
      <c r="D209" s="984"/>
      <c r="E209" s="1012"/>
      <c r="F209" s="1013"/>
      <c r="G209" s="1014"/>
      <c r="H209" s="1015"/>
      <c r="I209" s="1016"/>
      <c r="J209" s="1017">
        <f t="shared" si="87"/>
        <v>0</v>
      </c>
      <c r="K209" s="1111"/>
    </row>
    <row r="210" spans="1:11" ht="21" hidden="1" customHeight="1" x14ac:dyDescent="0.25">
      <c r="A210" s="950"/>
      <c r="B210" s="1029" t="str">
        <f>+[6]ระบบการควบคุมฯ!B1325</f>
        <v>ครบ 17 กค 67</v>
      </c>
      <c r="C210" s="680" t="str">
        <f>+[6]ระบบการควบคุมฯ!C1325</f>
        <v>4100396212</v>
      </c>
      <c r="D210" s="984"/>
      <c r="E210" s="1012"/>
      <c r="F210" s="1013"/>
      <c r="G210" s="1014"/>
      <c r="H210" s="1015"/>
      <c r="I210" s="1016"/>
      <c r="J210" s="1017">
        <f t="shared" si="87"/>
        <v>0</v>
      </c>
      <c r="K210" s="1111"/>
    </row>
    <row r="211" spans="1:11" ht="21" hidden="1" customHeight="1" x14ac:dyDescent="0.25">
      <c r="A211" s="950" t="str">
        <f>+[6]ระบบการควบคุมฯ!A1326</f>
        <v>15)</v>
      </c>
      <c r="B211" s="1029" t="str">
        <f>+[6]ระบบการควบคุมฯ!B1326</f>
        <v>วัดนพรัตนาราม</v>
      </c>
      <c r="C211" s="680" t="str">
        <f>+[6]ระบบการควบคุมฯ!C1326</f>
        <v>20004350002003214523</v>
      </c>
      <c r="D211" s="1168">
        <f>+[6]ระบบการควบคุมฯ!D1326</f>
        <v>0</v>
      </c>
      <c r="E211" s="1012">
        <f>+[6]ระบบการควบคุมฯ!G1321+[6]ระบบการควบคุมฯ!H1321</f>
        <v>0</v>
      </c>
      <c r="F211" s="1013">
        <f>+[6]ระบบการควบคุมฯ!I1321+[6]ระบบการควบคุมฯ!J1321</f>
        <v>0</v>
      </c>
      <c r="G211" s="1014">
        <f>+[6]ระบบการควบคุมฯ!K1321+[6]ระบบการควบคุมฯ!L1321</f>
        <v>0</v>
      </c>
      <c r="H211" s="1015"/>
      <c r="I211" s="1016"/>
      <c r="J211" s="1017">
        <f t="shared" si="87"/>
        <v>0</v>
      </c>
      <c r="K211" s="1111"/>
    </row>
    <row r="212" spans="1:11" ht="21" hidden="1" customHeight="1" x14ac:dyDescent="0.25">
      <c r="A212" s="950"/>
      <c r="B212" s="1170" t="str">
        <f>+[6]ระบบการควบคุมฯ!B1327</f>
        <v>งวด 1  174,000 บาท ครบ 16 กค 67</v>
      </c>
      <c r="C212" s="1171">
        <f>+[6]ระบบการควบคุมฯ!C1327</f>
        <v>4100426445</v>
      </c>
      <c r="D212" s="984"/>
      <c r="E212" s="1012"/>
      <c r="F212" s="1013"/>
      <c r="G212" s="1014"/>
      <c r="H212" s="1015"/>
      <c r="I212" s="1016"/>
      <c r="J212" s="1017">
        <f t="shared" si="87"/>
        <v>0</v>
      </c>
      <c r="K212" s="1111"/>
    </row>
    <row r="213" spans="1:11" ht="21" hidden="1" customHeight="1" x14ac:dyDescent="0.25">
      <c r="A213" s="950"/>
      <c r="B213" s="1170" t="str">
        <f>+[6]ระบบการควบคุมฯ!B1328</f>
        <v>งวด 2 406,000 ครบ 14 กย 67</v>
      </c>
      <c r="C213" s="1172"/>
      <c r="D213" s="984"/>
      <c r="E213" s="1012"/>
      <c r="F213" s="1013"/>
      <c r="G213" s="1014"/>
      <c r="H213" s="1015"/>
      <c r="I213" s="1016"/>
      <c r="J213" s="1017"/>
      <c r="K213" s="1111"/>
    </row>
    <row r="214" spans="1:11" ht="21" hidden="1" customHeight="1" x14ac:dyDescent="0.25">
      <c r="A214" s="950" t="str">
        <f>+[6]ระบบการควบคุมฯ!A1330</f>
        <v>16)</v>
      </c>
      <c r="B214" s="1029" t="str">
        <f>+[6]ระบบการควบคุมฯ!B1330</f>
        <v>วัดพวงแก้ว</v>
      </c>
      <c r="C214" s="680" t="str">
        <f>+[6]ระบบการควบคุมฯ!C1330</f>
        <v>20004350002003214524</v>
      </c>
      <c r="D214" s="984"/>
      <c r="E214" s="1012"/>
      <c r="F214" s="1013"/>
      <c r="G214" s="1014"/>
      <c r="H214" s="1015"/>
      <c r="I214" s="1016"/>
      <c r="J214" s="1017">
        <f t="shared" si="87"/>
        <v>0</v>
      </c>
      <c r="K214" s="1111"/>
    </row>
    <row r="215" spans="1:11" ht="21" hidden="1" customHeight="1" x14ac:dyDescent="0.25">
      <c r="A215" s="950"/>
      <c r="B215" s="1029" t="str">
        <f>+[6]ระบบการควบคุมฯ!B1331</f>
        <v>ครบ 2 สค 67</v>
      </c>
      <c r="C215" s="680" t="str">
        <f>+[6]ระบบการควบคุมฯ!C1331</f>
        <v>4100402841</v>
      </c>
      <c r="D215" s="984"/>
      <c r="E215" s="1012"/>
      <c r="F215" s="1013"/>
      <c r="G215" s="1014"/>
      <c r="H215" s="1015"/>
      <c r="I215" s="1016"/>
      <c r="J215" s="1017">
        <f t="shared" si="87"/>
        <v>0</v>
      </c>
      <c r="K215" s="1111"/>
    </row>
    <row r="216" spans="1:11" ht="21" hidden="1" customHeight="1" x14ac:dyDescent="0.25">
      <c r="A216" s="950" t="str">
        <f>+[6]ระบบการควบคุมฯ!A1332</f>
        <v>17)</v>
      </c>
      <c r="B216" s="1029" t="str">
        <f>+[6]ระบบการควบคุมฯ!B1332</f>
        <v>วัดสุขบุญฑริการาม</v>
      </c>
      <c r="C216" s="680" t="str">
        <f>+[6]ระบบการควบคุมฯ!C1332</f>
        <v>20004350002003214525</v>
      </c>
      <c r="D216" s="984"/>
      <c r="E216" s="1012"/>
      <c r="F216" s="1013"/>
      <c r="G216" s="1014"/>
      <c r="H216" s="1015"/>
      <c r="I216" s="1016"/>
      <c r="J216" s="1017">
        <f t="shared" si="87"/>
        <v>0</v>
      </c>
      <c r="K216" s="1111"/>
    </row>
    <row r="217" spans="1:11" ht="21" hidden="1" customHeight="1" x14ac:dyDescent="0.25">
      <c r="A217" s="950"/>
      <c r="B217" s="1029" t="str">
        <f>+[6]ระบบการควบคุมฯ!B1333</f>
        <v>ครบ 27 มิย 67</v>
      </c>
      <c r="C217" s="680" t="str">
        <f>+[6]ระบบการควบคุมฯ!C1333</f>
        <v>4100396195</v>
      </c>
      <c r="D217" s="984"/>
      <c r="E217" s="1012"/>
      <c r="F217" s="1013"/>
      <c r="G217" s="1014"/>
      <c r="H217" s="1015"/>
      <c r="I217" s="1016"/>
      <c r="J217" s="1017">
        <f t="shared" si="87"/>
        <v>0</v>
      </c>
      <c r="K217" s="1111"/>
    </row>
    <row r="218" spans="1:11" ht="21" hidden="1" customHeight="1" x14ac:dyDescent="0.25">
      <c r="A218" s="950" t="str">
        <f>+[6]ระบบการควบคุมฯ!A1334</f>
        <v>18)</v>
      </c>
      <c r="B218" s="1029" t="str">
        <f>+[6]ระบบการควบคุมฯ!B1334</f>
        <v>วัดแสงมณี</v>
      </c>
      <c r="C218" s="680" t="str">
        <f>+[6]ระบบการควบคุมฯ!C1334</f>
        <v>20004350002003214526</v>
      </c>
      <c r="D218" s="984"/>
      <c r="E218" s="1012"/>
      <c r="F218" s="1013"/>
      <c r="G218" s="1014"/>
      <c r="H218" s="1015"/>
      <c r="I218" s="1016"/>
      <c r="J218" s="1017">
        <f t="shared" si="87"/>
        <v>0</v>
      </c>
      <c r="K218" s="1111"/>
    </row>
    <row r="219" spans="1:11" ht="21" hidden="1" customHeight="1" x14ac:dyDescent="0.25">
      <c r="A219" s="950"/>
      <c r="B219" s="1029" t="str">
        <f>+[6]ระบบการควบคุมฯ!B1335</f>
        <v>ครบ 30 กค 67</v>
      </c>
      <c r="C219" s="680" t="str">
        <f>+[6]ระบบการควบคุมฯ!C1335</f>
        <v>4100400728</v>
      </c>
      <c r="D219" s="984"/>
      <c r="E219" s="1012"/>
      <c r="F219" s="1013"/>
      <c r="G219" s="1014"/>
      <c r="H219" s="1015"/>
      <c r="I219" s="1016"/>
      <c r="J219" s="1017">
        <f t="shared" si="87"/>
        <v>0</v>
      </c>
      <c r="K219" s="1111"/>
    </row>
    <row r="220" spans="1:11" ht="21" hidden="1" customHeight="1" x14ac:dyDescent="0.25">
      <c r="A220" s="950" t="str">
        <f>+[6]ระบบการควบคุมฯ!A1336</f>
        <v>19)</v>
      </c>
      <c r="B220" s="1029" t="str">
        <f>+[6]ระบบการควบคุมฯ!B1336</f>
        <v>หิรัญพงษ์อนุสรณ์</v>
      </c>
      <c r="C220" s="680" t="str">
        <f>+[6]ระบบการควบคุมฯ!C1336</f>
        <v>20004350002003214527</v>
      </c>
      <c r="D220" s="984"/>
      <c r="E220" s="1012"/>
      <c r="F220" s="1013"/>
      <c r="G220" s="1014"/>
      <c r="H220" s="1015"/>
      <c r="I220" s="1016"/>
      <c r="J220" s="1017">
        <f t="shared" si="87"/>
        <v>0</v>
      </c>
      <c r="K220" s="1111"/>
    </row>
    <row r="221" spans="1:11" ht="21" hidden="1" customHeight="1" x14ac:dyDescent="0.25">
      <c r="A221" s="950"/>
      <c r="B221" s="1029" t="str">
        <f>+[6]ระบบการควบคุมฯ!B1337</f>
        <v>ครบ 22 มิย 67</v>
      </c>
      <c r="C221" s="680" t="str">
        <f>+[6]ระบบการควบคุมฯ!C1337</f>
        <v>4100402448</v>
      </c>
      <c r="D221" s="984"/>
      <c r="E221" s="1012"/>
      <c r="F221" s="1013"/>
      <c r="G221" s="1014"/>
      <c r="H221" s="1015"/>
      <c r="I221" s="1016"/>
      <c r="J221" s="1017">
        <f t="shared" si="87"/>
        <v>0</v>
      </c>
      <c r="K221" s="1111"/>
    </row>
    <row r="222" spans="1:11" ht="21" hidden="1" customHeight="1" x14ac:dyDescent="0.25">
      <c r="A222" s="950" t="str">
        <f>+[6]ระบบการควบคุมฯ!A1339</f>
        <v>20)</v>
      </c>
      <c r="B222" s="1029" t="str">
        <f>+[6]ระบบการควบคุมฯ!B1339</f>
        <v>อยู่ประชานุเคราะห์</v>
      </c>
      <c r="C222" s="680" t="str">
        <f>+[6]ระบบการควบคุมฯ!C1339</f>
        <v>20004350002003214528</v>
      </c>
      <c r="D222" s="984"/>
      <c r="E222" s="1012"/>
      <c r="F222" s="1013"/>
      <c r="G222" s="1014"/>
      <c r="H222" s="1015"/>
      <c r="I222" s="1016"/>
      <c r="J222" s="1017">
        <f t="shared" si="87"/>
        <v>0</v>
      </c>
      <c r="K222" s="1111"/>
    </row>
    <row r="223" spans="1:11" ht="21" hidden="1" customHeight="1" x14ac:dyDescent="0.25">
      <c r="A223" s="1122">
        <f>+[6]ระบบการควบคุมฯ!A1340</f>
        <v>0</v>
      </c>
      <c r="B223" s="1029" t="str">
        <f>+[6]ระบบการควบคุมฯ!B1340</f>
        <v>ครบ 6 มิย 67</v>
      </c>
      <c r="C223" s="680" t="str">
        <f>+[6]ระบบการควบคุมฯ!C1340</f>
        <v>4100402861</v>
      </c>
      <c r="D223" s="984"/>
      <c r="E223" s="1012"/>
      <c r="F223" s="1013"/>
      <c r="G223" s="1014"/>
      <c r="H223" s="1015"/>
      <c r="I223" s="1016"/>
      <c r="J223" s="1017">
        <f t="shared" si="87"/>
        <v>0</v>
      </c>
      <c r="K223" s="1111"/>
    </row>
    <row r="224" spans="1:11" ht="21" hidden="1" customHeight="1" x14ac:dyDescent="0.25">
      <c r="A224" s="1122">
        <f>+[6]ระบบการควบคุมฯ!A1341</f>
        <v>0</v>
      </c>
      <c r="B224" s="1173" t="str">
        <f>+[6]ระบบการควบคุมฯ!B1341</f>
        <v>โอนกลับส่วนกลาง</v>
      </c>
      <c r="C224" s="680" t="str">
        <f>+[6]ระบบการควบคุมฯ!C1341</f>
        <v>ศธ04002/ว4285 ลว.13 กย 67 โอนครั้งที่ 401</v>
      </c>
      <c r="D224" s="984"/>
      <c r="E224" s="1012"/>
      <c r="F224" s="1013"/>
      <c r="G224" s="1014"/>
      <c r="H224" s="1015"/>
      <c r="I224" s="1016"/>
      <c r="J224" s="1017">
        <f t="shared" si="87"/>
        <v>0</v>
      </c>
      <c r="K224" s="1111"/>
    </row>
    <row r="225" spans="1:11" ht="294" hidden="1" customHeight="1" x14ac:dyDescent="0.25">
      <c r="A225" s="1174" t="str">
        <f>+[6]ระบบการควบคุมฯ!A1343</f>
        <v>1.9.3</v>
      </c>
      <c r="B225" s="1103" t="str">
        <f>+[6]ระบบการควบคุมฯ!B1343</f>
        <v>ห้องส้วม OBEC 4 ที่/61 ชาย-หญิง (ชาย 2 ที่ หญิง 2 ที่)</v>
      </c>
      <c r="C225" s="671" t="str">
        <f>+[6]ระบบการควบคุมฯ!C1343</f>
        <v>ศธ 04002/ว47118 ลว 21 ตค 67 ครั้งที่ 11</v>
      </c>
      <c r="D225" s="1104">
        <f>+D226</f>
        <v>0</v>
      </c>
      <c r="E225" s="1104">
        <f t="shared" ref="E225:J225" si="89">+E226</f>
        <v>0</v>
      </c>
      <c r="F225" s="1104">
        <f t="shared" si="89"/>
        <v>0</v>
      </c>
      <c r="G225" s="1104">
        <f t="shared" si="89"/>
        <v>0</v>
      </c>
      <c r="H225" s="1104">
        <f t="shared" si="89"/>
        <v>0</v>
      </c>
      <c r="I225" s="1104">
        <f t="shared" si="89"/>
        <v>0</v>
      </c>
      <c r="J225" s="1104">
        <f t="shared" si="89"/>
        <v>0</v>
      </c>
      <c r="K225" s="1108"/>
    </row>
    <row r="226" spans="1:11" ht="21" hidden="1" customHeight="1" x14ac:dyDescent="0.25">
      <c r="A226" s="950" t="str">
        <f>+[6]ระบบการควบคุมฯ!A1345</f>
        <v>1)</v>
      </c>
      <c r="B226" s="1175" t="str">
        <f>+[6]ระบบการควบคุมฯ!B1345</f>
        <v>โรงเรียนวัดราษฎรบำรุง</v>
      </c>
      <c r="C226" s="680" t="str">
        <f>+[6]ระบบการควบคุมฯ!C1345</f>
        <v>20004370010003213242</v>
      </c>
      <c r="D226" s="1168">
        <f>+[6]ระบบการควบคุมฯ!D1345</f>
        <v>0</v>
      </c>
      <c r="E226" s="1168">
        <f>+[6]ระบบการควบคุมฯ!G1345+[6]ระบบการควบคุมฯ!H1345</f>
        <v>0</v>
      </c>
      <c r="F226" s="1013">
        <f>+[6]ระบบการควบคุมฯ!I1345+[6]ระบบการควบคุมฯ!J1345</f>
        <v>0</v>
      </c>
      <c r="G226" s="1014">
        <f>+[6]ระบบการควบคุมฯ!K1345+[6]ระบบการควบคุมฯ!L1345</f>
        <v>0</v>
      </c>
      <c r="H226" s="1015"/>
      <c r="I226" s="1016"/>
      <c r="J226" s="1017">
        <f t="shared" ref="J226:J228" si="90">D226-E226-F226-G226</f>
        <v>0</v>
      </c>
      <c r="K226" s="1111"/>
    </row>
    <row r="227" spans="1:11" ht="21" hidden="1" customHeight="1" x14ac:dyDescent="0.25">
      <c r="A227" s="950"/>
      <c r="B227" s="1175" t="str">
        <f>+[6]ระบบการควบคุมฯ!B1346</f>
        <v>ครบ 26 มค 68</v>
      </c>
      <c r="C227" s="680" t="str">
        <f>+[6]ระบบการควบคุมฯ!C1346</f>
        <v>งวด 1 จำนวน 137067 บาท</v>
      </c>
      <c r="D227" s="984"/>
      <c r="E227" s="1012"/>
      <c r="F227" s="1013"/>
      <c r="G227" s="1014"/>
      <c r="H227" s="1015"/>
      <c r="I227" s="1016"/>
      <c r="J227" s="1017">
        <f t="shared" si="90"/>
        <v>0</v>
      </c>
      <c r="K227" s="1111"/>
    </row>
    <row r="228" spans="1:11" ht="21" hidden="1" customHeight="1" x14ac:dyDescent="0.25">
      <c r="A228" s="950"/>
      <c r="B228" s="1175" t="str">
        <f>+[6]ระบบการควบคุมฯ!B1347</f>
        <v>ครบ 25 กพ 68</v>
      </c>
      <c r="C228" s="680" t="str">
        <f>+[6]ระบบการควบคุมฯ!C1347</f>
        <v>งวด 2 จำนวน 137067 บาท</v>
      </c>
      <c r="D228" s="984"/>
      <c r="E228" s="1012"/>
      <c r="F228" s="1013"/>
      <c r="G228" s="1014"/>
      <c r="H228" s="1015"/>
      <c r="I228" s="1016"/>
      <c r="J228" s="1017">
        <f t="shared" si="90"/>
        <v>0</v>
      </c>
      <c r="K228" s="1111"/>
    </row>
    <row r="229" spans="1:11" ht="21" hidden="1" customHeight="1" x14ac:dyDescent="0.25">
      <c r="A229" s="1174"/>
      <c r="B229" s="19"/>
      <c r="C229" s="671"/>
      <c r="D229" s="1104"/>
      <c r="E229" s="1104"/>
      <c r="F229" s="1104"/>
      <c r="G229" s="1104"/>
      <c r="H229" s="1104">
        <f t="shared" ref="H229:I229" si="91">SUM(H230:H235)</f>
        <v>0</v>
      </c>
      <c r="I229" s="1104">
        <f t="shared" si="91"/>
        <v>0</v>
      </c>
      <c r="J229" s="1104">
        <f>+D229-E229-G229</f>
        <v>0</v>
      </c>
      <c r="K229" s="1108"/>
    </row>
    <row r="230" spans="1:11" ht="21" hidden="1" customHeight="1" x14ac:dyDescent="0.25">
      <c r="A230" s="950"/>
      <c r="B230" s="1176"/>
      <c r="C230" s="680"/>
      <c r="D230" s="984"/>
      <c r="E230" s="1012"/>
      <c r="F230" s="1013"/>
      <c r="G230" s="1014"/>
      <c r="H230" s="1015"/>
      <c r="I230" s="1016"/>
      <c r="J230" s="1017">
        <f t="shared" ref="J230:J232" si="92">D230-E230-F230-G230</f>
        <v>0</v>
      </c>
      <c r="K230" s="1111"/>
    </row>
    <row r="231" spans="1:11" ht="21" hidden="1" customHeight="1" x14ac:dyDescent="0.25">
      <c r="A231" s="950"/>
      <c r="B231" s="1177"/>
      <c r="C231" s="678"/>
      <c r="D231" s="984"/>
      <c r="E231" s="1012"/>
      <c r="F231" s="1013"/>
      <c r="G231" s="1014"/>
      <c r="H231" s="1015"/>
      <c r="I231" s="1016"/>
      <c r="J231" s="1017"/>
      <c r="K231" s="1111"/>
    </row>
    <row r="232" spans="1:11" ht="21" hidden="1" customHeight="1" x14ac:dyDescent="0.25">
      <c r="A232" s="950"/>
      <c r="B232" s="1177"/>
      <c r="C232" s="678"/>
      <c r="D232" s="984"/>
      <c r="E232" s="1012"/>
      <c r="F232" s="1013"/>
      <c r="G232" s="1014"/>
      <c r="H232" s="1015"/>
      <c r="I232" s="1016"/>
      <c r="J232" s="1017">
        <f t="shared" si="92"/>
        <v>0</v>
      </c>
      <c r="K232" s="1111"/>
    </row>
    <row r="233" spans="1:11" ht="21" hidden="1" customHeight="1" x14ac:dyDescent="0.25">
      <c r="A233" s="950"/>
      <c r="B233" s="1177"/>
      <c r="C233" s="680"/>
      <c r="D233" s="984"/>
      <c r="E233" s="984"/>
      <c r="F233" s="984"/>
      <c r="G233" s="1047"/>
      <c r="H233" s="22"/>
      <c r="I233" s="1029"/>
      <c r="J233" s="984"/>
      <c r="K233" s="1111"/>
    </row>
    <row r="234" spans="1:11" ht="21" hidden="1" customHeight="1" x14ac:dyDescent="0.25">
      <c r="A234" s="1122"/>
      <c r="B234" s="1173"/>
      <c r="C234" s="680"/>
      <c r="D234" s="984"/>
      <c r="E234" s="984"/>
      <c r="F234" s="984"/>
      <c r="G234" s="1047"/>
      <c r="H234" s="22"/>
      <c r="I234" s="22"/>
      <c r="J234" s="984">
        <f>+D234-E234-F234-G234</f>
        <v>0</v>
      </c>
      <c r="K234" s="305"/>
    </row>
    <row r="235" spans="1:11" ht="21" hidden="1" customHeight="1" x14ac:dyDescent="0.25">
      <c r="A235" s="1122"/>
      <c r="B235" s="1173"/>
      <c r="C235" s="680"/>
      <c r="D235" s="984"/>
      <c r="E235" s="984"/>
      <c r="F235" s="984"/>
      <c r="G235" s="1047"/>
      <c r="H235" s="22"/>
      <c r="I235" s="22"/>
      <c r="J235" s="984">
        <f>+D235-E235-F235-G235</f>
        <v>0</v>
      </c>
      <c r="K235" s="305"/>
    </row>
    <row r="236" spans="1:11" ht="21" hidden="1" customHeight="1" x14ac:dyDescent="0.45">
      <c r="A236" s="966" t="str">
        <f>+[6]ระบบการควบคุมฯ!A1350</f>
        <v>1.9.4</v>
      </c>
      <c r="B236" s="978" t="str">
        <f>+[6]ระบบการควบคุมฯ!B1350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36" s="947" t="str">
        <f>+[6]ระบบการควบคุมฯ!C1350</f>
        <v>ที่ ศธ 04002/ว5187/21 ตค 67 ครั้งที่ 5</v>
      </c>
      <c r="D236" s="948">
        <f t="shared" ref="D236:I236" si="93">SUM(D237)</f>
        <v>0</v>
      </c>
      <c r="E236" s="948">
        <f t="shared" si="93"/>
        <v>0</v>
      </c>
      <c r="F236" s="948">
        <f t="shared" si="93"/>
        <v>0</v>
      </c>
      <c r="G236" s="948">
        <f t="shared" si="93"/>
        <v>0</v>
      </c>
      <c r="H236" s="948">
        <f t="shared" si="93"/>
        <v>0</v>
      </c>
      <c r="I236" s="948">
        <f t="shared" si="93"/>
        <v>0</v>
      </c>
      <c r="J236" s="948">
        <f>+D236-E236-F236-G236</f>
        <v>0</v>
      </c>
      <c r="K236" s="1178"/>
    </row>
    <row r="237" spans="1:11" ht="21" hidden="1" customHeight="1" x14ac:dyDescent="0.25">
      <c r="A237" s="950" t="str">
        <f>+[6]ระบบการควบคุมฯ!A1351</f>
        <v>1)</v>
      </c>
      <c r="B237" s="1110" t="str">
        <f>+[6]ระบบการควบคุมฯ!B1351</f>
        <v xml:space="preserve">โรงเรียนชุมชนเลิศพินิจพิทยาคม (ชดเชยงบประมาณที่พับไป) </v>
      </c>
      <c r="C237" s="678" t="str">
        <f>+[6]ระบบการควบคุมฯ!C1351</f>
        <v>20004370010003220010</v>
      </c>
      <c r="D237" s="984">
        <f>+[6]ระบบการควบคุมฯ!F1351</f>
        <v>0</v>
      </c>
      <c r="E237" s="984">
        <f>+[6]ระบบการควบคุมฯ!G1351+[6]ระบบการควบคุมฯ!H1351</f>
        <v>0</v>
      </c>
      <c r="F237" s="984">
        <f>+[6]ระบบการควบคุมฯ!I1351+[6]ระบบการควบคุมฯ!J1351</f>
        <v>0</v>
      </c>
      <c r="G237" s="1047">
        <f>+[6]ระบบการควบคุมฯ!K1351+[6]ระบบการควบคุมฯ!L1351</f>
        <v>0</v>
      </c>
      <c r="H237" s="1028"/>
      <c r="I237" s="1029"/>
      <c r="J237" s="984">
        <f>+D237-E237-G237</f>
        <v>0</v>
      </c>
      <c r="K237" s="1111"/>
    </row>
    <row r="238" spans="1:11" ht="21" hidden="1" customHeight="1" x14ac:dyDescent="0.6">
      <c r="A238" s="950"/>
      <c r="B238" s="1029">
        <f>+[6]ระบบการควบคุมฯ!B1459</f>
        <v>0</v>
      </c>
      <c r="C238" s="678"/>
      <c r="D238" s="952"/>
      <c r="E238" s="952"/>
      <c r="F238" s="952"/>
      <c r="G238" s="1169"/>
      <c r="H238" s="20"/>
      <c r="I238" s="1070"/>
      <c r="J238" s="1070"/>
      <c r="K238" s="953"/>
    </row>
    <row r="239" spans="1:11" ht="21" hidden="1" customHeight="1" x14ac:dyDescent="0.6">
      <c r="A239" s="950"/>
      <c r="B239" s="1029">
        <f>+[6]ระบบการควบคุมฯ!B1460</f>
        <v>0</v>
      </c>
      <c r="C239" s="678"/>
      <c r="D239" s="952"/>
      <c r="E239" s="952"/>
      <c r="F239" s="952"/>
      <c r="G239" s="1169"/>
      <c r="H239" s="20"/>
      <c r="I239" s="1070"/>
      <c r="J239" s="1070"/>
      <c r="K239" s="953"/>
    </row>
    <row r="240" spans="1:11" ht="21" hidden="1" customHeight="1" x14ac:dyDescent="0.6">
      <c r="A240" s="950"/>
      <c r="B240" s="1029">
        <f>+[6]ระบบการควบคุมฯ!B1461</f>
        <v>0</v>
      </c>
      <c r="C240" s="678">
        <f>1155600*4</f>
        <v>4622400</v>
      </c>
      <c r="D240" s="952"/>
      <c r="E240" s="952"/>
      <c r="F240" s="952"/>
      <c r="G240" s="1169"/>
      <c r="H240" s="20"/>
      <c r="I240" s="1070"/>
      <c r="J240" s="1070"/>
      <c r="K240" s="953"/>
    </row>
    <row r="241" spans="1:11" ht="21" hidden="1" customHeight="1" x14ac:dyDescent="0.6">
      <c r="A241" s="950"/>
      <c r="B241" s="1029">
        <f>+[6]ระบบการควบคุมฯ!B1462</f>
        <v>0</v>
      </c>
      <c r="C241" s="678"/>
      <c r="D241" s="952"/>
      <c r="E241" s="952"/>
      <c r="F241" s="952"/>
      <c r="G241" s="1169"/>
      <c r="H241" s="20"/>
      <c r="I241" s="1070"/>
      <c r="J241" s="1070"/>
      <c r="K241" s="953"/>
    </row>
    <row r="242" spans="1:11" ht="21" hidden="1" customHeight="1" x14ac:dyDescent="0.6">
      <c r="A242" s="950"/>
      <c r="B242" s="1029">
        <f>+[6]ระบบการควบคุมฯ!B1463</f>
        <v>0</v>
      </c>
      <c r="C242" s="678"/>
      <c r="D242" s="952"/>
      <c r="E242" s="952"/>
      <c r="F242" s="952"/>
      <c r="G242" s="1169"/>
      <c r="H242" s="20"/>
      <c r="I242" s="1070"/>
      <c r="J242" s="1070"/>
      <c r="K242" s="953"/>
    </row>
    <row r="243" spans="1:11" ht="21" hidden="1" customHeight="1" x14ac:dyDescent="0.6">
      <c r="A243" s="950"/>
      <c r="B243" s="1029">
        <f>+[6]ระบบการควบคุมฯ!B1464</f>
        <v>0</v>
      </c>
      <c r="C243" s="678"/>
      <c r="D243" s="952"/>
      <c r="E243" s="952"/>
      <c r="F243" s="952"/>
      <c r="G243" s="1169"/>
      <c r="H243" s="20"/>
      <c r="I243" s="1070"/>
      <c r="J243" s="1070"/>
      <c r="K243" s="953"/>
    </row>
    <row r="244" spans="1:11" ht="21" hidden="1" customHeight="1" x14ac:dyDescent="0.6">
      <c r="A244" s="950"/>
      <c r="B244" s="1029">
        <f>+[6]ระบบการควบคุมฯ!B1465</f>
        <v>0</v>
      </c>
      <c r="C244" s="678"/>
      <c r="D244" s="952"/>
      <c r="E244" s="952"/>
      <c r="F244" s="952"/>
      <c r="G244" s="1169"/>
      <c r="H244" s="20"/>
      <c r="I244" s="1070"/>
      <c r="J244" s="1070"/>
      <c r="K244" s="953"/>
    </row>
    <row r="245" spans="1:11" ht="21" hidden="1" customHeight="1" x14ac:dyDescent="0.6">
      <c r="A245" s="950" t="s">
        <v>145</v>
      </c>
      <c r="B245" s="1029">
        <f>+[6]ระบบการควบคุมฯ!B1466</f>
        <v>0</v>
      </c>
      <c r="C245" s="678"/>
      <c r="D245" s="952"/>
      <c r="E245" s="952"/>
      <c r="F245" s="952"/>
      <c r="G245" s="1169"/>
      <c r="H245" s="20"/>
      <c r="I245" s="1070"/>
      <c r="J245" s="1070"/>
      <c r="K245" s="953"/>
    </row>
    <row r="246" spans="1:11" ht="21" hidden="1" customHeight="1" x14ac:dyDescent="0.6">
      <c r="A246" s="950"/>
      <c r="B246" s="1029">
        <f>+[6]ระบบการควบคุมฯ!B1467</f>
        <v>0</v>
      </c>
      <c r="C246" s="678"/>
      <c r="D246" s="952"/>
      <c r="E246" s="952"/>
      <c r="F246" s="952"/>
      <c r="G246" s="1169"/>
      <c r="H246" s="20"/>
      <c r="I246" s="1070"/>
      <c r="J246" s="1070"/>
      <c r="K246" s="953"/>
    </row>
    <row r="247" spans="1:11" ht="21" hidden="1" customHeight="1" x14ac:dyDescent="0.6">
      <c r="A247" s="950"/>
      <c r="B247" s="1029">
        <f>+[6]ระบบการควบคุมฯ!B1468</f>
        <v>0</v>
      </c>
      <c r="C247" s="678"/>
      <c r="D247" s="952"/>
      <c r="E247" s="952"/>
      <c r="F247" s="952"/>
      <c r="G247" s="1169"/>
      <c r="H247" s="20"/>
      <c r="I247" s="1070"/>
      <c r="J247" s="1070"/>
      <c r="K247" s="953"/>
    </row>
    <row r="248" spans="1:11" ht="21" hidden="1" customHeight="1" x14ac:dyDescent="0.6">
      <c r="A248" s="950"/>
      <c r="B248" s="1029">
        <f>+[6]ระบบการควบคุมฯ!B1469</f>
        <v>0</v>
      </c>
      <c r="C248" s="678"/>
      <c r="D248" s="952"/>
      <c r="E248" s="952"/>
      <c r="F248" s="952"/>
      <c r="G248" s="1169"/>
      <c r="H248" s="20"/>
      <c r="I248" s="1070"/>
      <c r="J248" s="1070"/>
      <c r="K248" s="953"/>
    </row>
    <row r="249" spans="1:11" ht="21" hidden="1" customHeight="1" x14ac:dyDescent="0.6">
      <c r="A249" s="950"/>
      <c r="B249" s="1029">
        <f>+[6]ระบบการควบคุมฯ!B1470</f>
        <v>0</v>
      </c>
      <c r="C249" s="678"/>
      <c r="D249" s="952"/>
      <c r="E249" s="952"/>
      <c r="F249" s="952"/>
      <c r="G249" s="1169"/>
      <c r="H249" s="20"/>
      <c r="I249" s="1070"/>
      <c r="J249" s="1070"/>
      <c r="K249" s="953"/>
    </row>
    <row r="250" spans="1:11" ht="21" hidden="1" customHeight="1" x14ac:dyDescent="0.6">
      <c r="A250" s="950"/>
      <c r="B250" s="1029">
        <f>+[6]ระบบการควบคุมฯ!B1471</f>
        <v>0</v>
      </c>
      <c r="C250" s="678"/>
      <c r="D250" s="952"/>
      <c r="E250" s="952"/>
      <c r="F250" s="952"/>
      <c r="G250" s="1169"/>
      <c r="H250" s="20"/>
      <c r="I250" s="1070"/>
      <c r="J250" s="1070"/>
      <c r="K250" s="953"/>
    </row>
    <row r="251" spans="1:11" ht="21" hidden="1" customHeight="1" x14ac:dyDescent="0.6">
      <c r="A251" s="950"/>
      <c r="B251" s="1029">
        <f>+[6]ระบบการควบคุมฯ!B1472</f>
        <v>0</v>
      </c>
      <c r="C251" s="678"/>
      <c r="D251" s="952"/>
      <c r="E251" s="952"/>
      <c r="F251" s="952"/>
      <c r="G251" s="1169"/>
      <c r="H251" s="20"/>
      <c r="I251" s="1070"/>
      <c r="J251" s="1070"/>
      <c r="K251" s="953"/>
    </row>
    <row r="252" spans="1:11" ht="21" hidden="1" customHeight="1" x14ac:dyDescent="0.6">
      <c r="A252" s="950"/>
      <c r="B252" s="1029">
        <f>+[6]ระบบการควบคุมฯ!B1473</f>
        <v>0</v>
      </c>
      <c r="C252" s="678"/>
      <c r="D252" s="952"/>
      <c r="E252" s="952"/>
      <c r="F252" s="952"/>
      <c r="G252" s="1169"/>
      <c r="H252" s="20"/>
      <c r="I252" s="1070"/>
      <c r="J252" s="1070"/>
      <c r="K252" s="953"/>
    </row>
    <row r="253" spans="1:11" ht="21" hidden="1" customHeight="1" x14ac:dyDescent="0.45">
      <c r="A253" s="966" t="s">
        <v>146</v>
      </c>
      <c r="B253" s="978" t="str">
        <f>+[6]ระบบการควบคุมฯ!B1378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53" s="947"/>
      <c r="D253" s="948">
        <f t="shared" ref="D253:I253" si="94">SUM(D254)</f>
        <v>0</v>
      </c>
      <c r="E253" s="948">
        <f t="shared" si="94"/>
        <v>0</v>
      </c>
      <c r="F253" s="948">
        <f t="shared" si="94"/>
        <v>0</v>
      </c>
      <c r="G253" s="948">
        <f t="shared" si="94"/>
        <v>0</v>
      </c>
      <c r="H253" s="948">
        <f t="shared" si="94"/>
        <v>0</v>
      </c>
      <c r="I253" s="948">
        <f t="shared" si="94"/>
        <v>0</v>
      </c>
      <c r="J253" s="948">
        <f>+D253-E253-F253-G253</f>
        <v>0</v>
      </c>
      <c r="K253" s="1178"/>
    </row>
    <row r="254" spans="1:11" ht="21" hidden="1" customHeight="1" x14ac:dyDescent="0.25">
      <c r="A254" s="950" t="str">
        <f>+[6]ระบบการควบคุมฯ!A1379</f>
        <v>1)</v>
      </c>
      <c r="B254" s="1029" t="str">
        <f>+[6]ระบบการควบคุมฯ!B1379</f>
        <v xml:space="preserve"> โรงเรียนวัดกลางคลองสี่ </v>
      </c>
      <c r="C254" s="678" t="str">
        <f>+[6]ระบบการควบคุมฯ!C1379</f>
        <v>20004350002003214557</v>
      </c>
      <c r="D254" s="984">
        <f>+[6]ระบบการควบคุมฯ!F1379</f>
        <v>0</v>
      </c>
      <c r="E254" s="984">
        <f>+[6]ระบบการควบคุมฯ!G1379+[6]ระบบการควบคุมฯ!H1379</f>
        <v>0</v>
      </c>
      <c r="F254" s="984">
        <f>+[6]ระบบการควบคุมฯ!I1379+[6]ระบบการควบคุมฯ!J1379</f>
        <v>0</v>
      </c>
      <c r="G254" s="1047">
        <f>+[6]ระบบการควบคุมฯ!K1379+[6]ระบบการควบคุมฯ!L1379</f>
        <v>0</v>
      </c>
      <c r="H254" s="1028"/>
      <c r="I254" s="1029"/>
      <c r="J254" s="984">
        <f>+D254-E254-G254</f>
        <v>0</v>
      </c>
      <c r="K254" s="1111" t="s">
        <v>147</v>
      </c>
    </row>
    <row r="255" spans="1:11" ht="21" customHeight="1" x14ac:dyDescent="0.25">
      <c r="A255" s="1179" t="s">
        <v>238</v>
      </c>
      <c r="B255" s="1180" t="str">
        <f>+[6]ระบบการควบคุมฯ!B1380</f>
        <v>อาคารเรียนแบบพิเศษ โรงเรียนวัดลาดสนุ่น</v>
      </c>
      <c r="C255" s="1181" t="str">
        <f>+[6]ระบบการควบคุมฯ!C1380</f>
        <v>ศธ 04002/ว5187 ลว 21 ตค 67ครั้งที่ 5</v>
      </c>
      <c r="D255" s="1182">
        <f>+D256</f>
        <v>17159800</v>
      </c>
      <c r="E255" s="1182">
        <f t="shared" ref="E255:J255" si="95">+E256</f>
        <v>0</v>
      </c>
      <c r="F255" s="1182">
        <f t="shared" si="95"/>
        <v>0</v>
      </c>
      <c r="G255" s="1182">
        <f t="shared" si="95"/>
        <v>16517725.41</v>
      </c>
      <c r="H255" s="1182">
        <f t="shared" si="95"/>
        <v>0</v>
      </c>
      <c r="I255" s="1182">
        <f t="shared" si="95"/>
        <v>0</v>
      </c>
      <c r="J255" s="1182">
        <f t="shared" si="95"/>
        <v>642074.58999999985</v>
      </c>
      <c r="K255" s="1183"/>
    </row>
    <row r="256" spans="1:11" ht="21" customHeight="1" x14ac:dyDescent="0.25">
      <c r="A256" s="950" t="str">
        <f>+[6]ระบบการควบคุมฯ!A1382</f>
        <v>1)</v>
      </c>
      <c r="B256" s="1029" t="str">
        <f>+[6]ระบบการควบคุมฯ!B1382</f>
        <v xml:space="preserve"> โรงเรียนวัดลาดสนุ่น</v>
      </c>
      <c r="C256" s="678" t="str">
        <f>+[6]ระบบการควบคุมฯ!C1382</f>
        <v>20004370010003220011</v>
      </c>
      <c r="D256" s="984">
        <f>+[6]ระบบการควบคุมฯ!D1382</f>
        <v>17159800</v>
      </c>
      <c r="E256" s="984">
        <f>+[6]ระบบการควบคุมฯ!G1382+[6]ระบบการควบคุมฯ!H1382</f>
        <v>0</v>
      </c>
      <c r="F256" s="984">
        <f>+[6]ระบบการควบคุมฯ!I1382+[6]ระบบการควบคุมฯ!J1382</f>
        <v>0</v>
      </c>
      <c r="G256" s="984">
        <f>+[6]ระบบการควบคุมฯ!K1382+[6]ระบบการควบคุมฯ!L1382</f>
        <v>16517725.41</v>
      </c>
      <c r="H256" s="1015"/>
      <c r="I256" s="1016"/>
      <c r="J256" s="1017">
        <f t="shared" ref="J256" si="96">D256-E256-F256-G256</f>
        <v>642074.58999999985</v>
      </c>
      <c r="K256" s="1111"/>
    </row>
    <row r="257" spans="1:11" ht="21" customHeight="1" x14ac:dyDescent="0.25">
      <c r="A257" s="950"/>
      <c r="B257" s="1184" t="s">
        <v>283</v>
      </c>
      <c r="C257" s="1185" t="s">
        <v>148</v>
      </c>
      <c r="D257" s="984"/>
      <c r="E257" s="1012"/>
      <c r="F257" s="1013"/>
      <c r="G257" s="1014"/>
      <c r="H257" s="1015"/>
      <c r="I257" s="1016"/>
      <c r="J257" s="1017"/>
      <c r="K257" s="1111"/>
    </row>
    <row r="258" spans="1:11" ht="21" customHeight="1" x14ac:dyDescent="0.25">
      <c r="A258" s="950"/>
      <c r="B258" s="1175" t="s">
        <v>149</v>
      </c>
      <c r="C258" s="1186">
        <v>4100533888</v>
      </c>
      <c r="D258" s="984"/>
      <c r="E258" s="1012"/>
      <c r="F258" s="1013"/>
      <c r="G258" s="1014"/>
      <c r="H258" s="1015"/>
      <c r="I258" s="1016"/>
      <c r="J258" s="1017"/>
      <c r="K258" s="1111"/>
    </row>
    <row r="259" spans="1:11" ht="21" customHeight="1" x14ac:dyDescent="0.25">
      <c r="A259" s="950"/>
      <c r="B259" s="1175" t="s">
        <v>150</v>
      </c>
      <c r="C259" s="1186" t="s">
        <v>151</v>
      </c>
      <c r="D259" s="984"/>
      <c r="E259" s="1012"/>
      <c r="F259" s="1013"/>
      <c r="G259" s="1014"/>
      <c r="H259" s="1015"/>
      <c r="I259" s="1016"/>
      <c r="J259" s="1017"/>
      <c r="K259" s="1111"/>
    </row>
    <row r="260" spans="1:11" ht="21" customHeight="1" x14ac:dyDescent="0.25">
      <c r="A260" s="950"/>
      <c r="B260" s="1175" t="s">
        <v>284</v>
      </c>
      <c r="C260" s="678"/>
      <c r="D260" s="984"/>
      <c r="E260" s="1012"/>
      <c r="F260" s="1013"/>
      <c r="G260" s="1014"/>
      <c r="H260" s="1015"/>
      <c r="I260" s="1016"/>
      <c r="J260" s="1017"/>
      <c r="K260" s="1111"/>
    </row>
    <row r="261" spans="1:11" ht="21" customHeight="1" x14ac:dyDescent="0.25">
      <c r="A261" s="950"/>
      <c r="B261" s="1175" t="s">
        <v>152</v>
      </c>
      <c r="C261" s="678"/>
      <c r="D261" s="984"/>
      <c r="E261" s="1012"/>
      <c r="F261" s="1013"/>
      <c r="G261" s="1014"/>
      <c r="H261" s="1015"/>
      <c r="I261" s="1016"/>
      <c r="J261" s="1017"/>
      <c r="K261" s="1111"/>
    </row>
    <row r="262" spans="1:11" ht="40.799999999999997" customHeight="1" x14ac:dyDescent="0.25">
      <c r="A262" s="950"/>
      <c r="B262" s="1175" t="s">
        <v>153</v>
      </c>
      <c r="C262" s="678"/>
      <c r="D262" s="984"/>
      <c r="E262" s="1012"/>
      <c r="F262" s="1013"/>
      <c r="G262" s="1014"/>
      <c r="H262" s="1015"/>
      <c r="I262" s="1016"/>
      <c r="J262" s="1017"/>
      <c r="K262" s="1111"/>
    </row>
    <row r="263" spans="1:11" ht="21" customHeight="1" x14ac:dyDescent="0.25">
      <c r="A263" s="950"/>
      <c r="B263" s="1175" t="s">
        <v>154</v>
      </c>
      <c r="C263" s="678"/>
      <c r="D263" s="984"/>
      <c r="E263" s="1012"/>
      <c r="F263" s="1013"/>
      <c r="G263" s="1014"/>
      <c r="H263" s="1015"/>
      <c r="I263" s="1016"/>
      <c r="J263" s="1017"/>
      <c r="K263" s="1111"/>
    </row>
    <row r="264" spans="1:11" ht="21" customHeight="1" x14ac:dyDescent="0.25">
      <c r="A264" s="950"/>
      <c r="B264" s="1175" t="s">
        <v>155</v>
      </c>
      <c r="C264" s="678"/>
      <c r="D264" s="984"/>
      <c r="E264" s="1012"/>
      <c r="F264" s="1013"/>
      <c r="G264" s="1014"/>
      <c r="H264" s="1015"/>
      <c r="I264" s="1016"/>
      <c r="J264" s="1017"/>
      <c r="K264" s="1111"/>
    </row>
    <row r="265" spans="1:11" ht="21" customHeight="1" x14ac:dyDescent="0.25">
      <c r="A265" s="950"/>
      <c r="B265" s="1175" t="s">
        <v>156</v>
      </c>
      <c r="C265" s="678"/>
      <c r="D265" s="984"/>
      <c r="E265" s="1012"/>
      <c r="F265" s="1013"/>
      <c r="G265" s="1014"/>
      <c r="H265" s="1015"/>
      <c r="I265" s="1016"/>
      <c r="J265" s="1017"/>
      <c r="K265" s="1111"/>
    </row>
    <row r="266" spans="1:11" ht="21" customHeight="1" x14ac:dyDescent="0.25">
      <c r="A266" s="950"/>
      <c r="B266" s="1175" t="s">
        <v>157</v>
      </c>
      <c r="C266" s="678"/>
      <c r="D266" s="984"/>
      <c r="E266" s="1012"/>
      <c r="F266" s="1013"/>
      <c r="G266" s="1014"/>
      <c r="H266" s="1015"/>
      <c r="I266" s="1016"/>
      <c r="J266" s="1017"/>
      <c r="K266" s="1111"/>
    </row>
    <row r="267" spans="1:11" ht="21" customHeight="1" x14ac:dyDescent="0.25">
      <c r="A267" s="950"/>
      <c r="B267" s="1175" t="s">
        <v>158</v>
      </c>
      <c r="C267" s="678"/>
      <c r="D267" s="984"/>
      <c r="E267" s="1012"/>
      <c r="F267" s="1013"/>
      <c r="G267" s="1014"/>
      <c r="H267" s="1015"/>
      <c r="I267" s="1016"/>
      <c r="J267" s="1017"/>
      <c r="K267" s="1111"/>
    </row>
    <row r="268" spans="1:11" ht="21" customHeight="1" x14ac:dyDescent="0.25">
      <c r="A268" s="950"/>
      <c r="B268" s="703" t="s">
        <v>221</v>
      </c>
      <c r="C268" s="678"/>
      <c r="D268" s="984"/>
      <c r="E268" s="1012"/>
      <c r="F268" s="1013"/>
      <c r="G268" s="1014"/>
      <c r="H268" s="1015"/>
      <c r="I268" s="1016"/>
      <c r="J268" s="1017"/>
      <c r="K268" s="1111"/>
    </row>
    <row r="269" spans="1:11" ht="21" customHeight="1" x14ac:dyDescent="0.25">
      <c r="A269" s="950"/>
      <c r="B269" s="703" t="s">
        <v>159</v>
      </c>
      <c r="C269" s="678"/>
      <c r="D269" s="984"/>
      <c r="E269" s="1012"/>
      <c r="F269" s="1013"/>
      <c r="G269" s="1014"/>
      <c r="H269" s="1015"/>
      <c r="I269" s="1016"/>
      <c r="J269" s="1017"/>
      <c r="K269" s="1111"/>
    </row>
    <row r="270" spans="1:11" ht="21" customHeight="1" x14ac:dyDescent="0.25">
      <c r="A270" s="950"/>
      <c r="B270" s="703" t="s">
        <v>160</v>
      </c>
      <c r="C270" s="678"/>
      <c r="D270" s="984"/>
      <c r="E270" s="1012"/>
      <c r="F270" s="1013"/>
      <c r="G270" s="1014"/>
      <c r="H270" s="1015"/>
      <c r="I270" s="1016"/>
      <c r="J270" s="1017"/>
      <c r="K270" s="1111"/>
    </row>
    <row r="271" spans="1:11" ht="21" customHeight="1" x14ac:dyDescent="0.25">
      <c r="A271" s="950"/>
      <c r="B271" s="703" t="s">
        <v>161</v>
      </c>
      <c r="C271" s="678"/>
      <c r="D271" s="984"/>
      <c r="E271" s="1012"/>
      <c r="F271" s="1013"/>
      <c r="G271" s="1014"/>
      <c r="H271" s="1015"/>
      <c r="I271" s="1016"/>
      <c r="J271" s="1017"/>
      <c r="K271" s="1111"/>
    </row>
    <row r="272" spans="1:11" ht="21" customHeight="1" x14ac:dyDescent="0.25">
      <c r="A272" s="950"/>
      <c r="B272" s="703" t="s">
        <v>162</v>
      </c>
      <c r="C272" s="678"/>
      <c r="D272" s="984"/>
      <c r="E272" s="1012"/>
      <c r="F272" s="1013"/>
      <c r="G272" s="1014"/>
      <c r="H272" s="1015"/>
      <c r="I272" s="1016"/>
      <c r="J272" s="1017"/>
      <c r="K272" s="1111"/>
    </row>
    <row r="273" spans="1:11" ht="21" customHeight="1" x14ac:dyDescent="0.25">
      <c r="A273" s="950"/>
      <c r="B273" s="1175" t="s">
        <v>163</v>
      </c>
      <c r="C273" s="678"/>
      <c r="D273" s="984"/>
      <c r="E273" s="1012"/>
      <c r="F273" s="1013"/>
      <c r="G273" s="1014"/>
      <c r="H273" s="1015"/>
      <c r="I273" s="1016"/>
      <c r="J273" s="1017"/>
      <c r="K273" s="1111"/>
    </row>
    <row r="274" spans="1:11" ht="21" customHeight="1" x14ac:dyDescent="0.25">
      <c r="A274" s="950"/>
      <c r="B274" s="1175" t="s">
        <v>164</v>
      </c>
      <c r="C274" s="678"/>
      <c r="D274" s="984"/>
      <c r="E274" s="1012"/>
      <c r="F274" s="1013"/>
      <c r="G274" s="1014"/>
      <c r="H274" s="1015"/>
      <c r="I274" s="1016"/>
      <c r="J274" s="1017"/>
      <c r="K274" s="1111"/>
    </row>
    <row r="275" spans="1:11" ht="21" hidden="1" customHeight="1" x14ac:dyDescent="0.25">
      <c r="A275" s="950"/>
      <c r="B275" s="1175"/>
      <c r="C275" s="678"/>
      <c r="D275" s="984"/>
      <c r="E275" s="1012"/>
      <c r="F275" s="1013"/>
      <c r="G275" s="1014"/>
      <c r="H275" s="1015"/>
      <c r="I275" s="1016"/>
      <c r="J275" s="1017"/>
      <c r="K275" s="1111"/>
    </row>
    <row r="276" spans="1:11" ht="21" hidden="1" customHeight="1" x14ac:dyDescent="0.25">
      <c r="A276" s="950"/>
      <c r="B276" s="1175"/>
      <c r="C276" s="678"/>
      <c r="D276" s="984"/>
      <c r="E276" s="1137"/>
      <c r="F276" s="1013"/>
      <c r="G276" s="1020"/>
      <c r="H276" s="1015"/>
      <c r="I276" s="1016"/>
      <c r="J276" s="1017"/>
      <c r="K276" s="1111"/>
    </row>
    <row r="277" spans="1:11" ht="21" hidden="1" customHeight="1" x14ac:dyDescent="0.25">
      <c r="A277" s="1179" t="s">
        <v>229</v>
      </c>
      <c r="B277" s="1187" t="str">
        <f>+[6]ระบบการควบคุมฯ!B1405</f>
        <v>อาคารเรียนน๊อคดาวน์</v>
      </c>
      <c r="C277" s="1188" t="str">
        <f>+[6]ระบบการควบคุมฯ!C1405</f>
        <v>ศธ 04002/ว5187 ลว 21 ตค 67ครั้งที่ 5</v>
      </c>
      <c r="D277" s="1182">
        <f>+D278</f>
        <v>0</v>
      </c>
      <c r="E277" s="1182">
        <f t="shared" ref="E277:J277" si="97">+E278</f>
        <v>0</v>
      </c>
      <c r="F277" s="1182">
        <f t="shared" si="97"/>
        <v>0</v>
      </c>
      <c r="G277" s="1182">
        <f t="shared" si="97"/>
        <v>0</v>
      </c>
      <c r="H277" s="1182">
        <f t="shared" si="97"/>
        <v>0</v>
      </c>
      <c r="I277" s="1182">
        <f t="shared" si="97"/>
        <v>0</v>
      </c>
      <c r="J277" s="1182">
        <f t="shared" si="97"/>
        <v>0</v>
      </c>
      <c r="K277" s="1183"/>
    </row>
    <row r="278" spans="1:11" ht="21" hidden="1" customHeight="1" x14ac:dyDescent="0.25">
      <c r="A278" s="950" t="str">
        <f>+[6]ระบบการควบคุมฯ!A1405</f>
        <v>1.9.6</v>
      </c>
      <c r="B278" s="1189" t="str">
        <f>+[6]ระบบการควบคุมฯ!B1406</f>
        <v xml:space="preserve"> โรงเรียนวัดดอนใหญ่</v>
      </c>
      <c r="C278" s="971" t="str">
        <f>+[6]ระบบการควบคุมฯ!C1406</f>
        <v>2000437001000321ZZZZ</v>
      </c>
      <c r="D278" s="984">
        <f>+[6]ระบบการควบคุมฯ!D1405</f>
        <v>0</v>
      </c>
      <c r="E278" s="984">
        <f>+[6]ระบบการควบคุมฯ!G1405+[6]ระบบการควบคุมฯ!H1405</f>
        <v>0</v>
      </c>
      <c r="F278" s="984">
        <f>+[6]ระบบการควบคุมฯ!I1405+[6]ระบบการควบคุมฯ!J1405</f>
        <v>0</v>
      </c>
      <c r="G278" s="984">
        <f>+[6]ระบบการควบคุมฯ!K1405+[6]ระบบการควบคุมฯ!L1405</f>
        <v>0</v>
      </c>
      <c r="H278" s="1015"/>
      <c r="I278" s="1016"/>
      <c r="J278" s="1017">
        <f t="shared" ref="J278" si="98">D278-E278-F278-G278</f>
        <v>0</v>
      </c>
      <c r="K278" s="1111"/>
    </row>
    <row r="279" spans="1:11" ht="21" hidden="1" customHeight="1" x14ac:dyDescent="0.25">
      <c r="A279" s="950"/>
      <c r="B279" s="1190" t="str">
        <f>+[6]ระบบการควบคุมฯ!B1407</f>
        <v>ครบ 28 พ.ย. 68</v>
      </c>
      <c r="C279" s="1191" t="str">
        <f>+[6]ระบบการควบคุมฯ!C1407</f>
        <v>Po4100728818</v>
      </c>
      <c r="D279" s="984"/>
      <c r="E279" s="1012"/>
      <c r="F279" s="1013"/>
      <c r="G279" s="1014"/>
      <c r="H279" s="1015"/>
      <c r="I279" s="1016"/>
      <c r="J279" s="1017"/>
      <c r="K279" s="1111"/>
    </row>
    <row r="280" spans="1:11" ht="21" customHeight="1" x14ac:dyDescent="0.25">
      <c r="A280" s="286">
        <f>+[6]ระบบการควบคุมฯ!A1484</f>
        <v>1.1000000000000001</v>
      </c>
      <c r="B280" s="292" t="str">
        <f>+[6]ระบบการควบคุมฯ!B1484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280" s="677" t="str">
        <f>+[6]ระบบการควบคุมฯ!C1484</f>
        <v>20004 69 85806 00000</v>
      </c>
      <c r="D280" s="288">
        <f>SUM(D281:D282)</f>
        <v>594850</v>
      </c>
      <c r="E280" s="288">
        <f t="shared" ref="E280:J280" si="99">SUM(E281:E282)</f>
        <v>0</v>
      </c>
      <c r="F280" s="288">
        <f t="shared" si="99"/>
        <v>0</v>
      </c>
      <c r="G280" s="288">
        <f t="shared" si="99"/>
        <v>594850</v>
      </c>
      <c r="H280" s="288" t="e">
        <f t="shared" ca="1" si="99"/>
        <v>#REF!</v>
      </c>
      <c r="I280" s="288" t="e">
        <f t="shared" ca="1" si="99"/>
        <v>#REF!</v>
      </c>
      <c r="J280" s="288">
        <f t="shared" si="99"/>
        <v>0</v>
      </c>
      <c r="K280" s="270"/>
    </row>
    <row r="281" spans="1:11" ht="21" customHeight="1" x14ac:dyDescent="0.6">
      <c r="A281" s="274"/>
      <c r="B281" s="1166" t="str">
        <f>+[6]ระบบการควบคุมฯ!B1485</f>
        <v>งบลงทุน  ค่าครุภัณฑ์ 6911310</v>
      </c>
      <c r="C281" s="675"/>
      <c r="D281" s="23">
        <f>+D283+D296+D299</f>
        <v>197850</v>
      </c>
      <c r="E281" s="23">
        <f t="shared" ref="E281:J281" si="100">+E283+E296+E299</f>
        <v>0</v>
      </c>
      <c r="F281" s="23">
        <f t="shared" si="100"/>
        <v>0</v>
      </c>
      <c r="G281" s="23">
        <f t="shared" si="100"/>
        <v>197850</v>
      </c>
      <c r="H281" s="23" t="e">
        <f t="shared" ca="1" si="100"/>
        <v>#REF!</v>
      </c>
      <c r="I281" s="23" t="e">
        <f t="shared" ca="1" si="100"/>
        <v>#REF!</v>
      </c>
      <c r="J281" s="23">
        <f t="shared" si="100"/>
        <v>0</v>
      </c>
      <c r="K281" s="280"/>
    </row>
    <row r="282" spans="1:11" ht="21" customHeight="1" x14ac:dyDescent="0.6">
      <c r="A282" s="274"/>
      <c r="B282" s="1166" t="str">
        <f>+[6]ระบบการควบคุมฯ!B1486</f>
        <v>งบลงทุน  ค่าที่ดินและสิ่งก่อสร้าง 6911320</v>
      </c>
      <c r="C282" s="675"/>
      <c r="D282" s="23">
        <f>+D302</f>
        <v>397000</v>
      </c>
      <c r="E282" s="23">
        <f t="shared" ref="E282:J282" si="101">+E302</f>
        <v>0</v>
      </c>
      <c r="F282" s="23">
        <f t="shared" si="101"/>
        <v>0</v>
      </c>
      <c r="G282" s="23">
        <f t="shared" si="101"/>
        <v>397000</v>
      </c>
      <c r="H282" s="23">
        <f t="shared" si="101"/>
        <v>0</v>
      </c>
      <c r="I282" s="23">
        <f t="shared" si="101"/>
        <v>0</v>
      </c>
      <c r="J282" s="23">
        <f t="shared" si="101"/>
        <v>0</v>
      </c>
      <c r="K282" s="280"/>
    </row>
    <row r="283" spans="1:11" ht="21" customHeight="1" x14ac:dyDescent="0.6">
      <c r="A283" s="274"/>
      <c r="B283" s="1166" t="str">
        <f>+[6]ระบบการควบคุมฯ!B1487</f>
        <v>ครุภัณฑ์สำนักงาน 120601</v>
      </c>
      <c r="C283" s="675"/>
      <c r="D283" s="23">
        <f>+D284+D287+D289+D291+D293</f>
        <v>188350</v>
      </c>
      <c r="E283" s="23">
        <f t="shared" ref="E283:J283" si="102">+E284+E287+E289+E291+E293</f>
        <v>0</v>
      </c>
      <c r="F283" s="23">
        <f t="shared" si="102"/>
        <v>0</v>
      </c>
      <c r="G283" s="23">
        <f t="shared" si="102"/>
        <v>188350</v>
      </c>
      <c r="H283" s="23" t="e">
        <f t="shared" ca="1" si="102"/>
        <v>#REF!</v>
      </c>
      <c r="I283" s="23" t="e">
        <f t="shared" ca="1" si="102"/>
        <v>#REF!</v>
      </c>
      <c r="J283" s="23">
        <f t="shared" si="102"/>
        <v>0</v>
      </c>
      <c r="K283" s="280"/>
    </row>
    <row r="284" spans="1:11" ht="21" customHeight="1" x14ac:dyDescent="0.6">
      <c r="A284" s="1192" t="str">
        <f>+[6]ระบบการควบคุมฯ!A1488</f>
        <v>1.10.1.1</v>
      </c>
      <c r="B284" s="671" t="str">
        <f>+[6]ระบบการควบคุมฯ!B1488</f>
        <v>เครื่องถ่ายเอกสารระบบดิจิทัล (ขาว-ดำ) ความเร็ว 40 แผ่นต่อนาที</v>
      </c>
      <c r="C284" s="671" t="str">
        <f>+[6]ระบบการควบคุมฯ!C1488</f>
        <v>ศธ 04002/ว48516  ลว 11  พย 68 ครั้งที่ 66</v>
      </c>
      <c r="D284" s="293">
        <f>SUM(D285:D286)</f>
        <v>176550</v>
      </c>
      <c r="E284" s="293">
        <f t="shared" ref="E284:J284" si="103">SUM(E285:E286)</f>
        <v>0</v>
      </c>
      <c r="F284" s="293">
        <f t="shared" si="103"/>
        <v>0</v>
      </c>
      <c r="G284" s="293">
        <f t="shared" si="103"/>
        <v>176550</v>
      </c>
      <c r="H284" s="293" t="e">
        <f t="shared" si="103"/>
        <v>#REF!</v>
      </c>
      <c r="I284" s="293" t="e">
        <f t="shared" si="103"/>
        <v>#REF!</v>
      </c>
      <c r="J284" s="293">
        <f t="shared" si="103"/>
        <v>0</v>
      </c>
      <c r="K284" s="294"/>
    </row>
    <row r="285" spans="1:11" ht="21" customHeight="1" x14ac:dyDescent="0.6">
      <c r="A285" s="1193" t="str">
        <f>+[6]ระบบการควบคุมฯ!A1489</f>
        <v>1)</v>
      </c>
      <c r="B285" s="1193" t="str">
        <f>+[6]ระบบการควบคุมฯ!B1489</f>
        <v>โรงเรียนรวมราษฎร์สามัคคี</v>
      </c>
      <c r="C285" s="678" t="str">
        <f>+[6]ระบบการควบคุมฯ!C1489</f>
        <v>20004370010003114126</v>
      </c>
      <c r="D285" s="20">
        <f>+[6]ระบบการควบคุมฯ!F1489</f>
        <v>176550</v>
      </c>
      <c r="E285" s="20">
        <f>+[6]ระบบการควบคุมฯ!G1489+[6]ระบบการควบคุมฯ!H1489</f>
        <v>0</v>
      </c>
      <c r="F285" s="20">
        <f>+[6]ระบบการควบคุมฯ!I1489+[6]ระบบการควบคุมฯ!J1489</f>
        <v>0</v>
      </c>
      <c r="G285" s="20">
        <f>+[6]ระบบการควบคุมฯ!K1489+[6]ระบบการควบคุมฯ!L1489</f>
        <v>176550</v>
      </c>
      <c r="H285" s="20" t="e">
        <f>+H307+H316+H357+H361+#REF!+#REF!+#REF!</f>
        <v>#REF!</v>
      </c>
      <c r="I285" s="20" t="e">
        <f>+I307+I316+I357+I361+#REF!+#REF!+#REF!</f>
        <v>#REF!</v>
      </c>
      <c r="J285" s="20">
        <f>+D285-E285-F285-G285</f>
        <v>0</v>
      </c>
      <c r="K285" s="295"/>
    </row>
    <row r="286" spans="1:11" ht="21" customHeight="1" x14ac:dyDescent="0.6">
      <c r="A286" s="1193">
        <f>+[6]ระบบการควบคุมฯ!A1490</f>
        <v>0</v>
      </c>
      <c r="B286" s="1193" t="str">
        <f>+[6]ระบบการควบคุมฯ!B1490</f>
        <v>โอนกลับส่วนกลาง 3450 บาท</v>
      </c>
      <c r="C286" s="678" t="str">
        <f>+[6]ระบบการควบคุมฯ!C1490</f>
        <v>ศธ 04002/ว5931  ลว 10  เม.ย. 69 ครั้งที่ 419</v>
      </c>
      <c r="D286" s="20">
        <f>+[6]ระบบการควบคุมฯ!F1490</f>
        <v>0</v>
      </c>
      <c r="E286" s="20">
        <f>+[6]ระบบการควบคุมฯ!G1490+[6]ระบบการควบคุมฯ!H1490</f>
        <v>0</v>
      </c>
      <c r="F286" s="20">
        <f>+[6]ระบบการควบคุมฯ!I1490+[6]ระบบการควบคุมฯ!J1490</f>
        <v>0</v>
      </c>
      <c r="G286" s="20">
        <f>+[6]ระบบการควบคุมฯ!K1490+[6]ระบบการควบคุมฯ!L1490</f>
        <v>0</v>
      </c>
      <c r="H286" s="20" t="e">
        <f>+H309+H317+H358+H362+H368+#REF!+#REF!</f>
        <v>#REF!</v>
      </c>
      <c r="I286" s="20" t="e">
        <f>+I309+I317+I358+I362+I368+#REF!+#REF!</f>
        <v>#REF!</v>
      </c>
      <c r="J286" s="20">
        <f>+D286-E286-F286-G286</f>
        <v>0</v>
      </c>
      <c r="K286" s="295"/>
    </row>
    <row r="287" spans="1:11" ht="21" customHeight="1" x14ac:dyDescent="0.25">
      <c r="A287" s="1194" t="str">
        <f>+[6]ระบบการควบคุมฯ!A1491</f>
        <v>1.10.1.2</v>
      </c>
      <c r="B287" s="1195" t="str">
        <f>+[6]ระบบการควบคุมฯ!B1488</f>
        <v>เครื่องถ่ายเอกสารระบบดิจิทัล (ขาว-ดำ) ความเร็ว 40 แผ่นต่อนาที</v>
      </c>
      <c r="C287" s="671" t="str">
        <f>+[6]ระบบการควบคุมฯ!C1491</f>
        <v>ศธ 04002/ว48516  ลว 11  พย 68 ครั้งที่ 66</v>
      </c>
      <c r="D287" s="27">
        <f>SUM(D288)</f>
        <v>11800</v>
      </c>
      <c r="E287" s="27">
        <f t="shared" ref="E287:J287" si="104">SUM(E288)</f>
        <v>0</v>
      </c>
      <c r="F287" s="27">
        <f t="shared" si="104"/>
        <v>0</v>
      </c>
      <c r="G287" s="27">
        <f t="shared" si="104"/>
        <v>11800</v>
      </c>
      <c r="H287" s="27" t="e">
        <f t="shared" si="104"/>
        <v>#REF!</v>
      </c>
      <c r="I287" s="27" t="e">
        <f t="shared" si="104"/>
        <v>#REF!</v>
      </c>
      <c r="J287" s="27">
        <f t="shared" si="104"/>
        <v>0</v>
      </c>
      <c r="K287" s="273"/>
    </row>
    <row r="288" spans="1:11" ht="21" customHeight="1" x14ac:dyDescent="0.6">
      <c r="A288" s="1193" t="str">
        <f>+[6]ระบบการควบคุมฯ!A1492</f>
        <v>1)</v>
      </c>
      <c r="B288" s="1193" t="str">
        <f>+[6]ระบบการควบคุมฯ!B1492</f>
        <v>โรงเรียนร่วมจิตประสาท</v>
      </c>
      <c r="C288" s="678" t="str">
        <f>+[6]ระบบการควบคุมฯ!C1492</f>
        <v>200004370010003114127</v>
      </c>
      <c r="D288" s="20">
        <f>+[6]ระบบการควบคุมฯ!F1492</f>
        <v>11800</v>
      </c>
      <c r="E288" s="20">
        <f>+[6]ระบบการควบคุมฯ!G1492+[6]ระบบการควบคุมฯ!H1492</f>
        <v>0</v>
      </c>
      <c r="F288" s="20">
        <f>+[6]ระบบการควบคุมฯ!I1492+[6]ระบบการควบคุมฯ!J1492</f>
        <v>0</v>
      </c>
      <c r="G288" s="20">
        <f>+[6]ระบบการควบคุมฯ!K1492+[6]ระบบการควบคุมฯ!L1492</f>
        <v>11800</v>
      </c>
      <c r="H288" s="20" t="e">
        <f>+H311+H319+H360+H364+H369+#REF!+#REF!</f>
        <v>#REF!</v>
      </c>
      <c r="I288" s="20" t="e">
        <f>+I311+I319+I360+I364+I369+#REF!+#REF!</f>
        <v>#REF!</v>
      </c>
      <c r="J288" s="20">
        <f>+D288-E288-F288-G288</f>
        <v>0</v>
      </c>
      <c r="K288" s="295"/>
    </row>
    <row r="289" spans="1:11" ht="21" hidden="1" customHeight="1" x14ac:dyDescent="0.25">
      <c r="A289" s="1194" t="str">
        <f>+[6]ระบบการควบคุมฯ!A1493</f>
        <v>1.10.1.3</v>
      </c>
      <c r="B289" s="1194" t="str">
        <f>+[6]ระบบการควบคุมฯ!B1493</f>
        <v xml:space="preserve">เก้าอี้ครู </v>
      </c>
      <c r="C289" s="671" t="str">
        <f>+[6]ระบบการควบคุมฯ!C1493</f>
        <v>ศธ 04002/ว5678  ลว 21  พย 67ครั้งที่ 76</v>
      </c>
      <c r="D289" s="27">
        <f>SUM(D290)</f>
        <v>0</v>
      </c>
      <c r="E289" s="27">
        <f t="shared" ref="E289:J289" si="105">SUM(E290)</f>
        <v>0</v>
      </c>
      <c r="F289" s="27">
        <f t="shared" si="105"/>
        <v>0</v>
      </c>
      <c r="G289" s="27">
        <f t="shared" si="105"/>
        <v>0</v>
      </c>
      <c r="H289" s="27" t="e">
        <f t="shared" ca="1" si="105"/>
        <v>#REF!</v>
      </c>
      <c r="I289" s="27" t="e">
        <f t="shared" ca="1" si="105"/>
        <v>#REF!</v>
      </c>
      <c r="J289" s="27">
        <f t="shared" si="105"/>
        <v>0</v>
      </c>
      <c r="K289" s="273"/>
    </row>
    <row r="290" spans="1:11" ht="21" hidden="1" customHeight="1" x14ac:dyDescent="0.6">
      <c r="A290" s="1193" t="str">
        <f>+[6]ระบบการควบคุมฯ!A1494</f>
        <v>1)</v>
      </c>
      <c r="B290" s="1193" t="str">
        <f>+[6]ระบบการควบคุมฯ!B1494</f>
        <v>โรงเรียนรวมราษฎร์สามัคคี</v>
      </c>
      <c r="C290" s="678" t="str">
        <f>+[6]ระบบการควบคุมฯ!C1494</f>
        <v>20004370010003112868</v>
      </c>
      <c r="D290" s="20">
        <f>+[6]ระบบการควบคุมฯ!F1494</f>
        <v>0</v>
      </c>
      <c r="E290" s="20">
        <f>+[6]ระบบการควบคุมฯ!G1494+[6]ระบบการควบคุมฯ!H1494</f>
        <v>0</v>
      </c>
      <c r="F290" s="20">
        <f>+[6]ระบบการควบคุมฯ!I1494+[6]ระบบการควบคุมฯ!J1494</f>
        <v>0</v>
      </c>
      <c r="G290" s="20">
        <f>+[6]ระบบการควบคุมฯ!K1494+[6]ระบบการควบคุมฯ!L1494</f>
        <v>0</v>
      </c>
      <c r="H290" s="20" t="e">
        <f ca="1">+H313+H321+H362+H366+H371+#REF!+#REF!</f>
        <v>#REF!</v>
      </c>
      <c r="I290" s="20" t="e">
        <f ca="1">+I313+I321+I362+I366+I371+#REF!+#REF!</f>
        <v>#REF!</v>
      </c>
      <c r="J290" s="20">
        <f>+D290-E290-F290-G290</f>
        <v>0</v>
      </c>
      <c r="K290" s="295"/>
    </row>
    <row r="291" spans="1:11" ht="42" hidden="1" customHeight="1" x14ac:dyDescent="0.25">
      <c r="A291" s="1194" t="str">
        <f>+[6]ระบบการควบคุมฯ!A1495</f>
        <v>1.10.1.4</v>
      </c>
      <c r="B291" s="1194" t="str">
        <f>+[6]ระบบการควบคุมฯ!B1495</f>
        <v>โต๊ะครู จำนวน 2 ตัวๆละ 4,000 บาท</v>
      </c>
      <c r="C291" s="671" t="str">
        <f>+[6]ระบบการควบคุมฯ!C1495</f>
        <v>ศธ 04002/ว5678  ลว 21  พย 67ครั้งที่ 76</v>
      </c>
      <c r="D291" s="27">
        <f>SUM(D292)</f>
        <v>0</v>
      </c>
      <c r="E291" s="27">
        <f t="shared" ref="E291:J291" si="106">SUM(E292)</f>
        <v>0</v>
      </c>
      <c r="F291" s="27">
        <f t="shared" si="106"/>
        <v>0</v>
      </c>
      <c r="G291" s="27">
        <f t="shared" si="106"/>
        <v>0</v>
      </c>
      <c r="H291" s="27" t="e">
        <f t="shared" si="106"/>
        <v>#REF!</v>
      </c>
      <c r="I291" s="27" t="e">
        <f t="shared" si="106"/>
        <v>#REF!</v>
      </c>
      <c r="J291" s="27">
        <f t="shared" si="106"/>
        <v>0</v>
      </c>
      <c r="K291" s="273"/>
    </row>
    <row r="292" spans="1:11" ht="21" hidden="1" customHeight="1" x14ac:dyDescent="0.6">
      <c r="A292" s="1193" t="str">
        <f>+[6]ระบบการควบคุมฯ!A1496</f>
        <v>1)</v>
      </c>
      <c r="B292" s="1193" t="str">
        <f>+[6]ระบบการควบคุมฯ!B1496</f>
        <v>โรงเรียนรวมราษฎร์สามัคคี</v>
      </c>
      <c r="C292" s="678" t="str">
        <f>+[6]ระบบการควบคุมฯ!C1496</f>
        <v>20004370010003112881</v>
      </c>
      <c r="D292" s="20">
        <f>+[6]ระบบการควบคุมฯ!F1496</f>
        <v>0</v>
      </c>
      <c r="E292" s="20">
        <f>+[6]ระบบการควบคุมฯ!G1496+[6]ระบบการควบคุมฯ!H1496</f>
        <v>0</v>
      </c>
      <c r="F292" s="20">
        <f>+[6]ระบบการควบคุมฯ!I1496+[6]ระบบการควบคุมฯ!J1496</f>
        <v>0</v>
      </c>
      <c r="G292" s="20">
        <f>+[6]ระบบการควบคุมฯ!K1496+[6]ระบบการควบคุมฯ!L1496</f>
        <v>0</v>
      </c>
      <c r="H292" s="20" t="e">
        <f>+H315+H323+H364+#REF!+H376+#REF!+#REF!</f>
        <v>#REF!</v>
      </c>
      <c r="I292" s="20" t="e">
        <f>+I315+I323+I364+#REF!+I376+#REF!+#REF!</f>
        <v>#REF!</v>
      </c>
      <c r="J292" s="20">
        <f>+D292-E292-F292-G292</f>
        <v>0</v>
      </c>
      <c r="K292" s="295"/>
    </row>
    <row r="293" spans="1:11" ht="21" hidden="1" customHeight="1" x14ac:dyDescent="0.25">
      <c r="A293" s="1194" t="str">
        <f>+[6]ระบบการควบคุมฯ!A1497</f>
        <v>1.10.1.5</v>
      </c>
      <c r="B293" s="1195" t="str">
        <f>+[6]ระบบการควบคุมฯ!B1497</f>
        <v>พัดลม แบบโคจรติดผนัง ขนาดไม่น้อยกว่า 16 นิ้ว (400 มิลลิเมตร) 11 เครื่องๆละ 1,000 บาท</v>
      </c>
      <c r="C293" s="671" t="str">
        <f>+[6]ระบบการควบคุมฯ!C1497</f>
        <v>ศธ 04002/ว5678  ลว 21  พย 67ครั้งที่ 76</v>
      </c>
      <c r="D293" s="27">
        <f>SUM(D294)</f>
        <v>0</v>
      </c>
      <c r="E293" s="27">
        <f t="shared" ref="E293:J293" si="107">SUM(E294)</f>
        <v>0</v>
      </c>
      <c r="F293" s="27">
        <f t="shared" si="107"/>
        <v>0</v>
      </c>
      <c r="G293" s="27">
        <f t="shared" si="107"/>
        <v>0</v>
      </c>
      <c r="H293" s="27" t="e">
        <f t="shared" ca="1" si="107"/>
        <v>#REF!</v>
      </c>
      <c r="I293" s="27" t="e">
        <f t="shared" ca="1" si="107"/>
        <v>#REF!</v>
      </c>
      <c r="J293" s="27">
        <f t="shared" si="107"/>
        <v>0</v>
      </c>
      <c r="K293" s="273"/>
    </row>
    <row r="294" spans="1:11" ht="21" hidden="1" customHeight="1" x14ac:dyDescent="0.25">
      <c r="A294" s="1173" t="str">
        <f>+[6]ระบบการควบคุมฯ!A1498</f>
        <v>1)</v>
      </c>
      <c r="B294" s="1173" t="str">
        <f>+[6]ระบบการควบคุมฯ!B1498</f>
        <v xml:space="preserve">โรงเรียนเจริญดีวิทยา </v>
      </c>
      <c r="C294" s="678" t="str">
        <f>+[6]ระบบการควบคุมฯ!C1498</f>
        <v>20004370010003112884</v>
      </c>
      <c r="D294" s="22">
        <f>+[6]ระบบการควบคุมฯ!F1498</f>
        <v>0</v>
      </c>
      <c r="E294" s="22">
        <f>+[6]ระบบการควบคุมฯ!G1498+[6]ระบบการควบคุมฯ!H1498</f>
        <v>0</v>
      </c>
      <c r="F294" s="22">
        <f>+[6]ระบบการควบคุมฯ!I1498+[6]ระบบการควบคุมฯ!J1498</f>
        <v>0</v>
      </c>
      <c r="G294" s="22">
        <f>+[6]ระบบการควบคุมฯ!K1498+[6]ระบบการควบคุมฯ!L1498</f>
        <v>0</v>
      </c>
      <c r="H294" s="22" t="e">
        <f ca="1">+H317+H325+H366+#REF!+H378+#REF!+#REF!</f>
        <v>#REF!</v>
      </c>
      <c r="I294" s="22" t="e">
        <f ca="1">+I317+I325+I366+#REF!+I378+#REF!+#REF!</f>
        <v>#REF!</v>
      </c>
      <c r="J294" s="22">
        <f>+D294-E294-F294-G294</f>
        <v>0</v>
      </c>
      <c r="K294" s="305"/>
    </row>
    <row r="295" spans="1:11" ht="21" hidden="1" customHeight="1" x14ac:dyDescent="0.25">
      <c r="A295" s="1173"/>
      <c r="B295" s="1173"/>
      <c r="C295" s="678"/>
      <c r="D295" s="22"/>
      <c r="E295" s="22"/>
      <c r="F295" s="22"/>
      <c r="G295" s="22"/>
      <c r="H295" s="22"/>
      <c r="I295" s="22"/>
      <c r="J295" s="22"/>
      <c r="K295" s="305"/>
    </row>
    <row r="296" spans="1:11" ht="21" hidden="1" customHeight="1" x14ac:dyDescent="0.25">
      <c r="A296" s="1196">
        <f>+[6]ระบบการควบคุมฯ!A1500</f>
        <v>0</v>
      </c>
      <c r="B296" s="1197" t="str">
        <f>+[6]ระบบการควบคุมฯ!B1500</f>
        <v>ครุภัณฑ์การศึกษา 120611</v>
      </c>
      <c r="C296" s="679">
        <f>+[6]ระบบการควบคุมฯ!C1500</f>
        <v>0</v>
      </c>
      <c r="D296" s="24">
        <f>+D297</f>
        <v>0</v>
      </c>
      <c r="E296" s="24">
        <f t="shared" ref="E296:J296" si="108">+E297</f>
        <v>0</v>
      </c>
      <c r="F296" s="24">
        <f t="shared" si="108"/>
        <v>0</v>
      </c>
      <c r="G296" s="24">
        <f t="shared" si="108"/>
        <v>0</v>
      </c>
      <c r="H296" s="24" t="e">
        <f t="shared" si="108"/>
        <v>#REF!</v>
      </c>
      <c r="I296" s="24" t="e">
        <f t="shared" si="108"/>
        <v>#REF!</v>
      </c>
      <c r="J296" s="24">
        <f t="shared" si="108"/>
        <v>0</v>
      </c>
      <c r="K296" s="296"/>
    </row>
    <row r="297" spans="1:11" ht="21" hidden="1" customHeight="1" x14ac:dyDescent="0.25">
      <c r="A297" s="1194" t="str">
        <f>+[6]ระบบการควบคุมฯ!A1501</f>
        <v>1.10.1.6</v>
      </c>
      <c r="B297" s="1195" t="str">
        <f>+[6]ระบบการควบคุมฯ!B1501</f>
        <v>โต๊ะเก้าอี้นักเรียน สำหรับนักเรียนประถมศึกษา 30 ชุดๆละ 1,500 บาท</v>
      </c>
      <c r="C297" s="671" t="str">
        <f>+[6]ระบบการควบคุมฯ!C1501</f>
        <v>ศธ 04002/ว5678  ลว 21  พย 67ครั้งที่ 76</v>
      </c>
      <c r="D297" s="27">
        <f>+[6]ระบบการควบคุมฯ!F1501</f>
        <v>0</v>
      </c>
      <c r="E297" s="27">
        <f>+[6]ระบบการควบคุมฯ!G1501+[6]ระบบการควบคุมฯ!H1501</f>
        <v>0</v>
      </c>
      <c r="F297" s="27">
        <f>+[6]ระบบการควบคุมฯ!I1501+[6]ระบบการควบคุมฯ!J1501</f>
        <v>0</v>
      </c>
      <c r="G297" s="27">
        <f>+[6]ระบบการควบคุมฯ!K1501+[6]ระบบการควบคุมฯ!L1501</f>
        <v>0</v>
      </c>
      <c r="H297" s="27" t="e">
        <f>+H320+H328+H368+H371+H381+#REF!+#REF!</f>
        <v>#REF!</v>
      </c>
      <c r="I297" s="27" t="e">
        <f>+I320+I328+I368+I371+I381+#REF!+#REF!</f>
        <v>#REF!</v>
      </c>
      <c r="J297" s="27">
        <f>+D297-E297-F297-G297</f>
        <v>0</v>
      </c>
      <c r="K297" s="273"/>
    </row>
    <row r="298" spans="1:11" ht="21" hidden="1" customHeight="1" x14ac:dyDescent="0.25">
      <c r="A298" s="1198" t="str">
        <f>+[6]ระบบการควบคุมฯ!A1502</f>
        <v>1)</v>
      </c>
      <c r="B298" s="1199" t="str">
        <f>+[6]ระบบการควบคุมฯ!B1502</f>
        <v xml:space="preserve">โรงเรียนรวมราษฎร์สามัคคี </v>
      </c>
      <c r="C298" s="680" t="str">
        <f>+[6]ระบบการควบคุมฯ!C1502</f>
        <v>20004370010003112878</v>
      </c>
      <c r="D298" s="378">
        <f>+[6]ระบบการควบคุมฯ!F1502</f>
        <v>0</v>
      </c>
      <c r="E298" s="378">
        <f>+[6]ระบบการควบคุมฯ!G1502+[6]ระบบการควบคุมฯ!H1502</f>
        <v>0</v>
      </c>
      <c r="F298" s="378">
        <f>+[6]ระบบการควบคุมฯ!I1502+[6]ระบบการควบคุมฯ!J1502</f>
        <v>0</v>
      </c>
      <c r="G298" s="378">
        <f>+[6]ระบบการควบคุมฯ!K1502+[6]ระบบการควบคุมฯ!L1502</f>
        <v>0</v>
      </c>
      <c r="H298" s="378" t="e">
        <f>+H321+H329+#REF!+H374+#REF!+#REF!+#REF!</f>
        <v>#REF!</v>
      </c>
      <c r="I298" s="378" t="e">
        <f>+I321+I329+#REF!+I374+#REF!+#REF!+#REF!</f>
        <v>#REF!</v>
      </c>
      <c r="J298" s="378">
        <f>+D298-E298-F298-G298</f>
        <v>0</v>
      </c>
      <c r="K298" s="457"/>
    </row>
    <row r="299" spans="1:11" ht="21" customHeight="1" x14ac:dyDescent="0.25">
      <c r="A299" s="1196">
        <f>+[6]ระบบการควบคุมฯ!A1504</f>
        <v>0</v>
      </c>
      <c r="B299" s="1197" t="str">
        <f>+[6]ระบบการควบคุมฯ!B1504</f>
        <v>ครุภัณฑ์งานบ้านงานครัว 120612</v>
      </c>
      <c r="C299" s="679">
        <f>+[6]ระบบการควบคุมฯ!C1504</f>
        <v>0</v>
      </c>
      <c r="D299" s="24">
        <f>+[6]ระบบการควบคุมฯ!F1504</f>
        <v>9500</v>
      </c>
      <c r="E299" s="24">
        <f>+[6]ระบบการควบคุมฯ!G1504+[6]ระบบการควบคุมฯ!H1504</f>
        <v>0</v>
      </c>
      <c r="F299" s="24">
        <f>+[6]ระบบการควบคุมฯ!I1504+[6]ระบบการควบคุมฯ!J1504</f>
        <v>0</v>
      </c>
      <c r="G299" s="24">
        <f>+[6]ระบบการควบคุมฯ!K1504+[6]ระบบการควบคุมฯ!L1504</f>
        <v>9500</v>
      </c>
      <c r="H299" s="24" t="e">
        <f>+H323+H331+H370+H377+#REF!+#REF!+#REF!</f>
        <v>#REF!</v>
      </c>
      <c r="I299" s="24" t="e">
        <f>+I323+I331+I370+I377+#REF!+#REF!+#REF!</f>
        <v>#REF!</v>
      </c>
      <c r="J299" s="24">
        <f>+D299-E299-F299-G299</f>
        <v>0</v>
      </c>
      <c r="K299" s="296"/>
    </row>
    <row r="300" spans="1:11" ht="21" customHeight="1" x14ac:dyDescent="0.25">
      <c r="A300" s="1194" t="str">
        <f>+[6]ระบบการควบคุมฯ!A1505</f>
        <v>1.10.1.7</v>
      </c>
      <c r="B300" s="1195" t="str">
        <f>+[6]ระบบการควบคุมฯ!B1505</f>
        <v xml:space="preserve">เครื่องตัดแต่งพุ่มไม้ ขนาด 22 นิ้ว </v>
      </c>
      <c r="C300" s="671" t="str">
        <f>+[6]ระบบการควบคุมฯ!C1505</f>
        <v>ศธ 04002/ว48516  ลว 11  พย 68 ครั้งที่ 66</v>
      </c>
      <c r="D300" s="27">
        <f>+[6]ระบบการควบคุมฯ!F1505</f>
        <v>9500</v>
      </c>
      <c r="E300" s="27">
        <f>+[6]ระบบการควบคุมฯ!G1505+[6]ระบบการควบคุมฯ!H1505</f>
        <v>0</v>
      </c>
      <c r="F300" s="27">
        <f>+[6]ระบบการควบคุมฯ!I1505+[6]ระบบการควบคุมฯ!J1505</f>
        <v>0</v>
      </c>
      <c r="G300" s="27">
        <f>+[6]ระบบการควบคุมฯ!K1505+[6]ระบบการควบคุมฯ!L1505</f>
        <v>9500</v>
      </c>
      <c r="H300" s="27" t="e">
        <f>+H324+H332+H371+H378+#REF!+#REF!+#REF!</f>
        <v>#REF!</v>
      </c>
      <c r="I300" s="27" t="e">
        <f>+I324+I332+I371+I378+#REF!+#REF!+#REF!</f>
        <v>#REF!</v>
      </c>
      <c r="J300" s="27">
        <f>+D300-E300-F300-G300</f>
        <v>0</v>
      </c>
      <c r="K300" s="273"/>
    </row>
    <row r="301" spans="1:11" ht="21" customHeight="1" x14ac:dyDescent="0.6">
      <c r="A301" s="1193" t="str">
        <f>+[6]ระบบการควบคุมฯ!A1506</f>
        <v>1)</v>
      </c>
      <c r="B301" s="1200" t="str">
        <f>+[6]ระบบการควบคุมฯ!B1506</f>
        <v>โรงเรียนเจริญดีวิทยา</v>
      </c>
      <c r="C301" s="680" t="str">
        <f>+[6]ระบบการควบคุมฯ!C1506</f>
        <v>20004370010003114125</v>
      </c>
      <c r="D301" s="20">
        <f>+[6]ระบบการควบคุมฯ!F1506</f>
        <v>9500</v>
      </c>
      <c r="E301" s="20">
        <f>+[6]ระบบการควบคุมฯ!G1506+[6]ระบบการควบคุมฯ!H1506</f>
        <v>0</v>
      </c>
      <c r="F301" s="20">
        <f>+[6]ระบบการควบคุมฯ!I1506+[6]ระบบการควบคุมฯ!J1506</f>
        <v>0</v>
      </c>
      <c r="G301" s="20">
        <f>+[6]ระบบการควบคุมฯ!K1506+[6]ระบบการควบคุมฯ!L1506</f>
        <v>9500</v>
      </c>
      <c r="H301" s="20" t="e">
        <f>+H325+H333+H374+H379+#REF!+#REF!+#REF!</f>
        <v>#REF!</v>
      </c>
      <c r="I301" s="20" t="e">
        <f>+I325+I333+I374+I379+#REF!+#REF!+#REF!</f>
        <v>#REF!</v>
      </c>
      <c r="J301" s="20">
        <f>+D301-E301-F301-G301</f>
        <v>0</v>
      </c>
      <c r="K301" s="295"/>
    </row>
    <row r="302" spans="1:11" ht="21" customHeight="1" x14ac:dyDescent="0.6">
      <c r="A302" s="274"/>
      <c r="B302" s="1166" t="s">
        <v>165</v>
      </c>
      <c r="C302" s="675"/>
      <c r="D302" s="23">
        <f>+D303+D306</f>
        <v>397000</v>
      </c>
      <c r="E302" s="23">
        <f t="shared" ref="E302:K302" si="109">+E303+E306</f>
        <v>0</v>
      </c>
      <c r="F302" s="23">
        <f t="shared" si="109"/>
        <v>0</v>
      </c>
      <c r="G302" s="23">
        <f t="shared" si="109"/>
        <v>397000</v>
      </c>
      <c r="H302" s="23">
        <f t="shared" si="109"/>
        <v>0</v>
      </c>
      <c r="I302" s="23">
        <f t="shared" si="109"/>
        <v>0</v>
      </c>
      <c r="J302" s="23">
        <f t="shared" si="109"/>
        <v>0</v>
      </c>
      <c r="K302" s="23">
        <f t="shared" si="109"/>
        <v>0</v>
      </c>
    </row>
    <row r="303" spans="1:11" ht="21" customHeight="1" x14ac:dyDescent="0.25">
      <c r="A303" s="289" t="str">
        <f>+[6]ระบบการควบคุมฯ!A1520</f>
        <v>1.10.2.1</v>
      </c>
      <c r="B303" s="458" t="str">
        <f>+[6]ระบบการควบคุมฯ!B1520</f>
        <v>ปรับปรุงซ่อมแซมอาคารเรียนอาคารประกอบและสิ่งก่อสร้างอื่น</v>
      </c>
      <c r="C303" s="681" t="str">
        <f>+[6]ระบบการควบคุมฯ!C1520</f>
        <v>ศธ 04002/ว47982  ลว 4 พย 68 ครั้งที่ 42</v>
      </c>
      <c r="D303" s="27">
        <f>SUM(D304:D305)</f>
        <v>397000</v>
      </c>
      <c r="E303" s="27">
        <f t="shared" ref="E303:J303" si="110">SUM(E304:E305)</f>
        <v>0</v>
      </c>
      <c r="F303" s="27">
        <f t="shared" si="110"/>
        <v>0</v>
      </c>
      <c r="G303" s="27">
        <f t="shared" si="110"/>
        <v>397000</v>
      </c>
      <c r="H303" s="27">
        <f t="shared" si="110"/>
        <v>0</v>
      </c>
      <c r="I303" s="27">
        <f t="shared" si="110"/>
        <v>0</v>
      </c>
      <c r="J303" s="27">
        <f t="shared" si="110"/>
        <v>0</v>
      </c>
      <c r="K303" s="273"/>
    </row>
    <row r="304" spans="1:11" x14ac:dyDescent="0.25">
      <c r="A304" s="297" t="str">
        <f>+[6]ระบบการควบคุมฯ!A1521</f>
        <v>1)</v>
      </c>
      <c r="B304" s="297" t="str">
        <f>+[6]ระบบการควบคุมฯ!B1521</f>
        <v>โรงเรียนร่วมใจประสิทธิ์</v>
      </c>
      <c r="C304" s="682" t="str">
        <f>+[6]ระบบการควบคุมฯ!C1521</f>
        <v xml:space="preserve">20004370010003215751 </v>
      </c>
      <c r="D304" s="297">
        <f>+[6]ระบบการควบคุมฯ!F1521</f>
        <v>397000</v>
      </c>
      <c r="E304" s="1012">
        <f>+[6]ระบบการควบคุมฯ!G11533+[6]ระบบการควบคุมฯ!H1521</f>
        <v>0</v>
      </c>
      <c r="F304" s="1013">
        <f>+[6]ระบบการควบคุมฯ!I1521+[6]ระบบการควบคุมฯ!J1521</f>
        <v>0</v>
      </c>
      <c r="G304" s="1014">
        <f>+[6]ระบบการควบคุมฯ!K1521+[6]ระบบการควบคุมฯ!L1521</f>
        <v>397000</v>
      </c>
      <c r="H304" s="1015"/>
      <c r="I304" s="1016"/>
      <c r="J304" s="1017">
        <f t="shared" ref="J304:J305" si="111">D304-E304-F304-G304</f>
        <v>0</v>
      </c>
      <c r="K304" s="1111"/>
    </row>
    <row r="305" spans="1:11" x14ac:dyDescent="0.25">
      <c r="A305" s="950"/>
      <c r="B305" s="22" t="str">
        <f>+'[6]ควบคุมสิ่งก่อสร้าง 37001 '!D306</f>
        <v>ครบวันที่ 15 มค 69</v>
      </c>
      <c r="C305" s="1145">
        <f>+'[6]ควบคุมสิ่งก่อสร้าง 37001 '!C306</f>
        <v>4100751602</v>
      </c>
      <c r="D305" s="984"/>
      <c r="E305" s="1012"/>
      <c r="F305" s="1013"/>
      <c r="G305" s="1014"/>
      <c r="H305" s="1015"/>
      <c r="I305" s="1016"/>
      <c r="J305" s="1017">
        <f t="shared" si="111"/>
        <v>0</v>
      </c>
      <c r="K305" s="1111"/>
    </row>
    <row r="306" spans="1:11" ht="21" hidden="1" customHeight="1" x14ac:dyDescent="0.25">
      <c r="A306" s="289" t="str">
        <f>+[6]ระบบการควบคุมฯ!A1525</f>
        <v>1.10.2.2</v>
      </c>
      <c r="B306" s="298" t="str">
        <f>+[6]ระบบการควบคุมฯ!B1525</f>
        <v xml:space="preserve">ห้องน้ำห้องส้วมนักเรียนชาย 6 ที่/49 </v>
      </c>
      <c r="C306" s="681" t="str">
        <f>+[6]ระบบการควบคุมฯ!C1525</f>
        <v>ศธ 04002/ว5644  ลว 19 พย 67ครั้งที่ 69</v>
      </c>
      <c r="D306" s="27">
        <f>SUM(D307:D314)</f>
        <v>0</v>
      </c>
      <c r="E306" s="27">
        <f t="shared" ref="E306:J306" si="112">SUM(E307:E314)</f>
        <v>0</v>
      </c>
      <c r="F306" s="27">
        <f t="shared" si="112"/>
        <v>0</v>
      </c>
      <c r="G306" s="27">
        <f t="shared" si="112"/>
        <v>0</v>
      </c>
      <c r="H306" s="27">
        <f t="shared" si="112"/>
        <v>0</v>
      </c>
      <c r="I306" s="27">
        <f t="shared" si="112"/>
        <v>0</v>
      </c>
      <c r="J306" s="27">
        <f t="shared" si="112"/>
        <v>0</v>
      </c>
      <c r="K306" s="273"/>
    </row>
    <row r="307" spans="1:11" ht="21" hidden="1" customHeight="1" x14ac:dyDescent="0.25">
      <c r="A307" s="297" t="str">
        <f>+[6]ระบบการควบคุมฯ!A1527</f>
        <v>1)</v>
      </c>
      <c r="B307" s="297" t="str">
        <f>+[6]ระบบการควบคุมฯ!B1527</f>
        <v>โรงเรียนเจริญดีวิทยา</v>
      </c>
      <c r="C307" s="682" t="str">
        <f>+[6]ระบบการควบคุมฯ!C1527</f>
        <v>20004370010003214866</v>
      </c>
      <c r="D307" s="297">
        <f>+[6]ระบบการควบคุมฯ!F1527</f>
        <v>0</v>
      </c>
      <c r="E307" s="1012">
        <f>+[6]ระบบการควบคุมฯ!G1527+[6]ระบบการควบคุมฯ!H1527</f>
        <v>0</v>
      </c>
      <c r="F307" s="1013">
        <f>+[6]ระบบการควบคุมฯ!I1527+[6]ระบบการควบคุมฯ!J1527</f>
        <v>0</v>
      </c>
      <c r="G307" s="1014">
        <f>+[6]ระบบการควบคุมฯ!K1527+[6]ระบบการควบคุมฯ!L1527</f>
        <v>0</v>
      </c>
      <c r="H307" s="1015"/>
      <c r="I307" s="1016"/>
      <c r="J307" s="1017">
        <f t="shared" ref="J307:J309" si="113">D307-E307-F307-G307</f>
        <v>0</v>
      </c>
      <c r="K307" s="1111"/>
    </row>
    <row r="308" spans="1:11" ht="21" hidden="1" customHeight="1" x14ac:dyDescent="0.25">
      <c r="A308" s="297"/>
      <c r="B308" s="297" t="str">
        <f>+'[6]ควบคุมสิ่งก่อสร้าง 37001 '!E313</f>
        <v>ครบ 14 มีค 68</v>
      </c>
      <c r="C308" s="682" t="str">
        <f>+'[6]ควบคุมสิ่งก่อสร้าง 37001 '!C313</f>
        <v>4100569081 / 14 ม.ค.68</v>
      </c>
      <c r="D308" s="297"/>
      <c r="E308" s="1012"/>
      <c r="F308" s="1013"/>
      <c r="G308" s="1014"/>
      <c r="H308" s="1015"/>
      <c r="I308" s="1016"/>
      <c r="J308" s="1017"/>
      <c r="K308" s="1111"/>
    </row>
    <row r="309" spans="1:11" ht="21" hidden="1" customHeight="1" x14ac:dyDescent="0.25">
      <c r="A309" s="950"/>
      <c r="B309" s="297" t="str">
        <f>+'[6]ควบคุมสิ่งก่อสร้าง 37001 '!E314</f>
        <v>งวดที่ 1 158,895 บาท</v>
      </c>
      <c r="C309" s="680" t="str">
        <f>+'[6]ควบคุมสิ่งก่อสร้าง 37001 '!D314</f>
        <v>ครบ 13 ก.พ.68</v>
      </c>
      <c r="D309" s="984"/>
      <c r="E309" s="1012"/>
      <c r="F309" s="1013"/>
      <c r="G309" s="1014"/>
      <c r="H309" s="1015"/>
      <c r="I309" s="1016"/>
      <c r="J309" s="1017">
        <f t="shared" si="113"/>
        <v>0</v>
      </c>
      <c r="K309" s="1111"/>
    </row>
    <row r="310" spans="1:11" ht="21" hidden="1" customHeight="1" x14ac:dyDescent="0.25">
      <c r="A310" s="950"/>
      <c r="B310" s="297" t="str">
        <f>+'[6]ควบคุมสิ่งก่อสร้าง 37001 '!E315</f>
        <v>งวดที่ 2 158,895 บาท</v>
      </c>
      <c r="C310" s="680" t="str">
        <f>+'[6]ควบคุมสิ่งก่อสร้าง 37001 '!D315</f>
        <v>ครบ 15 มี.ค.68</v>
      </c>
      <c r="D310" s="984"/>
      <c r="E310" s="1012"/>
      <c r="F310" s="1013"/>
      <c r="G310" s="1014"/>
      <c r="H310" s="1015"/>
      <c r="I310" s="1016"/>
      <c r="J310" s="1017"/>
      <c r="K310" s="1111"/>
    </row>
    <row r="311" spans="1:11" ht="21" hidden="1" customHeight="1" x14ac:dyDescent="0.25">
      <c r="A311" s="950"/>
      <c r="B311" s="297" t="str">
        <f>+'[6]ควบคุมสิ่งก่อสร้าง 37001 '!E316</f>
        <v>งวดที่ 3 211,860 บาท</v>
      </c>
      <c r="C311" s="680" t="str">
        <f>+'[6]ควบคุมสิ่งก่อสร้าง 37001 '!D316</f>
        <v>ครบ 14 เมย. 68</v>
      </c>
      <c r="D311" s="984"/>
      <c r="E311" s="1012"/>
      <c r="F311" s="1013"/>
      <c r="G311" s="1014"/>
      <c r="H311" s="1015"/>
      <c r="I311" s="1016"/>
      <c r="J311" s="1017"/>
      <c r="K311" s="1111"/>
    </row>
    <row r="312" spans="1:11" ht="21" hidden="1" customHeight="1" x14ac:dyDescent="0.25">
      <c r="A312" s="950"/>
      <c r="B312" s="1175"/>
      <c r="C312" s="678"/>
      <c r="D312" s="984"/>
      <c r="E312" s="1012"/>
      <c r="F312" s="1013"/>
      <c r="G312" s="1014"/>
      <c r="H312" s="1015"/>
      <c r="I312" s="1016"/>
      <c r="J312" s="1017"/>
      <c r="K312" s="1111"/>
    </row>
    <row r="313" spans="1:11" ht="21" hidden="1" customHeight="1" x14ac:dyDescent="0.25">
      <c r="A313" s="950"/>
      <c r="B313" s="1201"/>
      <c r="C313" s="678"/>
      <c r="D313" s="984"/>
      <c r="E313" s="1012"/>
      <c r="F313" s="1013"/>
      <c r="G313" s="1014"/>
      <c r="H313" s="1015"/>
      <c r="I313" s="1016"/>
      <c r="J313" s="1017"/>
      <c r="K313" s="1111"/>
    </row>
    <row r="314" spans="1:11" ht="63" hidden="1" customHeight="1" x14ac:dyDescent="0.25">
      <c r="A314" s="286">
        <f>+[6]ระบบการควบคุมฯ!A1484</f>
        <v>1.1000000000000001</v>
      </c>
      <c r="B314" s="287" t="str">
        <f>+[6]ระบบการควบคุมฯ!B1484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4" s="676" t="str">
        <f>+[6]ระบบการควบคุมฯ!C1484</f>
        <v>20004 69 85806 00000</v>
      </c>
      <c r="D314" s="288">
        <f>+D315+D316</f>
        <v>0</v>
      </c>
      <c r="E314" s="288">
        <f t="shared" ref="E314:J314" si="114">+E315+E316</f>
        <v>0</v>
      </c>
      <c r="F314" s="288">
        <f t="shared" si="114"/>
        <v>0</v>
      </c>
      <c r="G314" s="288">
        <f t="shared" si="114"/>
        <v>0</v>
      </c>
      <c r="H314" s="288">
        <f t="shared" si="114"/>
        <v>0</v>
      </c>
      <c r="I314" s="288">
        <f t="shared" si="114"/>
        <v>0</v>
      </c>
      <c r="J314" s="288">
        <f t="shared" si="114"/>
        <v>0</v>
      </c>
      <c r="K314" s="270"/>
    </row>
    <row r="315" spans="1:11" ht="21" hidden="1" customHeight="1" x14ac:dyDescent="0.25">
      <c r="A315" s="286"/>
      <c r="B315" s="299" t="str">
        <f>+B101</f>
        <v>งบลงทุน ครุภัณฑ์ 6911310</v>
      </c>
      <c r="C315" s="683"/>
      <c r="D315" s="300">
        <f>+D317+D321</f>
        <v>0</v>
      </c>
      <c r="E315" s="300">
        <f t="shared" ref="E315:J315" si="115">+E317+E321</f>
        <v>0</v>
      </c>
      <c r="F315" s="300">
        <f t="shared" si="115"/>
        <v>0</v>
      </c>
      <c r="G315" s="300">
        <f t="shared" si="115"/>
        <v>0</v>
      </c>
      <c r="H315" s="300">
        <f t="shared" si="115"/>
        <v>0</v>
      </c>
      <c r="I315" s="300">
        <f t="shared" si="115"/>
        <v>0</v>
      </c>
      <c r="J315" s="300">
        <f t="shared" si="115"/>
        <v>0</v>
      </c>
      <c r="K315" s="277"/>
    </row>
    <row r="316" spans="1:11" ht="21" hidden="1" customHeight="1" x14ac:dyDescent="0.25">
      <c r="A316" s="286"/>
      <c r="B316" s="299" t="str">
        <f>+[6]งบลงทุน69!B177</f>
        <v>ค่าที่ดินและสิ่งก่อสร้าง 6911320</v>
      </c>
      <c r="C316" s="683"/>
      <c r="D316" s="300">
        <f>+D341</f>
        <v>0</v>
      </c>
      <c r="E316" s="300">
        <f t="shared" ref="E316:J316" si="116">+E341</f>
        <v>0</v>
      </c>
      <c r="F316" s="300">
        <f t="shared" si="116"/>
        <v>0</v>
      </c>
      <c r="G316" s="300">
        <f t="shared" si="116"/>
        <v>0</v>
      </c>
      <c r="H316" s="300">
        <f t="shared" si="116"/>
        <v>0</v>
      </c>
      <c r="I316" s="300">
        <f t="shared" si="116"/>
        <v>0</v>
      </c>
      <c r="J316" s="300">
        <f t="shared" si="116"/>
        <v>0</v>
      </c>
      <c r="K316" s="277"/>
    </row>
    <row r="317" spans="1:11" ht="21" hidden="1" customHeight="1" x14ac:dyDescent="0.6">
      <c r="A317" s="274"/>
      <c r="B317" s="1202" t="str">
        <f>+[6]ระบบการควบคุมฯ!B1500</f>
        <v>ครุภัณฑ์การศึกษา 120611</v>
      </c>
      <c r="C317" s="675"/>
      <c r="D317" s="23">
        <f>+D318</f>
        <v>0</v>
      </c>
      <c r="E317" s="23">
        <f t="shared" ref="E317:J317" si="117">+E318</f>
        <v>0</v>
      </c>
      <c r="F317" s="23">
        <f t="shared" si="117"/>
        <v>0</v>
      </c>
      <c r="G317" s="23">
        <f t="shared" si="117"/>
        <v>0</v>
      </c>
      <c r="H317" s="23">
        <f t="shared" si="117"/>
        <v>0</v>
      </c>
      <c r="I317" s="23">
        <f t="shared" si="117"/>
        <v>0</v>
      </c>
      <c r="J317" s="23">
        <f t="shared" si="117"/>
        <v>0</v>
      </c>
      <c r="K317" s="280"/>
    </row>
    <row r="318" spans="1:11" ht="21" hidden="1" customHeight="1" x14ac:dyDescent="0.25">
      <c r="A318" s="1203" t="str">
        <f>+[6]ระบบการควบคุมฯ!A1501</f>
        <v>1.10.1.6</v>
      </c>
      <c r="B318" s="1204" t="str">
        <f>+[6]ระบบการควบคุมฯ!B1501</f>
        <v>โต๊ะเก้าอี้นักเรียน สำหรับนักเรียนประถมศึกษา 30 ชุดๆละ 1,500 บาท</v>
      </c>
      <c r="C318" s="1181" t="str">
        <f>+[6]ระบบการควบคุมฯ!C1501</f>
        <v>ศธ 04002/ว5678  ลว 21  พย 67ครั้งที่ 76</v>
      </c>
      <c r="D318" s="1182">
        <f>SUM(D319:D320)</f>
        <v>0</v>
      </c>
      <c r="E318" s="1182">
        <f t="shared" ref="E318:J318" si="118">SUM(E319:E320)</f>
        <v>0</v>
      </c>
      <c r="F318" s="1182">
        <f t="shared" si="118"/>
        <v>0</v>
      </c>
      <c r="G318" s="1182">
        <f t="shared" si="118"/>
        <v>0</v>
      </c>
      <c r="H318" s="1182">
        <f t="shared" si="118"/>
        <v>0</v>
      </c>
      <c r="I318" s="1182">
        <f t="shared" si="118"/>
        <v>0</v>
      </c>
      <c r="J318" s="1182">
        <f t="shared" si="118"/>
        <v>0</v>
      </c>
      <c r="K318" s="1205"/>
    </row>
    <row r="319" spans="1:11" ht="21" hidden="1" customHeight="1" x14ac:dyDescent="0.6">
      <c r="A319" s="1109" t="str">
        <f>+[6]ระบบการควบคุมฯ!A1502</f>
        <v>1)</v>
      </c>
      <c r="B319" s="951" t="str">
        <f>+[6]ระบบการควบคุมฯ!B1502</f>
        <v xml:space="preserve">โรงเรียนรวมราษฎร์สามัคคี </v>
      </c>
      <c r="C319" s="678" t="str">
        <f>+[6]ระบบการควบคุมฯ!C1502</f>
        <v>20004370010003112878</v>
      </c>
      <c r="D319" s="952"/>
      <c r="E319" s="952"/>
      <c r="F319" s="952"/>
      <c r="G319" s="952"/>
      <c r="H319" s="952"/>
      <c r="I319" s="952"/>
      <c r="J319" s="984">
        <f>+D319-E319-G319</f>
        <v>0</v>
      </c>
      <c r="K319" s="1206"/>
    </row>
    <row r="320" spans="1:11" ht="21" hidden="1" customHeight="1" x14ac:dyDescent="0.6">
      <c r="A320" s="1109">
        <f>+[6]ระบบการควบคุมฯ!A1503</f>
        <v>0</v>
      </c>
      <c r="B320" s="951">
        <f>+[6]ระบบการควบคุมฯ!B1503</f>
        <v>0</v>
      </c>
      <c r="C320" s="678">
        <f>+[6]ระบบการควบคุมฯ!C1503</f>
        <v>0</v>
      </c>
      <c r="D320" s="952"/>
      <c r="E320" s="952"/>
      <c r="F320" s="952"/>
      <c r="G320" s="952"/>
      <c r="H320" s="952"/>
      <c r="I320" s="952"/>
      <c r="J320" s="984">
        <f>+D320-E320-G320</f>
        <v>0</v>
      </c>
      <c r="K320" s="1206"/>
    </row>
    <row r="321" spans="1:11" ht="21" hidden="1" customHeight="1" x14ac:dyDescent="0.6">
      <c r="A321" s="1207">
        <f>+[6]ระบบการควบคุมฯ!A1504</f>
        <v>0</v>
      </c>
      <c r="B321" s="958" t="str">
        <f>+[6]ระบบการควบคุมฯ!B1504</f>
        <v>ครุภัณฑ์งานบ้านงานครัว 120612</v>
      </c>
      <c r="C321" s="675"/>
      <c r="D321" s="959">
        <f t="shared" ref="D321:J321" si="119">+D322+D327+D330+D333+D337</f>
        <v>0</v>
      </c>
      <c r="E321" s="959">
        <f t="shared" si="119"/>
        <v>0</v>
      </c>
      <c r="F321" s="959">
        <f t="shared" si="119"/>
        <v>0</v>
      </c>
      <c r="G321" s="959">
        <f t="shared" si="119"/>
        <v>0</v>
      </c>
      <c r="H321" s="959">
        <f t="shared" si="119"/>
        <v>0</v>
      </c>
      <c r="I321" s="959">
        <f t="shared" si="119"/>
        <v>0</v>
      </c>
      <c r="J321" s="959">
        <f t="shared" si="119"/>
        <v>0</v>
      </c>
      <c r="K321" s="1208">
        <f>+K355</f>
        <v>0</v>
      </c>
    </row>
    <row r="322" spans="1:11" ht="21" hidden="1" customHeight="1" x14ac:dyDescent="0.25">
      <c r="A322" s="1203" t="str">
        <f>+[6]ระบบการควบคุมฯ!A1505</f>
        <v>1.10.1.7</v>
      </c>
      <c r="B322" s="1204" t="str">
        <f>+[6]ระบบการควบคุมฯ!B1505</f>
        <v xml:space="preserve">เครื่องตัดแต่งพุ่มไม้ ขนาด 22 นิ้ว </v>
      </c>
      <c r="C322" s="1181" t="str">
        <f>+[6]ระบบการควบคุมฯ!C1505</f>
        <v>ศธ 04002/ว48516  ลว 11  พย 68 ครั้งที่ 66</v>
      </c>
      <c r="D322" s="1182">
        <f>SUM(D323:D326)</f>
        <v>0</v>
      </c>
      <c r="E322" s="1182">
        <f t="shared" ref="E322:J322" si="120">SUM(E323:E326)</f>
        <v>0</v>
      </c>
      <c r="F322" s="1182">
        <f t="shared" si="120"/>
        <v>0</v>
      </c>
      <c r="G322" s="1182">
        <f t="shared" si="120"/>
        <v>0</v>
      </c>
      <c r="H322" s="1182">
        <f t="shared" si="120"/>
        <v>0</v>
      </c>
      <c r="I322" s="1182">
        <f t="shared" si="120"/>
        <v>0</v>
      </c>
      <c r="J322" s="1182">
        <f t="shared" si="120"/>
        <v>0</v>
      </c>
      <c r="K322" s="1205"/>
    </row>
    <row r="323" spans="1:11" ht="21" hidden="1" customHeight="1" x14ac:dyDescent="0.6">
      <c r="A323" s="1109" t="str">
        <f>+[6]ระบบการควบคุมฯ!A1506</f>
        <v>1)</v>
      </c>
      <c r="B323" s="951" t="str">
        <f>+[6]ระบบการควบคุมฯ!B1506</f>
        <v>โรงเรียนเจริญดีวิทยา</v>
      </c>
      <c r="C323" s="678" t="str">
        <f>+[6]ระบบการควบคุมฯ!C1506</f>
        <v>20004370010003114125</v>
      </c>
      <c r="D323" s="952"/>
      <c r="E323" s="952"/>
      <c r="F323" s="952"/>
      <c r="G323" s="952"/>
      <c r="H323" s="952"/>
      <c r="I323" s="952"/>
      <c r="J323" s="984">
        <f>+D323-E323-G323</f>
        <v>0</v>
      </c>
      <c r="K323" s="1206"/>
    </row>
    <row r="324" spans="1:11" ht="21" hidden="1" customHeight="1" x14ac:dyDescent="0.6">
      <c r="A324" s="1109">
        <f>+[6]ระบบการควบคุมฯ!A1507</f>
        <v>0</v>
      </c>
      <c r="B324" s="951" t="str">
        <f>+[6]ระบบการควบคุมฯ!B1507</f>
        <v>โอนกลับส่วน 1500</v>
      </c>
      <c r="C324" s="678" t="str">
        <f>+[6]ระบบการควบคุมฯ!C1507</f>
        <v>ศธ 04002/ว5931  ลว 9 เม.ย.69 ครั้งที่ 419</v>
      </c>
      <c r="D324" s="952"/>
      <c r="E324" s="952"/>
      <c r="F324" s="952"/>
      <c r="G324" s="952"/>
      <c r="H324" s="952"/>
      <c r="I324" s="952"/>
      <c r="J324" s="984">
        <f>+D324-E324-G324</f>
        <v>0</v>
      </c>
      <c r="K324" s="1206"/>
    </row>
    <row r="325" spans="1:11" ht="21" hidden="1" customHeight="1" x14ac:dyDescent="0.6">
      <c r="A325" s="1109">
        <f>+[6]ระบบการควบคุมฯ!A1508</f>
        <v>0</v>
      </c>
      <c r="B325" s="951">
        <f>+[6]ระบบการควบคุมฯ!B1508</f>
        <v>0</v>
      </c>
      <c r="C325" s="678">
        <f>+[6]ระบบการควบคุมฯ!C1508</f>
        <v>0</v>
      </c>
      <c r="D325" s="952"/>
      <c r="E325" s="952"/>
      <c r="F325" s="952"/>
      <c r="G325" s="952"/>
      <c r="H325" s="952"/>
      <c r="I325" s="952"/>
      <c r="J325" s="984">
        <f>+D325-E325-G325</f>
        <v>0</v>
      </c>
      <c r="K325" s="1206"/>
    </row>
    <row r="326" spans="1:11" ht="21" hidden="1" customHeight="1" x14ac:dyDescent="0.6">
      <c r="A326" s="1109">
        <f>+[6]ระบบการควบคุมฯ!A1509</f>
        <v>0</v>
      </c>
      <c r="B326" s="951">
        <f>+[6]ระบบการควบคุมฯ!B1509</f>
        <v>0</v>
      </c>
      <c r="C326" s="678">
        <f>+[6]ระบบการควบคุมฯ!C1509</f>
        <v>0</v>
      </c>
      <c r="D326" s="952"/>
      <c r="E326" s="952"/>
      <c r="F326" s="952"/>
      <c r="G326" s="952"/>
      <c r="H326" s="952"/>
      <c r="I326" s="952"/>
      <c r="J326" s="984">
        <f>+D326-E326-G326</f>
        <v>0</v>
      </c>
      <c r="K326" s="1206"/>
    </row>
    <row r="327" spans="1:11" ht="21" hidden="1" customHeight="1" x14ac:dyDescent="0.25">
      <c r="A327" s="1203" t="str">
        <f>+[6]ระบบการควบคุมฯ!A1510</f>
        <v>2.6.2</v>
      </c>
      <c r="B327" s="1204" t="str">
        <f>+[6]ระบบการควบคุมฯ!B1510</f>
        <v>เครื่องตัดหญ้าแบบข้ออ่อน</v>
      </c>
      <c r="C327" s="1181" t="str">
        <f>+[6]ระบบการควบคุมฯ!C1510</f>
        <v>ศธ 04002/ว2043  ลว 24  พค 67ครั้งที่ 55</v>
      </c>
      <c r="D327" s="1182">
        <f>SUM(D328:D329)</f>
        <v>0</v>
      </c>
      <c r="E327" s="1182">
        <f t="shared" ref="E327:J327" si="121">SUM(E328:E329)</f>
        <v>0</v>
      </c>
      <c r="F327" s="1182">
        <f t="shared" si="121"/>
        <v>0</v>
      </c>
      <c r="G327" s="1182">
        <f t="shared" si="121"/>
        <v>0</v>
      </c>
      <c r="H327" s="1182">
        <f t="shared" si="121"/>
        <v>0</v>
      </c>
      <c r="I327" s="1182">
        <f t="shared" si="121"/>
        <v>0</v>
      </c>
      <c r="J327" s="1182">
        <f t="shared" si="121"/>
        <v>0</v>
      </c>
      <c r="K327" s="1205"/>
    </row>
    <row r="328" spans="1:11" ht="21" hidden="1" customHeight="1" x14ac:dyDescent="0.6">
      <c r="A328" s="1109" t="str">
        <f>+[6]ระบบการควบคุมฯ!A1511</f>
        <v>1)</v>
      </c>
      <c r="B328" s="951" t="str">
        <f>+[6]ระบบการควบคุมฯ!B1511</f>
        <v>โรงเรียนรวมราษฎร์สามัคคี</v>
      </c>
      <c r="C328" s="678" t="str">
        <f>+[6]ระบบการควบคุมฯ!C1511</f>
        <v>20004350002003114847</v>
      </c>
      <c r="D328" s="952"/>
      <c r="E328" s="952"/>
      <c r="F328" s="952"/>
      <c r="G328" s="952"/>
      <c r="H328" s="952"/>
      <c r="I328" s="952"/>
      <c r="J328" s="984">
        <f>+D328-E328-G328</f>
        <v>0</v>
      </c>
      <c r="K328" s="1206"/>
    </row>
    <row r="329" spans="1:11" ht="21" hidden="1" customHeight="1" x14ac:dyDescent="0.6">
      <c r="A329" s="1109">
        <f>+[6]ระบบการควบคุมฯ!A1512</f>
        <v>0</v>
      </c>
      <c r="B329" s="951" t="str">
        <f>+[6]ระบบการควบคุมฯ!B1512</f>
        <v>ผูกพัน ครบ 8 มค 68</v>
      </c>
      <c r="C329" s="678">
        <f>+[6]ระบบการควบคุมฯ!C1512</f>
        <v>0</v>
      </c>
      <c r="D329" s="952"/>
      <c r="E329" s="952"/>
      <c r="F329" s="952"/>
      <c r="G329" s="952"/>
      <c r="H329" s="952"/>
      <c r="I329" s="952"/>
      <c r="J329" s="984">
        <f>+D329-E329-G329</f>
        <v>0</v>
      </c>
      <c r="K329" s="1206"/>
    </row>
    <row r="330" spans="1:11" ht="21" hidden="1" customHeight="1" x14ac:dyDescent="0.25">
      <c r="A330" s="1203" t="str">
        <f>+[6]ระบบการควบคุมฯ!A1513</f>
        <v>2.6.3</v>
      </c>
      <c r="B330" s="1204" t="str">
        <f>+[6]ระบบการควบคุมฯ!B1513</f>
        <v>เครื่องตัดแต่งพุ่มไม้ขนาด29.5นิ้ว</v>
      </c>
      <c r="C330" s="1181" t="str">
        <f>+[6]ระบบการควบคุมฯ!C1513</f>
        <v>ศธ 04002/ว2043  ลว 24  พค 67ครั้งที่ 55</v>
      </c>
      <c r="D330" s="1182">
        <f>SUM(D331:D332)</f>
        <v>0</v>
      </c>
      <c r="E330" s="1182">
        <f t="shared" ref="E330:J330" si="122">SUM(E331:E332)</f>
        <v>0</v>
      </c>
      <c r="F330" s="1182">
        <f t="shared" si="122"/>
        <v>0</v>
      </c>
      <c r="G330" s="1182">
        <f t="shared" si="122"/>
        <v>0</v>
      </c>
      <c r="H330" s="1182">
        <f t="shared" si="122"/>
        <v>0</v>
      </c>
      <c r="I330" s="1182">
        <f t="shared" si="122"/>
        <v>0</v>
      </c>
      <c r="J330" s="1182">
        <f t="shared" si="122"/>
        <v>0</v>
      </c>
      <c r="K330" s="1205"/>
    </row>
    <row r="331" spans="1:11" ht="21" hidden="1" customHeight="1" x14ac:dyDescent="0.6">
      <c r="A331" s="1109" t="str">
        <f>+[6]ระบบการควบคุมฯ!A1514</f>
        <v>1)</v>
      </c>
      <c r="B331" s="951" t="str">
        <f>+[6]ระบบการควบคุมฯ!B1514</f>
        <v>โรงเรียนร่วมใจประสิทธิ์</v>
      </c>
      <c r="C331" s="678" t="str">
        <f>+[6]ระบบการควบคุมฯ!C1514</f>
        <v>20004350002003114849</v>
      </c>
      <c r="D331" s="952"/>
      <c r="E331" s="952"/>
      <c r="F331" s="952"/>
      <c r="G331" s="952"/>
      <c r="H331" s="952"/>
      <c r="I331" s="952"/>
      <c r="J331" s="984">
        <f>+D331-E331-G331</f>
        <v>0</v>
      </c>
      <c r="K331" s="1206"/>
    </row>
    <row r="332" spans="1:11" ht="21" hidden="1" customHeight="1" x14ac:dyDescent="0.6">
      <c r="A332" s="1109">
        <f>+[6]ระบบการควบคุมฯ!A1515</f>
        <v>0</v>
      </c>
      <c r="B332" s="951" t="str">
        <f>+[6]ระบบการควบคุมฯ!B1515</f>
        <v>ผูกพัน ครบ 2 ธค 67</v>
      </c>
      <c r="C332" s="678">
        <f>+[6]ระบบการควบคุมฯ!C1515</f>
        <v>4100549176</v>
      </c>
      <c r="D332" s="952"/>
      <c r="E332" s="952"/>
      <c r="F332" s="952"/>
      <c r="G332" s="952"/>
      <c r="H332" s="952"/>
      <c r="I332" s="952"/>
      <c r="J332" s="984">
        <f>+D332-E332-G332</f>
        <v>0</v>
      </c>
      <c r="K332" s="1206"/>
    </row>
    <row r="333" spans="1:11" ht="21" hidden="1" customHeight="1" x14ac:dyDescent="0.25">
      <c r="A333" s="1203" t="str">
        <f>+[6]ระบบการควบคุมฯ!A1516</f>
        <v>2.6.4</v>
      </c>
      <c r="B333" s="1204" t="str">
        <f>+[6]ระบบการควบคุมฯ!B1516</f>
        <v>ตู้เย็นขนาด9คิวบิกฟุต</v>
      </c>
      <c r="C333" s="1181" t="str">
        <f>+[6]ระบบการควบคุมฯ!C1516</f>
        <v>ศธ 04002/ว2043  ลว 24  พค 67ครั้งที่ 55</v>
      </c>
      <c r="D333" s="1182">
        <f>SUM(D334:D335)</f>
        <v>0</v>
      </c>
      <c r="E333" s="1182">
        <f t="shared" ref="E333:J333" si="123">SUM(E334:E335)</f>
        <v>0</v>
      </c>
      <c r="F333" s="1182">
        <f t="shared" si="123"/>
        <v>0</v>
      </c>
      <c r="G333" s="1182">
        <f t="shared" si="123"/>
        <v>0</v>
      </c>
      <c r="H333" s="1182">
        <f t="shared" si="123"/>
        <v>0</v>
      </c>
      <c r="I333" s="1182">
        <f t="shared" si="123"/>
        <v>0</v>
      </c>
      <c r="J333" s="1182">
        <f t="shared" si="123"/>
        <v>0</v>
      </c>
      <c r="K333" s="1205"/>
    </row>
    <row r="334" spans="1:11" ht="21" hidden="1" customHeight="1" x14ac:dyDescent="0.6">
      <c r="A334" s="1109" t="str">
        <f>+[6]ระบบการควบคุมฯ!A1517</f>
        <v>1)</v>
      </c>
      <c r="B334" s="951" t="str">
        <f>+[6]ระบบการควบคุมฯ!B1517</f>
        <v>โรงเรียนร่วมใจประสิทธิ์</v>
      </c>
      <c r="C334" s="678" t="str">
        <f>+[6]ระบบการควบคุมฯ!C1517</f>
        <v>20004350002003114850</v>
      </c>
      <c r="D334" s="952"/>
      <c r="E334" s="952"/>
      <c r="F334" s="952"/>
      <c r="G334" s="952"/>
      <c r="H334" s="952"/>
      <c r="I334" s="952"/>
      <c r="J334" s="984">
        <f>+D334-E334-G334</f>
        <v>0</v>
      </c>
      <c r="K334" s="1206"/>
    </row>
    <row r="335" spans="1:11" ht="21" hidden="1" customHeight="1" x14ac:dyDescent="0.6">
      <c r="A335" s="1109">
        <f>+[6]ระบบการควบคุมฯ!A1518</f>
        <v>0</v>
      </c>
      <c r="B335" s="951" t="str">
        <f>+[6]ระบบการควบคุมฯ!B1518</f>
        <v>ผูกพัน ครบ 8 มค 68</v>
      </c>
      <c r="C335" s="678">
        <f>+[6]ระบบการควบคุมฯ!C1518</f>
        <v>0</v>
      </c>
      <c r="D335" s="952"/>
      <c r="E335" s="952"/>
      <c r="F335" s="952"/>
      <c r="G335" s="952"/>
      <c r="H335" s="952"/>
      <c r="I335" s="952"/>
      <c r="J335" s="984">
        <f>+D335-E335-G335</f>
        <v>0</v>
      </c>
      <c r="K335" s="1206"/>
    </row>
    <row r="336" spans="1:11" ht="21" hidden="1" customHeight="1" x14ac:dyDescent="0.6">
      <c r="A336" s="950"/>
      <c r="B336" s="951"/>
      <c r="C336" s="678"/>
      <c r="D336" s="952"/>
      <c r="E336" s="952"/>
      <c r="F336" s="952"/>
      <c r="G336" s="952"/>
      <c r="H336" s="952"/>
      <c r="I336" s="952"/>
      <c r="J336" s="952"/>
      <c r="K336" s="1206"/>
    </row>
    <row r="337" spans="1:11" ht="21" hidden="1" customHeight="1" x14ac:dyDescent="0.25">
      <c r="A337" s="303"/>
      <c r="B337" s="290"/>
      <c r="C337" s="671"/>
      <c r="D337" s="27"/>
      <c r="E337" s="27"/>
      <c r="F337" s="27"/>
      <c r="G337" s="27"/>
      <c r="H337" s="27">
        <f t="shared" ref="H337:J337" si="124">+H339</f>
        <v>0</v>
      </c>
      <c r="I337" s="27">
        <f t="shared" si="124"/>
        <v>0</v>
      </c>
      <c r="J337" s="27">
        <f t="shared" si="124"/>
        <v>0</v>
      </c>
      <c r="K337" s="273"/>
    </row>
    <row r="338" spans="1:11" ht="21" hidden="1" customHeight="1" x14ac:dyDescent="0.6">
      <c r="A338" s="1209"/>
      <c r="B338" s="1029"/>
      <c r="C338" s="678"/>
      <c r="D338" s="22"/>
      <c r="E338" s="952"/>
      <c r="F338" s="952"/>
      <c r="G338" s="952"/>
      <c r="H338" s="952"/>
      <c r="I338" s="952"/>
      <c r="J338" s="984">
        <f>+D338-E338-G338</f>
        <v>0</v>
      </c>
      <c r="K338" s="305"/>
    </row>
    <row r="339" spans="1:11" ht="21" hidden="1" customHeight="1" x14ac:dyDescent="0.6">
      <c r="A339" s="1209"/>
      <c r="B339" s="1029"/>
      <c r="C339" s="678"/>
      <c r="D339" s="1210"/>
      <c r="E339" s="1210"/>
      <c r="F339" s="1210"/>
      <c r="G339" s="1047"/>
      <c r="H339" s="20"/>
      <c r="I339" s="1070"/>
      <c r="J339" s="984">
        <f>+D339-E339-G339</f>
        <v>0</v>
      </c>
      <c r="K339" s="953"/>
    </row>
    <row r="340" spans="1:11" ht="21" hidden="1" customHeight="1" x14ac:dyDescent="0.6">
      <c r="A340" s="1211"/>
      <c r="B340" s="1029"/>
      <c r="C340" s="678"/>
      <c r="D340" s="1210"/>
      <c r="E340" s="1210"/>
      <c r="F340" s="1210"/>
      <c r="G340" s="1047"/>
      <c r="H340" s="20"/>
      <c r="I340" s="1070"/>
      <c r="J340" s="984"/>
      <c r="K340" s="953"/>
    </row>
    <row r="341" spans="1:11" ht="21" hidden="1" customHeight="1" x14ac:dyDescent="0.6">
      <c r="A341" s="274"/>
      <c r="B341" s="1212" t="str">
        <f>+[6]ระบบการควบคุมฯ!B1519</f>
        <v>งบลงทุน  ค่าที่ดินและสิ่งก่อสร้าง 6911320</v>
      </c>
      <c r="C341" s="675"/>
      <c r="D341" s="23">
        <f t="shared" ref="D341:J341" si="125">+D342+D383</f>
        <v>0</v>
      </c>
      <c r="E341" s="23">
        <f t="shared" si="125"/>
        <v>0</v>
      </c>
      <c r="F341" s="23">
        <f t="shared" si="125"/>
        <v>0</v>
      </c>
      <c r="G341" s="23">
        <f t="shared" si="125"/>
        <v>0</v>
      </c>
      <c r="H341" s="23">
        <f t="shared" si="125"/>
        <v>0</v>
      </c>
      <c r="I341" s="23">
        <f t="shared" si="125"/>
        <v>0</v>
      </c>
      <c r="J341" s="23">
        <f t="shared" si="125"/>
        <v>0</v>
      </c>
      <c r="K341" s="280"/>
    </row>
    <row r="342" spans="1:11" ht="21" hidden="1" customHeight="1" x14ac:dyDescent="0.25">
      <c r="A342" s="289" t="s">
        <v>166</v>
      </c>
      <c r="B342" s="290" t="str">
        <f>+[6]ระบบการควบคุมฯ!B1520</f>
        <v>ปรับปรุงซ่อมแซมอาคารเรียนอาคารประกอบและสิ่งก่อสร้างอื่น</v>
      </c>
      <c r="C342" s="671" t="str">
        <f>+[6]ระบบการควบคุมฯ!C1520</f>
        <v>ศธ 04002/ว47982  ลว 4 พย 68 ครั้งที่ 42</v>
      </c>
      <c r="D342" s="27">
        <f>+D343</f>
        <v>0</v>
      </c>
      <c r="E342" s="27">
        <f t="shared" ref="E342:J342" si="126">+E343</f>
        <v>0</v>
      </c>
      <c r="F342" s="27">
        <f t="shared" si="126"/>
        <v>0</v>
      </c>
      <c r="G342" s="27">
        <f t="shared" si="126"/>
        <v>0</v>
      </c>
      <c r="H342" s="27">
        <f t="shared" si="126"/>
        <v>0</v>
      </c>
      <c r="I342" s="27">
        <f t="shared" si="126"/>
        <v>0</v>
      </c>
      <c r="J342" s="27">
        <f t="shared" si="126"/>
        <v>0</v>
      </c>
      <c r="K342" s="273"/>
    </row>
    <row r="343" spans="1:11" ht="21" hidden="1" customHeight="1" x14ac:dyDescent="0.6">
      <c r="A343" s="950" t="s">
        <v>167</v>
      </c>
      <c r="B343" s="1029" t="str">
        <f>+[6]ระบบการควบคุมฯ!B1521</f>
        <v>โรงเรียนร่วมใจประสิทธิ์</v>
      </c>
      <c r="C343" s="678" t="str">
        <f>+[6]ระบบการควบคุมฯ!C1521</f>
        <v xml:space="preserve">20004370010003215751 </v>
      </c>
      <c r="D343" s="952"/>
      <c r="E343" s="952"/>
      <c r="F343" s="952"/>
      <c r="G343" s="952"/>
      <c r="H343" s="952"/>
      <c r="I343" s="952"/>
      <c r="J343" s="984">
        <f>+D343-E343-G343</f>
        <v>0</v>
      </c>
      <c r="K343" s="953"/>
    </row>
    <row r="344" spans="1:11" ht="21" hidden="1" customHeight="1" x14ac:dyDescent="0.6">
      <c r="A344" s="1109">
        <f>+[6]ระบบการควบคุมฯ!A1522</f>
        <v>0</v>
      </c>
      <c r="B344" s="1213" t="str">
        <f>+[6]ระบบการควบคุมฯ!B1522</f>
        <v>ผูกพันครบ 15 ม.ค.69</v>
      </c>
      <c r="C344" s="678"/>
      <c r="D344" s="952"/>
      <c r="E344" s="952"/>
      <c r="F344" s="952"/>
      <c r="G344" s="952"/>
      <c r="H344" s="952"/>
      <c r="I344" s="952"/>
      <c r="J344" s="984">
        <f>+D344-E344-G344</f>
        <v>0</v>
      </c>
      <c r="K344" s="953"/>
    </row>
    <row r="345" spans="1:11" ht="21" hidden="1" customHeight="1" x14ac:dyDescent="0.25">
      <c r="A345" s="309" t="s">
        <v>168</v>
      </c>
      <c r="B345" s="310" t="s">
        <v>169</v>
      </c>
      <c r="C345" s="670"/>
      <c r="D345" s="311">
        <f>+D346</f>
        <v>0</v>
      </c>
      <c r="E345" s="311">
        <f t="shared" ref="E345:J347" si="127">+E346</f>
        <v>0</v>
      </c>
      <c r="F345" s="311">
        <f t="shared" si="127"/>
        <v>0</v>
      </c>
      <c r="G345" s="311">
        <f t="shared" si="127"/>
        <v>0</v>
      </c>
      <c r="H345" s="311">
        <f t="shared" si="127"/>
        <v>0</v>
      </c>
      <c r="I345" s="311">
        <f t="shared" si="127"/>
        <v>0</v>
      </c>
      <c r="J345" s="311">
        <f t="shared" si="127"/>
        <v>0</v>
      </c>
      <c r="K345" s="312">
        <f>SUM(K361:K364)</f>
        <v>0</v>
      </c>
    </row>
    <row r="346" spans="1:11" ht="21" hidden="1" customHeight="1" x14ac:dyDescent="0.25">
      <c r="A346" s="265">
        <f>+[6]ระบบการควบคุมฯ!A570</f>
        <v>2</v>
      </c>
      <c r="B346" s="313" t="str">
        <f>+[6]ระบบการควบคุมฯ!B570</f>
        <v xml:space="preserve">โครงการพัฒนาสื่อและเทคโนโลยีสารสนเทศเพื่อการศึกษา </v>
      </c>
      <c r="C346" s="671" t="str">
        <f>+[6]ระบบการควบคุมฯ!C570</f>
        <v xml:space="preserve">20004 4520 4900 </v>
      </c>
      <c r="D346" s="27">
        <f>+D347</f>
        <v>0</v>
      </c>
      <c r="E346" s="27">
        <f t="shared" si="127"/>
        <v>0</v>
      </c>
      <c r="F346" s="27">
        <f t="shared" si="127"/>
        <v>0</v>
      </c>
      <c r="G346" s="27">
        <f t="shared" si="127"/>
        <v>0</v>
      </c>
      <c r="H346" s="27">
        <f t="shared" si="127"/>
        <v>0</v>
      </c>
      <c r="I346" s="27">
        <f t="shared" si="127"/>
        <v>0</v>
      </c>
      <c r="J346" s="27">
        <f t="shared" si="127"/>
        <v>0</v>
      </c>
      <c r="K346" s="267"/>
    </row>
    <row r="347" spans="1:11" ht="63" hidden="1" customHeight="1" x14ac:dyDescent="0.25">
      <c r="A347" s="314">
        <f>+[6]ระบบการควบคุมฯ!A573</f>
        <v>2.1</v>
      </c>
      <c r="B347" s="25" t="str">
        <f>+[6]ระบบการควบคุมฯ!B573</f>
        <v xml:space="preserve">กิจกรรมการส่งเสริมการจัดการศึกษาทางไกล </v>
      </c>
      <c r="C347" s="672" t="str">
        <f>+[6]ระบบการควบคุมฯ!C573</f>
        <v>20004 69 86184 00000</v>
      </c>
      <c r="D347" s="26">
        <f>+D348</f>
        <v>0</v>
      </c>
      <c r="E347" s="26">
        <f t="shared" si="127"/>
        <v>0</v>
      </c>
      <c r="F347" s="26">
        <f t="shared" si="127"/>
        <v>0</v>
      </c>
      <c r="G347" s="26">
        <f t="shared" si="127"/>
        <v>0</v>
      </c>
      <c r="H347" s="26">
        <f t="shared" si="127"/>
        <v>0</v>
      </c>
      <c r="I347" s="26">
        <f t="shared" si="127"/>
        <v>0</v>
      </c>
      <c r="J347" s="26">
        <f t="shared" si="127"/>
        <v>0</v>
      </c>
      <c r="K347" s="315"/>
    </row>
    <row r="348" spans="1:11" ht="21" hidden="1" customHeight="1" x14ac:dyDescent="0.6">
      <c r="A348" s="1081"/>
      <c r="B348" s="1082" t="str">
        <f>+[6]ระบบการควบคุมฯ!B578</f>
        <v xml:space="preserve"> งบลงทุน ค่าครุภัณฑ์ 6811310</v>
      </c>
      <c r="C348" s="675" t="str">
        <f>+[6]ระบบการควบคุมฯ!C578</f>
        <v>20004 45004900 3110xxx</v>
      </c>
      <c r="D348" s="959">
        <f>+D351+D360</f>
        <v>0</v>
      </c>
      <c r="E348" s="959">
        <f t="shared" ref="E348:J348" si="128">+E351+E360</f>
        <v>0</v>
      </c>
      <c r="F348" s="959">
        <f t="shared" si="128"/>
        <v>0</v>
      </c>
      <c r="G348" s="959">
        <f t="shared" si="128"/>
        <v>0</v>
      </c>
      <c r="H348" s="959">
        <f t="shared" si="128"/>
        <v>0</v>
      </c>
      <c r="I348" s="959">
        <f t="shared" si="128"/>
        <v>0</v>
      </c>
      <c r="J348" s="959">
        <f t="shared" si="128"/>
        <v>0</v>
      </c>
      <c r="K348" s="1214"/>
    </row>
    <row r="349" spans="1:11" ht="21" hidden="1" customHeight="1" x14ac:dyDescent="0.6">
      <c r="A349" s="957"/>
      <c r="B349" s="958" t="str">
        <f>+[6]ระบบการควบคุมฯ!B580</f>
        <v>ครุภัณฑ์การศึกษา 120611</v>
      </c>
      <c r="C349" s="675"/>
      <c r="D349" s="959"/>
      <c r="E349" s="959"/>
      <c r="F349" s="959"/>
      <c r="G349" s="959"/>
      <c r="H349" s="959"/>
      <c r="I349" s="959"/>
      <c r="J349" s="959"/>
      <c r="K349" s="1208">
        <f>+K351</f>
        <v>0</v>
      </c>
    </row>
    <row r="350" spans="1:11" ht="21" hidden="1" customHeight="1" x14ac:dyDescent="0.6">
      <c r="A350" s="950"/>
      <c r="B350" s="951"/>
      <c r="C350" s="678"/>
      <c r="D350" s="952"/>
      <c r="E350" s="952"/>
      <c r="F350" s="952"/>
      <c r="G350" s="952"/>
      <c r="H350" s="952"/>
      <c r="I350" s="952"/>
      <c r="J350" s="952"/>
      <c r="K350" s="1206"/>
    </row>
    <row r="351" spans="1:11" ht="21" hidden="1" customHeight="1" x14ac:dyDescent="0.25">
      <c r="A351" s="1215" t="str">
        <f>+[6]ระบบการควบคุมฯ!A581</f>
        <v>2.2.1</v>
      </c>
      <c r="B351" s="1055" t="str">
        <f>+[6]ระบบการควบคุมฯ!B581</f>
        <v>ครุภัณฑ์ทดแทนโรงเรียนที่ใช้การศึกษาทางไกลผ่านดาวเทียม New DLTV</v>
      </c>
      <c r="C351" s="1216" t="str">
        <f>+[6]ระบบการควบคุมฯ!C581</f>
        <v>ศธ 04002/ว455 ลว. 4 กพ 68 โอนครั้งที่ 239</v>
      </c>
      <c r="D351" s="1217">
        <f>SUM(D352:D359)</f>
        <v>0</v>
      </c>
      <c r="E351" s="1217">
        <f t="shared" ref="E351:K351" si="129">SUM(E352:E359)</f>
        <v>0</v>
      </c>
      <c r="F351" s="1217">
        <f t="shared" si="129"/>
        <v>0</v>
      </c>
      <c r="G351" s="1217">
        <f t="shared" si="129"/>
        <v>0</v>
      </c>
      <c r="H351" s="1217">
        <f t="shared" si="129"/>
        <v>0</v>
      </c>
      <c r="I351" s="1217">
        <f t="shared" si="129"/>
        <v>0</v>
      </c>
      <c r="J351" s="1217">
        <f t="shared" si="129"/>
        <v>0</v>
      </c>
      <c r="K351" s="1218">
        <f t="shared" si="129"/>
        <v>0</v>
      </c>
    </row>
    <row r="352" spans="1:11" ht="21" hidden="1" customHeight="1" x14ac:dyDescent="0.25">
      <c r="A352" s="950" t="str">
        <f>+[6]ระบบการควบคุมฯ!A582</f>
        <v>2.2.1.1</v>
      </c>
      <c r="B352" s="1064" t="str">
        <f>+[6]ระบบการควบคุมฯ!B582</f>
        <v>โรงเรียนวัดแสงมณี</v>
      </c>
      <c r="C352" s="680" t="str">
        <f>+[6]ระบบการควบคุมฯ!C582</f>
        <v>20004 45004900 3110234</v>
      </c>
      <c r="D352" s="984">
        <f>+[6]ระบบการควบคุมฯ!F582</f>
        <v>0</v>
      </c>
      <c r="E352" s="984">
        <f>+[6]ระบบการควบคุมฯ!G582+[6]ระบบการควบคุมฯ!H582</f>
        <v>0</v>
      </c>
      <c r="F352" s="984">
        <f>+[6]ระบบการควบคุมฯ!I582+[6]ระบบการควบคุมฯ!J582</f>
        <v>0</v>
      </c>
      <c r="G352" s="984">
        <f>+[6]ระบบการควบคุมฯ!K582+[6]ระบบการควบคุมฯ!L582</f>
        <v>0</v>
      </c>
      <c r="H352" s="984"/>
      <c r="I352" s="984"/>
      <c r="J352" s="984">
        <f>+D352-E352-F352-G352</f>
        <v>0</v>
      </c>
      <c r="K352" s="985"/>
    </row>
    <row r="353" spans="1:11" ht="21" hidden="1" customHeight="1" x14ac:dyDescent="0.25">
      <c r="A353" s="950" t="str">
        <f>+[6]ระบบการควบคุมฯ!A583</f>
        <v>2.2.1.2</v>
      </c>
      <c r="B353" s="1064" t="str">
        <f>+[6]ระบบการควบคุมฯ!B583</f>
        <v>โรงเรียนวัดอดิศร</v>
      </c>
      <c r="C353" s="680" t="str">
        <f>+[6]ระบบการควบคุมฯ!C583</f>
        <v>20005 45004900 3110235</v>
      </c>
      <c r="D353" s="984">
        <f>+[6]ระบบการควบคุมฯ!F583</f>
        <v>0</v>
      </c>
      <c r="E353" s="984">
        <f>+[6]ระบบการควบคุมฯ!G583+[6]ระบบการควบคุมฯ!H583</f>
        <v>0</v>
      </c>
      <c r="F353" s="984">
        <f>+[6]ระบบการควบคุมฯ!I583+[6]ระบบการควบคุมฯ!J583</f>
        <v>0</v>
      </c>
      <c r="G353" s="984">
        <f>+[6]ระบบการควบคุมฯ!K583+[6]ระบบการควบคุมฯ!L583</f>
        <v>0</v>
      </c>
      <c r="H353" s="984"/>
      <c r="I353" s="984"/>
      <c r="J353" s="984">
        <f t="shared" ref="J353:J359" si="130">+D353-E353-F353-G353</f>
        <v>0</v>
      </c>
      <c r="K353" s="985"/>
    </row>
    <row r="354" spans="1:11" ht="21" hidden="1" customHeight="1" x14ac:dyDescent="0.25">
      <c r="A354" s="950" t="str">
        <f>+[6]ระบบการควบคุมฯ!A584</f>
        <v>2.2.1.3</v>
      </c>
      <c r="B354" s="1064" t="str">
        <f>+[6]ระบบการควบคุมฯ!B584</f>
        <v>โรงเรียนศาลาลอย</v>
      </c>
      <c r="C354" s="680" t="str">
        <f>+[6]ระบบการควบคุมฯ!C584</f>
        <v>20006 45004900 3110236</v>
      </c>
      <c r="D354" s="984">
        <f>+[6]ระบบการควบคุมฯ!F584</f>
        <v>0</v>
      </c>
      <c r="E354" s="984">
        <f>+[6]ระบบการควบคุมฯ!G584+[6]ระบบการควบคุมฯ!H584</f>
        <v>0</v>
      </c>
      <c r="F354" s="984">
        <f>+[6]ระบบการควบคุมฯ!I584+[6]ระบบการควบคุมฯ!J584</f>
        <v>0</v>
      </c>
      <c r="G354" s="984">
        <f>+[6]ระบบการควบคุมฯ!K584+[6]ระบบการควบคุมฯ!L584</f>
        <v>0</v>
      </c>
      <c r="H354" s="984"/>
      <c r="I354" s="984"/>
      <c r="J354" s="984">
        <f t="shared" si="130"/>
        <v>0</v>
      </c>
      <c r="K354" s="985"/>
    </row>
    <row r="355" spans="1:11" ht="21" hidden="1" customHeight="1" x14ac:dyDescent="0.25">
      <c r="A355" s="950" t="str">
        <f>+[6]ระบบการควบคุมฯ!A585</f>
        <v>2.2.1.4</v>
      </c>
      <c r="B355" s="1064">
        <f>+[6]ระบบการควบคุมฯ!B585</f>
        <v>0</v>
      </c>
      <c r="C355" s="680">
        <f>+[6]ระบบการควบคุมฯ!C585</f>
        <v>0</v>
      </c>
      <c r="D355" s="984">
        <f>+[6]ระบบการควบคุมฯ!F585</f>
        <v>0</v>
      </c>
      <c r="E355" s="984">
        <f>+[6]ระบบการควบคุมฯ!G585+[6]ระบบการควบคุมฯ!H585</f>
        <v>0</v>
      </c>
      <c r="F355" s="984">
        <f>+[6]ระบบการควบคุมฯ!I585+[6]ระบบการควบคุมฯ!J585</f>
        <v>0</v>
      </c>
      <c r="G355" s="984">
        <f>+[6]ระบบการควบคุมฯ!K585+[6]ระบบการควบคุมฯ!L585</f>
        <v>0</v>
      </c>
      <c r="H355" s="984"/>
      <c r="I355" s="984"/>
      <c r="J355" s="984">
        <f t="shared" si="130"/>
        <v>0</v>
      </c>
      <c r="K355" s="985"/>
    </row>
    <row r="356" spans="1:11" ht="21" hidden="1" customHeight="1" x14ac:dyDescent="0.25">
      <c r="A356" s="950" t="str">
        <f>+[6]ระบบการควบคุมฯ!A586</f>
        <v>2.2.1.5</v>
      </c>
      <c r="B356" s="1064">
        <f>+[6]ระบบการควบคุมฯ!B586</f>
        <v>0</v>
      </c>
      <c r="C356" s="680">
        <f>+[6]ระบบการควบคุมฯ!C586</f>
        <v>0</v>
      </c>
      <c r="D356" s="984">
        <f>+[6]ระบบการควบคุมฯ!F586</f>
        <v>0</v>
      </c>
      <c r="E356" s="984">
        <f>+[6]ระบบการควบคุมฯ!G586+[6]ระบบการควบคุมฯ!H586</f>
        <v>0</v>
      </c>
      <c r="F356" s="984">
        <f>+[6]ระบบการควบคุมฯ!I586+[6]ระบบการควบคุมฯ!J586</f>
        <v>0</v>
      </c>
      <c r="G356" s="984">
        <f>+[6]ระบบการควบคุมฯ!K586+[6]ระบบการควบคุมฯ!L586</f>
        <v>0</v>
      </c>
      <c r="H356" s="984"/>
      <c r="I356" s="984"/>
      <c r="J356" s="984">
        <f t="shared" si="130"/>
        <v>0</v>
      </c>
      <c r="K356" s="985"/>
    </row>
    <row r="357" spans="1:11" ht="21" hidden="1" customHeight="1" x14ac:dyDescent="0.25">
      <c r="A357" s="950" t="str">
        <f>+[6]ระบบการควบคุมฯ!A587</f>
        <v>2.2.1.6</v>
      </c>
      <c r="B357" s="1064">
        <f>+[6]ระบบการควบคุมฯ!B587</f>
        <v>0</v>
      </c>
      <c r="C357" s="680">
        <f>+[6]ระบบการควบคุมฯ!C587</f>
        <v>0</v>
      </c>
      <c r="D357" s="984">
        <f>+[6]ระบบการควบคุมฯ!F587</f>
        <v>0</v>
      </c>
      <c r="E357" s="984">
        <f>+[6]ระบบการควบคุมฯ!G587+[6]ระบบการควบคุมฯ!H587</f>
        <v>0</v>
      </c>
      <c r="F357" s="984">
        <f>+[6]ระบบการควบคุมฯ!I587+[6]ระบบการควบคุมฯ!J587</f>
        <v>0</v>
      </c>
      <c r="G357" s="984">
        <f>+[6]ระบบการควบคุมฯ!K587+[6]ระบบการควบคุมฯ!L587</f>
        <v>0</v>
      </c>
      <c r="H357" s="984"/>
      <c r="I357" s="984"/>
      <c r="J357" s="984">
        <f t="shared" si="130"/>
        <v>0</v>
      </c>
      <c r="K357" s="985"/>
    </row>
    <row r="358" spans="1:11" ht="21" hidden="1" customHeight="1" x14ac:dyDescent="0.25">
      <c r="A358" s="950" t="str">
        <f>+[6]ระบบการควบคุมฯ!A588</f>
        <v>2.2.1.7</v>
      </c>
      <c r="B358" s="1064">
        <f>+[6]ระบบการควบคุมฯ!B588</f>
        <v>0</v>
      </c>
      <c r="C358" s="680">
        <f>+[6]ระบบการควบคุมฯ!C588</f>
        <v>0</v>
      </c>
      <c r="D358" s="984">
        <f>+[6]ระบบการควบคุมฯ!F588</f>
        <v>0</v>
      </c>
      <c r="E358" s="984">
        <f>+[6]ระบบการควบคุมฯ!G588+[6]ระบบการควบคุมฯ!H588</f>
        <v>0</v>
      </c>
      <c r="F358" s="984">
        <f>+[6]ระบบการควบคุมฯ!I588+[6]ระบบการควบคุมฯ!J588</f>
        <v>0</v>
      </c>
      <c r="G358" s="984">
        <f>+[6]ระบบการควบคุมฯ!K588+[6]ระบบการควบคุมฯ!L588</f>
        <v>0</v>
      </c>
      <c r="H358" s="984"/>
      <c r="I358" s="984"/>
      <c r="J358" s="984">
        <f t="shared" si="130"/>
        <v>0</v>
      </c>
      <c r="K358" s="985"/>
    </row>
    <row r="359" spans="1:11" ht="21" hidden="1" customHeight="1" x14ac:dyDescent="0.25">
      <c r="A359" s="950" t="str">
        <f>+[6]ระบบการควบคุมฯ!A589</f>
        <v>2.2.1.8</v>
      </c>
      <c r="B359" s="1064">
        <f>+[6]ระบบการควบคุมฯ!B589</f>
        <v>0</v>
      </c>
      <c r="C359" s="680">
        <f>+[6]ระบบการควบคุมฯ!C589</f>
        <v>0</v>
      </c>
      <c r="D359" s="984">
        <f>+[6]ระบบการควบคุมฯ!F589</f>
        <v>0</v>
      </c>
      <c r="E359" s="984">
        <f>+[6]ระบบการควบคุมฯ!G589+[6]ระบบการควบคุมฯ!H589</f>
        <v>0</v>
      </c>
      <c r="F359" s="984">
        <f>+[6]ระบบการควบคุมฯ!I589+[6]ระบบการควบคุมฯ!J589</f>
        <v>0</v>
      </c>
      <c r="G359" s="984">
        <f>+[6]ระบบการควบคุมฯ!K589+[6]ระบบการควบคุมฯ!L589</f>
        <v>0</v>
      </c>
      <c r="H359" s="984"/>
      <c r="I359" s="984"/>
      <c r="J359" s="984">
        <f t="shared" si="130"/>
        <v>0</v>
      </c>
      <c r="K359" s="985"/>
    </row>
    <row r="360" spans="1:11" ht="21" hidden="1" customHeight="1" x14ac:dyDescent="0.25">
      <c r="A360" s="1174" t="str">
        <f>+[6]ระบบการควบคุมฯ!A590</f>
        <v>2.2.2</v>
      </c>
      <c r="B360" s="1114" t="str">
        <f>+[6]ระบบการควบคุมฯ!B590</f>
        <v xml:space="preserve">ครุภัณฑ์ทดแทนห้องเรียน DLTV สำหรับโรงเรียน Stan Alone      </v>
      </c>
      <c r="C360" s="671" t="str">
        <f>+[6]ระบบการควบคุมฯ!C590</f>
        <v>ศธ 04002/ว3517 ลว. 22/สค./2566 โอนครั้งที่ 794</v>
      </c>
      <c r="D360" s="1104">
        <f>+[6]ระบบการควบคุมฯ!F590</f>
        <v>0</v>
      </c>
      <c r="E360" s="1104">
        <f>+[6]ระบบการควบคุมฯ!G590+[6]ระบบการควบคุมฯ!H590</f>
        <v>0</v>
      </c>
      <c r="F360" s="1104">
        <f>+[6]ระบบการควบคุมฯ!I590+[6]ระบบการควบคุมฯ!J590</f>
        <v>0</v>
      </c>
      <c r="G360" s="1104">
        <f>+[6]ระบบการควบคุมฯ!K590+[6]ระบบการควบคุมฯ!L590</f>
        <v>0</v>
      </c>
      <c r="H360" s="1104"/>
      <c r="I360" s="1104"/>
      <c r="J360" s="1104">
        <f>+D360-E360-F360-G360</f>
        <v>0</v>
      </c>
      <c r="K360" s="1115"/>
    </row>
    <row r="361" spans="1:11" ht="21" hidden="1" customHeight="1" x14ac:dyDescent="0.45">
      <c r="A361" s="950" t="str">
        <f>+[6]ระบบการควบคุมฯ!A591</f>
        <v>2.2.1.9</v>
      </c>
      <c r="B361" s="1064" t="str">
        <f>+[6]ระบบการควบคุมฯ!B591</f>
        <v>คลอง 11 ศาลาครุ</v>
      </c>
      <c r="C361" s="680" t="str">
        <f>+[6]ระบบการควบคุมฯ!C591</f>
        <v>200044200470031113337</v>
      </c>
      <c r="D361" s="984">
        <f>+[6]ระบบการควบคุมฯ!F591</f>
        <v>0</v>
      </c>
      <c r="E361" s="984">
        <f>+[6]ระบบการควบคุมฯ!G591+[6]ระบบการควบคุมฯ!H591</f>
        <v>0</v>
      </c>
      <c r="F361" s="984">
        <f>+[6]ระบบการควบคุมฯ!I591+[6]ระบบการควบคุมฯ!J591</f>
        <v>0</v>
      </c>
      <c r="G361" s="984">
        <f>+[6]ระบบการควบคุมฯ!K591+[6]ระบบการควบคุมฯ!L591</f>
        <v>0</v>
      </c>
      <c r="H361" s="984"/>
      <c r="I361" s="984"/>
      <c r="J361" s="984">
        <f>+D361-E361-F361-G361</f>
        <v>0</v>
      </c>
      <c r="K361" s="953"/>
    </row>
    <row r="362" spans="1:11" ht="21" hidden="1" customHeight="1" x14ac:dyDescent="0.45">
      <c r="A362" s="950" t="str">
        <f>+[6]ระบบการควบคุมฯ!A592</f>
        <v>2.2.1.10</v>
      </c>
      <c r="B362" s="1064" t="str">
        <f>+[6]ระบบการควบคุมฯ!B592</f>
        <v>แสนจำหน่ายวิทยา</v>
      </c>
      <c r="C362" s="680" t="str">
        <f>+[6]ระบบการควบคุมฯ!C592</f>
        <v>200044200470031113339</v>
      </c>
      <c r="D362" s="984">
        <f>+[6]ระบบการควบคุมฯ!F592</f>
        <v>0</v>
      </c>
      <c r="E362" s="984">
        <f>+[6]ระบบการควบคุมฯ!G592+[6]ระบบการควบคุมฯ!H592</f>
        <v>0</v>
      </c>
      <c r="F362" s="984">
        <f>+[6]ระบบการควบคุมฯ!I592+[6]ระบบการควบคุมฯ!J592</f>
        <v>0</v>
      </c>
      <c r="G362" s="984">
        <f>+[6]ระบบการควบคุมฯ!K592+[6]ระบบการควบคุมฯ!L592</f>
        <v>0</v>
      </c>
      <c r="H362" s="984"/>
      <c r="I362" s="984"/>
      <c r="J362" s="984">
        <f>+D362-E362-F362-G362</f>
        <v>0</v>
      </c>
      <c r="K362" s="953"/>
    </row>
    <row r="363" spans="1:11" ht="21" customHeight="1" x14ac:dyDescent="0.6">
      <c r="A363" s="966"/>
      <c r="B363" s="1219" t="s">
        <v>170</v>
      </c>
      <c r="C363" s="1220">
        <f>+[6]ระบบการควบคุมฯ!C1636</f>
        <v>18</v>
      </c>
      <c r="D363" s="1221">
        <f t="shared" ref="D363:J363" si="131">+D8+D86+D101+D348</f>
        <v>1409150</v>
      </c>
      <c r="E363" s="1221">
        <f t="shared" si="131"/>
        <v>518600</v>
      </c>
      <c r="F363" s="1221">
        <f t="shared" si="131"/>
        <v>0</v>
      </c>
      <c r="G363" s="1221">
        <f t="shared" si="131"/>
        <v>888850</v>
      </c>
      <c r="H363" s="1221" t="e">
        <f t="shared" ca="1" si="131"/>
        <v>#REF!</v>
      </c>
      <c r="I363" s="1221" t="e">
        <f t="shared" ca="1" si="131"/>
        <v>#REF!</v>
      </c>
      <c r="J363" s="1221">
        <f t="shared" si="131"/>
        <v>1700</v>
      </c>
      <c r="K363" s="1222"/>
    </row>
    <row r="364" spans="1:11" ht="21" customHeight="1" x14ac:dyDescent="0.6">
      <c r="A364" s="966"/>
      <c r="B364" s="1219" t="s">
        <v>171</v>
      </c>
      <c r="C364" s="1220">
        <f>+[6]ระบบการควบคุมฯ!C1637</f>
        <v>6</v>
      </c>
      <c r="D364" s="1221">
        <f t="shared" ref="D364:J364" si="132">+D102+D9</f>
        <v>19635800</v>
      </c>
      <c r="E364" s="1221">
        <f t="shared" si="132"/>
        <v>1152000</v>
      </c>
      <c r="F364" s="1221">
        <f t="shared" si="132"/>
        <v>0</v>
      </c>
      <c r="G364" s="1221">
        <f t="shared" si="132"/>
        <v>17841725.41</v>
      </c>
      <c r="H364" s="1221">
        <f t="shared" si="132"/>
        <v>0</v>
      </c>
      <c r="I364" s="1221">
        <f t="shared" si="132"/>
        <v>0</v>
      </c>
      <c r="J364" s="1221">
        <f t="shared" si="132"/>
        <v>642074.58999999985</v>
      </c>
      <c r="K364" s="1222"/>
    </row>
    <row r="365" spans="1:11" ht="21" customHeight="1" x14ac:dyDescent="0.6">
      <c r="A365" s="1223"/>
      <c r="B365" s="1224" t="s">
        <v>18</v>
      </c>
      <c r="C365" s="1225">
        <f>SUM(C363:C364)</f>
        <v>24</v>
      </c>
      <c r="D365" s="1226">
        <f>SUM(D363:D364)</f>
        <v>21044950</v>
      </c>
      <c r="E365" s="1226">
        <f t="shared" ref="E365:J365" si="133">SUM(E363:E364)</f>
        <v>1670600</v>
      </c>
      <c r="F365" s="1226">
        <f t="shared" si="133"/>
        <v>0</v>
      </c>
      <c r="G365" s="1226">
        <f t="shared" si="133"/>
        <v>18730575.41</v>
      </c>
      <c r="H365" s="1226" t="e">
        <f t="shared" ca="1" si="133"/>
        <v>#REF!</v>
      </c>
      <c r="I365" s="1226" t="e">
        <f t="shared" ca="1" si="133"/>
        <v>#REF!</v>
      </c>
      <c r="J365" s="1226">
        <f t="shared" si="133"/>
        <v>643774.58999999985</v>
      </c>
      <c r="K365" s="1227"/>
    </row>
    <row r="366" spans="1:11" ht="21" customHeight="1" x14ac:dyDescent="0.6">
      <c r="A366" s="1228"/>
      <c r="B366" s="1229" t="s">
        <v>19</v>
      </c>
      <c r="C366" s="1230"/>
      <c r="D366" s="1231">
        <f>+E366+F366+G366+J366</f>
        <v>99.999999999999986</v>
      </c>
      <c r="E366" s="692">
        <f>+E365*100/D365</f>
        <v>7.9382464676798943</v>
      </c>
      <c r="F366" s="319">
        <f>+F365*100/D365</f>
        <v>0</v>
      </c>
      <c r="G366" s="319">
        <f>+G365*100/D365</f>
        <v>89.002708060603609</v>
      </c>
      <c r="H366" s="319" t="e">
        <f ca="1">+H365*100/E365</f>
        <v>#REF!</v>
      </c>
      <c r="I366" s="319" t="e">
        <f ca="1">+I365*100/F365</f>
        <v>#REF!</v>
      </c>
      <c r="J366" s="319">
        <f>+J365*100/D365</f>
        <v>3.0590454717164919</v>
      </c>
      <c r="K366" s="1232"/>
    </row>
    <row r="367" spans="1:11" ht="21" customHeight="1" x14ac:dyDescent="0.6">
      <c r="A367" s="451"/>
      <c r="B367" s="320"/>
      <c r="C367" s="684"/>
      <c r="D367" s="466"/>
      <c r="E367" s="466"/>
      <c r="F367" s="466"/>
      <c r="G367" s="331"/>
      <c r="H367" s="331"/>
      <c r="I367" s="467"/>
      <c r="J367" s="468"/>
      <c r="K367" s="469"/>
    </row>
    <row r="368" spans="1:11" ht="21" customHeight="1" x14ac:dyDescent="0.6">
      <c r="A368" s="323"/>
      <c r="B368" s="320"/>
      <c r="C368" s="1233"/>
      <c r="D368" s="1277" t="s">
        <v>292</v>
      </c>
      <c r="E368" s="1277"/>
      <c r="F368" s="1277"/>
      <c r="G368" s="1277"/>
      <c r="H368" s="563"/>
      <c r="I368" s="563"/>
      <c r="J368" s="563"/>
      <c r="K368" s="470"/>
    </row>
    <row r="369" spans="1:11" ht="21" hidden="1" customHeight="1" x14ac:dyDescent="0.6">
      <c r="A369" s="465" t="s">
        <v>222</v>
      </c>
      <c r="B369" s="324"/>
      <c r="C369" s="685"/>
      <c r="D369" s="331"/>
      <c r="E369" s="466"/>
      <c r="F369" s="619"/>
      <c r="G369" s="331"/>
      <c r="H369" s="331"/>
      <c r="I369" s="620"/>
      <c r="J369" s="86"/>
      <c r="K369" s="471"/>
    </row>
    <row r="370" spans="1:11" ht="21" hidden="1" customHeight="1" x14ac:dyDescent="0.6">
      <c r="A370" s="1264" t="s">
        <v>223</v>
      </c>
      <c r="B370" s="1264"/>
      <c r="C370" s="685"/>
      <c r="D370" s="1340" t="s">
        <v>20</v>
      </c>
      <c r="E370" s="619"/>
      <c r="F370" s="621"/>
      <c r="G370" s="331"/>
      <c r="H370" s="331"/>
      <c r="I370" s="620"/>
      <c r="J370" s="86"/>
      <c r="K370" s="471"/>
    </row>
    <row r="371" spans="1:11" ht="21" hidden="1" customHeight="1" x14ac:dyDescent="0.7">
      <c r="A371" s="1264" t="s">
        <v>49</v>
      </c>
      <c r="B371" s="1264"/>
      <c r="C371" s="685"/>
      <c r="D371" s="1341"/>
      <c r="E371" s="623"/>
      <c r="F371" s="624"/>
      <c r="G371" s="625"/>
      <c r="H371" s="625"/>
      <c r="I371" s="626"/>
      <c r="J371" s="627"/>
      <c r="K371" s="471"/>
    </row>
    <row r="372" spans="1:11" ht="21" hidden="1" customHeight="1" x14ac:dyDescent="0.7">
      <c r="A372" s="465"/>
      <c r="B372" s="465"/>
      <c r="C372" s="686"/>
      <c r="D372" s="1265" t="s">
        <v>133</v>
      </c>
      <c r="E372" s="1265"/>
      <c r="F372" s="1265"/>
      <c r="G372" s="1265"/>
      <c r="H372" s="1265"/>
      <c r="I372" s="1265"/>
      <c r="J372" s="629"/>
      <c r="K372" s="471"/>
    </row>
    <row r="373" spans="1:11" ht="21" hidden="1" customHeight="1" x14ac:dyDescent="0.7">
      <c r="A373" s="465"/>
      <c r="B373" s="465"/>
      <c r="C373" s="686"/>
      <c r="D373" s="630" t="s">
        <v>48</v>
      </c>
      <c r="E373" s="630"/>
      <c r="F373" s="630"/>
      <c r="G373" s="630"/>
      <c r="H373" s="630"/>
      <c r="I373" s="630"/>
      <c r="J373" s="630"/>
      <c r="K373" s="329"/>
    </row>
    <row r="374" spans="1:11" ht="30.6" hidden="1" customHeight="1" x14ac:dyDescent="0.7">
      <c r="A374" s="465">
        <f t="array" aca="1" ref="A374" ca="1">A374:A375</f>
        <v>0</v>
      </c>
      <c r="B374" s="465"/>
      <c r="C374" s="1266" t="s">
        <v>224</v>
      </c>
      <c r="D374" s="1266"/>
      <c r="E374" s="1266"/>
      <c r="F374" s="1266"/>
      <c r="G374" s="1266"/>
      <c r="H374" s="1266"/>
      <c r="I374" s="1266"/>
      <c r="J374" s="1266"/>
      <c r="K374" s="329"/>
    </row>
    <row r="375" spans="1:11" ht="42" hidden="1" customHeight="1" x14ac:dyDescent="0.6">
      <c r="A375" s="323"/>
      <c r="B375" s="320"/>
      <c r="C375" s="686"/>
      <c r="D375" s="631"/>
      <c r="E375" s="631"/>
      <c r="F375" s="631"/>
      <c r="G375" s="631"/>
      <c r="H375" s="631"/>
      <c r="I375" s="631"/>
      <c r="J375" s="631"/>
      <c r="K375" s="320"/>
    </row>
    <row r="376" spans="1:11" ht="21" hidden="1" customHeight="1" x14ac:dyDescent="0.6">
      <c r="A376" s="323"/>
      <c r="B376" s="320"/>
      <c r="C376" s="686"/>
      <c r="D376" s="632"/>
      <c r="E376" s="632"/>
      <c r="F376" s="632"/>
      <c r="G376" s="632"/>
      <c r="H376" s="632"/>
      <c r="I376" s="633"/>
      <c r="J376" s="634"/>
      <c r="K376" s="320"/>
    </row>
    <row r="377" spans="1:11" ht="21" customHeight="1" x14ac:dyDescent="0.6">
      <c r="A377" s="465" t="s">
        <v>173</v>
      </c>
      <c r="B377" s="324"/>
      <c r="C377" s="687"/>
      <c r="D377" s="325"/>
      <c r="E377" s="326"/>
      <c r="F377" s="327" t="s">
        <v>172</v>
      </c>
      <c r="G377" s="325"/>
      <c r="H377" s="321"/>
      <c r="I377" s="328"/>
      <c r="J377" s="324"/>
      <c r="K377" s="329"/>
    </row>
    <row r="378" spans="1:11" ht="20.399999999999999" customHeight="1" x14ac:dyDescent="0.6">
      <c r="A378" s="333" t="s">
        <v>239</v>
      </c>
      <c r="B378" s="333"/>
      <c r="C378" s="687"/>
      <c r="D378" s="334" t="s">
        <v>20</v>
      </c>
      <c r="E378" s="330"/>
      <c r="F378" s="1234" t="s">
        <v>174</v>
      </c>
      <c r="G378" s="325"/>
      <c r="H378" s="321"/>
      <c r="I378" s="328"/>
      <c r="J378" s="324"/>
      <c r="K378" s="329"/>
    </row>
    <row r="379" spans="1:11" ht="21" customHeight="1" x14ac:dyDescent="0.6">
      <c r="A379" s="1262" t="s">
        <v>49</v>
      </c>
      <c r="B379" s="1262"/>
      <c r="C379" s="685"/>
      <c r="D379" s="1235" t="s">
        <v>62</v>
      </c>
      <c r="E379" s="1235"/>
      <c r="F379" s="335" t="s">
        <v>240</v>
      </c>
      <c r="G379" s="1235"/>
      <c r="H379" s="331"/>
      <c r="I379" s="332"/>
      <c r="J379" s="86"/>
      <c r="K379" s="329"/>
    </row>
    <row r="380" spans="1:11" ht="21" hidden="1" customHeight="1" x14ac:dyDescent="0.6">
      <c r="A380" s="281" t="str">
        <f>+[1]ระบบการควบคุมฯ!A1454</f>
        <v>1)</v>
      </c>
      <c r="B380" s="259" t="str">
        <f>+[1]ระบบการควบคุมฯ!B1454</f>
        <v>โรงเรียนรวมราษฎร์สามัคคี</v>
      </c>
      <c r="C380" s="706" t="str">
        <f>+[1]ระบบการควบคุมฯ!C1454</f>
        <v>20004370010003112881</v>
      </c>
      <c r="D380" s="707"/>
      <c r="E380" s="707"/>
      <c r="F380" s="707"/>
      <c r="G380" s="707"/>
      <c r="H380" s="707"/>
      <c r="I380" s="707"/>
      <c r="J380" s="708">
        <f>+D380-E380-G380</f>
        <v>0</v>
      </c>
      <c r="K380" s="709"/>
    </row>
    <row r="381" spans="1:11" ht="21" hidden="1" customHeight="1" x14ac:dyDescent="0.25">
      <c r="A381" s="301" t="str">
        <f>+[1]ระบบการควบคุมฯ!A1455</f>
        <v>1.10.1.5</v>
      </c>
      <c r="B381" s="302" t="str">
        <f>+[1]ระบบการควบคุมฯ!B1455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710" t="str">
        <f>+[1]ระบบการควบคุมฯ!C1455</f>
        <v>ศธ 04002/ว5678  ลว 21  พย 67ครั้งที่ 76</v>
      </c>
      <c r="D381" s="711">
        <f>SUM(D382:D383)</f>
        <v>0</v>
      </c>
      <c r="E381" s="711">
        <f t="shared" ref="E381:J381" si="134">SUM(E382:E383)</f>
        <v>0</v>
      </c>
      <c r="F381" s="711">
        <f t="shared" si="134"/>
        <v>0</v>
      </c>
      <c r="G381" s="711">
        <f t="shared" si="134"/>
        <v>0</v>
      </c>
      <c r="H381" s="711">
        <f t="shared" si="134"/>
        <v>0</v>
      </c>
      <c r="I381" s="711">
        <f t="shared" si="134"/>
        <v>0</v>
      </c>
      <c r="J381" s="711">
        <f t="shared" si="134"/>
        <v>0</v>
      </c>
      <c r="K381" s="712"/>
    </row>
    <row r="382" spans="1:11" ht="21" hidden="1" customHeight="1" x14ac:dyDescent="0.6">
      <c r="A382" s="281" t="str">
        <f>+[1]ระบบการควบคุมฯ!A1456</f>
        <v>1)</v>
      </c>
      <c r="B382" s="259" t="str">
        <f>+[1]ระบบการควบคุมฯ!B1456</f>
        <v xml:space="preserve">โรงเรียนเจริญดีวิทยา </v>
      </c>
      <c r="C382" s="706" t="str">
        <f>+[1]ระบบการควบคุมฯ!C1456</f>
        <v>20004370010003112884</v>
      </c>
      <c r="D382" s="707"/>
      <c r="E382" s="707"/>
      <c r="F382" s="707"/>
      <c r="G382" s="707"/>
      <c r="H382" s="707"/>
      <c r="I382" s="707"/>
      <c r="J382" s="708">
        <f>+D382-E382-G382</f>
        <v>0</v>
      </c>
      <c r="K382" s="709"/>
    </row>
    <row r="383" spans="1:11" ht="21" hidden="1" customHeight="1" x14ac:dyDescent="0.6">
      <c r="A383" s="281">
        <f>+[1]ระบบการควบคุมฯ!A1457</f>
        <v>0</v>
      </c>
      <c r="B383" s="259">
        <f>+[1]ระบบการควบคุมฯ!B1457</f>
        <v>0</v>
      </c>
      <c r="C383" s="706">
        <f>+[1]ระบบการควบคุมฯ!C1457</f>
        <v>0</v>
      </c>
      <c r="D383" s="707"/>
      <c r="E383" s="707"/>
      <c r="F383" s="707"/>
      <c r="G383" s="707"/>
      <c r="H383" s="707"/>
      <c r="I383" s="707"/>
      <c r="J383" s="708">
        <f>+D383-E383-G383</f>
        <v>0</v>
      </c>
      <c r="K383" s="709"/>
    </row>
    <row r="384" spans="1:11" ht="40.799999999999997" hidden="1" customHeight="1" x14ac:dyDescent="0.25">
      <c r="A384" s="301">
        <f>+[1]ระบบการควบคุมฯ!A1458</f>
        <v>0</v>
      </c>
      <c r="B384" s="302" t="str">
        <f>+[1]ระบบการควบคุมฯ!B1458</f>
        <v>ครุภัณฑ์การศึกษา 120611</v>
      </c>
      <c r="C384" s="710">
        <f>+[1]ระบบการควบคุมฯ!C1458</f>
        <v>0</v>
      </c>
      <c r="D384" s="711">
        <f>SUM(D385:D386)</f>
        <v>0</v>
      </c>
      <c r="E384" s="711">
        <f t="shared" ref="E384:J384" si="135">SUM(E385:E386)</f>
        <v>0</v>
      </c>
      <c r="F384" s="711">
        <f t="shared" si="135"/>
        <v>0</v>
      </c>
      <c r="G384" s="711">
        <f t="shared" si="135"/>
        <v>0</v>
      </c>
      <c r="H384" s="711">
        <f t="shared" si="135"/>
        <v>0</v>
      </c>
      <c r="I384" s="711">
        <f t="shared" si="135"/>
        <v>0</v>
      </c>
      <c r="J384" s="711">
        <f t="shared" si="135"/>
        <v>0</v>
      </c>
      <c r="K384" s="712"/>
    </row>
    <row r="385" spans="1:11" ht="21" hidden="1" customHeight="1" x14ac:dyDescent="0.6">
      <c r="A385" s="281" t="str">
        <f>+[1]ระบบการควบคุมฯ!A1459</f>
        <v>1.10.1.6</v>
      </c>
      <c r="B385" s="259" t="str">
        <f>+[1]ระบบการควบคุมฯ!B1459</f>
        <v>โต๊ะเก้าอี้นักเรียน สำหรับนักเรียนประถมศึกษา 30 ชุดๆละ 1,500 บาท</v>
      </c>
      <c r="C385" s="706" t="str">
        <f>+[1]ระบบการควบคุมฯ!C1459</f>
        <v>ศธ 04002/ว5678  ลว 21  พย 67ครั้งที่ 76</v>
      </c>
      <c r="D385" s="707"/>
      <c r="E385" s="707"/>
      <c r="F385" s="707"/>
      <c r="G385" s="707"/>
      <c r="H385" s="707"/>
      <c r="I385" s="707"/>
      <c r="J385" s="708">
        <f>+D385-E385-G385</f>
        <v>0</v>
      </c>
      <c r="K385" s="709"/>
    </row>
    <row r="386" spans="1:11" ht="21" hidden="1" customHeight="1" x14ac:dyDescent="0.6">
      <c r="A386" s="281" t="str">
        <f>+[1]ระบบการควบคุมฯ!A1460</f>
        <v>1)</v>
      </c>
      <c r="B386" s="259" t="str">
        <f>+[1]ระบบการควบคุมฯ!B1460</f>
        <v xml:space="preserve">โรงเรียนรวมราษฎร์สามัคคี </v>
      </c>
      <c r="C386" s="706" t="str">
        <f>+[1]ระบบการควบคุมฯ!C1460</f>
        <v>20004370010003112878</v>
      </c>
      <c r="D386" s="707"/>
      <c r="E386" s="707"/>
      <c r="F386" s="707"/>
      <c r="G386" s="707"/>
      <c r="H386" s="707"/>
      <c r="I386" s="707"/>
      <c r="J386" s="708">
        <f>+D386-E386-G386</f>
        <v>0</v>
      </c>
      <c r="K386" s="709"/>
    </row>
    <row r="387" spans="1:11" ht="21" hidden="1" customHeight="1" x14ac:dyDescent="0.6">
      <c r="A387" s="38"/>
      <c r="B387" s="259"/>
      <c r="C387" s="706"/>
      <c r="D387" s="707"/>
      <c r="E387" s="707"/>
      <c r="F387" s="707"/>
      <c r="G387" s="707"/>
      <c r="H387" s="707"/>
      <c r="I387" s="707"/>
      <c r="J387" s="707"/>
      <c r="K387" s="709"/>
    </row>
    <row r="388" spans="1:11" ht="21" hidden="1" customHeight="1" x14ac:dyDescent="0.25">
      <c r="A388" s="303"/>
      <c r="B388" s="290"/>
      <c r="C388" s="713"/>
      <c r="D388" s="714"/>
      <c r="E388" s="714"/>
      <c r="F388" s="714"/>
      <c r="G388" s="714"/>
      <c r="H388" s="714">
        <f t="shared" ref="H388:J388" si="136">+H390</f>
        <v>0</v>
      </c>
      <c r="I388" s="714">
        <f t="shared" si="136"/>
        <v>0</v>
      </c>
      <c r="J388" s="714">
        <f t="shared" si="136"/>
        <v>0</v>
      </c>
      <c r="K388" s="715"/>
    </row>
    <row r="389" spans="1:11" ht="21" hidden="1" customHeight="1" x14ac:dyDescent="0.6">
      <c r="A389" s="304"/>
      <c r="B389" s="260"/>
      <c r="C389" s="706"/>
      <c r="D389" s="716"/>
      <c r="E389" s="707"/>
      <c r="F389" s="707"/>
      <c r="G389" s="707"/>
      <c r="H389" s="707"/>
      <c r="I389" s="707"/>
      <c r="J389" s="708">
        <f>+D389-E389-G389</f>
        <v>0</v>
      </c>
      <c r="K389" s="717"/>
    </row>
    <row r="390" spans="1:11" ht="21" hidden="1" customHeight="1" x14ac:dyDescent="0.6">
      <c r="A390" s="304"/>
      <c r="B390" s="260"/>
      <c r="C390" s="706"/>
      <c r="D390" s="718"/>
      <c r="E390" s="718"/>
      <c r="F390" s="718"/>
      <c r="G390" s="719"/>
      <c r="H390" s="720"/>
      <c r="I390" s="721"/>
      <c r="J390" s="708">
        <f>+D390-E390-G390</f>
        <v>0</v>
      </c>
      <c r="K390" s="722"/>
    </row>
    <row r="391" spans="1:11" ht="21" hidden="1" customHeight="1" x14ac:dyDescent="0.6">
      <c r="A391" s="306"/>
      <c r="B391" s="260"/>
      <c r="C391" s="706"/>
      <c r="D391" s="718"/>
      <c r="E391" s="718"/>
      <c r="F391" s="718"/>
      <c r="G391" s="719"/>
      <c r="H391" s="720"/>
      <c r="I391" s="721"/>
      <c r="J391" s="708"/>
      <c r="K391" s="722"/>
    </row>
    <row r="392" spans="1:11" ht="21" hidden="1" customHeight="1" x14ac:dyDescent="0.6">
      <c r="A392" s="274"/>
      <c r="B392" s="307">
        <f>+[1]ระบบการควบคุมฯ!B1461</f>
        <v>0</v>
      </c>
      <c r="C392" s="723"/>
      <c r="D392" s="724">
        <f t="shared" ref="D392:J392" si="137">+D393+D434</f>
        <v>0</v>
      </c>
      <c r="E392" s="724">
        <f t="shared" si="137"/>
        <v>0</v>
      </c>
      <c r="F392" s="724">
        <f t="shared" si="137"/>
        <v>0</v>
      </c>
      <c r="G392" s="724">
        <f t="shared" si="137"/>
        <v>0</v>
      </c>
      <c r="H392" s="724">
        <f t="shared" si="137"/>
        <v>0</v>
      </c>
      <c r="I392" s="724">
        <f t="shared" si="137"/>
        <v>0</v>
      </c>
      <c r="J392" s="724">
        <f t="shared" si="137"/>
        <v>0</v>
      </c>
      <c r="K392" s="725"/>
    </row>
    <row r="393" spans="1:11" ht="40.799999999999997" hidden="1" customHeight="1" x14ac:dyDescent="0.25">
      <c r="A393" s="289" t="s">
        <v>166</v>
      </c>
      <c r="B393" s="290" t="str">
        <f>+[1]ระบบการควบคุมฯ!B1462</f>
        <v>ครุภัณฑ์งานบ้านงานครัว 120612</v>
      </c>
      <c r="C393" s="713">
        <f>+[1]ระบบการควบคุมฯ!C1462</f>
        <v>0</v>
      </c>
      <c r="D393" s="714">
        <f>+D394</f>
        <v>0</v>
      </c>
      <c r="E393" s="714">
        <f t="shared" ref="E393:J393" si="138">+E394</f>
        <v>0</v>
      </c>
      <c r="F393" s="714">
        <f t="shared" si="138"/>
        <v>0</v>
      </c>
      <c r="G393" s="714">
        <f t="shared" si="138"/>
        <v>0</v>
      </c>
      <c r="H393" s="714">
        <f t="shared" si="138"/>
        <v>0</v>
      </c>
      <c r="I393" s="714">
        <f t="shared" si="138"/>
        <v>0</v>
      </c>
      <c r="J393" s="714">
        <f t="shared" si="138"/>
        <v>0</v>
      </c>
      <c r="K393" s="715"/>
    </row>
    <row r="394" spans="1:11" ht="21" hidden="1" customHeight="1" x14ac:dyDescent="0.6">
      <c r="A394" s="38" t="s">
        <v>167</v>
      </c>
      <c r="B394" s="260" t="str">
        <f>+[1]ระบบการควบคุมฯ!B1463</f>
        <v xml:space="preserve">เครื่องตัดแต่งพุ่มไม้ ขนาด 22 นิ้ว </v>
      </c>
      <c r="C394" s="706" t="str">
        <f>+[1]ระบบการควบคุมฯ!C1463</f>
        <v>ศธ 04002/ว48516  ลว 11  พย 68 ครั้งที่ 66</v>
      </c>
      <c r="D394" s="707"/>
      <c r="E394" s="707"/>
      <c r="F394" s="707"/>
      <c r="G394" s="707"/>
      <c r="H394" s="707"/>
      <c r="I394" s="707"/>
      <c r="J394" s="708">
        <f>+D394-E394-G394</f>
        <v>0</v>
      </c>
      <c r="K394" s="722"/>
    </row>
    <row r="395" spans="1:11" ht="21" hidden="1" customHeight="1" x14ac:dyDescent="0.6">
      <c r="A395" s="281" t="str">
        <f>+[1]ระบบการควบคุมฯ!A1464</f>
        <v>1)</v>
      </c>
      <c r="B395" s="308" t="str">
        <f>+[1]ระบบการควบคุมฯ!B1464</f>
        <v>โรงเรียนเจริญดีวิทยา</v>
      </c>
      <c r="C395" s="706"/>
      <c r="D395" s="707"/>
      <c r="E395" s="707"/>
      <c r="F395" s="707"/>
      <c r="G395" s="707"/>
      <c r="H395" s="707"/>
      <c r="I395" s="707"/>
      <c r="J395" s="708">
        <f>+D395-E395-G395</f>
        <v>0</v>
      </c>
      <c r="K395" s="722"/>
    </row>
    <row r="396" spans="1:11" ht="20.399999999999999" hidden="1" x14ac:dyDescent="0.25">
      <c r="A396" s="309" t="s">
        <v>168</v>
      </c>
      <c r="B396" s="310" t="s">
        <v>169</v>
      </c>
      <c r="C396" s="726"/>
      <c r="D396" s="727">
        <f>+D397</f>
        <v>0</v>
      </c>
      <c r="E396" s="727">
        <f t="shared" ref="E396:J398" si="139">+E397</f>
        <v>0</v>
      </c>
      <c r="F396" s="727">
        <f t="shared" si="139"/>
        <v>0</v>
      </c>
      <c r="G396" s="727">
        <f t="shared" si="139"/>
        <v>0</v>
      </c>
      <c r="H396" s="727">
        <f t="shared" si="139"/>
        <v>0</v>
      </c>
      <c r="I396" s="727">
        <f t="shared" si="139"/>
        <v>0</v>
      </c>
      <c r="J396" s="727">
        <f t="shared" si="139"/>
        <v>0</v>
      </c>
      <c r="K396" s="728">
        <f>SUM(K412:K415)</f>
        <v>0</v>
      </c>
    </row>
    <row r="397" spans="1:11" hidden="1" x14ac:dyDescent="0.25">
      <c r="A397" s="265">
        <f>+[1]ระบบการควบคุมฯ!A536</f>
        <v>0</v>
      </c>
      <c r="B397" s="313">
        <f>+[1]ระบบการควบคุมฯ!B536</f>
        <v>0</v>
      </c>
      <c r="C397" s="713">
        <f>+[1]ระบบการควบคุมฯ!C536</f>
        <v>0</v>
      </c>
      <c r="D397" s="714">
        <f>+D398</f>
        <v>0</v>
      </c>
      <c r="E397" s="714">
        <f t="shared" si="139"/>
        <v>0</v>
      </c>
      <c r="F397" s="714">
        <f t="shared" si="139"/>
        <v>0</v>
      </c>
      <c r="G397" s="714">
        <f t="shared" si="139"/>
        <v>0</v>
      </c>
      <c r="H397" s="714">
        <f t="shared" si="139"/>
        <v>0</v>
      </c>
      <c r="I397" s="714">
        <f t="shared" si="139"/>
        <v>0</v>
      </c>
      <c r="J397" s="714">
        <f t="shared" si="139"/>
        <v>0</v>
      </c>
      <c r="K397" s="729"/>
    </row>
    <row r="398" spans="1:11" hidden="1" x14ac:dyDescent="0.25">
      <c r="A398" s="314">
        <f>+[1]ระบบการควบคุมฯ!A539</f>
        <v>0</v>
      </c>
      <c r="B398" s="25">
        <f>+[1]ระบบการควบคุมฯ!B539</f>
        <v>0</v>
      </c>
      <c r="C398" s="730">
        <f>+[1]ระบบการควบคุมฯ!C539</f>
        <v>0</v>
      </c>
      <c r="D398" s="731">
        <f>+D399</f>
        <v>0</v>
      </c>
      <c r="E398" s="731">
        <f t="shared" si="139"/>
        <v>0</v>
      </c>
      <c r="F398" s="731">
        <f t="shared" si="139"/>
        <v>0</v>
      </c>
      <c r="G398" s="731">
        <f t="shared" si="139"/>
        <v>0</v>
      </c>
      <c r="H398" s="731">
        <f t="shared" si="139"/>
        <v>0</v>
      </c>
      <c r="I398" s="731">
        <f t="shared" si="139"/>
        <v>0</v>
      </c>
      <c r="J398" s="731">
        <f t="shared" si="139"/>
        <v>0</v>
      </c>
      <c r="K398" s="732"/>
    </row>
    <row r="399" spans="1:11" hidden="1" x14ac:dyDescent="0.6">
      <c r="A399" s="271"/>
      <c r="B399" s="272">
        <f>+[1]ระบบการควบคุมฯ!B544</f>
        <v>0</v>
      </c>
      <c r="C399" s="733">
        <f>+[1]ระบบการควบคุมฯ!C544</f>
        <v>0</v>
      </c>
      <c r="D399" s="734">
        <f>+D402+D411</f>
        <v>0</v>
      </c>
      <c r="E399" s="734">
        <f t="shared" ref="E399:J399" si="140">+E402+E411</f>
        <v>0</v>
      </c>
      <c r="F399" s="734">
        <f t="shared" si="140"/>
        <v>0</v>
      </c>
      <c r="G399" s="734">
        <f t="shared" si="140"/>
        <v>0</v>
      </c>
      <c r="H399" s="734">
        <f t="shared" si="140"/>
        <v>0</v>
      </c>
      <c r="I399" s="734">
        <f t="shared" si="140"/>
        <v>0</v>
      </c>
      <c r="J399" s="734">
        <f t="shared" si="140"/>
        <v>0</v>
      </c>
      <c r="K399" s="735"/>
    </row>
    <row r="400" spans="1:11" hidden="1" x14ac:dyDescent="0.6">
      <c r="A400" s="447"/>
      <c r="B400" s="257">
        <f>+[1]ระบบการควบคุมฯ!B546</f>
        <v>0</v>
      </c>
      <c r="C400" s="733"/>
      <c r="D400" s="734"/>
      <c r="E400" s="734"/>
      <c r="F400" s="734"/>
      <c r="G400" s="734"/>
      <c r="H400" s="734"/>
      <c r="I400" s="734"/>
      <c r="J400" s="734"/>
      <c r="K400" s="736">
        <f>+K402</f>
        <v>0</v>
      </c>
    </row>
    <row r="401" spans="1:11" hidden="1" x14ac:dyDescent="0.6">
      <c r="A401" s="38"/>
      <c r="B401" s="259"/>
      <c r="C401" s="706"/>
      <c r="D401" s="707"/>
      <c r="E401" s="707"/>
      <c r="F401" s="707"/>
      <c r="G401" s="707"/>
      <c r="H401" s="707"/>
      <c r="I401" s="707"/>
      <c r="J401" s="707"/>
      <c r="K401" s="709"/>
    </row>
    <row r="402" spans="1:11" hidden="1" x14ac:dyDescent="0.25">
      <c r="A402" s="261">
        <f>+[1]ระบบการควบคุมฯ!A547</f>
        <v>0</v>
      </c>
      <c r="B402" s="262">
        <f>+[1]ระบบการควบคุมฯ!B547</f>
        <v>0</v>
      </c>
      <c r="C402" s="737">
        <f>+[1]ระบบการควบคุมฯ!C547</f>
        <v>0</v>
      </c>
      <c r="D402" s="738">
        <f>SUM(D403:D410)</f>
        <v>0</v>
      </c>
      <c r="E402" s="738">
        <f t="shared" ref="E402:K402" si="141">SUM(E403:E410)</f>
        <v>0</v>
      </c>
      <c r="F402" s="738">
        <f t="shared" si="141"/>
        <v>0</v>
      </c>
      <c r="G402" s="738">
        <f t="shared" si="141"/>
        <v>0</v>
      </c>
      <c r="H402" s="738">
        <f t="shared" si="141"/>
        <v>0</v>
      </c>
      <c r="I402" s="738">
        <f t="shared" si="141"/>
        <v>0</v>
      </c>
      <c r="J402" s="738">
        <f t="shared" si="141"/>
        <v>0</v>
      </c>
      <c r="K402" s="739">
        <f t="shared" si="141"/>
        <v>0</v>
      </c>
    </row>
    <row r="403" spans="1:11" hidden="1" x14ac:dyDescent="0.25">
      <c r="A403" s="38">
        <f>+[1]ระบบการควบคุมฯ!A548</f>
        <v>0</v>
      </c>
      <c r="B403" s="263">
        <f>+[1]ระบบการควบคุมฯ!B548</f>
        <v>0</v>
      </c>
      <c r="C403" s="740">
        <f>+[1]ระบบการควบคุมฯ!C548</f>
        <v>0</v>
      </c>
      <c r="D403" s="708">
        <f>+[1]ระบบการควบคุมฯ!F548</f>
        <v>0</v>
      </c>
      <c r="E403" s="708">
        <f>+[1]ระบบการควบคุมฯ!G548+[1]ระบบการควบคุมฯ!H548</f>
        <v>0</v>
      </c>
      <c r="F403" s="708">
        <f>+[1]ระบบการควบคุมฯ!I548+[1]ระบบการควบคุมฯ!J548</f>
        <v>0</v>
      </c>
      <c r="G403" s="708">
        <f>+[1]ระบบการควบคุมฯ!K548+[1]ระบบการควบคุมฯ!L548</f>
        <v>0</v>
      </c>
      <c r="H403" s="708"/>
      <c r="I403" s="708"/>
      <c r="J403" s="708">
        <f>+D403-E403-F403-G403</f>
        <v>0</v>
      </c>
      <c r="K403" s="741"/>
    </row>
    <row r="404" spans="1:11" hidden="1" x14ac:dyDescent="0.25">
      <c r="A404" s="38">
        <f>+[1]ระบบการควบคุมฯ!A549</f>
        <v>0</v>
      </c>
      <c r="B404" s="263">
        <f>+[1]ระบบการควบคุมฯ!B549</f>
        <v>0</v>
      </c>
      <c r="C404" s="740">
        <f>+[1]ระบบการควบคุมฯ!C549</f>
        <v>0</v>
      </c>
      <c r="D404" s="708">
        <f>+[1]ระบบการควบคุมฯ!F549</f>
        <v>0</v>
      </c>
      <c r="E404" s="708">
        <f>+[1]ระบบการควบคุมฯ!G549+[1]ระบบการควบคุมฯ!H549</f>
        <v>0</v>
      </c>
      <c r="F404" s="708">
        <f>+[1]ระบบการควบคุมฯ!I549+[1]ระบบการควบคุมฯ!J549</f>
        <v>0</v>
      </c>
      <c r="G404" s="708">
        <f>+[1]ระบบการควบคุมฯ!K549+[1]ระบบการควบคุมฯ!L549</f>
        <v>0</v>
      </c>
      <c r="H404" s="708"/>
      <c r="I404" s="708"/>
      <c r="J404" s="708">
        <f t="shared" ref="J404:J410" si="142">+D404-E404-F404-G404</f>
        <v>0</v>
      </c>
      <c r="K404" s="741"/>
    </row>
    <row r="405" spans="1:11" hidden="1" x14ac:dyDescent="0.25">
      <c r="A405" s="38">
        <f>+[1]ระบบการควบคุมฯ!A550</f>
        <v>0</v>
      </c>
      <c r="B405" s="263">
        <f>+[1]ระบบการควบคุมฯ!B550</f>
        <v>0</v>
      </c>
      <c r="C405" s="740">
        <f>+[1]ระบบการควบคุมฯ!C550</f>
        <v>0</v>
      </c>
      <c r="D405" s="708">
        <f>+[1]ระบบการควบคุมฯ!F550</f>
        <v>0</v>
      </c>
      <c r="E405" s="708">
        <f>+[1]ระบบการควบคุมฯ!G550+[1]ระบบการควบคุมฯ!H550</f>
        <v>0</v>
      </c>
      <c r="F405" s="708">
        <f>+[1]ระบบการควบคุมฯ!I550+[1]ระบบการควบคุมฯ!J550</f>
        <v>0</v>
      </c>
      <c r="G405" s="708">
        <f>+[1]ระบบการควบคุมฯ!K550+[1]ระบบการควบคุมฯ!L550</f>
        <v>0</v>
      </c>
      <c r="H405" s="708"/>
      <c r="I405" s="708"/>
      <c r="J405" s="708">
        <f t="shared" si="142"/>
        <v>0</v>
      </c>
      <c r="K405" s="741"/>
    </row>
    <row r="406" spans="1:11" hidden="1" x14ac:dyDescent="0.25">
      <c r="A406" s="38">
        <f>+[1]ระบบการควบคุมฯ!A551</f>
        <v>0</v>
      </c>
      <c r="B406" s="263">
        <f>+[1]ระบบการควบคุมฯ!B551</f>
        <v>0</v>
      </c>
      <c r="C406" s="740">
        <f>+[1]ระบบการควบคุมฯ!C551</f>
        <v>0</v>
      </c>
      <c r="D406" s="708">
        <f>+[1]ระบบการควบคุมฯ!F551</f>
        <v>0</v>
      </c>
      <c r="E406" s="708">
        <f>+[1]ระบบการควบคุมฯ!G551+[1]ระบบการควบคุมฯ!H551</f>
        <v>0</v>
      </c>
      <c r="F406" s="708">
        <f>+[1]ระบบการควบคุมฯ!I551+[1]ระบบการควบคุมฯ!J551</f>
        <v>0</v>
      </c>
      <c r="G406" s="708">
        <f>+[1]ระบบการควบคุมฯ!K551+[1]ระบบการควบคุมฯ!L551</f>
        <v>0</v>
      </c>
      <c r="H406" s="708"/>
      <c r="I406" s="708"/>
      <c r="J406" s="708">
        <f t="shared" si="142"/>
        <v>0</v>
      </c>
      <c r="K406" s="741"/>
    </row>
    <row r="407" spans="1:11" hidden="1" x14ac:dyDescent="0.25">
      <c r="A407" s="38">
        <f>+[1]ระบบการควบคุมฯ!A552</f>
        <v>0</v>
      </c>
      <c r="B407" s="263">
        <f>+[1]ระบบการควบคุมฯ!B552</f>
        <v>0</v>
      </c>
      <c r="C407" s="740">
        <f>+[1]ระบบการควบคุมฯ!C552</f>
        <v>0</v>
      </c>
      <c r="D407" s="708">
        <f>+[1]ระบบการควบคุมฯ!F552</f>
        <v>0</v>
      </c>
      <c r="E407" s="708">
        <f>+[1]ระบบการควบคุมฯ!G552+[1]ระบบการควบคุมฯ!H552</f>
        <v>0</v>
      </c>
      <c r="F407" s="708">
        <f>+[1]ระบบการควบคุมฯ!I552+[1]ระบบการควบคุมฯ!J552</f>
        <v>0</v>
      </c>
      <c r="G407" s="708">
        <f>+[1]ระบบการควบคุมฯ!K552+[1]ระบบการควบคุมฯ!L552</f>
        <v>0</v>
      </c>
      <c r="H407" s="708"/>
      <c r="I407" s="708"/>
      <c r="J407" s="708">
        <f t="shared" si="142"/>
        <v>0</v>
      </c>
      <c r="K407" s="741"/>
    </row>
    <row r="408" spans="1:11" ht="21" hidden="1" customHeight="1" x14ac:dyDescent="0.25">
      <c r="A408" s="38">
        <f>+[1]ระบบการควบคุมฯ!A553</f>
        <v>2</v>
      </c>
      <c r="B408" s="263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408" s="740" t="str">
        <f>+[1]ระบบการควบคุมฯ!C553</f>
        <v xml:space="preserve">20004 4520 4900 </v>
      </c>
      <c r="D408" s="708">
        <f>+[1]ระบบการควบคุมฯ!F553</f>
        <v>0</v>
      </c>
      <c r="E408" s="708">
        <f>+[1]ระบบการควบคุมฯ!G553+[1]ระบบการควบคุมฯ!H553</f>
        <v>0</v>
      </c>
      <c r="F408" s="708">
        <f>+[1]ระบบการควบคุมฯ!I553+[1]ระบบการควบคุมฯ!J553</f>
        <v>0</v>
      </c>
      <c r="G408" s="708">
        <f>+[1]ระบบการควบคุมฯ!K553+[1]ระบบการควบคุมฯ!L553</f>
        <v>0</v>
      </c>
      <c r="H408" s="708"/>
      <c r="I408" s="708"/>
      <c r="J408" s="708">
        <f t="shared" si="142"/>
        <v>0</v>
      </c>
      <c r="K408" s="741"/>
    </row>
    <row r="409" spans="1:11" ht="21" hidden="1" customHeight="1" x14ac:dyDescent="0.25">
      <c r="A409" s="38">
        <f>+[1]ระบบการควบคุมฯ!A554</f>
        <v>0</v>
      </c>
      <c r="B409" s="263" t="str">
        <f>+[1]ระบบการควบคุมฯ!B554</f>
        <v xml:space="preserve"> งบดำเนินงาน 69112xx</v>
      </c>
      <c r="C409" s="740" t="str">
        <f>+[1]ระบบการควบคุมฯ!C554</f>
        <v>20004 4520 04900 2000000</v>
      </c>
      <c r="D409" s="708">
        <f>+[1]ระบบการควบคุมฯ!F554</f>
        <v>0</v>
      </c>
      <c r="E409" s="708">
        <f>+[1]ระบบการควบคุมฯ!G554+[1]ระบบการควบคุมฯ!H554</f>
        <v>0</v>
      </c>
      <c r="F409" s="708">
        <f>+[1]ระบบการควบคุมฯ!I554+[1]ระบบการควบคุมฯ!J554</f>
        <v>0</v>
      </c>
      <c r="G409" s="708">
        <f>+[1]ระบบการควบคุมฯ!K554+[1]ระบบการควบคุมฯ!L554</f>
        <v>0</v>
      </c>
      <c r="H409" s="708"/>
      <c r="I409" s="708"/>
      <c r="J409" s="708">
        <f t="shared" si="142"/>
        <v>0</v>
      </c>
      <c r="K409" s="741"/>
    </row>
    <row r="410" spans="1:11" ht="24.6" hidden="1" customHeight="1" x14ac:dyDescent="0.25">
      <c r="A410" s="38">
        <f>+[1]ระบบการควบคุมฯ!A555</f>
        <v>0</v>
      </c>
      <c r="B410" s="263" t="str">
        <f>+[1]ระบบการควบคุมฯ!B555</f>
        <v xml:space="preserve"> งบลงทุน 6911310</v>
      </c>
      <c r="C410" s="740">
        <f>+[1]ระบบการควบคุมฯ!C555</f>
        <v>0</v>
      </c>
      <c r="D410" s="708">
        <f>+[1]ระบบการควบคุมฯ!F555</f>
        <v>0</v>
      </c>
      <c r="E410" s="708">
        <f>+[1]ระบบการควบคุมฯ!G555+[1]ระบบการควบคุมฯ!H555</f>
        <v>0</v>
      </c>
      <c r="F410" s="708">
        <f>+[1]ระบบการควบคุมฯ!I555+[1]ระบบการควบคุมฯ!J555</f>
        <v>0</v>
      </c>
      <c r="G410" s="708">
        <f>+[1]ระบบการควบคุมฯ!K555+[1]ระบบการควบคุมฯ!L555</f>
        <v>0</v>
      </c>
      <c r="H410" s="708"/>
      <c r="I410" s="708"/>
      <c r="J410" s="708">
        <f t="shared" si="142"/>
        <v>0</v>
      </c>
      <c r="K410" s="741"/>
    </row>
    <row r="411" spans="1:11" ht="24.6" hidden="1" customHeight="1" x14ac:dyDescent="0.25">
      <c r="A411" s="291">
        <f>+[1]ระบบการควบคุมฯ!A556</f>
        <v>2.1</v>
      </c>
      <c r="B411" s="282" t="str">
        <f>+[1]ระบบการควบคุมฯ!B556</f>
        <v xml:space="preserve">กิจกรรมการส่งเสริมการจัดการศึกษาทางไกล </v>
      </c>
      <c r="C411" s="742" t="str">
        <f>+[1]ระบบการควบคุมฯ!C556</f>
        <v>20004 69 86184 00000</v>
      </c>
      <c r="D411" s="743">
        <f>+[1]ระบบการควบคุมฯ!F556</f>
        <v>0</v>
      </c>
      <c r="E411" s="743">
        <f>+[1]ระบบการควบคุมฯ!G556+[1]ระบบการควบคุมฯ!H556</f>
        <v>0</v>
      </c>
      <c r="F411" s="743">
        <f>+[1]ระบบการควบคุมฯ!I556+[1]ระบบการควบคุมฯ!J556</f>
        <v>0</v>
      </c>
      <c r="G411" s="743">
        <f>+[1]ระบบการควบคุมฯ!K556+[1]ระบบการควบคุมฯ!L556</f>
        <v>0</v>
      </c>
      <c r="H411" s="743"/>
      <c r="I411" s="743"/>
      <c r="J411" s="743">
        <f>+D411-E411-F411-G411</f>
        <v>0</v>
      </c>
      <c r="K411" s="744"/>
    </row>
    <row r="412" spans="1:11" ht="24.6" hidden="1" customHeight="1" x14ac:dyDescent="0.45">
      <c r="A412" s="38" t="str">
        <f>+[1]ระบบการควบคุมฯ!A557</f>
        <v>2.1.1</v>
      </c>
      <c r="B412" s="263" t="str">
        <f>+[1]ระบบการควบคุมฯ!B557</f>
        <v xml:space="preserve"> งบดำเนินงาน 69112xx</v>
      </c>
      <c r="C412" s="740" t="str">
        <f>+[1]ระบบการควบคุมฯ!C557</f>
        <v xml:space="preserve">20004 4520 4900 2000000 </v>
      </c>
      <c r="D412" s="708">
        <f>+[1]ระบบการควบคุมฯ!F557</f>
        <v>0</v>
      </c>
      <c r="E412" s="708">
        <f>+[1]ระบบการควบคุมฯ!G557+[1]ระบบการควบคุมฯ!H557</f>
        <v>0</v>
      </c>
      <c r="F412" s="708">
        <f>+[1]ระบบการควบคุมฯ!I557+[1]ระบบการควบคุมฯ!J557</f>
        <v>0</v>
      </c>
      <c r="G412" s="708">
        <f>+[1]ระบบการควบคุมฯ!K557+[1]ระบบการควบคุมฯ!L557</f>
        <v>0</v>
      </c>
      <c r="H412" s="708"/>
      <c r="I412" s="708"/>
      <c r="J412" s="708">
        <f>+D412-E412-F412-G412</f>
        <v>0</v>
      </c>
      <c r="K412" s="722"/>
    </row>
    <row r="413" spans="1:11" ht="24.6" hidden="1" customHeight="1" x14ac:dyDescent="0.45">
      <c r="A413" s="38" t="str">
        <f>+[1]ระบบการควบคุมฯ!A558</f>
        <v>2.1.1.1</v>
      </c>
      <c r="B413" s="263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740" t="str">
        <f>+[1]ระบบการควบคุมฯ!C558</f>
        <v>ศธ 04002/ว72 ลว.7  มค 68 โอนครั้งที่ 174</v>
      </c>
      <c r="D413" s="708">
        <f>+[1]ระบบการควบคุมฯ!F558</f>
        <v>0</v>
      </c>
      <c r="E413" s="708">
        <f>+[1]ระบบการควบคุมฯ!G558+[1]ระบบการควบคุมฯ!H558</f>
        <v>0</v>
      </c>
      <c r="F413" s="708">
        <f>+[1]ระบบการควบคุมฯ!I558+[1]ระบบการควบคุมฯ!J558</f>
        <v>0</v>
      </c>
      <c r="G413" s="708">
        <f>+[1]ระบบการควบคุมฯ!K558+[1]ระบบการควบคุมฯ!L558</f>
        <v>0</v>
      </c>
      <c r="H413" s="708"/>
      <c r="I413" s="708"/>
      <c r="J413" s="708">
        <f>+D413-E413-F413-G413</f>
        <v>0</v>
      </c>
      <c r="K413" s="722"/>
    </row>
    <row r="414" spans="1:11" ht="21" hidden="1" customHeight="1" x14ac:dyDescent="0.6">
      <c r="A414" s="258"/>
      <c r="B414" s="459" t="s">
        <v>170</v>
      </c>
      <c r="C414" s="745">
        <f>+[1]ระบบการควบคุมฯ!C1577</f>
        <v>0</v>
      </c>
      <c r="D414" s="746">
        <f t="shared" ref="D414:J414" si="143">+D8+D137+D152+D399</f>
        <v>376400</v>
      </c>
      <c r="E414" s="746">
        <f t="shared" si="143"/>
        <v>0</v>
      </c>
      <c r="F414" s="746">
        <f t="shared" si="143"/>
        <v>0</v>
      </c>
      <c r="G414" s="746">
        <f t="shared" si="143"/>
        <v>375400</v>
      </c>
      <c r="H414" s="746">
        <f t="shared" si="143"/>
        <v>0</v>
      </c>
      <c r="I414" s="746">
        <f t="shared" si="143"/>
        <v>0</v>
      </c>
      <c r="J414" s="746">
        <f t="shared" si="143"/>
        <v>1000</v>
      </c>
      <c r="K414" s="747"/>
    </row>
    <row r="415" spans="1:11" ht="21" hidden="1" customHeight="1" x14ac:dyDescent="0.6">
      <c r="A415" s="258"/>
      <c r="B415" s="459" t="s">
        <v>171</v>
      </c>
      <c r="C415" s="745">
        <f>+[1]ระบบการควบคุมฯ!C1578</f>
        <v>0</v>
      </c>
      <c r="D415" s="746">
        <f t="shared" ref="D415:J415" si="144">+D153+D9</f>
        <v>85200</v>
      </c>
      <c r="E415" s="746">
        <f t="shared" si="144"/>
        <v>0</v>
      </c>
      <c r="F415" s="746">
        <f t="shared" si="144"/>
        <v>0</v>
      </c>
      <c r="G415" s="746">
        <f t="shared" si="144"/>
        <v>85200</v>
      </c>
      <c r="H415" s="746">
        <f t="shared" si="144"/>
        <v>0</v>
      </c>
      <c r="I415" s="746">
        <f t="shared" si="144"/>
        <v>0</v>
      </c>
      <c r="J415" s="746">
        <f t="shared" si="144"/>
        <v>0</v>
      </c>
      <c r="K415" s="747"/>
    </row>
    <row r="416" spans="1:11" hidden="1" x14ac:dyDescent="0.6">
      <c r="A416" s="284"/>
      <c r="B416" s="316" t="s">
        <v>18</v>
      </c>
      <c r="C416" s="460">
        <f>SUM(C414:C415)</f>
        <v>0</v>
      </c>
      <c r="D416" s="748">
        <f>SUM(D414:D415)</f>
        <v>461600</v>
      </c>
      <c r="E416" s="748">
        <f t="shared" ref="E416:J416" si="145">SUM(E414:E415)</f>
        <v>0</v>
      </c>
      <c r="F416" s="748">
        <f t="shared" si="145"/>
        <v>0</v>
      </c>
      <c r="G416" s="748">
        <f t="shared" si="145"/>
        <v>460600</v>
      </c>
      <c r="H416" s="748">
        <f t="shared" si="145"/>
        <v>0</v>
      </c>
      <c r="I416" s="748">
        <f t="shared" si="145"/>
        <v>0</v>
      </c>
      <c r="J416" s="748">
        <f t="shared" si="145"/>
        <v>1000</v>
      </c>
      <c r="K416" s="749"/>
    </row>
    <row r="417" spans="1:11" hidden="1" x14ac:dyDescent="0.6">
      <c r="A417" s="317"/>
      <c r="B417" s="318" t="s">
        <v>19</v>
      </c>
      <c r="C417" s="750"/>
      <c r="D417" s="751">
        <f>+E417+F417+G417+J417</f>
        <v>100</v>
      </c>
      <c r="E417" s="752">
        <f>+E416*100/D416</f>
        <v>0</v>
      </c>
      <c r="F417" s="753">
        <f>+F416*100/D416</f>
        <v>0</v>
      </c>
      <c r="G417" s="752">
        <f>+G416*100/D416</f>
        <v>99.783362218370883</v>
      </c>
      <c r="H417" s="752" t="e">
        <f>+H416*100/E416</f>
        <v>#DIV/0!</v>
      </c>
      <c r="I417" s="752" t="e">
        <f>+I416*100/F416</f>
        <v>#DIV/0!</v>
      </c>
      <c r="J417" s="752">
        <f>+J416*100/D416</f>
        <v>0.21663778162911612</v>
      </c>
      <c r="K417" s="754"/>
    </row>
    <row r="418" spans="1:11" hidden="1" x14ac:dyDescent="0.6">
      <c r="A418" s="451"/>
      <c r="B418" s="320"/>
      <c r="C418" s="463"/>
      <c r="D418" s="466"/>
      <c r="E418" s="466"/>
      <c r="F418" s="466"/>
      <c r="G418" s="331"/>
      <c r="H418" s="331"/>
      <c r="I418" s="467"/>
      <c r="J418" s="468"/>
      <c r="K418" s="469"/>
    </row>
    <row r="419" spans="1:11" hidden="1" x14ac:dyDescent="0.6">
      <c r="A419" s="323"/>
      <c r="B419" s="320"/>
      <c r="C419" s="462"/>
      <c r="D419" s="1263" t="s">
        <v>186</v>
      </c>
      <c r="E419" s="1263"/>
      <c r="F419" s="1263"/>
      <c r="G419" s="1263"/>
      <c r="H419" s="563"/>
      <c r="I419" s="563"/>
      <c r="J419" s="563"/>
      <c r="K419" s="470"/>
    </row>
    <row r="420" spans="1:11" hidden="1" x14ac:dyDescent="0.6">
      <c r="A420" s="465" t="s">
        <v>222</v>
      </c>
      <c r="B420" s="324"/>
      <c r="C420" s="462"/>
      <c r="D420" s="331"/>
      <c r="E420" s="466"/>
      <c r="F420" s="619"/>
      <c r="G420" s="331"/>
      <c r="H420" s="331"/>
      <c r="I420" s="620"/>
      <c r="J420" s="86"/>
      <c r="K420" s="471"/>
    </row>
    <row r="421" spans="1:11" hidden="1" x14ac:dyDescent="0.6">
      <c r="A421" s="1264" t="s">
        <v>223</v>
      </c>
      <c r="B421" s="1264"/>
      <c r="C421" s="462"/>
      <c r="D421" s="619"/>
      <c r="E421" s="619"/>
      <c r="F421" s="621"/>
      <c r="G421" s="331"/>
      <c r="H421" s="331"/>
      <c r="I421" s="620"/>
      <c r="J421" s="86"/>
      <c r="K421" s="471"/>
    </row>
    <row r="422" spans="1:11" ht="24.6" hidden="1" x14ac:dyDescent="0.7">
      <c r="A422" s="1264" t="s">
        <v>49</v>
      </c>
      <c r="B422" s="1264"/>
      <c r="C422" s="462"/>
      <c r="D422" s="622" t="s">
        <v>20</v>
      </c>
      <c r="E422" s="623"/>
      <c r="F422" s="624"/>
      <c r="G422" s="625"/>
      <c r="H422" s="625"/>
      <c r="I422" s="626"/>
      <c r="J422" s="627"/>
      <c r="K422" s="471"/>
    </row>
    <row r="423" spans="1:11" ht="24.6" hidden="1" x14ac:dyDescent="0.7">
      <c r="A423" s="465"/>
      <c r="B423" s="465"/>
      <c r="C423" s="628"/>
      <c r="D423" s="1265" t="s">
        <v>133</v>
      </c>
      <c r="E423" s="1265"/>
      <c r="F423" s="1265"/>
      <c r="G423" s="1265"/>
      <c r="H423" s="1265"/>
      <c r="I423" s="1265"/>
      <c r="J423" s="629"/>
      <c r="K423" s="471"/>
    </row>
    <row r="424" spans="1:11" ht="24.6" hidden="1" x14ac:dyDescent="0.7">
      <c r="A424" s="465"/>
      <c r="B424" s="465"/>
      <c r="C424" s="628"/>
      <c r="D424" s="630" t="s">
        <v>48</v>
      </c>
      <c r="E424" s="630"/>
      <c r="F424" s="630"/>
      <c r="G424" s="630"/>
      <c r="H424" s="630"/>
      <c r="I424" s="630"/>
      <c r="J424" s="630"/>
      <c r="K424" s="329"/>
    </row>
    <row r="425" spans="1:11" ht="24.6" hidden="1" x14ac:dyDescent="0.7">
      <c r="A425" s="465">
        <f t="array" aca="1" ref="A425" ca="1">A425:A426</f>
        <v>0</v>
      </c>
      <c r="B425" s="465"/>
      <c r="C425" s="1266" t="s">
        <v>224</v>
      </c>
      <c r="D425" s="1266"/>
      <c r="E425" s="1266"/>
      <c r="F425" s="1266"/>
      <c r="G425" s="1266"/>
      <c r="H425" s="1266"/>
      <c r="I425" s="1266"/>
      <c r="J425" s="1266"/>
      <c r="K425" s="329"/>
    </row>
    <row r="426" spans="1:11" hidden="1" x14ac:dyDescent="0.6">
      <c r="A426" s="323"/>
      <c r="B426" s="320"/>
      <c r="C426" s="628"/>
      <c r="D426" s="631"/>
      <c r="E426" s="631"/>
      <c r="F426" s="631"/>
      <c r="G426" s="631"/>
      <c r="H426" s="631"/>
      <c r="I426" s="631"/>
      <c r="J426" s="631"/>
      <c r="K426" s="320"/>
    </row>
    <row r="427" spans="1:11" hidden="1" x14ac:dyDescent="0.6">
      <c r="A427" s="323"/>
      <c r="B427" s="320"/>
      <c r="C427" s="628"/>
      <c r="D427" s="632"/>
      <c r="E427" s="632"/>
      <c r="F427" s="632"/>
      <c r="G427" s="632"/>
      <c r="H427" s="632"/>
      <c r="I427" s="633"/>
      <c r="J427" s="634"/>
      <c r="K427" s="320"/>
    </row>
    <row r="428" spans="1:11" hidden="1" x14ac:dyDescent="0.6">
      <c r="A428" s="465" t="s">
        <v>173</v>
      </c>
      <c r="B428" s="324"/>
      <c r="C428" s="461"/>
      <c r="D428" s="321"/>
      <c r="E428" s="755"/>
      <c r="F428" s="330" t="s">
        <v>172</v>
      </c>
      <c r="G428" s="321"/>
      <c r="H428" s="321"/>
      <c r="I428" s="328"/>
      <c r="J428" s="324"/>
      <c r="K428" s="329"/>
    </row>
    <row r="429" spans="1:11" hidden="1" x14ac:dyDescent="0.6">
      <c r="A429" s="333" t="s">
        <v>239</v>
      </c>
      <c r="B429" s="333"/>
      <c r="C429" s="461"/>
      <c r="D429" s="334" t="s">
        <v>20</v>
      </c>
      <c r="E429" s="330"/>
      <c r="F429" s="334" t="s">
        <v>174</v>
      </c>
      <c r="G429" s="321"/>
      <c r="H429" s="321"/>
      <c r="I429" s="328"/>
      <c r="J429" s="324"/>
      <c r="K429" s="329"/>
    </row>
    <row r="430" spans="1:11" hidden="1" x14ac:dyDescent="0.6">
      <c r="A430" s="1262" t="s">
        <v>49</v>
      </c>
      <c r="B430" s="1262"/>
      <c r="C430" s="462"/>
      <c r="D430" s="704" t="s">
        <v>62</v>
      </c>
      <c r="E430" s="704"/>
      <c r="F430" s="705" t="s">
        <v>240</v>
      </c>
      <c r="G430" s="704"/>
      <c r="H430" s="331"/>
      <c r="I430" s="332"/>
      <c r="J430" s="86"/>
      <c r="K430" s="329"/>
    </row>
    <row r="431" spans="1:11" hidden="1" x14ac:dyDescent="0.6">
      <c r="C431" s="756"/>
      <c r="D431" s="756"/>
      <c r="E431" s="756"/>
      <c r="F431" s="756"/>
      <c r="G431" s="757"/>
      <c r="H431" s="757"/>
      <c r="K431" s="2"/>
    </row>
    <row r="432" spans="1:11" hidden="1" x14ac:dyDescent="0.6">
      <c r="C432" s="756"/>
      <c r="D432" s="756"/>
      <c r="E432" s="756"/>
      <c r="F432" s="756"/>
      <c r="G432" s="757"/>
      <c r="H432" s="757"/>
      <c r="K432" s="2"/>
    </row>
    <row r="433" spans="3:11" hidden="1" x14ac:dyDescent="0.6">
      <c r="C433" s="756"/>
      <c r="D433" s="756"/>
      <c r="E433" s="756"/>
      <c r="F433" s="756"/>
      <c r="G433" s="757"/>
      <c r="H433" s="757"/>
      <c r="K433" s="2"/>
    </row>
    <row r="434" spans="3:11" hidden="1" x14ac:dyDescent="0.6">
      <c r="C434" s="756"/>
      <c r="D434" s="756"/>
      <c r="E434" s="756"/>
      <c r="F434" s="756"/>
      <c r="G434" s="757"/>
      <c r="H434" s="757"/>
      <c r="K434" s="2"/>
    </row>
    <row r="435" spans="3:11" hidden="1" x14ac:dyDescent="0.6">
      <c r="C435" s="756"/>
      <c r="D435" s="756"/>
      <c r="E435" s="756"/>
      <c r="F435" s="756"/>
      <c r="G435" s="757"/>
      <c r="H435" s="757"/>
      <c r="K435" s="2"/>
    </row>
    <row r="436" spans="3:11" hidden="1" x14ac:dyDescent="0.6">
      <c r="C436" s="756"/>
      <c r="D436" s="756"/>
      <c r="E436" s="756"/>
      <c r="F436" s="756"/>
      <c r="G436" s="757"/>
      <c r="H436" s="757"/>
      <c r="K436" s="2"/>
    </row>
    <row r="437" spans="3:11" hidden="1" x14ac:dyDescent="0.6">
      <c r="C437" s="756"/>
      <c r="D437" s="756"/>
      <c r="E437" s="756"/>
      <c r="F437" s="756"/>
      <c r="G437" s="757"/>
      <c r="H437" s="757"/>
      <c r="K437" s="2"/>
    </row>
    <row r="438" spans="3:11" hidden="1" x14ac:dyDescent="0.6">
      <c r="C438" s="756"/>
      <c r="D438" s="756"/>
      <c r="E438" s="756"/>
      <c r="F438" s="756"/>
      <c r="G438" s="757"/>
      <c r="H438" s="757"/>
      <c r="K438" s="2"/>
    </row>
    <row r="439" spans="3:11" hidden="1" x14ac:dyDescent="0.6">
      <c r="C439" s="756"/>
      <c r="D439" s="756"/>
      <c r="E439" s="756"/>
      <c r="F439" s="756"/>
      <c r="G439" s="757"/>
      <c r="H439" s="757"/>
      <c r="K439" s="2"/>
    </row>
    <row r="440" spans="3:11" hidden="1" x14ac:dyDescent="0.6">
      <c r="C440" s="756"/>
      <c r="D440" s="756"/>
      <c r="E440" s="756"/>
      <c r="F440" s="756"/>
      <c r="G440" s="757"/>
      <c r="H440" s="757"/>
      <c r="K440" s="2"/>
    </row>
    <row r="441" spans="3:11" hidden="1" x14ac:dyDescent="0.6">
      <c r="C441" s="756"/>
      <c r="D441" s="756"/>
      <c r="E441" s="756"/>
      <c r="F441" s="756"/>
      <c r="G441" s="757"/>
      <c r="H441" s="757"/>
      <c r="K441" s="2"/>
    </row>
    <row r="442" spans="3:11" hidden="1" x14ac:dyDescent="0.6">
      <c r="C442" s="756"/>
      <c r="D442" s="756"/>
      <c r="E442" s="756"/>
      <c r="F442" s="756"/>
      <c r="G442" s="757"/>
      <c r="H442" s="757"/>
      <c r="K442" s="2"/>
    </row>
    <row r="443" spans="3:11" x14ac:dyDescent="0.6">
      <c r="C443" s="756"/>
      <c r="D443" s="756"/>
      <c r="E443" s="756"/>
      <c r="F443" s="756"/>
      <c r="G443" s="757"/>
      <c r="H443" s="757"/>
      <c r="K443" s="2"/>
    </row>
    <row r="444" spans="3:11" x14ac:dyDescent="0.6">
      <c r="C444" s="756"/>
      <c r="D444" s="756"/>
      <c r="E444" s="756"/>
      <c r="F444" s="756"/>
      <c r="G444" s="757"/>
      <c r="H444" s="757"/>
      <c r="K444" s="2"/>
    </row>
    <row r="445" spans="3:11" x14ac:dyDescent="0.6">
      <c r="C445" s="756"/>
      <c r="D445" s="756"/>
      <c r="E445" s="756"/>
      <c r="F445" s="756"/>
      <c r="G445" s="757"/>
      <c r="H445" s="757"/>
      <c r="K445" s="2"/>
    </row>
    <row r="446" spans="3:11" x14ac:dyDescent="0.6">
      <c r="C446" s="756"/>
      <c r="D446" s="756"/>
      <c r="E446" s="756"/>
      <c r="F446" s="756"/>
      <c r="G446" s="757"/>
      <c r="H446" s="757"/>
      <c r="K446" s="2"/>
    </row>
    <row r="447" spans="3:11" x14ac:dyDescent="0.6">
      <c r="C447" s="756"/>
      <c r="D447" s="756"/>
      <c r="E447" s="756"/>
      <c r="F447" s="756"/>
      <c r="G447" s="757"/>
      <c r="H447" s="757"/>
      <c r="K447" s="2"/>
    </row>
    <row r="448" spans="3:11" x14ac:dyDescent="0.6">
      <c r="C448" s="756"/>
      <c r="D448" s="756"/>
      <c r="E448" s="756"/>
      <c r="F448" s="756"/>
      <c r="G448" s="757"/>
      <c r="H448" s="757"/>
      <c r="K448" s="2"/>
    </row>
  </sheetData>
  <mergeCells count="26">
    <mergeCell ref="A379:B379"/>
    <mergeCell ref="D368:G368"/>
    <mergeCell ref="A370:B370"/>
    <mergeCell ref="A371:B371"/>
    <mergeCell ref="D372:I372"/>
    <mergeCell ref="C374:J374"/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430:B430"/>
    <mergeCell ref="D419:G419"/>
    <mergeCell ref="A421:B421"/>
    <mergeCell ref="A422:B422"/>
    <mergeCell ref="D423:I423"/>
    <mergeCell ref="C425:J425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587"/>
  <sheetViews>
    <sheetView topLeftCell="A65" workbookViewId="0">
      <selection activeCell="A103" sqref="A103:XFD106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hidden="1" customWidth="1"/>
    <col min="12" max="12" width="16.09765625" style="9" hidden="1" customWidth="1"/>
    <col min="13" max="13" width="10.5" style="9" hidden="1" customWidth="1"/>
    <col min="14" max="14" width="10.5" style="7" hidden="1" customWidth="1"/>
    <col min="15" max="15" width="8.69921875" style="9" hidden="1" customWidth="1"/>
    <col min="16" max="16" width="9.8984375" style="8" hidden="1" customWidth="1"/>
    <col min="17" max="17" width="9.8984375" style="9" hidden="1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7.19921875" style="9" hidden="1" customWidth="1"/>
    <col min="25" max="25" width="9.3984375" style="9" customWidth="1"/>
    <col min="26" max="26" width="9.296875" style="9" customWidth="1"/>
    <col min="27" max="27" width="9.3984375" style="9" customWidth="1"/>
    <col min="28" max="28" width="22.5" style="9" bestFit="1" customWidth="1"/>
    <col min="29" max="29" width="8.69921875" style="9" customWidth="1"/>
    <col min="30" max="30" width="9.3984375" style="9" customWidth="1"/>
    <col min="31" max="31" width="9.796875" style="9" customWidth="1"/>
    <col min="32" max="32" width="7.19921875" style="9" hidden="1" customWidth="1"/>
    <col min="33" max="33" width="14.09765625" style="9" customWidth="1"/>
    <col min="34" max="16384" width="7.19921875" style="9"/>
  </cols>
  <sheetData>
    <row r="1" spans="1:33" ht="21" x14ac:dyDescent="0.6">
      <c r="A1" s="1253" t="s">
        <v>82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253"/>
      <c r="O1" s="1253"/>
      <c r="P1" s="1253"/>
      <c r="Q1" s="1253"/>
      <c r="R1" s="1253"/>
      <c r="S1" s="1253"/>
      <c r="T1" s="1253"/>
      <c r="U1" s="1253"/>
      <c r="V1" s="1253"/>
      <c r="W1" s="1253"/>
      <c r="X1" s="1253"/>
      <c r="Y1" s="1253"/>
      <c r="Z1" s="1253"/>
      <c r="AA1" s="1253"/>
      <c r="AB1" s="1253"/>
      <c r="AC1" s="1253"/>
      <c r="AD1" s="1253"/>
      <c r="AE1" s="1253"/>
      <c r="AF1" s="1253"/>
      <c r="AG1" s="1253"/>
    </row>
    <row r="2" spans="1:33" ht="21.75" customHeight="1" x14ac:dyDescent="0.6">
      <c r="A2" s="1253" t="s">
        <v>250</v>
      </c>
      <c r="B2" s="1253"/>
      <c r="C2" s="1253"/>
      <c r="D2" s="1253"/>
      <c r="E2" s="1253"/>
      <c r="F2" s="1253"/>
      <c r="G2" s="1253"/>
      <c r="H2" s="1253"/>
      <c r="I2" s="1253"/>
      <c r="J2" s="1253"/>
      <c r="K2" s="1253"/>
      <c r="L2" s="1253"/>
      <c r="M2" s="1253"/>
      <c r="N2" s="1253"/>
      <c r="O2" s="1253"/>
      <c r="P2" s="1253"/>
      <c r="Q2" s="1253"/>
      <c r="R2" s="1253"/>
      <c r="S2" s="1253"/>
      <c r="T2" s="1253"/>
      <c r="U2" s="1253"/>
      <c r="V2" s="1253"/>
      <c r="W2" s="1253"/>
      <c r="X2" s="1253"/>
      <c r="Y2" s="1253"/>
      <c r="Z2" s="1253"/>
      <c r="AA2" s="1253"/>
      <c r="AB2" s="1253"/>
      <c r="AC2" s="1253"/>
      <c r="AD2" s="1253"/>
      <c r="AE2" s="1253"/>
      <c r="AF2" s="1253"/>
      <c r="AG2" s="1253"/>
    </row>
    <row r="3" spans="1:33" ht="21" x14ac:dyDescent="0.6">
      <c r="A3" s="1253" t="s">
        <v>0</v>
      </c>
      <c r="B3" s="1253"/>
      <c r="C3" s="1253"/>
      <c r="D3" s="1253"/>
      <c r="E3" s="1253"/>
      <c r="F3" s="1253"/>
      <c r="G3" s="1253"/>
      <c r="H3" s="1253"/>
      <c r="I3" s="1253"/>
      <c r="J3" s="1253"/>
      <c r="K3" s="1253"/>
      <c r="L3" s="1253"/>
      <c r="M3" s="1253"/>
      <c r="N3" s="1253"/>
      <c r="O3" s="1253"/>
      <c r="P3" s="1253"/>
      <c r="Q3" s="1253"/>
      <c r="R3" s="1253"/>
      <c r="S3" s="1253"/>
      <c r="T3" s="1253"/>
      <c r="U3" s="1253"/>
      <c r="V3" s="1253"/>
      <c r="W3" s="1253"/>
      <c r="X3" s="1253"/>
      <c r="Y3" s="1253"/>
      <c r="Z3" s="1253"/>
      <c r="AA3" s="1253"/>
      <c r="AB3" s="1253"/>
      <c r="AC3" s="1253"/>
      <c r="AD3" s="1253"/>
      <c r="AE3" s="1253"/>
      <c r="AF3" s="1253"/>
      <c r="AG3" s="1253"/>
    </row>
    <row r="4" spans="1:33" ht="21" customHeight="1" x14ac:dyDescent="0.6">
      <c r="A4" s="1289" t="s">
        <v>294</v>
      </c>
      <c r="B4" s="1289"/>
      <c r="C4" s="1289"/>
      <c r="D4" s="1289"/>
      <c r="E4" s="1289"/>
      <c r="F4" s="1289"/>
      <c r="G4" s="1289"/>
      <c r="H4" s="1289"/>
      <c r="I4" s="1289"/>
      <c r="J4" s="1289"/>
      <c r="K4" s="1289"/>
      <c r="L4" s="1289"/>
      <c r="M4" s="1289"/>
      <c r="N4" s="1289"/>
      <c r="O4" s="1289"/>
      <c r="P4" s="1289"/>
      <c r="Q4" s="1289"/>
      <c r="R4" s="1289"/>
      <c r="S4" s="1289"/>
      <c r="T4" s="1289"/>
      <c r="U4" s="1289"/>
      <c r="V4" s="1289"/>
      <c r="W4" s="1289"/>
      <c r="X4" s="1289"/>
      <c r="Y4" s="1289"/>
      <c r="Z4" s="1289"/>
      <c r="AA4" s="1289"/>
      <c r="AB4" s="1289"/>
      <c r="AC4" s="1289"/>
      <c r="AD4" s="1289"/>
      <c r="AE4" s="1289"/>
      <c r="AF4" s="1289"/>
      <c r="AG4" s="1289"/>
    </row>
    <row r="5" spans="1:33" ht="17.25" customHeight="1" x14ac:dyDescent="0.6">
      <c r="A5" s="1290" t="s">
        <v>1</v>
      </c>
      <c r="B5" s="1291" t="s">
        <v>23</v>
      </c>
      <c r="C5" s="834"/>
      <c r="D5" s="1294" t="str">
        <f>+[6]ระบบการควบคุมฯ!B723</f>
        <v>กิจกรรมการบริหารจัดการในเขตพื้นที่การศึกษา</v>
      </c>
      <c r="E5" s="1295"/>
      <c r="F5" s="1295"/>
      <c r="G5" s="1295"/>
      <c r="H5" s="1295"/>
      <c r="I5" s="1295"/>
      <c r="J5" s="1296"/>
      <c r="K5" s="1282" t="str">
        <f>+[6]ระบบการควบคุมฯ!B849</f>
        <v>กิจกรรมการจัดการศึกษาประถมศึกษาสำหรับโรงเรียนปกติ</v>
      </c>
      <c r="L5" s="1283"/>
      <c r="M5" s="1283"/>
      <c r="N5" s="1283"/>
      <c r="O5" s="1283"/>
      <c r="P5" s="1283"/>
      <c r="Q5" s="1284"/>
      <c r="R5" s="1285" t="str">
        <f>+[6]งบสพฐ!B334</f>
        <v>กิจกรรมการสนับสนุนการศึกษาขั้นพื้นฐาน</v>
      </c>
      <c r="S5" s="1286"/>
      <c r="T5" s="1286"/>
      <c r="U5" s="1286"/>
      <c r="V5" s="1286"/>
      <c r="W5" s="1286"/>
      <c r="X5" s="1287"/>
      <c r="Y5" s="1288" t="s">
        <v>279</v>
      </c>
      <c r="Z5" s="1288"/>
      <c r="AA5" s="1288"/>
      <c r="AB5" s="1288"/>
      <c r="AC5" s="1288"/>
      <c r="AD5" s="1288"/>
      <c r="AE5" s="1288"/>
      <c r="AF5" s="835"/>
      <c r="AG5" s="1297" t="s">
        <v>6</v>
      </c>
    </row>
    <row r="6" spans="1:33" ht="15" customHeight="1" x14ac:dyDescent="0.6">
      <c r="A6" s="1290"/>
      <c r="B6" s="1292"/>
      <c r="C6" s="106" t="s">
        <v>25</v>
      </c>
      <c r="D6" s="1280" t="s">
        <v>26</v>
      </c>
      <c r="E6" s="1278" t="s">
        <v>39</v>
      </c>
      <c r="F6" s="566" t="s">
        <v>2</v>
      </c>
      <c r="G6" s="566" t="s">
        <v>3</v>
      </c>
      <c r="H6" s="566">
        <f>+[2]งบสพฐ!I6</f>
        <v>0</v>
      </c>
      <c r="I6" s="566" t="s">
        <v>4</v>
      </c>
      <c r="J6" s="566" t="s">
        <v>5</v>
      </c>
      <c r="K6" s="1280" t="s">
        <v>26</v>
      </c>
      <c r="L6" s="1278" t="s">
        <v>39</v>
      </c>
      <c r="M6" s="566" t="s">
        <v>2</v>
      </c>
      <c r="N6" s="566" t="s">
        <v>3</v>
      </c>
      <c r="O6" s="566" t="s">
        <v>37</v>
      </c>
      <c r="P6" s="566" t="s">
        <v>4</v>
      </c>
      <c r="Q6" s="566" t="s">
        <v>5</v>
      </c>
      <c r="R6" s="1280" t="s">
        <v>26</v>
      </c>
      <c r="S6" s="1278" t="s">
        <v>39</v>
      </c>
      <c r="T6" s="566" t="s">
        <v>2</v>
      </c>
      <c r="U6" s="566" t="s">
        <v>3</v>
      </c>
      <c r="V6" s="566" t="s">
        <v>37</v>
      </c>
      <c r="W6" s="566" t="s">
        <v>4</v>
      </c>
      <c r="X6" s="566" t="s">
        <v>5</v>
      </c>
      <c r="Y6" s="1280" t="s">
        <v>26</v>
      </c>
      <c r="Z6" s="1278" t="s">
        <v>39</v>
      </c>
      <c r="AA6" s="566" t="s">
        <v>2</v>
      </c>
      <c r="AB6" s="566" t="s">
        <v>3</v>
      </c>
      <c r="AC6" s="566" t="s">
        <v>37</v>
      </c>
      <c r="AD6" s="566" t="s">
        <v>4</v>
      </c>
      <c r="AE6" s="566" t="s">
        <v>5</v>
      </c>
      <c r="AF6" s="567"/>
      <c r="AG6" s="1298"/>
    </row>
    <row r="7" spans="1:33" ht="15" customHeight="1" x14ac:dyDescent="0.6">
      <c r="A7" s="1290"/>
      <c r="B7" s="1292"/>
      <c r="C7" s="106" t="s">
        <v>27</v>
      </c>
      <c r="D7" s="1281"/>
      <c r="E7" s="1279"/>
      <c r="F7" s="568"/>
      <c r="G7" s="569"/>
      <c r="H7" s="569"/>
      <c r="I7" s="569"/>
      <c r="J7" s="569"/>
      <c r="K7" s="1281"/>
      <c r="L7" s="1279"/>
      <c r="M7" s="568"/>
      <c r="N7" s="569"/>
      <c r="O7" s="569"/>
      <c r="P7" s="569"/>
      <c r="Q7" s="569"/>
      <c r="R7" s="1281"/>
      <c r="S7" s="1279"/>
      <c r="T7" s="568"/>
      <c r="U7" s="569"/>
      <c r="V7" s="569"/>
      <c r="W7" s="569"/>
      <c r="X7" s="569"/>
      <c r="Y7" s="1281"/>
      <c r="Z7" s="1279"/>
      <c r="AA7" s="568"/>
      <c r="AB7" s="569"/>
      <c r="AC7" s="569"/>
      <c r="AD7" s="569"/>
      <c r="AE7" s="569"/>
      <c r="AF7" s="570"/>
      <c r="AG7" s="1298"/>
    </row>
    <row r="8" spans="1:33" ht="20.399999999999999" customHeight="1" x14ac:dyDescent="0.6">
      <c r="A8" s="1290"/>
      <c r="B8" s="1293"/>
      <c r="C8" s="107"/>
      <c r="D8" s="571" t="s">
        <v>7</v>
      </c>
      <c r="E8" s="571" t="s">
        <v>8</v>
      </c>
      <c r="F8" s="572" t="s">
        <v>9</v>
      </c>
      <c r="G8" s="571" t="s">
        <v>10</v>
      </c>
      <c r="H8" s="571" t="s">
        <v>11</v>
      </c>
      <c r="I8" s="571" t="s">
        <v>28</v>
      </c>
      <c r="J8" s="572" t="s">
        <v>29</v>
      </c>
      <c r="K8" s="571" t="s">
        <v>7</v>
      </c>
      <c r="L8" s="571" t="s">
        <v>8</v>
      </c>
      <c r="M8" s="572" t="s">
        <v>9</v>
      </c>
      <c r="N8" s="836">
        <f>+[6]ระบบการควบคุมฯ!G805+[6]ระบบการควบคุมฯ!H805</f>
        <v>0</v>
      </c>
      <c r="O8" s="571" t="s">
        <v>11</v>
      </c>
      <c r="P8" s="571" t="s">
        <v>28</v>
      </c>
      <c r="Q8" s="572" t="s">
        <v>29</v>
      </c>
      <c r="R8" s="571" t="s">
        <v>7</v>
      </c>
      <c r="S8" s="571" t="s">
        <v>8</v>
      </c>
      <c r="T8" s="572" t="s">
        <v>9</v>
      </c>
      <c r="U8" s="571" t="s">
        <v>10</v>
      </c>
      <c r="V8" s="571" t="s">
        <v>11</v>
      </c>
      <c r="W8" s="571" t="s">
        <v>28</v>
      </c>
      <c r="X8" s="572" t="s">
        <v>29</v>
      </c>
      <c r="Y8" s="571" t="s">
        <v>7</v>
      </c>
      <c r="Z8" s="571" t="s">
        <v>8</v>
      </c>
      <c r="AA8" s="572" t="s">
        <v>9</v>
      </c>
      <c r="AB8" s="571" t="s">
        <v>10</v>
      </c>
      <c r="AC8" s="571" t="s">
        <v>11</v>
      </c>
      <c r="AD8" s="571" t="s">
        <v>28</v>
      </c>
      <c r="AE8" s="572" t="s">
        <v>29</v>
      </c>
      <c r="AF8" s="573"/>
      <c r="AG8" s="1299"/>
    </row>
    <row r="9" spans="1:33" ht="37.200000000000003" x14ac:dyDescent="0.6">
      <c r="A9" s="837" t="str">
        <f>+[6]ระบบการควบคุมฯ!607:607</f>
        <v>ง</v>
      </c>
      <c r="B9" s="838" t="str">
        <f>[8]งบประจำและงบพัฒนาคุณภาพการศึกษา!B112</f>
        <v>โครงการพัฒนาระบบข้อมูลสารสนเทศ 30,000 บาท</v>
      </c>
      <c r="C9" s="108"/>
      <c r="D9" s="839">
        <f>+D48</f>
        <v>772710</v>
      </c>
      <c r="E9" s="839">
        <f t="shared" ref="E9:AE9" si="0">+E48</f>
        <v>227290</v>
      </c>
      <c r="F9" s="839">
        <f t="shared" si="0"/>
        <v>1000000</v>
      </c>
      <c r="G9" s="839">
        <f t="shared" si="0"/>
        <v>0</v>
      </c>
      <c r="H9" s="839">
        <f t="shared" si="0"/>
        <v>0</v>
      </c>
      <c r="I9" s="839">
        <f t="shared" si="0"/>
        <v>665767.80000000005</v>
      </c>
      <c r="J9" s="839">
        <f t="shared" si="0"/>
        <v>334232.19999999995</v>
      </c>
      <c r="K9" s="839">
        <f t="shared" si="0"/>
        <v>1367290</v>
      </c>
      <c r="L9" s="839">
        <f t="shared" si="0"/>
        <v>1132710</v>
      </c>
      <c r="M9" s="839">
        <f t="shared" si="0"/>
        <v>2500000</v>
      </c>
      <c r="N9" s="839">
        <f t="shared" si="0"/>
        <v>0</v>
      </c>
      <c r="O9" s="839">
        <f t="shared" si="0"/>
        <v>0</v>
      </c>
      <c r="P9" s="839">
        <f t="shared" si="0"/>
        <v>2078697.52</v>
      </c>
      <c r="Q9" s="839">
        <f t="shared" si="0"/>
        <v>421302.48</v>
      </c>
      <c r="R9" s="839">
        <f t="shared" si="0"/>
        <v>0</v>
      </c>
      <c r="S9" s="839">
        <f t="shared" si="0"/>
        <v>0</v>
      </c>
      <c r="T9" s="839">
        <f t="shared" si="0"/>
        <v>0</v>
      </c>
      <c r="U9" s="839">
        <f t="shared" si="0"/>
        <v>0</v>
      </c>
      <c r="V9" s="839">
        <f t="shared" si="0"/>
        <v>0</v>
      </c>
      <c r="W9" s="839">
        <f t="shared" si="0"/>
        <v>0</v>
      </c>
      <c r="X9" s="839">
        <f t="shared" si="0"/>
        <v>0</v>
      </c>
      <c r="Y9" s="839">
        <f t="shared" si="0"/>
        <v>2140000</v>
      </c>
      <c r="Z9" s="839">
        <f t="shared" si="0"/>
        <v>1360000</v>
      </c>
      <c r="AA9" s="839">
        <f t="shared" si="0"/>
        <v>3500000</v>
      </c>
      <c r="AB9" s="839">
        <f t="shared" si="0"/>
        <v>0</v>
      </c>
      <c r="AC9" s="839">
        <f t="shared" si="0"/>
        <v>0</v>
      </c>
      <c r="AD9" s="839">
        <f t="shared" si="0"/>
        <v>2744465.32</v>
      </c>
      <c r="AE9" s="839">
        <f t="shared" si="0"/>
        <v>755534.67999999993</v>
      </c>
      <c r="AF9" s="839"/>
      <c r="AG9" s="838"/>
    </row>
    <row r="10" spans="1:33" ht="70.8" hidden="1" customHeight="1" x14ac:dyDescent="0.6">
      <c r="A10" s="574"/>
      <c r="B10" s="575" t="str">
        <f>[6]ระบบการควบคุมฯ!B608</f>
        <v xml:space="preserve"> งบดำเนินงาน 69112xx</v>
      </c>
      <c r="C10" s="110">
        <f>[8]งบประจำและงบพัฒนาคุณภาพการศึกษา!C115</f>
        <v>0</v>
      </c>
      <c r="D10" s="111">
        <f>+D48</f>
        <v>772710</v>
      </c>
      <c r="E10" s="111">
        <f t="shared" ref="E10:AE10" si="1">+E48</f>
        <v>227290</v>
      </c>
      <c r="F10" s="111">
        <f t="shared" si="1"/>
        <v>1000000</v>
      </c>
      <c r="G10" s="111">
        <f t="shared" si="1"/>
        <v>0</v>
      </c>
      <c r="H10" s="111">
        <f t="shared" si="1"/>
        <v>0</v>
      </c>
      <c r="I10" s="111">
        <f t="shared" si="1"/>
        <v>665767.80000000005</v>
      </c>
      <c r="J10" s="111">
        <f t="shared" si="1"/>
        <v>334232.19999999995</v>
      </c>
      <c r="K10" s="111">
        <f t="shared" si="1"/>
        <v>1367290</v>
      </c>
      <c r="L10" s="111">
        <f t="shared" si="1"/>
        <v>1132710</v>
      </c>
      <c r="M10" s="111">
        <f t="shared" si="1"/>
        <v>2500000</v>
      </c>
      <c r="N10" s="111">
        <f t="shared" si="1"/>
        <v>0</v>
      </c>
      <c r="O10" s="111">
        <f t="shared" si="1"/>
        <v>0</v>
      </c>
      <c r="P10" s="111">
        <f t="shared" si="1"/>
        <v>2078697.52</v>
      </c>
      <c r="Q10" s="111">
        <f t="shared" si="1"/>
        <v>421302.48</v>
      </c>
      <c r="R10" s="111">
        <f t="shared" si="1"/>
        <v>0</v>
      </c>
      <c r="S10" s="111">
        <f t="shared" si="1"/>
        <v>0</v>
      </c>
      <c r="T10" s="111">
        <f t="shared" si="1"/>
        <v>0</v>
      </c>
      <c r="U10" s="111">
        <f t="shared" si="1"/>
        <v>0</v>
      </c>
      <c r="V10" s="111">
        <f t="shared" si="1"/>
        <v>0</v>
      </c>
      <c r="W10" s="111">
        <f t="shared" si="1"/>
        <v>0</v>
      </c>
      <c r="X10" s="111">
        <f t="shared" si="1"/>
        <v>0</v>
      </c>
      <c r="Y10" s="111">
        <f t="shared" si="1"/>
        <v>2140000</v>
      </c>
      <c r="Z10" s="111">
        <f t="shared" si="1"/>
        <v>1360000</v>
      </c>
      <c r="AA10" s="111">
        <f t="shared" si="1"/>
        <v>3500000</v>
      </c>
      <c r="AB10" s="111">
        <f t="shared" si="1"/>
        <v>0</v>
      </c>
      <c r="AC10" s="111">
        <f t="shared" si="1"/>
        <v>0</v>
      </c>
      <c r="AD10" s="111">
        <f t="shared" si="1"/>
        <v>2744465.32</v>
      </c>
      <c r="AE10" s="111">
        <f t="shared" si="1"/>
        <v>755534.67999999993</v>
      </c>
      <c r="AF10" s="111"/>
      <c r="AG10" s="840"/>
    </row>
    <row r="11" spans="1:33" ht="39" hidden="1" customHeight="1" x14ac:dyDescent="0.6">
      <c r="A11" s="576">
        <v>1</v>
      </c>
      <c r="B11" s="577">
        <f>[8]งบประจำและงบพัฒนาคุณภาพการศึกษา!B116</f>
        <v>0</v>
      </c>
      <c r="C11" s="578">
        <f>SUM(C13:C22)</f>
        <v>0</v>
      </c>
      <c r="D11" s="579">
        <f>SUM(D12:D24)</f>
        <v>0</v>
      </c>
      <c r="E11" s="579">
        <f t="shared" ref="E11:J11" si="2">SUM(E12:E24)</f>
        <v>0</v>
      </c>
      <c r="F11" s="579">
        <f t="shared" si="2"/>
        <v>0</v>
      </c>
      <c r="G11" s="579">
        <f t="shared" si="2"/>
        <v>0</v>
      </c>
      <c r="H11" s="579" t="e">
        <f t="shared" si="2"/>
        <v>#VALUE!</v>
      </c>
      <c r="I11" s="579">
        <f t="shared" si="2"/>
        <v>0</v>
      </c>
      <c r="J11" s="579" t="e">
        <f t="shared" si="2"/>
        <v>#VALUE!</v>
      </c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  <c r="W11" s="579"/>
      <c r="X11" s="579"/>
      <c r="Y11" s="579"/>
      <c r="Z11" s="579"/>
      <c r="AA11" s="579"/>
      <c r="AB11" s="579"/>
      <c r="AC11" s="579"/>
      <c r="AD11" s="579"/>
      <c r="AE11" s="579"/>
      <c r="AF11" s="579"/>
      <c r="AG11" s="841" t="s">
        <v>14</v>
      </c>
    </row>
    <row r="12" spans="1:33" ht="42" hidden="1" customHeight="1" x14ac:dyDescent="0.6">
      <c r="A12" s="115"/>
      <c r="B12" s="98">
        <f>[8]งบประจำและงบพัฒนาคุณภาพการศึกษา!B117</f>
        <v>0</v>
      </c>
      <c r="C12" s="98">
        <f>[8]งบประจำและงบพัฒนาคุณภาพการศึกษา!C117</f>
        <v>0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41"/>
    </row>
    <row r="13" spans="1:33" ht="55.95" hidden="1" customHeight="1" x14ac:dyDescent="0.6">
      <c r="A13" s="115" t="str">
        <f>+[8]งบประจำและงบพัฒนาคุณภาพการศึกษา!A118</f>
        <v>ลงชื่อ                                  เลขานุการคณะกรรมการติดตามเร่งรัด</v>
      </c>
      <c r="B13" s="94">
        <f>[8]งบประจำและงบพัฒนาคุณภาพการศึกษา!B118</f>
        <v>0</v>
      </c>
      <c r="C13" s="114">
        <f>+[2]งบสพฐ!C254</f>
        <v>0</v>
      </c>
      <c r="D13" s="112">
        <f>+[2]งบสพฐ!E254</f>
        <v>0</v>
      </c>
      <c r="E13" s="112"/>
      <c r="F13" s="112">
        <f>+D13+E13</f>
        <v>0</v>
      </c>
      <c r="G13" s="112">
        <f>+[2]งบสพฐ!G254+[2]งบสพฐ!H254</f>
        <v>0</v>
      </c>
      <c r="H13" s="112" t="e">
        <f>+[2]งบสพฐ!I254+[2]งบสพฐ!J254</f>
        <v>#VALUE!</v>
      </c>
      <c r="I13" s="112">
        <f>+[2]งบสพฐ!K254+[2]งบสพฐ!L254</f>
        <v>0</v>
      </c>
      <c r="J13" s="112" t="e">
        <f>+F13-G13-H13-I13</f>
        <v>#VALUE!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41"/>
    </row>
    <row r="14" spans="1:33" s="13" customFormat="1" ht="21" hidden="1" customHeight="1" x14ac:dyDescent="0.6">
      <c r="A14" s="115"/>
      <c r="B14" s="94">
        <f>[8]งบประจำและงบพัฒนาคุณภาพการศึกษา!B119</f>
        <v>0</v>
      </c>
      <c r="C14" s="114">
        <f>[8]งบประจำและงบพัฒนาคุณภาพการศึกษา!F119</f>
        <v>0</v>
      </c>
      <c r="D14" s="112">
        <f>[8]งบประจำและงบพัฒนาคุณภาพการศึกษา!F119</f>
        <v>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41"/>
    </row>
    <row r="15" spans="1:33" s="13" customFormat="1" ht="21" hidden="1" customHeight="1" x14ac:dyDescent="0.6">
      <c r="A15" s="115" t="str">
        <f>+[8]งบประจำและงบพัฒนาคุณภาพการศึกษา!A120</f>
        <v>นักวิชาการเงินและบัญชีชำนาญการพิเศษ</v>
      </c>
      <c r="B15" s="94">
        <f>[8]งบประจำและงบพัฒนาคุณภาพการศึกษา!B120</f>
        <v>0</v>
      </c>
      <c r="C15" s="114" t="str">
        <f>+[2]งบสพฐ!C256</f>
        <v xml:space="preserve">ศธ 04002/ว2992 ลว.2 กค 68 โอนครั้งที่ 647 </v>
      </c>
      <c r="D15" s="112">
        <f>+[2]งบสพฐ!E256</f>
        <v>0</v>
      </c>
      <c r="E15" s="112"/>
      <c r="F15" s="112">
        <f>+D15+E15</f>
        <v>0</v>
      </c>
      <c r="G15" s="112">
        <f>+[2]งบสพฐ!G256+[2]งบสพฐ!H256</f>
        <v>0</v>
      </c>
      <c r="H15" s="112">
        <f>+[2]งบสพฐ!I256+[2]งบสพฐ!J256</f>
        <v>0</v>
      </c>
      <c r="I15" s="112">
        <f>+[2]งบสพฐ!K256+[2]งบสพฐ!L256</f>
        <v>0</v>
      </c>
      <c r="J15" s="112">
        <f>+F15-G15-H15-I15</f>
        <v>0</v>
      </c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41"/>
    </row>
    <row r="16" spans="1:33" s="13" customFormat="1" ht="20.399999999999999" hidden="1" customHeight="1" x14ac:dyDescent="0.6">
      <c r="A16" s="115">
        <f>+[8]งบประจำและงบพัฒนาคุณภาพการศึกษา!A121</f>
        <v>0</v>
      </c>
      <c r="B16" s="94">
        <f>[8]งบประจำและงบพัฒนาคุณภาพการศึกษา!B121</f>
        <v>0</v>
      </c>
      <c r="C16" s="114" t="str">
        <f>+[2]งบสพฐ!C257</f>
        <v>ศธ 04002/ว40516 ลว.16 กค 68 โอนครั้งที่ 695</v>
      </c>
      <c r="D16" s="112">
        <f>+[2]งบสพฐ!E257</f>
        <v>0</v>
      </c>
      <c r="E16" s="112"/>
      <c r="F16" s="112">
        <f t="shared" ref="F16:F24" si="3">+D16+E16</f>
        <v>0</v>
      </c>
      <c r="G16" s="112">
        <f>+[2]งบสพฐ!G257+[2]งบสพฐ!H257</f>
        <v>0</v>
      </c>
      <c r="H16" s="112">
        <f>+[2]งบสพฐ!I257+[2]งบสพฐ!J257</f>
        <v>0</v>
      </c>
      <c r="I16" s="112">
        <f>+[2]งบสพฐ!K257+[2]งบสพฐ!L257</f>
        <v>0</v>
      </c>
      <c r="J16" s="112">
        <f>+F16-G16-H16-I16</f>
        <v>0</v>
      </c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41"/>
    </row>
    <row r="17" spans="1:33" s="13" customFormat="1" ht="20.399999999999999" hidden="1" customHeight="1" x14ac:dyDescent="0.6">
      <c r="A17" s="115">
        <f>+[8]งบประจำและงบพัฒนาคุณภาพการศึกษา!A122</f>
        <v>0</v>
      </c>
      <c r="B17" s="94">
        <f>[8]งบประจำและงบพัฒนาคุณภาพการศึกษา!B122</f>
        <v>0</v>
      </c>
      <c r="C17" s="114" t="str">
        <f>+[2]งบสพฐ!C258</f>
        <v>20004450024004100114</v>
      </c>
      <c r="D17" s="112">
        <f>+[2]งบสพฐ!E258</f>
        <v>0</v>
      </c>
      <c r="E17" s="113"/>
      <c r="F17" s="112">
        <f t="shared" si="3"/>
        <v>0</v>
      </c>
      <c r="G17" s="112">
        <f>+[2]งบสพฐ!G258+[2]งบสพฐ!H258</f>
        <v>0</v>
      </c>
      <c r="H17" s="112">
        <f>+[8]งบประจำและงบพัฒนาคุณภาพการศึกษา!I122+[8]งบประจำและงบพัฒนาคุณภาพการศึกษา!J122</f>
        <v>0</v>
      </c>
      <c r="I17" s="112">
        <f>+[2]งบสพฐ!K258+[2]งบสพฐ!L258</f>
        <v>0</v>
      </c>
      <c r="J17" s="112">
        <f t="shared" ref="J17:J23" si="4">+F17-G17-H17-I17</f>
        <v>0</v>
      </c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842"/>
    </row>
    <row r="18" spans="1:33" s="13" customFormat="1" ht="20.399999999999999" hidden="1" customHeight="1" x14ac:dyDescent="0.6">
      <c r="A18" s="115">
        <f>+[8]งบประจำและงบพัฒนาคุณภาพการศึกษา!A123</f>
        <v>0</v>
      </c>
      <c r="B18" s="94">
        <f>[8]งบประจำและงบพัฒนาคุณภาพการศึกษา!B123</f>
        <v>0</v>
      </c>
      <c r="C18" s="114" t="str">
        <f>+[2]งบสพฐ!C259</f>
        <v xml:space="preserve">ศธ 04002/ว2992 ลว.2 กค 68 โอนครั้งที่ 647 </v>
      </c>
      <c r="D18" s="112">
        <f>+[2]งบสพฐ!E259</f>
        <v>0</v>
      </c>
      <c r="E18" s="113"/>
      <c r="F18" s="112">
        <f t="shared" si="3"/>
        <v>0</v>
      </c>
      <c r="G18" s="112">
        <f>+[2]งบสพฐ!G259+[2]งบสพฐ!H259</f>
        <v>0</v>
      </c>
      <c r="H18" s="112">
        <f>+[2]งบสพฐ!I259+[2]งบสพฐ!J259</f>
        <v>0</v>
      </c>
      <c r="I18" s="112">
        <f>+[2]งบสพฐ!K259+[2]งบสพฐ!L259</f>
        <v>0</v>
      </c>
      <c r="J18" s="112">
        <f t="shared" si="4"/>
        <v>0</v>
      </c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842"/>
    </row>
    <row r="19" spans="1:33" s="13" customFormat="1" ht="20.399999999999999" hidden="1" customHeight="1" x14ac:dyDescent="0.6">
      <c r="A19" s="115">
        <f>+[8]งบประจำและงบพัฒนาคุณภาพการศึกษา!A124</f>
        <v>0</v>
      </c>
      <c r="B19" s="94">
        <f>[8]งบประจำและงบพัฒนาคุณภาพการศึกษา!B124</f>
        <v>0</v>
      </c>
      <c r="C19" s="114" t="str">
        <f>+[2]งบสพฐ!C260</f>
        <v>ศธ 04002/ว40516 ลว.16 กค 68 โอนครั้งที่ 695</v>
      </c>
      <c r="D19" s="112">
        <f>+[2]งบสพฐ!E260</f>
        <v>0</v>
      </c>
      <c r="E19" s="113"/>
      <c r="F19" s="112">
        <f t="shared" si="3"/>
        <v>0</v>
      </c>
      <c r="G19" s="112">
        <f>+[2]งบสพฐ!G260+[2]งบสพฐ!H260</f>
        <v>0</v>
      </c>
      <c r="H19" s="112">
        <f>+[2]งบสพฐ!I260+[2]งบสพฐ!J260</f>
        <v>0</v>
      </c>
      <c r="I19" s="112">
        <f>+[2]งบสพฐ!K260+[2]งบสพฐ!L260</f>
        <v>0</v>
      </c>
      <c r="J19" s="112">
        <f t="shared" si="4"/>
        <v>0</v>
      </c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842"/>
    </row>
    <row r="20" spans="1:33" ht="20.399999999999999" hidden="1" customHeight="1" x14ac:dyDescent="0.6">
      <c r="A20" s="115">
        <f>+[8]งบประจำและงบพัฒนาคุณภาพการศึกษา!A125</f>
        <v>0</v>
      </c>
      <c r="B20" s="94">
        <f>[8]งบประจำและงบพัฒนาคุณภาพการศึกษา!B125</f>
        <v>0</v>
      </c>
      <c r="C20" s="114" t="str">
        <f>+[2]งบสพฐ!C261</f>
        <v>20004450024004100191</v>
      </c>
      <c r="D20" s="112">
        <f>+[2]งบสพฐ!E261</f>
        <v>0</v>
      </c>
      <c r="E20" s="113"/>
      <c r="F20" s="112">
        <f t="shared" si="3"/>
        <v>0</v>
      </c>
      <c r="G20" s="112">
        <f>+[2]งบสพฐ!G261+[2]งบสพฐ!H261</f>
        <v>0</v>
      </c>
      <c r="H20" s="112">
        <f>+[2]งบสพฐ!I260+[2]งบสพฐ!J260</f>
        <v>0</v>
      </c>
      <c r="I20" s="112">
        <f>+[2]งบสพฐ!K261+[2]งบสพฐ!L261</f>
        <v>0</v>
      </c>
      <c r="J20" s="112">
        <f t="shared" si="4"/>
        <v>0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842"/>
    </row>
    <row r="21" spans="1:33" ht="20.399999999999999" hidden="1" customHeight="1" x14ac:dyDescent="0.6">
      <c r="A21" s="115">
        <f>+[8]งบประจำและงบพัฒนาคุณภาพการศึกษา!A126</f>
        <v>0</v>
      </c>
      <c r="B21" s="98">
        <f>[8]งบประจำและงบพัฒนาคุณภาพการศึกษา!B126</f>
        <v>0</v>
      </c>
      <c r="C21" s="114" t="str">
        <f>+[2]งบสพฐ!C262</f>
        <v xml:space="preserve">ศธ 04002/ว2992 ลว.2 กค 68 โอนครั้งที่ 647 </v>
      </c>
      <c r="D21" s="112">
        <f>+[2]งบสพฐ!E262</f>
        <v>0</v>
      </c>
      <c r="E21" s="112"/>
      <c r="F21" s="112">
        <f t="shared" si="3"/>
        <v>0</v>
      </c>
      <c r="G21" s="112">
        <f>+[2]งบสพฐ!G262+[2]งบสพฐ!H262</f>
        <v>0</v>
      </c>
      <c r="H21" s="112">
        <f>+[2]งบสพฐ!I262+[2]งบสพฐ!J262</f>
        <v>0</v>
      </c>
      <c r="I21" s="112">
        <f>+[2]งบสพฐ!K262+[2]งบสพฐ!L262</f>
        <v>0</v>
      </c>
      <c r="J21" s="112">
        <f t="shared" si="4"/>
        <v>0</v>
      </c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41" t="s">
        <v>15</v>
      </c>
    </row>
    <row r="22" spans="1:33" ht="37.200000000000003" hidden="1" customHeight="1" x14ac:dyDescent="0.6">
      <c r="A22" s="115">
        <f>+[8]งบประจำและงบพัฒนาคุณภาพการศึกษา!A127</f>
        <v>0</v>
      </c>
      <c r="B22" s="98">
        <f>[8]งบประจำและงบพัฒนาคุณภาพการศึกษา!B127</f>
        <v>0</v>
      </c>
      <c r="C22" s="114"/>
      <c r="D22" s="112">
        <f>+[2]งบสพฐ!E263</f>
        <v>0</v>
      </c>
      <c r="E22" s="112"/>
      <c r="F22" s="112">
        <f t="shared" si="3"/>
        <v>0</v>
      </c>
      <c r="G22" s="112">
        <f>+[2]งบสพฐ!G263+[2]งบสพฐ!H263</f>
        <v>0</v>
      </c>
      <c r="H22" s="112">
        <f>+[2]งบสพฐ!I263+[2]งบสพฐ!J263</f>
        <v>0</v>
      </c>
      <c r="I22" s="112">
        <f>+[2]งบสพฐ!K263+[2]งบสพฐ!L263</f>
        <v>0</v>
      </c>
      <c r="J22" s="112">
        <f t="shared" si="4"/>
        <v>0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41" t="s">
        <v>15</v>
      </c>
    </row>
    <row r="23" spans="1:33" ht="20.399999999999999" hidden="1" customHeight="1" x14ac:dyDescent="0.6">
      <c r="A23" s="115" t="str">
        <f>+[2]งบสพฐ!A264</f>
        <v>4)</v>
      </c>
      <c r="B23" s="843" t="str">
        <f>+[2]งบสพฐ!B264</f>
        <v>ค่ากิจกรรมพัฒนาคุณภาพผู้เรียน รหัสบัญชีย่อย 0024238</v>
      </c>
      <c r="C23" s="114"/>
      <c r="D23" s="112">
        <f>+[2]งบสพฐ!E264</f>
        <v>0</v>
      </c>
      <c r="E23" s="112"/>
      <c r="F23" s="112">
        <f t="shared" si="3"/>
        <v>0</v>
      </c>
      <c r="G23" s="112">
        <f>+[2]งบสพฐ!G264+[2]งบสพฐ!H264</f>
        <v>0</v>
      </c>
      <c r="H23" s="112" t="e">
        <f>+[2]งบสพฐ!I264+[2]งบสพฐ!J264</f>
        <v>#VALUE!</v>
      </c>
      <c r="I23" s="112">
        <f>+[2]งบสพฐ!K264+[2]งบสพฐ!L264</f>
        <v>0</v>
      </c>
      <c r="J23" s="112" t="e">
        <f t="shared" si="4"/>
        <v>#VALUE!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41" t="s">
        <v>16</v>
      </c>
    </row>
    <row r="24" spans="1:33" ht="37.200000000000003" hidden="1" customHeight="1" x14ac:dyDescent="0.6">
      <c r="A24" s="115">
        <f>+[2]งบสพฐ!A253</f>
        <v>0</v>
      </c>
      <c r="B24" s="98" t="str">
        <f>+[2]งบสพฐ!B253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4" s="114">
        <f>+[2]งบสพฐ!F253</f>
        <v>0</v>
      </c>
      <c r="D24" s="112">
        <f>+[2]งบสพฐ!E253</f>
        <v>0</v>
      </c>
      <c r="E24" s="844">
        <f>+[2]งบสพฐ!H253</f>
        <v>0</v>
      </c>
      <c r="F24" s="112">
        <f t="shared" si="3"/>
        <v>0</v>
      </c>
      <c r="G24" s="844">
        <f>+[2]งบสพฐ!G253+[2]งบสพฐ!H253</f>
        <v>0</v>
      </c>
      <c r="H24" s="844" t="e">
        <f>+[2]งบสพฐ!I253+[2]งบสพฐ!J253</f>
        <v>#VALUE!</v>
      </c>
      <c r="I24" s="844">
        <f>+[2]งบสพฐ!K253+[2]งบสพฐ!L253</f>
        <v>0</v>
      </c>
      <c r="J24" s="112" t="e">
        <f>+F24-G24-H24-I24</f>
        <v>#VALUE!</v>
      </c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41" t="s">
        <v>15</v>
      </c>
    </row>
    <row r="25" spans="1:33" ht="55.95" hidden="1" customHeight="1" x14ac:dyDescent="0.6">
      <c r="A25" s="115"/>
      <c r="B25" s="98"/>
      <c r="C25" s="114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41"/>
    </row>
    <row r="26" spans="1:33" ht="20.399999999999999" hidden="1" customHeight="1" x14ac:dyDescent="0.6">
      <c r="A26" s="117">
        <v>2</v>
      </c>
      <c r="B26" s="95">
        <f>[8]งบประจำและงบพัฒนาคุณภาพการศึกษา!B129</f>
        <v>0</v>
      </c>
      <c r="C26" s="133">
        <f>[8]งบประจำและงบพัฒนาคุณภาพการศึกษา!C129</f>
        <v>0</v>
      </c>
      <c r="D26" s="580">
        <f>+D27+D38</f>
        <v>0</v>
      </c>
      <c r="E26" s="580">
        <f t="shared" ref="E26:J26" si="5">+E27+E38</f>
        <v>0</v>
      </c>
      <c r="F26" s="580">
        <f t="shared" si="5"/>
        <v>0</v>
      </c>
      <c r="G26" s="580">
        <f t="shared" si="5"/>
        <v>12082656</v>
      </c>
      <c r="H26" s="580" t="e">
        <f t="shared" si="5"/>
        <v>#VALUE!</v>
      </c>
      <c r="I26" s="580">
        <f t="shared" si="5"/>
        <v>0</v>
      </c>
      <c r="J26" s="580" t="e">
        <f t="shared" si="5"/>
        <v>#VALUE!</v>
      </c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845">
        <f>+AG27</f>
        <v>0</v>
      </c>
    </row>
    <row r="27" spans="1:33" ht="31.2" hidden="1" customHeight="1" x14ac:dyDescent="0.6">
      <c r="A27" s="120">
        <v>2.1</v>
      </c>
      <c r="B27" s="96">
        <f>[8]งบประจำและงบพัฒนาคุณภาพการศึกษา!B130</f>
        <v>0</v>
      </c>
      <c r="C27" s="96" t="str">
        <f>+[2]งบสพฐ!C266</f>
        <v>ศธ 04002/ว40516 ลว.16 กค 68 โอนครั้งที่ 695</v>
      </c>
      <c r="D27" s="579"/>
      <c r="E27" s="121">
        <f>SUM(E28:E37)</f>
        <v>0</v>
      </c>
      <c r="F27" s="121">
        <f>+E27+D27</f>
        <v>0</v>
      </c>
      <c r="G27" s="121">
        <f>SUM(G28:G33)</f>
        <v>12082656</v>
      </c>
      <c r="H27" s="121" t="e">
        <f>SUM(H28:H33)</f>
        <v>#VALUE!</v>
      </c>
      <c r="I27" s="121">
        <f>SUM(I28:I33)</f>
        <v>0</v>
      </c>
      <c r="J27" s="121" t="e">
        <f>SUM(J28:J33)</f>
        <v>#VALUE!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846"/>
    </row>
    <row r="28" spans="1:33" ht="20.399999999999999" hidden="1" customHeight="1" x14ac:dyDescent="0.6">
      <c r="A28" s="122" t="s">
        <v>30</v>
      </c>
      <c r="B28" s="94">
        <f>[8]งบประจำและงบพัฒนาคุณภาพการศึกษา!B131</f>
        <v>0</v>
      </c>
      <c r="C28" s="114"/>
      <c r="D28" s="127"/>
      <c r="E28" s="123">
        <f>+[2]งบสพฐ!E267</f>
        <v>0</v>
      </c>
      <c r="F28" s="112">
        <f>+E28+D28</f>
        <v>0</v>
      </c>
      <c r="G28" s="123">
        <f>+[2]งบสพฐ!G267+[2]งบสพฐ!H267</f>
        <v>0</v>
      </c>
      <c r="H28" s="123" t="e">
        <f>+[2]งบสพฐ!I267+[2]งบสพฐ!J267</f>
        <v>#VALUE!</v>
      </c>
      <c r="I28" s="123">
        <f>+[2]งบสพฐ!K267+[2]งบสพฐ!L267</f>
        <v>0</v>
      </c>
      <c r="J28" s="123" t="e">
        <f t="shared" ref="J28:J33" si="6">+F28-G28-H28-I28</f>
        <v>#VALUE!</v>
      </c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97" t="s">
        <v>13</v>
      </c>
    </row>
    <row r="29" spans="1:33" ht="55.95" hidden="1" customHeight="1" x14ac:dyDescent="0.6">
      <c r="A29" s="122" t="s">
        <v>31</v>
      </c>
      <c r="B29" s="94">
        <f>[8]งบประจำและงบพัฒนาคุณภาพการศึกษา!B132</f>
        <v>0</v>
      </c>
      <c r="C29" s="114"/>
      <c r="D29" s="127"/>
      <c r="E29" s="123">
        <f>+[2]งบสพฐ!E268</f>
        <v>0</v>
      </c>
      <c r="F29" s="112">
        <f t="shared" ref="F29:F37" si="7">+E29+D29</f>
        <v>0</v>
      </c>
      <c r="G29" s="123">
        <f>+[2]งบสพฐ!G268+[2]งบสพฐ!H268</f>
        <v>0</v>
      </c>
      <c r="H29" s="123">
        <f>+[2]งบสพฐ!I268+[2]งบสพฐ!J268</f>
        <v>0</v>
      </c>
      <c r="I29" s="123">
        <f>+[2]งบสพฐ!K268+[2]งบสพฐ!L268</f>
        <v>0</v>
      </c>
      <c r="J29" s="123">
        <f t="shared" si="6"/>
        <v>0</v>
      </c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97" t="s">
        <v>13</v>
      </c>
    </row>
    <row r="30" spans="1:33" ht="55.95" hidden="1" customHeight="1" x14ac:dyDescent="0.6">
      <c r="A30" s="122" t="s">
        <v>32</v>
      </c>
      <c r="B30" s="98">
        <f>[8]งบประจำและงบพัฒนาคุณภาพการศึกษา!B133</f>
        <v>0</v>
      </c>
      <c r="C30" s="114"/>
      <c r="D30" s="127"/>
      <c r="E30" s="123">
        <f>+[2]งบสพฐ!E269</f>
        <v>0</v>
      </c>
      <c r="F30" s="112">
        <f t="shared" si="7"/>
        <v>0</v>
      </c>
      <c r="G30" s="123">
        <f>+[2]งบสพฐ!G269+[2]งบสพฐ!H269</f>
        <v>0</v>
      </c>
      <c r="H30" s="123">
        <f>+[2]งบสพฐ!I269+[2]งบสพฐ!J269</f>
        <v>0</v>
      </c>
      <c r="I30" s="123">
        <f>+[2]งบสพฐ!K269+[2]งบสพฐ!L269</f>
        <v>0</v>
      </c>
      <c r="J30" s="123">
        <f t="shared" si="6"/>
        <v>0</v>
      </c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97" t="s">
        <v>13</v>
      </c>
    </row>
    <row r="31" spans="1:33" ht="17.25" hidden="1" customHeight="1" x14ac:dyDescent="0.6">
      <c r="A31" s="122" t="s">
        <v>33</v>
      </c>
      <c r="B31" s="94">
        <f>[8]งบประจำและงบพัฒนาคุณภาพการศึกษา!B134</f>
        <v>0</v>
      </c>
      <c r="C31" s="114"/>
      <c r="D31" s="127"/>
      <c r="E31" s="123">
        <f>+[2]งบสพฐ!E270</f>
        <v>0</v>
      </c>
      <c r="F31" s="112">
        <f t="shared" si="7"/>
        <v>0</v>
      </c>
      <c r="G31" s="123">
        <f>+[2]งบสพฐ!G270+[2]งบสพฐ!H270</f>
        <v>4027552</v>
      </c>
      <c r="H31" s="123">
        <f>+[2]งบสพฐ!I270+[2]งบสพฐ!J270</f>
        <v>0</v>
      </c>
      <c r="I31" s="123">
        <f>+[2]งบสพฐ!K270+[2]งบสพฐ!L270</f>
        <v>0</v>
      </c>
      <c r="J31" s="123">
        <f t="shared" si="6"/>
        <v>-4027552</v>
      </c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97" t="s">
        <v>12</v>
      </c>
    </row>
    <row r="32" spans="1:33" ht="21" hidden="1" customHeight="1" x14ac:dyDescent="0.6">
      <c r="A32" s="122" t="s">
        <v>34</v>
      </c>
      <c r="B32" s="98">
        <f>[8]งบประจำและงบพัฒนาคุณภาพการศึกษา!B135</f>
        <v>0</v>
      </c>
      <c r="C32" s="114"/>
      <c r="D32" s="127"/>
      <c r="E32" s="123">
        <f>+[2]งบสพฐ!E271</f>
        <v>0</v>
      </c>
      <c r="F32" s="112">
        <f t="shared" si="7"/>
        <v>0</v>
      </c>
      <c r="G32" s="123">
        <f>+[2]งบสพฐ!G271+[2]งบสพฐ!H271</f>
        <v>4027552</v>
      </c>
      <c r="H32" s="123">
        <f>+[2]งบสพฐ!I271+[2]งบสพฐ!J271</f>
        <v>0</v>
      </c>
      <c r="I32" s="123">
        <f>+[2]งบสพฐ!K271+[2]งบสพฐ!L271</f>
        <v>0</v>
      </c>
      <c r="J32" s="123">
        <f t="shared" si="6"/>
        <v>-4027552</v>
      </c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97" t="s">
        <v>16</v>
      </c>
    </row>
    <row r="33" spans="1:33" ht="21.6" hidden="1" customHeight="1" x14ac:dyDescent="0.6">
      <c r="A33" s="122" t="s">
        <v>35</v>
      </c>
      <c r="B33" s="98">
        <f>[8]งบประจำและงบพัฒนาคุณภาพการศึกษา!B136</f>
        <v>0</v>
      </c>
      <c r="C33" s="114"/>
      <c r="D33" s="127"/>
      <c r="E33" s="123">
        <f>+[2]งบสพฐ!E272</f>
        <v>0</v>
      </c>
      <c r="F33" s="112">
        <f t="shared" si="7"/>
        <v>0</v>
      </c>
      <c r="G33" s="123">
        <f>+[2]งบสพฐ!G272+[2]งบสพฐ!H272</f>
        <v>4027552</v>
      </c>
      <c r="H33" s="123">
        <f>+[2]งบสพฐ!I272+[2]งบสพฐ!J272</f>
        <v>0</v>
      </c>
      <c r="I33" s="123">
        <f>+[2]งบสพฐ!K272+[2]งบสพฐ!L272</f>
        <v>0</v>
      </c>
      <c r="J33" s="123">
        <f t="shared" si="6"/>
        <v>-4027552</v>
      </c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97" t="s">
        <v>17</v>
      </c>
    </row>
    <row r="34" spans="1:33" ht="21" hidden="1" customHeight="1" x14ac:dyDescent="0.6">
      <c r="A34" s="122"/>
      <c r="B34" s="114">
        <f>[8]งบประจำและงบพัฒนาคุณภาพการศึกษา!B137</f>
        <v>0</v>
      </c>
      <c r="C34" s="114">
        <f>[8]งบประจำและงบพัฒนาคุณภาพการศึกษา!C137</f>
        <v>0</v>
      </c>
      <c r="D34" s="123">
        <f>[8]งบประจำและงบพัฒนาคุณภาพการศึกษา!F137</f>
        <v>0</v>
      </c>
      <c r="E34" s="123"/>
      <c r="F34" s="112">
        <f t="shared" si="7"/>
        <v>0</v>
      </c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847"/>
    </row>
    <row r="35" spans="1:33" s="13" customFormat="1" ht="37.950000000000003" hidden="1" customHeight="1" x14ac:dyDescent="0.6">
      <c r="A35" s="122"/>
      <c r="B35" s="114">
        <f>[8]งบประจำและงบพัฒนาคุณภาพการศึกษา!B138</f>
        <v>0</v>
      </c>
      <c r="C35" s="114">
        <f>[8]งบประจำและงบพัฒนาคุณภาพการศึกษา!C138</f>
        <v>0</v>
      </c>
      <c r="D35" s="123">
        <f>[8]งบประจำและงบพัฒนาคุณภาพการศึกษา!F138</f>
        <v>0</v>
      </c>
      <c r="E35" s="123"/>
      <c r="F35" s="112">
        <f t="shared" si="7"/>
        <v>0</v>
      </c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847"/>
    </row>
    <row r="36" spans="1:33" s="13" customFormat="1" ht="21" hidden="1" customHeight="1" x14ac:dyDescent="0.6">
      <c r="A36" s="122"/>
      <c r="B36" s="114">
        <f>[8]งบประจำและงบพัฒนาคุณภาพการศึกษา!B139</f>
        <v>0</v>
      </c>
      <c r="C36" s="114">
        <f>[8]งบประจำและงบพัฒนาคุณภาพการศึกษา!C139</f>
        <v>0</v>
      </c>
      <c r="D36" s="123">
        <f>[8]งบประจำและงบพัฒนาคุณภาพการศึกษา!F139</f>
        <v>0</v>
      </c>
      <c r="E36" s="123"/>
      <c r="F36" s="112">
        <f t="shared" si="7"/>
        <v>0</v>
      </c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847"/>
    </row>
    <row r="37" spans="1:33" s="13" customFormat="1" ht="21" hidden="1" customHeight="1" x14ac:dyDescent="0.6">
      <c r="A37" s="122"/>
      <c r="B37" s="99"/>
      <c r="C37" s="99"/>
      <c r="D37" s="123"/>
      <c r="E37" s="123"/>
      <c r="F37" s="112">
        <f t="shared" si="7"/>
        <v>0</v>
      </c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847"/>
    </row>
    <row r="38" spans="1:33" ht="20.399999999999999" hidden="1" customHeight="1" x14ac:dyDescent="0.6">
      <c r="A38" s="581">
        <v>2.2000000000000002</v>
      </c>
      <c r="B38" s="582">
        <f>+[8]งบประจำและงบพัฒนาคุณภาพการศึกษา!B140</f>
        <v>0</v>
      </c>
      <c r="C38" s="583">
        <f>+[8]งบประจำและงบพัฒนาคุณภาพการศึกษา!C140</f>
        <v>0</v>
      </c>
      <c r="D38" s="121"/>
      <c r="E38" s="121">
        <f>SUM(E39:E47)</f>
        <v>0</v>
      </c>
      <c r="F38" s="121">
        <f>SUM(F39:F47)</f>
        <v>0</v>
      </c>
      <c r="G38" s="121">
        <f>SUM(G39:G47)</f>
        <v>0</v>
      </c>
      <c r="H38" s="121">
        <f>SUM(H39:H47)</f>
        <v>0</v>
      </c>
      <c r="I38" s="121">
        <f>SUM(I39:I47)</f>
        <v>0</v>
      </c>
      <c r="J38" s="121">
        <f>SUM(J39:J46)</f>
        <v>0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846"/>
    </row>
    <row r="39" spans="1:33" ht="31.2" hidden="1" customHeight="1" x14ac:dyDescent="0.6">
      <c r="A39" s="115" t="s">
        <v>44</v>
      </c>
      <c r="B39" s="584" t="s">
        <v>54</v>
      </c>
      <c r="C39" s="140">
        <f>+[8]งบประจำและงบพัฒนาคุณภาพการศึกษา!C141</f>
        <v>0</v>
      </c>
      <c r="D39" s="112"/>
      <c r="E39" s="112">
        <f>+[2]งบสพฐ!E277</f>
        <v>0</v>
      </c>
      <c r="F39" s="112">
        <f t="shared" ref="F39:F47" si="8">+E39+D39</f>
        <v>0</v>
      </c>
      <c r="G39" s="112">
        <f>+[2]งบสพฐ!G277+[2]งบสพฐ!H277</f>
        <v>0</v>
      </c>
      <c r="H39" s="112">
        <f>+[2]งบสพฐ!I277+[2]งบสพฐ!J277</f>
        <v>0</v>
      </c>
      <c r="I39" s="112">
        <f>+[2]งบสพฐ!K277+[2]งบสพฐ!L277</f>
        <v>0</v>
      </c>
      <c r="J39" s="112">
        <f t="shared" ref="J39:J47" si="9">+F39-G39-H39-I39</f>
        <v>0</v>
      </c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41" t="s">
        <v>14</v>
      </c>
    </row>
    <row r="40" spans="1:33" ht="74.400000000000006" hidden="1" customHeight="1" x14ac:dyDescent="0.6">
      <c r="A40" s="115" t="s">
        <v>45</v>
      </c>
      <c r="B40" s="585">
        <f>+[8]งบประจำและงบพัฒนาคุณภาพการศึกษา!B142</f>
        <v>0</v>
      </c>
      <c r="C40" s="585">
        <f>+[8]งบประจำและงบพัฒนาคุณภาพการศึกษา!C142</f>
        <v>0</v>
      </c>
      <c r="D40" s="112"/>
      <c r="E40" s="112">
        <f>+[2]งบสพฐ!E278</f>
        <v>0</v>
      </c>
      <c r="F40" s="112">
        <f t="shared" si="8"/>
        <v>0</v>
      </c>
      <c r="G40" s="112">
        <f>+[2]งบสพฐ!G278+[2]งบสพฐ!H278</f>
        <v>0</v>
      </c>
      <c r="H40" s="112">
        <f>+[2]งบสพฐ!I278+[2]งบสพฐ!J278</f>
        <v>0</v>
      </c>
      <c r="I40" s="112">
        <f>+[2]งบสพฐ!K278+[2]งบสพฐ!L278</f>
        <v>0</v>
      </c>
      <c r="J40" s="112">
        <f t="shared" si="9"/>
        <v>0</v>
      </c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41" t="s">
        <v>13</v>
      </c>
    </row>
    <row r="41" spans="1:33" ht="55.95" hidden="1" customHeight="1" x14ac:dyDescent="0.6">
      <c r="A41" s="115" t="s">
        <v>46</v>
      </c>
      <c r="B41" s="585" t="str">
        <f>+[2]งบสพฐ!B279</f>
        <v>หนังสือเรียน รหัสบัญชีย่อย 0022001</v>
      </c>
      <c r="C41" s="585" t="str">
        <f>+[2]งบสพฐ!C279</f>
        <v>20004 42002200 4100037</v>
      </c>
      <c r="D41" s="112"/>
      <c r="E41" s="112">
        <f>+[2]งบสพฐ!E279</f>
        <v>0</v>
      </c>
      <c r="F41" s="112">
        <f t="shared" si="8"/>
        <v>0</v>
      </c>
      <c r="G41" s="112">
        <f>+[2]งบสพฐ!G279+[2]งบสพฐ!H279</f>
        <v>0</v>
      </c>
      <c r="H41" s="112">
        <f>+[2]งบสพฐ!I279+[2]งบสพฐ!J279</f>
        <v>0</v>
      </c>
      <c r="I41" s="112">
        <f>+[2]งบสพฐ!K279+[2]งบสพฐ!L279</f>
        <v>0</v>
      </c>
      <c r="J41" s="112">
        <f t="shared" si="9"/>
        <v>0</v>
      </c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41" t="s">
        <v>14</v>
      </c>
    </row>
    <row r="42" spans="1:33" ht="74.400000000000006" hidden="1" customHeight="1" x14ac:dyDescent="0.6">
      <c r="A42" s="115" t="s">
        <v>51</v>
      </c>
      <c r="B42" s="585" t="str">
        <f>+[2]งบสพฐ!B280</f>
        <v>ค่าอุปกรณ์การเรียน รหัสบัญชีย่อย 0022002</v>
      </c>
      <c r="C42" s="585" t="str">
        <f>+[2]งบสพฐ!C280</f>
        <v>20004 42002200 4100114</v>
      </c>
      <c r="D42" s="112"/>
      <c r="E42" s="112">
        <f>+[2]งบสพฐ!E280</f>
        <v>0</v>
      </c>
      <c r="F42" s="112">
        <f t="shared" si="8"/>
        <v>0</v>
      </c>
      <c r="G42" s="112">
        <f>+[2]งบสพฐ!G280+[2]งบสพฐ!H280</f>
        <v>0</v>
      </c>
      <c r="H42" s="112">
        <f>+[2]งบสพฐ!I280+[2]งบสพฐ!J280</f>
        <v>0</v>
      </c>
      <c r="I42" s="112">
        <f>+[2]งบสพฐ!K280+[2]งบสพฐ!L280</f>
        <v>0</v>
      </c>
      <c r="J42" s="112">
        <f t="shared" si="9"/>
        <v>0</v>
      </c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41" t="s">
        <v>14</v>
      </c>
    </row>
    <row r="43" spans="1:33" ht="21.6" hidden="1" customHeight="1" x14ac:dyDescent="0.6">
      <c r="A43" s="115" t="s">
        <v>52</v>
      </c>
      <c r="B43" s="585" t="str">
        <f>+[2]งบสพฐ!B281</f>
        <v>ค่าเครื่องแบบนักเรียน รหัสบัญชีย่อย 0022003</v>
      </c>
      <c r="C43" s="585">
        <f>+[8]งบประจำและงบพัฒนาคุณภาพการศึกษา!C145</f>
        <v>0</v>
      </c>
      <c r="D43" s="112"/>
      <c r="E43" s="112">
        <f>+[2]งบสพฐ!E281</f>
        <v>0</v>
      </c>
      <c r="F43" s="112">
        <f t="shared" si="8"/>
        <v>0</v>
      </c>
      <c r="G43" s="112">
        <f>+[2]งบสพฐ!G281+[2]งบสพฐ!H281</f>
        <v>0</v>
      </c>
      <c r="H43" s="112">
        <f>+[2]งบสพฐ!I281+[2]งบสพฐ!J281</f>
        <v>0</v>
      </c>
      <c r="I43" s="112">
        <f>+[2]งบสพฐ!K281+[2]งบสพฐ!L281</f>
        <v>0</v>
      </c>
      <c r="J43" s="112">
        <f t="shared" si="9"/>
        <v>0</v>
      </c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41" t="s">
        <v>13</v>
      </c>
    </row>
    <row r="44" spans="1:33" s="13" customFormat="1" ht="55.95" hidden="1" customHeight="1" x14ac:dyDescent="0.6">
      <c r="A44" s="115" t="s">
        <v>53</v>
      </c>
      <c r="B44" s="585" t="str">
        <f>+[2]งบสพฐ!B282</f>
        <v>ค่ากิจกรรมพัฒนาคุณภาพผู้เรียน รหัสบัญชีย่อย 0022004</v>
      </c>
      <c r="C44" s="585" t="str">
        <f>+[2]งบสพฐ!C282</f>
        <v>20005 42002200 4100268</v>
      </c>
      <c r="D44" s="112"/>
      <c r="E44" s="112">
        <f>+[2]งบสพฐ!E282</f>
        <v>0</v>
      </c>
      <c r="F44" s="112">
        <f t="shared" si="8"/>
        <v>0</v>
      </c>
      <c r="G44" s="112">
        <f>+[2]งบสพฐ!G282+[2]งบสพฐ!H282</f>
        <v>0</v>
      </c>
      <c r="H44" s="112">
        <f>+[2]งบสพฐ!I282+[2]งบสพฐ!J282</f>
        <v>0</v>
      </c>
      <c r="I44" s="112">
        <f>+[2]งบสพฐ!K282+[2]งบสพฐ!L282</f>
        <v>0</v>
      </c>
      <c r="J44" s="112">
        <f t="shared" si="9"/>
        <v>0</v>
      </c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41" t="s">
        <v>13</v>
      </c>
    </row>
    <row r="45" spans="1:33" ht="55.95" hidden="1" customHeight="1" x14ac:dyDescent="0.6">
      <c r="A45" s="115" t="s">
        <v>58</v>
      </c>
      <c r="B45" s="585" t="str">
        <f>+[2]งบสพฐ!B283</f>
        <v>ค่าจัดการเรียนการสอน รหัสบัญชีย่อย 0022005</v>
      </c>
      <c r="C45" s="585" t="str">
        <f>+[2]งบสพฐ!C283</f>
        <v>20006 42002200 4100345</v>
      </c>
      <c r="D45" s="112"/>
      <c r="E45" s="112">
        <f>+[2]งบสพฐ!E283</f>
        <v>0</v>
      </c>
      <c r="F45" s="112">
        <f t="shared" si="8"/>
        <v>0</v>
      </c>
      <c r="G45" s="112">
        <f>+[2]งบสพฐ!G283+[2]งบสพฐ!H283</f>
        <v>0</v>
      </c>
      <c r="H45" s="112">
        <f>+[2]งบสพฐ!I283+[2]งบสพฐ!J283</f>
        <v>0</v>
      </c>
      <c r="I45" s="112">
        <f>+[2]งบสพฐ!K283+[2]งบสพฐ!L283</f>
        <v>0</v>
      </c>
      <c r="J45" s="112">
        <f t="shared" si="9"/>
        <v>0</v>
      </c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41" t="s">
        <v>13</v>
      </c>
    </row>
    <row r="46" spans="1:33" s="13" customFormat="1" ht="55.95" hidden="1" customHeight="1" x14ac:dyDescent="0.6">
      <c r="A46" s="115" t="s">
        <v>59</v>
      </c>
      <c r="B46" s="585" t="str">
        <f>+[2]งบสพฐ!B284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46" s="585" t="str">
        <f>+[2]งบสพฐ!C284</f>
        <v>ศธ 04002/ว5898 ลว.6/12/2024 โอนครั้งที่ 5</v>
      </c>
      <c r="D46" s="112"/>
      <c r="E46" s="112">
        <f>+[2]งบสพฐ!E284</f>
        <v>0</v>
      </c>
      <c r="F46" s="112">
        <f t="shared" si="8"/>
        <v>0</v>
      </c>
      <c r="G46" s="112">
        <f>+[2]งบสพฐ!G284+[2]งบสพฐ!H284</f>
        <v>0</v>
      </c>
      <c r="H46" s="112">
        <f>+[2]งบสพฐ!I284+[2]งบสพฐ!J284</f>
        <v>0</v>
      </c>
      <c r="I46" s="112">
        <f>+[2]งบสพฐ!K284+[2]งบสพฐ!L284</f>
        <v>0</v>
      </c>
      <c r="J46" s="112">
        <f t="shared" si="9"/>
        <v>0</v>
      </c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41" t="s">
        <v>16</v>
      </c>
    </row>
    <row r="47" spans="1:33" s="13" customFormat="1" ht="37.200000000000003" customHeight="1" x14ac:dyDescent="0.6">
      <c r="A47" s="115" t="s">
        <v>60</v>
      </c>
      <c r="B47" s="585" t="str">
        <f>+[2]งบสพฐ!B285</f>
        <v>ค่าเครื่องแบบนักเรียน รหัสบัญชีย่อย 0022003</v>
      </c>
      <c r="C47" s="585" t="str">
        <f>+[2]งบสพฐ!C285</f>
        <v>20004 42002200 4100191</v>
      </c>
      <c r="D47" s="112"/>
      <c r="E47" s="112">
        <f>+[2]งบสพฐ!E285</f>
        <v>0</v>
      </c>
      <c r="F47" s="112">
        <f t="shared" si="8"/>
        <v>0</v>
      </c>
      <c r="G47" s="112">
        <f>+[2]งบสพฐ!G285+[2]งบสพฐ!H285</f>
        <v>0</v>
      </c>
      <c r="H47" s="112">
        <f>+[2]งบสพฐ!I285+[2]งบสพฐ!J285</f>
        <v>0</v>
      </c>
      <c r="I47" s="112">
        <f>+[2]งบสพฐ!K285+[2]งบสพฐ!L285</f>
        <v>0</v>
      </c>
      <c r="J47" s="112">
        <f t="shared" si="9"/>
        <v>0</v>
      </c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41" t="s">
        <v>16</v>
      </c>
    </row>
    <row r="48" spans="1:33" s="13" customFormat="1" ht="37.200000000000003" customHeight="1" x14ac:dyDescent="0.6">
      <c r="A48" s="586">
        <f>+[6]ระบบการควบคุมฯ!A701</f>
        <v>0</v>
      </c>
      <c r="B48" s="587" t="str">
        <f>+[6]ระบบการควบคุมฯ!B701</f>
        <v>ผลผลิตผู้จบการศึกษาขั้นพื้นฐาน</v>
      </c>
      <c r="C48" s="588" t="str">
        <f>[6]ระบบการควบคุมฯ!C702</f>
        <v>20004 3720 1000 2000000</v>
      </c>
      <c r="D48" s="128">
        <f>+D49</f>
        <v>772710</v>
      </c>
      <c r="E48" s="128">
        <f t="shared" ref="E48:AE49" si="10">+E49</f>
        <v>227290</v>
      </c>
      <c r="F48" s="128">
        <f t="shared" si="10"/>
        <v>1000000</v>
      </c>
      <c r="G48" s="128">
        <f t="shared" si="10"/>
        <v>0</v>
      </c>
      <c r="H48" s="128">
        <f t="shared" si="10"/>
        <v>0</v>
      </c>
      <c r="I48" s="128">
        <f t="shared" si="10"/>
        <v>665767.80000000005</v>
      </c>
      <c r="J48" s="128">
        <f t="shared" si="10"/>
        <v>334232.19999999995</v>
      </c>
      <c r="K48" s="128">
        <f t="shared" si="10"/>
        <v>1367290</v>
      </c>
      <c r="L48" s="128">
        <f t="shared" si="10"/>
        <v>1132710</v>
      </c>
      <c r="M48" s="128">
        <f t="shared" si="10"/>
        <v>2500000</v>
      </c>
      <c r="N48" s="128">
        <f t="shared" si="10"/>
        <v>0</v>
      </c>
      <c r="O48" s="128">
        <f t="shared" si="10"/>
        <v>0</v>
      </c>
      <c r="P48" s="128">
        <f t="shared" si="10"/>
        <v>2078697.52</v>
      </c>
      <c r="Q48" s="128">
        <f t="shared" si="10"/>
        <v>421302.48</v>
      </c>
      <c r="R48" s="128">
        <f t="shared" si="10"/>
        <v>0</v>
      </c>
      <c r="S48" s="128">
        <f t="shared" si="10"/>
        <v>0</v>
      </c>
      <c r="T48" s="128">
        <f t="shared" si="10"/>
        <v>0</v>
      </c>
      <c r="U48" s="128">
        <f t="shared" si="10"/>
        <v>0</v>
      </c>
      <c r="V48" s="128">
        <f t="shared" si="10"/>
        <v>0</v>
      </c>
      <c r="W48" s="128">
        <f t="shared" si="10"/>
        <v>0</v>
      </c>
      <c r="X48" s="128">
        <f t="shared" si="10"/>
        <v>0</v>
      </c>
      <c r="Y48" s="128">
        <f t="shared" si="10"/>
        <v>2140000</v>
      </c>
      <c r="Z48" s="128">
        <f t="shared" si="10"/>
        <v>1360000</v>
      </c>
      <c r="AA48" s="128">
        <f t="shared" si="10"/>
        <v>3500000</v>
      </c>
      <c r="AB48" s="128">
        <f t="shared" si="10"/>
        <v>0</v>
      </c>
      <c r="AC48" s="128">
        <f t="shared" si="10"/>
        <v>0</v>
      </c>
      <c r="AD48" s="128">
        <f t="shared" si="10"/>
        <v>2744465.32</v>
      </c>
      <c r="AE48" s="128">
        <f t="shared" si="10"/>
        <v>755534.67999999993</v>
      </c>
      <c r="AF48" s="128"/>
      <c r="AG48" s="848"/>
    </row>
    <row r="49" spans="1:33" s="13" customFormat="1" ht="55.8" x14ac:dyDescent="0.6">
      <c r="A49" s="129">
        <f>+[6]ระบบการควบคุมฯ!A723</f>
        <v>1.4</v>
      </c>
      <c r="B49" s="100" t="s">
        <v>214</v>
      </c>
      <c r="C49" s="130" t="str">
        <f>+[6]ระบบการควบคุมฯ!C723</f>
        <v>20004 69 00148 00000</v>
      </c>
      <c r="D49" s="131">
        <f>+D50</f>
        <v>772710</v>
      </c>
      <c r="E49" s="131">
        <f>+E50</f>
        <v>227290</v>
      </c>
      <c r="F49" s="131">
        <f>SUM(D49:E49)</f>
        <v>1000000</v>
      </c>
      <c r="G49" s="131">
        <f>+G50</f>
        <v>0</v>
      </c>
      <c r="H49" s="131">
        <f>+H50</f>
        <v>0</v>
      </c>
      <c r="I49" s="131">
        <f>+I50</f>
        <v>665767.80000000005</v>
      </c>
      <c r="J49" s="131">
        <f>+J50</f>
        <v>334232.19999999995</v>
      </c>
      <c r="K49" s="131">
        <f t="shared" si="10"/>
        <v>1367290</v>
      </c>
      <c r="L49" s="131">
        <f t="shared" si="10"/>
        <v>1132710</v>
      </c>
      <c r="M49" s="131">
        <f t="shared" ref="M49" si="11">SUM(K49:L49)</f>
        <v>2500000</v>
      </c>
      <c r="N49" s="131">
        <f t="shared" si="10"/>
        <v>0</v>
      </c>
      <c r="O49" s="131">
        <f t="shared" si="10"/>
        <v>0</v>
      </c>
      <c r="P49" s="131">
        <f t="shared" si="10"/>
        <v>2078697.52</v>
      </c>
      <c r="Q49" s="131">
        <f t="shared" si="10"/>
        <v>421302.48</v>
      </c>
      <c r="R49" s="131">
        <f t="shared" si="10"/>
        <v>0</v>
      </c>
      <c r="S49" s="131">
        <f t="shared" si="10"/>
        <v>0</v>
      </c>
      <c r="T49" s="131">
        <f t="shared" ref="T49" si="12">SUM(R49:S49)</f>
        <v>0</v>
      </c>
      <c r="U49" s="131">
        <f t="shared" si="10"/>
        <v>0</v>
      </c>
      <c r="V49" s="131">
        <f t="shared" si="10"/>
        <v>0</v>
      </c>
      <c r="W49" s="131">
        <f t="shared" si="10"/>
        <v>0</v>
      </c>
      <c r="X49" s="131">
        <f t="shared" si="10"/>
        <v>0</v>
      </c>
      <c r="Y49" s="131">
        <f t="shared" si="10"/>
        <v>2140000</v>
      </c>
      <c r="Z49" s="131">
        <f t="shared" si="10"/>
        <v>1360000</v>
      </c>
      <c r="AA49" s="131">
        <f t="shared" ref="AA49" si="13">SUM(Y49:Z49)</f>
        <v>3500000</v>
      </c>
      <c r="AB49" s="131">
        <f t="shared" si="10"/>
        <v>0</v>
      </c>
      <c r="AC49" s="131">
        <f t="shared" si="10"/>
        <v>0</v>
      </c>
      <c r="AD49" s="131">
        <f t="shared" si="10"/>
        <v>2744465.32</v>
      </c>
      <c r="AE49" s="131">
        <f t="shared" si="10"/>
        <v>755534.67999999993</v>
      </c>
      <c r="AF49" s="131"/>
      <c r="AG49" s="589"/>
    </row>
    <row r="50" spans="1:33" s="13" customFormat="1" x14ac:dyDescent="0.6">
      <c r="A50" s="109"/>
      <c r="B50" s="93" t="str">
        <f>[6]ระบบการควบคุมฯ!B702</f>
        <v xml:space="preserve"> รวมงบดำเนินงาน 69112xx</v>
      </c>
      <c r="C50" s="110">
        <f>[8]งบประจำและงบพัฒนาคุณภาพการศึกษา!C152</f>
        <v>0</v>
      </c>
      <c r="D50" s="111">
        <f t="shared" ref="D50:AE50" si="14">+D51+D65</f>
        <v>772710</v>
      </c>
      <c r="E50" s="111">
        <f t="shared" si="14"/>
        <v>227290</v>
      </c>
      <c r="F50" s="111">
        <f t="shared" si="14"/>
        <v>1000000</v>
      </c>
      <c r="G50" s="111">
        <f t="shared" si="14"/>
        <v>0</v>
      </c>
      <c r="H50" s="111">
        <f t="shared" si="14"/>
        <v>0</v>
      </c>
      <c r="I50" s="111">
        <f t="shared" si="14"/>
        <v>665767.80000000005</v>
      </c>
      <c r="J50" s="111">
        <f t="shared" si="14"/>
        <v>334232.19999999995</v>
      </c>
      <c r="K50" s="111">
        <f t="shared" si="14"/>
        <v>1367290</v>
      </c>
      <c r="L50" s="111">
        <f t="shared" si="14"/>
        <v>1132710</v>
      </c>
      <c r="M50" s="111">
        <f t="shared" si="14"/>
        <v>2500000</v>
      </c>
      <c r="N50" s="111">
        <f t="shared" si="14"/>
        <v>0</v>
      </c>
      <c r="O50" s="111">
        <f t="shared" si="14"/>
        <v>0</v>
      </c>
      <c r="P50" s="111">
        <f t="shared" si="14"/>
        <v>2078697.52</v>
      </c>
      <c r="Q50" s="111">
        <f t="shared" si="14"/>
        <v>421302.48</v>
      </c>
      <c r="R50" s="111">
        <f t="shared" si="14"/>
        <v>0</v>
      </c>
      <c r="S50" s="111">
        <f t="shared" si="14"/>
        <v>0</v>
      </c>
      <c r="T50" s="111">
        <f t="shared" si="14"/>
        <v>0</v>
      </c>
      <c r="U50" s="111">
        <f t="shared" si="14"/>
        <v>0</v>
      </c>
      <c r="V50" s="111">
        <f t="shared" si="14"/>
        <v>0</v>
      </c>
      <c r="W50" s="111">
        <f t="shared" si="14"/>
        <v>0</v>
      </c>
      <c r="X50" s="111">
        <f t="shared" si="14"/>
        <v>0</v>
      </c>
      <c r="Y50" s="111">
        <f t="shared" si="14"/>
        <v>2140000</v>
      </c>
      <c r="Z50" s="111">
        <f t="shared" si="14"/>
        <v>1360000</v>
      </c>
      <c r="AA50" s="111">
        <f t="shared" si="14"/>
        <v>3500000</v>
      </c>
      <c r="AB50" s="111">
        <f t="shared" si="14"/>
        <v>0</v>
      </c>
      <c r="AC50" s="111">
        <f t="shared" si="14"/>
        <v>0</v>
      </c>
      <c r="AD50" s="111">
        <f t="shared" si="14"/>
        <v>2744465.32</v>
      </c>
      <c r="AE50" s="111">
        <f t="shared" si="14"/>
        <v>755534.67999999993</v>
      </c>
      <c r="AF50" s="111"/>
      <c r="AG50" s="849"/>
    </row>
    <row r="51" spans="1:33" s="13" customFormat="1" ht="74.400000000000006" x14ac:dyDescent="0.6">
      <c r="A51" s="132" t="str">
        <f>+[6]ระบบการควบคุมฯ!A730</f>
        <v>1.4.1</v>
      </c>
      <c r="B51" s="133" t="str">
        <f>+[6]ระบบการควบคุมฯ!B730</f>
        <v>งบประจำ บริหารจัดการสำนักงาน 790,000 บาท</v>
      </c>
      <c r="C51" s="118" t="str">
        <f>+C49</f>
        <v>20004 69 00148 00000</v>
      </c>
      <c r="D51" s="119">
        <f t="shared" ref="D51:AE51" si="15">SUM(D52:D64)</f>
        <v>772710</v>
      </c>
      <c r="E51" s="119">
        <f t="shared" si="15"/>
        <v>50000</v>
      </c>
      <c r="F51" s="119">
        <f t="shared" si="15"/>
        <v>822710</v>
      </c>
      <c r="G51" s="119">
        <f t="shared" si="15"/>
        <v>0</v>
      </c>
      <c r="H51" s="119">
        <f t="shared" si="15"/>
        <v>0</v>
      </c>
      <c r="I51" s="119">
        <f t="shared" si="15"/>
        <v>565417.80000000005</v>
      </c>
      <c r="J51" s="119">
        <f t="shared" si="15"/>
        <v>257292.19999999998</v>
      </c>
      <c r="K51" s="119">
        <f t="shared" si="15"/>
        <v>1367290</v>
      </c>
      <c r="L51" s="119">
        <f t="shared" si="15"/>
        <v>0</v>
      </c>
      <c r="M51" s="119">
        <f t="shared" si="15"/>
        <v>1367290</v>
      </c>
      <c r="N51" s="119">
        <f t="shared" si="15"/>
        <v>0</v>
      </c>
      <c r="O51" s="119">
        <f t="shared" si="15"/>
        <v>0</v>
      </c>
      <c r="P51" s="119">
        <f t="shared" si="15"/>
        <v>1327131.52</v>
      </c>
      <c r="Q51" s="119">
        <f t="shared" si="15"/>
        <v>40158.479999999981</v>
      </c>
      <c r="R51" s="119">
        <f t="shared" si="15"/>
        <v>0</v>
      </c>
      <c r="S51" s="119">
        <f t="shared" si="15"/>
        <v>0</v>
      </c>
      <c r="T51" s="119">
        <f t="shared" si="15"/>
        <v>0</v>
      </c>
      <c r="U51" s="119">
        <f t="shared" si="15"/>
        <v>0</v>
      </c>
      <c r="V51" s="119">
        <f t="shared" si="15"/>
        <v>0</v>
      </c>
      <c r="W51" s="119">
        <f t="shared" si="15"/>
        <v>0</v>
      </c>
      <c r="X51" s="119">
        <f t="shared" si="15"/>
        <v>0</v>
      </c>
      <c r="Y51" s="119">
        <f t="shared" si="15"/>
        <v>2140000</v>
      </c>
      <c r="Z51" s="119">
        <f t="shared" si="15"/>
        <v>50000</v>
      </c>
      <c r="AA51" s="119">
        <f t="shared" si="15"/>
        <v>2190000</v>
      </c>
      <c r="AB51" s="119">
        <f t="shared" si="15"/>
        <v>0</v>
      </c>
      <c r="AC51" s="119">
        <f t="shared" si="15"/>
        <v>0</v>
      </c>
      <c r="AD51" s="119">
        <f t="shared" si="15"/>
        <v>1892549.3199999998</v>
      </c>
      <c r="AE51" s="119">
        <f t="shared" si="15"/>
        <v>297450.68</v>
      </c>
      <c r="AF51" s="119"/>
      <c r="AG51" s="134" t="s">
        <v>14</v>
      </c>
    </row>
    <row r="52" spans="1:33" s="13" customFormat="1" ht="20.399999999999999" hidden="1" customHeight="1" x14ac:dyDescent="0.6">
      <c r="A52" s="135">
        <f>+[6]ระบบการควบคุมฯ!A731</f>
        <v>1</v>
      </c>
      <c r="B52" s="137" t="str">
        <f>+[6]ระบบการควบคุมฯ!B854</f>
        <v>ค่าสาธารณูปโภค    900,000 บาท อนุมัตครั้งที่ 1 300,000 บาท ครั้งที่ 2  140,000 บาท</v>
      </c>
      <c r="C52" s="137" t="str">
        <f>+[6]ระบบการควบคุมฯ!C853</f>
        <v>ศธ04002/ว46832 ลว.17 ต.ค. 68 ครั้งที่ 7  2,000,000 บาท</v>
      </c>
      <c r="D52" s="138">
        <f>[6]ระบบการควบคุมฯ!F731</f>
        <v>0</v>
      </c>
      <c r="E52" s="138"/>
      <c r="F52" s="116">
        <f>SUM(D52:E52)</f>
        <v>0</v>
      </c>
      <c r="G52" s="126">
        <f>+[6]ระบบการควบคุมฯ!G731+[6]ระบบการควบคุมฯ!H731</f>
        <v>0</v>
      </c>
      <c r="H52" s="126">
        <f>+[6]ระบบการควบคุมฯ!I731+[6]ระบบการควบคุมฯ!J731</f>
        <v>0</v>
      </c>
      <c r="I52" s="126">
        <f>+[6]ระบบการควบคุมฯ!K731+[6]ระบบการควบคุมฯ!L731</f>
        <v>0</v>
      </c>
      <c r="J52" s="126">
        <f>+F52-G52-H52-I52</f>
        <v>0</v>
      </c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>
        <f t="shared" ref="Y52:Z59" si="16">+R52+K52+D52</f>
        <v>0</v>
      </c>
      <c r="Z52" s="126">
        <f t="shared" si="16"/>
        <v>0</v>
      </c>
      <c r="AA52" s="126">
        <f t="shared" ref="AA52:AA59" si="17">SUM(Y52:Z52)</f>
        <v>0</v>
      </c>
      <c r="AB52" s="126">
        <f t="shared" ref="AB52:AD59" si="18">+G52+N52+U52</f>
        <v>0</v>
      </c>
      <c r="AC52" s="126">
        <f t="shared" si="18"/>
        <v>0</v>
      </c>
      <c r="AD52" s="126">
        <f t="shared" si="18"/>
        <v>0</v>
      </c>
      <c r="AE52" s="126">
        <f t="shared" ref="AE52:AE59" si="19">+AA52-AB52-AC52-AD52</f>
        <v>0</v>
      </c>
      <c r="AF52" s="126"/>
      <c r="AG52" s="44"/>
    </row>
    <row r="53" spans="1:33" ht="20.399999999999999" hidden="1" customHeight="1" x14ac:dyDescent="0.6">
      <c r="A53" s="122" t="str">
        <f>+[6]ระบบการควบคุมฯ!A732</f>
        <v>1)</v>
      </c>
      <c r="B53" s="850" t="str">
        <f>+[6]ระบบการควบคุมฯ!B854</f>
        <v>ค่าสาธารณูปโภค    900,000 บาท อนุมัตครั้งที่ 1 300,000 บาท ครั้งที่ 2  140,000 บาท</v>
      </c>
      <c r="C53" s="850" t="str">
        <f>+[6]ระบบการควบคุมฯ!C854</f>
        <v>ศธ04002/ว46832 ลว.17 ต.ค. 68 ครั้งที่ 7  2,000,000 บาท</v>
      </c>
      <c r="D53" s="136">
        <f>+[6]ระบบการควบคุมฯ!F732</f>
        <v>240000</v>
      </c>
      <c r="E53" s="851"/>
      <c r="F53" s="112">
        <f>SUM(D53:E53)</f>
        <v>240000</v>
      </c>
      <c r="G53" s="123">
        <f>+[6]ระบบการควบคุมฯ!G732+[6]ระบบการควบคุมฯ!H732</f>
        <v>0</v>
      </c>
      <c r="H53" s="123">
        <f>+[6]ระบบการควบคุมฯ!I732+[6]ระบบการควบคุมฯ!J732</f>
        <v>0</v>
      </c>
      <c r="I53" s="123">
        <f>+[6]ระบบการควบคุมฯ!K732+[6]ระบบการควบคุมฯ!L732</f>
        <v>174447.92</v>
      </c>
      <c r="J53" s="123">
        <f>+F53-G53-H53-I53</f>
        <v>65552.079999999987</v>
      </c>
      <c r="K53" s="136">
        <f>+[6]ระบบการควบคุมฯ!E854</f>
        <v>440000</v>
      </c>
      <c r="L53" s="852"/>
      <c r="M53" s="112">
        <f>SUM(K53:K53)</f>
        <v>440000</v>
      </c>
      <c r="N53" s="123">
        <f>+[6]ระบบการควบคุมฯ!G854+[6]ระบบการควบคุมฯ!H854</f>
        <v>0</v>
      </c>
      <c r="O53" s="123"/>
      <c r="P53" s="123">
        <f>+[6]ระบบการควบคุมฯ!K854+[6]ระบบการควบคุมฯ!L854</f>
        <v>414907.83</v>
      </c>
      <c r="Q53" s="123">
        <f>+M53-N53-O53-P53</f>
        <v>25092.169999999984</v>
      </c>
      <c r="R53" s="123"/>
      <c r="S53" s="123"/>
      <c r="T53" s="123"/>
      <c r="U53" s="123"/>
      <c r="V53" s="123"/>
      <c r="W53" s="123"/>
      <c r="X53" s="123"/>
      <c r="Y53" s="123">
        <f t="shared" si="16"/>
        <v>680000</v>
      </c>
      <c r="Z53" s="123">
        <f t="shared" si="16"/>
        <v>0</v>
      </c>
      <c r="AA53" s="123">
        <f t="shared" si="17"/>
        <v>680000</v>
      </c>
      <c r="AB53" s="123">
        <f t="shared" si="18"/>
        <v>0</v>
      </c>
      <c r="AC53" s="123">
        <f t="shared" si="18"/>
        <v>0</v>
      </c>
      <c r="AD53" s="123">
        <f t="shared" si="18"/>
        <v>589355.75</v>
      </c>
      <c r="AE53" s="123">
        <f t="shared" si="19"/>
        <v>90644.25</v>
      </c>
      <c r="AF53" s="123"/>
      <c r="AG53" s="97" t="s">
        <v>14</v>
      </c>
    </row>
    <row r="54" spans="1:33" ht="74.400000000000006" x14ac:dyDescent="0.6">
      <c r="A54" s="122" t="str">
        <f>+[6]ระบบการควบคุมฯ!A856</f>
        <v>2)</v>
      </c>
      <c r="B54" s="850" t="str">
        <f>+[6]ระบบการควบคุมฯ!B856</f>
        <v>ค้าจ้างเหมาบริการ ลูกจ้างสพป.ปท.2 15000x5คนx12 เดือน 900,000 บาท จัดสรรครั้งที่ 1  225,000 บาท</v>
      </c>
      <c r="C54" s="850" t="str">
        <f>+[6]ระบบการควบคุมฯ!C856</f>
        <v>ศธ04002/ว46832 ลว.17 ต.ค. 68 ครั้งที่ 7  2,000,000 บาท</v>
      </c>
      <c r="D54" s="136">
        <f>+[6]ระบบการควบคุมฯ!F734</f>
        <v>222000</v>
      </c>
      <c r="E54" s="136"/>
      <c r="F54" s="112">
        <f>SUM(D54:E54)</f>
        <v>222000</v>
      </c>
      <c r="G54" s="123">
        <f>+[6]ระบบการควบคุมฯ!G734+[6]ระบบการควบคุมฯ!H734</f>
        <v>0</v>
      </c>
      <c r="H54" s="123">
        <f>+[6]ระบบการควบคุมฯ!I734+[6]ระบบการควบคุมฯ!J734</f>
        <v>0</v>
      </c>
      <c r="I54" s="123">
        <f>+[6]ระบบการควบคุมฯ!K734+[6]ระบบการควบคุมฯ!L734</f>
        <v>222000</v>
      </c>
      <c r="J54" s="123">
        <f t="shared" ref="J54:J59" si="20">+F54-G54-H54-I54</f>
        <v>0</v>
      </c>
      <c r="K54" s="136">
        <f>+[6]ระบบการควบคุมฯ!E856</f>
        <v>430000</v>
      </c>
      <c r="L54" s="852"/>
      <c r="M54" s="112">
        <f>SUM(K54:K54)</f>
        <v>430000</v>
      </c>
      <c r="N54" s="123">
        <f>+[6]ระบบการควบคุมฯ!G856+[6]ระบบการควบคุมฯ!H856</f>
        <v>0</v>
      </c>
      <c r="O54" s="123"/>
      <c r="P54" s="123">
        <f>+[6]ระบบการควบคุมฯ!K856+[6]ระบบการควบคุมฯ!L856</f>
        <v>429709.69</v>
      </c>
      <c r="Q54" s="123">
        <f>+M54-N54-O54-P54</f>
        <v>290.30999999999767</v>
      </c>
      <c r="R54" s="123"/>
      <c r="S54" s="123"/>
      <c r="T54" s="123"/>
      <c r="U54" s="123"/>
      <c r="V54" s="123"/>
      <c r="W54" s="123"/>
      <c r="X54" s="123"/>
      <c r="Y54" s="123">
        <f t="shared" si="16"/>
        <v>652000</v>
      </c>
      <c r="Z54" s="123">
        <f t="shared" si="16"/>
        <v>0</v>
      </c>
      <c r="AA54" s="123">
        <f t="shared" si="17"/>
        <v>652000</v>
      </c>
      <c r="AB54" s="123">
        <f t="shared" si="18"/>
        <v>0</v>
      </c>
      <c r="AC54" s="123">
        <f t="shared" si="18"/>
        <v>0</v>
      </c>
      <c r="AD54" s="123">
        <f t="shared" si="18"/>
        <v>651709.68999999994</v>
      </c>
      <c r="AE54" s="123">
        <f t="shared" si="19"/>
        <v>290.31000000005588</v>
      </c>
      <c r="AF54" s="123"/>
      <c r="AG54" s="97" t="s">
        <v>14</v>
      </c>
    </row>
    <row r="55" spans="1:33" ht="74.400000000000006" x14ac:dyDescent="0.6">
      <c r="A55" s="122">
        <f>+[6]ระบบการควบคุมฯ!A857</f>
        <v>0</v>
      </c>
      <c r="B55" s="850" t="str">
        <f>+[6]ระบบการควบคุมฯ!B857</f>
        <v>ค้าจ้างเหมาบริการ ลูกจ้างสพป.ปท.2 ครั้งที่ 2  75,000 บาท ยืมยกย่องเชิดชูเกียรติ 50,000 บาท</v>
      </c>
      <c r="C55" s="850" t="str">
        <f>+[6]ระบบการควบคุมฯ!C857</f>
        <v>ศธ04002/ว2369 ลว.11 ก.พ.69 ครั้งที่ 294  500,000 บาท</v>
      </c>
      <c r="D55" s="136">
        <f>+[6]ระบบการควบคุมฯ!F736</f>
        <v>0</v>
      </c>
      <c r="E55" s="136"/>
      <c r="F55" s="112">
        <f>SUM(D55:E55)</f>
        <v>0</v>
      </c>
      <c r="G55" s="123">
        <f>+[6]ระบบการควบคุมฯ!G736+[6]ระบบการควบคุมฯ!H736</f>
        <v>0</v>
      </c>
      <c r="H55" s="123">
        <f>+[6]ระบบการควบคุมฯ!I736+[6]ระบบการควบคุมฯ!J736</f>
        <v>0</v>
      </c>
      <c r="I55" s="123">
        <f>+[6]ระบบการควบคุมฯ!K736+[6]ระบบการควบคุมฯ!L736</f>
        <v>0</v>
      </c>
      <c r="J55" s="123">
        <f t="shared" si="20"/>
        <v>0</v>
      </c>
      <c r="K55" s="136">
        <f>+[6]ระบบการควบคุมฯ!E857</f>
        <v>0</v>
      </c>
      <c r="L55" s="852"/>
      <c r="M55" s="112">
        <f>SUM(K55:K55)</f>
        <v>0</v>
      </c>
      <c r="N55" s="123">
        <f>+[6]ระบบการควบคุมฯ!G857+[6]ระบบการควบคุมฯ!H857</f>
        <v>0</v>
      </c>
      <c r="O55" s="123"/>
      <c r="P55" s="123">
        <f>+[6]ระบบการควบคุมฯ!K857+[6]ระบบการควบคุมฯ!L857</f>
        <v>0</v>
      </c>
      <c r="Q55" s="123">
        <f>+M55-N55-O55-P55</f>
        <v>0</v>
      </c>
      <c r="R55" s="123"/>
      <c r="S55" s="123"/>
      <c r="T55" s="123"/>
      <c r="U55" s="123"/>
      <c r="V55" s="123"/>
      <c r="W55" s="123"/>
      <c r="X55" s="123"/>
      <c r="Y55" s="123">
        <f t="shared" si="16"/>
        <v>0</v>
      </c>
      <c r="Z55" s="123">
        <f t="shared" si="16"/>
        <v>0</v>
      </c>
      <c r="AA55" s="123">
        <f t="shared" si="17"/>
        <v>0</v>
      </c>
      <c r="AB55" s="123">
        <f t="shared" si="18"/>
        <v>0</v>
      </c>
      <c r="AC55" s="123">
        <f t="shared" si="18"/>
        <v>0</v>
      </c>
      <c r="AD55" s="123">
        <f t="shared" si="18"/>
        <v>0</v>
      </c>
      <c r="AE55" s="123">
        <f t="shared" si="19"/>
        <v>0</v>
      </c>
      <c r="AF55" s="123"/>
      <c r="AG55" s="97" t="s">
        <v>14</v>
      </c>
    </row>
    <row r="56" spans="1:33" ht="74.400000000000006" customHeight="1" x14ac:dyDescent="0.6">
      <c r="A56" s="122" t="str">
        <f>+[6]ระบบการควบคุมฯ!A858</f>
        <v>3)</v>
      </c>
      <c r="B56" s="850" t="str">
        <f>+[6]ระบบการควบคุมฯ!B858</f>
        <v>ค่าใช้จ่ายในการประชุม อ.ก.ค.ศ. เขตพื้นที่การศึกษา  60,000 บาท</v>
      </c>
      <c r="C56" s="850" t="str">
        <f>+[6]ระบบการควบคุมฯ!C858</f>
        <v>ศธ04002/ว46832 ลว.17 ต.ค. 68 ครั้งที่ 7  2,000,000 บาท</v>
      </c>
      <c r="D56" s="136">
        <f>+[6]ระบบการควบคุมฯ!F736</f>
        <v>0</v>
      </c>
      <c r="E56" s="851"/>
      <c r="F56" s="112">
        <f>SUM(D56:E56)</f>
        <v>0</v>
      </c>
      <c r="G56" s="123">
        <f>+[6]ระบบการควบคุมฯ!G736+[6]ระบบการควบคุมฯ!H736</f>
        <v>0</v>
      </c>
      <c r="H56" s="123">
        <f>+[6]ระบบการควบคุมฯ!I736+[6]ระบบการควบคุมฯ!J736</f>
        <v>0</v>
      </c>
      <c r="I56" s="123">
        <f>+[6]ระบบการควบคุมฯ!K736+[6]ระบบการควบคุมฯ!L736</f>
        <v>0</v>
      </c>
      <c r="J56" s="123">
        <f t="shared" si="20"/>
        <v>0</v>
      </c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>
        <f t="shared" si="16"/>
        <v>0</v>
      </c>
      <c r="Z56" s="123">
        <f t="shared" si="16"/>
        <v>0</v>
      </c>
      <c r="AA56" s="123">
        <f t="shared" si="17"/>
        <v>0</v>
      </c>
      <c r="AB56" s="123">
        <f t="shared" si="18"/>
        <v>0</v>
      </c>
      <c r="AC56" s="123">
        <f t="shared" si="18"/>
        <v>0</v>
      </c>
      <c r="AD56" s="123">
        <f t="shared" si="18"/>
        <v>0</v>
      </c>
      <c r="AE56" s="123">
        <f t="shared" si="19"/>
        <v>0</v>
      </c>
      <c r="AF56" s="123"/>
      <c r="AG56" s="97" t="s">
        <v>17</v>
      </c>
    </row>
    <row r="57" spans="1:33" ht="74.400000000000006" x14ac:dyDescent="0.6">
      <c r="A57" s="122" t="str">
        <f>+[6]ระบบการควบคุมฯ!A859</f>
        <v>3)</v>
      </c>
      <c r="B57" s="850" t="str">
        <f>+[6]ระบบการควบคุมฯ!B859</f>
        <v xml:space="preserve">ค่าซ่อมแซมยานพาหนะและขนส่ง 240,000 บาท ครั้งที่ 1  25,000 บาท </v>
      </c>
      <c r="C57" s="850" t="str">
        <f>+[6]ระบบการควบคุมฯ!C859</f>
        <v>ศธ04002/ว46832 ลว.17 ต.ค. 68 ครั้งที่ 7  2,000,000 บาท</v>
      </c>
      <c r="D57" s="136">
        <f>+[6]ระบบการควบคุมฯ!F737</f>
        <v>75000</v>
      </c>
      <c r="E57" s="851"/>
      <c r="F57" s="112">
        <f t="shared" ref="F57:F59" si="21">SUM(D57:E57)</f>
        <v>75000</v>
      </c>
      <c r="G57" s="123">
        <f>+[6]ระบบการควบคุมฯ!G737+[6]ระบบการควบคุมฯ!H737</f>
        <v>0</v>
      </c>
      <c r="H57" s="123">
        <f>+[6]ระบบการควบคุมฯ!I737+[6]ระบบการควบคุมฯ!J737</f>
        <v>0</v>
      </c>
      <c r="I57" s="123">
        <f>+[6]ระบบการควบคุมฯ!K737+[6]ระบบการควบคุมฯ!L737</f>
        <v>0</v>
      </c>
      <c r="J57" s="123">
        <f t="shared" si="20"/>
        <v>75000</v>
      </c>
      <c r="K57" s="136">
        <f>+[6]ระบบการควบคุมฯ!E859</f>
        <v>25000</v>
      </c>
      <c r="L57" s="852"/>
      <c r="M57" s="112">
        <f>SUM(K57:K57)</f>
        <v>25000</v>
      </c>
      <c r="N57" s="123">
        <f>+[6]ระบบการควบคุมฯ!G859+[6]ระบบการควบคุมฯ!H859</f>
        <v>0</v>
      </c>
      <c r="O57" s="123"/>
      <c r="P57" s="123">
        <f>+[6]ระบบการควบคุมฯ!K859+[6]ระบบการควบคุมฯ!L859</f>
        <v>14162.52</v>
      </c>
      <c r="Q57" s="123">
        <f>+M57-N57-O57-P57</f>
        <v>10837.48</v>
      </c>
      <c r="R57" s="123"/>
      <c r="S57" s="123"/>
      <c r="T57" s="123"/>
      <c r="U57" s="123"/>
      <c r="V57" s="123"/>
      <c r="W57" s="123"/>
      <c r="X57" s="123"/>
      <c r="Y57" s="123">
        <f t="shared" si="16"/>
        <v>100000</v>
      </c>
      <c r="Z57" s="123">
        <f t="shared" si="16"/>
        <v>0</v>
      </c>
      <c r="AA57" s="123">
        <f t="shared" si="17"/>
        <v>100000</v>
      </c>
      <c r="AB57" s="123">
        <f t="shared" si="18"/>
        <v>0</v>
      </c>
      <c r="AC57" s="123">
        <f t="shared" si="18"/>
        <v>0</v>
      </c>
      <c r="AD57" s="123">
        <f t="shared" si="18"/>
        <v>14162.52</v>
      </c>
      <c r="AE57" s="123">
        <f t="shared" si="19"/>
        <v>85837.48</v>
      </c>
      <c r="AF57" s="123"/>
      <c r="AG57" s="97" t="s">
        <v>14</v>
      </c>
    </row>
    <row r="58" spans="1:33" ht="79.8" customHeight="1" x14ac:dyDescent="0.6">
      <c r="A58" s="122" t="str">
        <f>+[6]ระบบการควบคุมฯ!A861</f>
        <v>4)</v>
      </c>
      <c r="B58" s="853" t="str">
        <f>+[6]ระบบการควบคุมฯ!B861</f>
        <v>ค่าซ่อมแซมครุภัณฑ์ 200,000 บาท ครั้งที่ 1  127,290 บาท</v>
      </c>
      <c r="C58" s="850" t="str">
        <f>+[6]ระบบการควบคุมฯ!C861</f>
        <v>ศธ04002/ว46832 ลว.17 ต.ค. 68 ครั้งที่ 7  2,000,000 บาท</v>
      </c>
      <c r="D58" s="136">
        <f>+[6]ระบบการควบคุมฯ!F738</f>
        <v>32710</v>
      </c>
      <c r="E58" s="851"/>
      <c r="F58" s="112">
        <f t="shared" si="21"/>
        <v>32710</v>
      </c>
      <c r="G58" s="123">
        <f>+[6]ระบบการควบคุมฯ!G738+[6]ระบบการควบคุมฯ!H738</f>
        <v>0</v>
      </c>
      <c r="H58" s="123">
        <f>+[6]ระบบการควบคุมฯ!I738+[6]ระบบการควบคุมฯ!J738</f>
        <v>0</v>
      </c>
      <c r="I58" s="123">
        <f>+[6]ระบบการควบคุมฯ!K738+[6]ระบบการควบคุมฯ!L738</f>
        <v>44114.98</v>
      </c>
      <c r="J58" s="123">
        <f t="shared" si="20"/>
        <v>-11404.980000000003</v>
      </c>
      <c r="K58" s="136">
        <f>+[6]ระบบการควบคุมฯ!E861</f>
        <v>127290</v>
      </c>
      <c r="L58" s="852"/>
      <c r="M58" s="112">
        <f>SUM(K58:K58)</f>
        <v>127290</v>
      </c>
      <c r="N58" s="123">
        <f>+[6]ระบบการควบคุมฯ!G861+[6]ระบบการควบคุมฯ!H861</f>
        <v>0</v>
      </c>
      <c r="O58" s="123"/>
      <c r="P58" s="123">
        <f>+[6]ระบบการควบคุมฯ!K861+[6]ระบบการควบคุมฯ!L861</f>
        <v>127290</v>
      </c>
      <c r="Q58" s="123">
        <f>+M58-N58-O58-P58</f>
        <v>0</v>
      </c>
      <c r="R58" s="123"/>
      <c r="S58" s="123"/>
      <c r="T58" s="123"/>
      <c r="U58" s="123"/>
      <c r="V58" s="123"/>
      <c r="W58" s="123"/>
      <c r="X58" s="123"/>
      <c r="Y58" s="123">
        <f t="shared" si="16"/>
        <v>160000</v>
      </c>
      <c r="Z58" s="123">
        <f t="shared" si="16"/>
        <v>0</v>
      </c>
      <c r="AA58" s="123">
        <f t="shared" si="17"/>
        <v>160000</v>
      </c>
      <c r="AB58" s="123">
        <f t="shared" si="18"/>
        <v>0</v>
      </c>
      <c r="AC58" s="123">
        <f t="shared" si="18"/>
        <v>0</v>
      </c>
      <c r="AD58" s="123">
        <f t="shared" si="18"/>
        <v>171404.98</v>
      </c>
      <c r="AE58" s="123">
        <f t="shared" si="19"/>
        <v>-11404.98000000001</v>
      </c>
      <c r="AF58" s="123"/>
      <c r="AG58" s="97" t="s">
        <v>14</v>
      </c>
    </row>
    <row r="59" spans="1:33" ht="37.200000000000003" customHeight="1" x14ac:dyDescent="0.6">
      <c r="A59" s="122" t="str">
        <f>+[6]ระบบการควบคุมฯ!A862</f>
        <v>5)</v>
      </c>
      <c r="B59" s="850" t="str">
        <f>+[6]ระบบการควบคุมฯ!B862</f>
        <v>ค่าวัสดุสำนักงาน 350000 บาท ครั้งที่ 1 150,000 บาทครั้งที่ 2   25,000 บาท</v>
      </c>
      <c r="C59" s="850" t="str">
        <f>+[6]ระบบการควบคุมฯ!C862</f>
        <v>ศธ04002/ว46832 ลว.17 ต.ค. 68 ครั้งที่ 7  2,000,000 บาท</v>
      </c>
      <c r="D59" s="136">
        <f>+[6]ระบบการควบคุมฯ!F739</f>
        <v>138000</v>
      </c>
      <c r="E59" s="127"/>
      <c r="F59" s="112">
        <f t="shared" si="21"/>
        <v>138000</v>
      </c>
      <c r="G59" s="123">
        <f>+[6]ระบบการควบคุมฯ!G739+[6]ระบบการควบคุมฯ!H739</f>
        <v>0</v>
      </c>
      <c r="H59" s="123">
        <f>+[6]ระบบการควบคุมฯ!I739+[6]ระบบการควบคุมฯ!J739</f>
        <v>0</v>
      </c>
      <c r="I59" s="123">
        <f>+[6]ระบบการควบคุมฯ!K739+[6]ระบบการควบคุมฯ!L739</f>
        <v>96904.9</v>
      </c>
      <c r="J59" s="123">
        <f t="shared" si="20"/>
        <v>41095.100000000006</v>
      </c>
      <c r="K59" s="136">
        <f>+[6]ระบบการควบคุมฯ!E862</f>
        <v>175000</v>
      </c>
      <c r="L59" s="852"/>
      <c r="M59" s="112">
        <f>SUM(K59:K59)</f>
        <v>175000</v>
      </c>
      <c r="N59" s="123">
        <f>+[6]ระบบการควบคุมฯ!G862+[6]ระบบการควบคุมฯ!H862</f>
        <v>0</v>
      </c>
      <c r="O59" s="123"/>
      <c r="P59" s="123">
        <f>+[6]ระบบการควบคุมฯ!K862+[6]ระบบการควบคุมฯ!L862</f>
        <v>175000</v>
      </c>
      <c r="Q59" s="123">
        <f>+M59-N59-O59-P59</f>
        <v>0</v>
      </c>
      <c r="R59" s="123"/>
      <c r="S59" s="123"/>
      <c r="T59" s="123"/>
      <c r="U59" s="123"/>
      <c r="V59" s="123"/>
      <c r="W59" s="123"/>
      <c r="X59" s="123"/>
      <c r="Y59" s="123">
        <f t="shared" si="16"/>
        <v>313000</v>
      </c>
      <c r="Z59" s="123">
        <f t="shared" si="16"/>
        <v>0</v>
      </c>
      <c r="AA59" s="123">
        <f t="shared" si="17"/>
        <v>313000</v>
      </c>
      <c r="AB59" s="123">
        <f t="shared" si="18"/>
        <v>0</v>
      </c>
      <c r="AC59" s="123">
        <f t="shared" si="18"/>
        <v>0</v>
      </c>
      <c r="AD59" s="123">
        <f t="shared" si="18"/>
        <v>271904.90000000002</v>
      </c>
      <c r="AE59" s="123">
        <f t="shared" si="19"/>
        <v>41095.099999999977</v>
      </c>
      <c r="AF59" s="123"/>
      <c r="AG59" s="97" t="s">
        <v>14</v>
      </c>
    </row>
    <row r="60" spans="1:33" ht="46.95" customHeight="1" x14ac:dyDescent="0.6">
      <c r="A60" s="122" t="str">
        <f>+[6]ระบบการควบคุมฯ!A863</f>
        <v>5.1)</v>
      </c>
      <c r="B60" s="850" t="str">
        <f>+[6]ระบบการควบคุมฯ!B863</f>
        <v>ค่าวัสดุสำนักงาน ครั้งที่ 2  25,000 บาท</v>
      </c>
      <c r="C60" s="850" t="str">
        <f>+[6]ระบบการควบคุมฯ!C863</f>
        <v>ศธ04002/ว2369 ลว.11 ก.พ.69 ครั้งที่ 294  500,000 บาท</v>
      </c>
      <c r="D60" s="136"/>
      <c r="E60" s="127"/>
      <c r="F60" s="112"/>
      <c r="G60" s="123"/>
      <c r="H60" s="123"/>
      <c r="I60" s="123"/>
      <c r="J60" s="123"/>
      <c r="K60" s="136"/>
      <c r="L60" s="852"/>
      <c r="M60" s="112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97"/>
    </row>
    <row r="61" spans="1:33" ht="46.95" customHeight="1" x14ac:dyDescent="0.6">
      <c r="A61" s="122" t="str">
        <f>+[6]ระบบการควบคุมฯ!A864</f>
        <v>7)</v>
      </c>
      <c r="B61" s="850" t="str">
        <f>+[6]ระบบการควบคุมฯ!B864</f>
        <v>ค่าน้ำมันเชื้อเพลิงและหล่อลื่น 200,000 บาท อนุมัติครั้งที่ 1 60,000 บาท</v>
      </c>
      <c r="C61" s="850" t="str">
        <f>+[6]ระบบการควบคุมฯ!C864</f>
        <v>ศธ04002/ว46832 ลว.17 ต.ค. 68 ครั้งที่ 7  2,000,000 บาท</v>
      </c>
      <c r="D61" s="136">
        <f>+[6]ระบบการควบคุมฯ!F741</f>
        <v>65000</v>
      </c>
      <c r="E61" s="127"/>
      <c r="F61" s="112">
        <f t="shared" ref="F61:F64" si="22">SUM(D61:E61)</f>
        <v>65000</v>
      </c>
      <c r="G61" s="123">
        <f>+[6]ระบบการควบคุมฯ!G741+[6]ระบบการควบคุมฯ!H741</f>
        <v>0</v>
      </c>
      <c r="H61" s="123">
        <f>+[6]ระบบการควบคุมฯ!I741+[6]ระบบการควบคุมฯ!J741</f>
        <v>0</v>
      </c>
      <c r="I61" s="123">
        <f>+[6]ระบบการควบคุมฯ!K741+[6]ระบบการควบคุมฯ!L741</f>
        <v>27950</v>
      </c>
      <c r="J61" s="123">
        <f t="shared" ref="J61:J64" si="23">+F61-G61-H61-I61</f>
        <v>37050</v>
      </c>
      <c r="K61" s="136">
        <f>+[6]ระบบการควบคุมฯ!E864</f>
        <v>60000</v>
      </c>
      <c r="L61" s="852"/>
      <c r="M61" s="112">
        <f>SUM(K61:K61)</f>
        <v>60000</v>
      </c>
      <c r="N61" s="123">
        <f>+[6]ระบบการควบคุมฯ!G864+[6]ระบบการควบคุมฯ!H864</f>
        <v>0</v>
      </c>
      <c r="O61" s="123"/>
      <c r="P61" s="123">
        <f>+[6]ระบบการควบคุมฯ!K864+[6]ระบบการควบคุมฯ!L864</f>
        <v>60000</v>
      </c>
      <c r="Q61" s="123">
        <f>+M61-N61-O61-P61</f>
        <v>0</v>
      </c>
      <c r="R61" s="123"/>
      <c r="S61" s="123"/>
      <c r="T61" s="123"/>
      <c r="U61" s="123"/>
      <c r="V61" s="123"/>
      <c r="W61" s="123"/>
      <c r="X61" s="123"/>
      <c r="Y61" s="123">
        <f t="shared" ref="Y61:Z63" si="24">+R61+K61+D61</f>
        <v>125000</v>
      </c>
      <c r="Z61" s="123">
        <f t="shared" si="24"/>
        <v>0</v>
      </c>
      <c r="AA61" s="123">
        <f t="shared" ref="AA61:AA63" si="25">SUM(Y61:Z61)</f>
        <v>125000</v>
      </c>
      <c r="AB61" s="123">
        <f t="shared" ref="AB61:AD63" si="26">+G61+N61+U61</f>
        <v>0</v>
      </c>
      <c r="AC61" s="123">
        <f t="shared" si="26"/>
        <v>0</v>
      </c>
      <c r="AD61" s="123">
        <f t="shared" si="26"/>
        <v>87950</v>
      </c>
      <c r="AE61" s="123">
        <f t="shared" ref="AE61:AE63" si="27">+AA61-AB61-AC61-AD61</f>
        <v>37050</v>
      </c>
      <c r="AF61" s="123"/>
      <c r="AG61" s="97" t="s">
        <v>14</v>
      </c>
    </row>
    <row r="62" spans="1:33" ht="37.200000000000003" customHeight="1" x14ac:dyDescent="0.6">
      <c r="A62" s="122">
        <f>+[6]ระบบการควบคุมฯ!A865</f>
        <v>0</v>
      </c>
      <c r="B62" s="850" t="str">
        <f>+[6]ระบบการควบคุมฯ!B745</f>
        <v>ค่าจ้างยืม 52000 บาท สาธารณูปโภคยืม 60,000  บาท โอนพาหนะ 50,000 บาท วัสดุยืม l8,000 บาท</v>
      </c>
      <c r="C62" s="850">
        <f>+[6]ระบบการควบคุมฯ!C745</f>
        <v>0</v>
      </c>
      <c r="D62" s="136">
        <f>+[6]ระบบการควบคุมฯ!F745</f>
        <v>0</v>
      </c>
      <c r="E62" s="127"/>
      <c r="F62" s="112">
        <f t="shared" si="22"/>
        <v>0</v>
      </c>
      <c r="G62" s="123">
        <f>+[6]ระบบการควบคุมฯ!G745+[6]ระบบการควบคุมฯ!H745</f>
        <v>0</v>
      </c>
      <c r="H62" s="123">
        <f>+[6]ระบบการควบคุมฯ!I745+[6]ระบบการควบคุมฯ!J745</f>
        <v>0</v>
      </c>
      <c r="I62" s="123">
        <f>+[6]ระบบการควบคุมฯ!K745+[6]ระบบการควบคุมฯ!L745</f>
        <v>0</v>
      </c>
      <c r="J62" s="123">
        <f t="shared" si="23"/>
        <v>0</v>
      </c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>
        <f t="shared" si="24"/>
        <v>0</v>
      </c>
      <c r="Z62" s="123">
        <f t="shared" si="24"/>
        <v>0</v>
      </c>
      <c r="AA62" s="123">
        <f t="shared" si="25"/>
        <v>0</v>
      </c>
      <c r="AB62" s="123">
        <f t="shared" si="26"/>
        <v>0</v>
      </c>
      <c r="AC62" s="123">
        <f t="shared" si="26"/>
        <v>0</v>
      </c>
      <c r="AD62" s="123">
        <f t="shared" si="26"/>
        <v>0</v>
      </c>
      <c r="AE62" s="123">
        <f t="shared" si="27"/>
        <v>0</v>
      </c>
      <c r="AF62" s="123"/>
      <c r="AG62" s="97" t="s">
        <v>14</v>
      </c>
    </row>
    <row r="63" spans="1:33" ht="37.200000000000003" customHeight="1" x14ac:dyDescent="0.6">
      <c r="A63" s="122" t="str">
        <f>+[6]ระบบการควบคุมฯ!A866</f>
        <v>8.1)</v>
      </c>
      <c r="B63" s="137" t="str">
        <f>+[6]ระบบการควบคุมฯ!B866</f>
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</c>
      <c r="C63" s="137" t="str">
        <f>+[6]ระบบการควบคุมฯ!C866</f>
        <v>ศธ04002/ว46832 ลว.17 ต.ค. 68 ครั้งที่ 7  2,000,000 บาท</v>
      </c>
      <c r="D63" s="138"/>
      <c r="E63" s="125">
        <f>+[6]ระบบการควบคุมฯ!F742</f>
        <v>50000</v>
      </c>
      <c r="F63" s="116">
        <f>SUM(D63:E63)</f>
        <v>50000</v>
      </c>
      <c r="G63" s="126">
        <f>+[6]ระบบการควบคุมฯ!G742+[6]ระบบการควบคุมฯ!H742</f>
        <v>0</v>
      </c>
      <c r="H63" s="126">
        <f>+[6]ระบบการควบคุมฯ!I742+[6]ระบบการควบคุมฯ!J742</f>
        <v>0</v>
      </c>
      <c r="I63" s="126">
        <f>+[6]ระบบการควบคุมฯ!K742+[6]ระบบการควบคุมฯ!L742</f>
        <v>0</v>
      </c>
      <c r="J63" s="126">
        <f>+F63-G63-H63-I63</f>
        <v>50000</v>
      </c>
      <c r="K63" s="138">
        <f>+[6]ระบบการควบคุมฯ!E866</f>
        <v>110000</v>
      </c>
      <c r="L63" s="506"/>
      <c r="M63" s="116">
        <f t="shared" ref="M63" si="28">SUM(K63:K63)</f>
        <v>110000</v>
      </c>
      <c r="N63" s="126">
        <f>+[6]ระบบการควบคุมฯ!G866+[6]ระบบการควบคุมฯ!H866</f>
        <v>0</v>
      </c>
      <c r="O63" s="126"/>
      <c r="P63" s="126">
        <f>+[6]ระบบการควบคุมฯ!K866+[6]ระบบการควบคุมฯ!L866</f>
        <v>106061.48</v>
      </c>
      <c r="Q63" s="126">
        <f t="shared" ref="Q63" si="29">+M63-N63-O63-P63</f>
        <v>3938.5200000000041</v>
      </c>
      <c r="R63" s="126"/>
      <c r="S63" s="126"/>
      <c r="T63" s="126"/>
      <c r="U63" s="126"/>
      <c r="V63" s="126"/>
      <c r="W63" s="126"/>
      <c r="X63" s="126"/>
      <c r="Y63" s="126">
        <f t="shared" si="24"/>
        <v>110000</v>
      </c>
      <c r="Z63" s="126">
        <f t="shared" si="24"/>
        <v>50000</v>
      </c>
      <c r="AA63" s="126">
        <f t="shared" si="25"/>
        <v>160000</v>
      </c>
      <c r="AB63" s="126">
        <f t="shared" si="26"/>
        <v>0</v>
      </c>
      <c r="AC63" s="126">
        <f t="shared" si="26"/>
        <v>0</v>
      </c>
      <c r="AD63" s="126">
        <f t="shared" si="26"/>
        <v>106061.48</v>
      </c>
      <c r="AE63" s="126">
        <f t="shared" si="27"/>
        <v>53938.520000000004</v>
      </c>
      <c r="AF63" s="126"/>
      <c r="AG63" s="97" t="s">
        <v>14</v>
      </c>
    </row>
    <row r="64" spans="1:33" ht="55.8" x14ac:dyDescent="0.6">
      <c r="A64" s="124" t="str">
        <f>+[6]ระบบการควบคุมฯ!A868</f>
        <v>9)</v>
      </c>
      <c r="B64" s="137" t="str">
        <f>+[6]ระบบการควบคุมฯ!B868</f>
        <v>งบกลาง 200,000 บาท กลยุทธ์ที่ 1 ยืม 62,000 บาท ค่าสาธารณูปโภคยืม 100,000 บาท กลยุทย์ 2 ยืม 30710 บาท</v>
      </c>
      <c r="C64" s="137" t="str">
        <f>+[6]ระบบการควบคุมฯ!C868</f>
        <v>ศธ04002/ว46832 ลว.17 ต.ค. 68 ครั้งที่ 7  2,000,000 บาท</v>
      </c>
      <c r="D64" s="138">
        <f>+[6]ระบบการควบคุมฯ!F744</f>
        <v>0</v>
      </c>
      <c r="E64" s="125"/>
      <c r="F64" s="116">
        <f t="shared" si="22"/>
        <v>0</v>
      </c>
      <c r="G64" s="126">
        <f>+[6]ระบบการควบคุมฯ!G744+[6]ระบบการควบคุมฯ!H744</f>
        <v>0</v>
      </c>
      <c r="H64" s="126">
        <f>+[6]ระบบการควบคุมฯ!I744+[6]ระบบการควบคุมฯ!J744</f>
        <v>0</v>
      </c>
      <c r="I64" s="126">
        <f>+[6]ระบบการควบคุมฯ!K744+[6]ระบบการควบคุมฯ!L744</f>
        <v>0</v>
      </c>
      <c r="J64" s="126">
        <f t="shared" si="23"/>
        <v>0</v>
      </c>
      <c r="K64" s="126">
        <f>+[6]ระบบการควบคุมฯ!E868</f>
        <v>0</v>
      </c>
      <c r="L64" s="590"/>
      <c r="M64" s="116">
        <f>SUM(K64:K64)</f>
        <v>0</v>
      </c>
      <c r="N64" s="126">
        <f>+[6]ระบบการควบคุมฯ!G868+[6]ระบบการควบคุมฯ!H868</f>
        <v>0</v>
      </c>
      <c r="O64" s="126"/>
      <c r="P64" s="126">
        <f>+[6]ระบบการควบคุมฯ!K868+[6]ระบบการควบคุมฯ!L868</f>
        <v>0</v>
      </c>
      <c r="Q64" s="126">
        <f>+M64-N64-O64-P64</f>
        <v>0</v>
      </c>
      <c r="R64" s="126"/>
      <c r="S64" s="126"/>
      <c r="T64" s="126"/>
      <c r="U64" s="126"/>
      <c r="V64" s="126"/>
      <c r="W64" s="126"/>
      <c r="X64" s="126"/>
      <c r="Y64" s="126">
        <f>+R64+K64+D64</f>
        <v>0</v>
      </c>
      <c r="Z64" s="126">
        <f>+S64+L64+E64</f>
        <v>0</v>
      </c>
      <c r="AA64" s="126">
        <f>SUM(Y64:Z64)</f>
        <v>0</v>
      </c>
      <c r="AB64" s="126">
        <f>+G64+N64+U64</f>
        <v>0</v>
      </c>
      <c r="AC64" s="126">
        <f>+H64+O64+V64</f>
        <v>0</v>
      </c>
      <c r="AD64" s="126">
        <f>+I64+P64+W64</f>
        <v>0</v>
      </c>
      <c r="AE64" s="126">
        <f>+AA64-AB64-AC64-AD64</f>
        <v>0</v>
      </c>
      <c r="AF64" s="126"/>
      <c r="AG64" s="44" t="s">
        <v>15</v>
      </c>
    </row>
    <row r="65" spans="1:33" ht="55.8" customHeight="1" x14ac:dyDescent="0.6">
      <c r="A65" s="854">
        <f>+[6]ระบบการควบคุมฯ!A871</f>
        <v>2</v>
      </c>
      <c r="B65" s="855" t="str">
        <f>+[6]ระบบการควบคุมฯ!B871</f>
        <v>งบกลยุทธ์ ของสพป.ปท.2 1,800,000 บาท</v>
      </c>
      <c r="C65" s="854" t="str">
        <f>+[6]ระบบการควบคุมฯ!C871</f>
        <v>ศธ04002/ว46832 ลว.17 ต.ค. 68 ครั้งที่ 7  2,000,000 บาท</v>
      </c>
      <c r="D65" s="856">
        <f t="shared" ref="D65:AE65" si="30">+D66+D77+D82+D85</f>
        <v>0</v>
      </c>
      <c r="E65" s="856">
        <f t="shared" si="30"/>
        <v>177290</v>
      </c>
      <c r="F65" s="856">
        <f t="shared" si="30"/>
        <v>177290</v>
      </c>
      <c r="G65" s="856">
        <f t="shared" si="30"/>
        <v>0</v>
      </c>
      <c r="H65" s="856">
        <f t="shared" si="30"/>
        <v>0</v>
      </c>
      <c r="I65" s="856">
        <f t="shared" si="30"/>
        <v>100350</v>
      </c>
      <c r="J65" s="856">
        <f t="shared" si="30"/>
        <v>76940</v>
      </c>
      <c r="K65" s="856">
        <f t="shared" si="30"/>
        <v>0</v>
      </c>
      <c r="L65" s="856">
        <f t="shared" si="30"/>
        <v>1132710</v>
      </c>
      <c r="M65" s="856">
        <f t="shared" si="30"/>
        <v>1132710</v>
      </c>
      <c r="N65" s="856">
        <f t="shared" si="30"/>
        <v>0</v>
      </c>
      <c r="O65" s="856">
        <f t="shared" si="30"/>
        <v>0</v>
      </c>
      <c r="P65" s="856">
        <f t="shared" si="30"/>
        <v>751566</v>
      </c>
      <c r="Q65" s="856">
        <f t="shared" si="30"/>
        <v>381144</v>
      </c>
      <c r="R65" s="856">
        <f t="shared" si="30"/>
        <v>0</v>
      </c>
      <c r="S65" s="856">
        <f t="shared" si="30"/>
        <v>0</v>
      </c>
      <c r="T65" s="856">
        <f t="shared" si="30"/>
        <v>0</v>
      </c>
      <c r="U65" s="856">
        <f t="shared" si="30"/>
        <v>0</v>
      </c>
      <c r="V65" s="856">
        <f t="shared" si="30"/>
        <v>0</v>
      </c>
      <c r="W65" s="856">
        <f t="shared" si="30"/>
        <v>0</v>
      </c>
      <c r="X65" s="856">
        <f t="shared" si="30"/>
        <v>0</v>
      </c>
      <c r="Y65" s="856">
        <f t="shared" si="30"/>
        <v>0</v>
      </c>
      <c r="Z65" s="856">
        <f t="shared" si="30"/>
        <v>1310000</v>
      </c>
      <c r="AA65" s="856">
        <f t="shared" si="30"/>
        <v>1310000</v>
      </c>
      <c r="AB65" s="856">
        <f t="shared" si="30"/>
        <v>0</v>
      </c>
      <c r="AC65" s="856">
        <f t="shared" si="30"/>
        <v>0</v>
      </c>
      <c r="AD65" s="856">
        <f t="shared" si="30"/>
        <v>851916</v>
      </c>
      <c r="AE65" s="856">
        <f t="shared" si="30"/>
        <v>458084</v>
      </c>
      <c r="AF65" s="856">
        <f>SUM(AF82:AF99)</f>
        <v>0</v>
      </c>
      <c r="AG65" s="857" t="s">
        <v>13</v>
      </c>
    </row>
    <row r="66" spans="1:33" ht="37.200000000000003" hidden="1" customHeight="1" x14ac:dyDescent="0.6">
      <c r="A66" s="858" t="str">
        <f>+[6]ระบบการควบคุมฯ!A872</f>
        <v>2.1)</v>
      </c>
      <c r="B66" s="859" t="str">
        <f>+[6]ระบบการควบคุมฯ!B872</f>
        <v>กลยุทธ์ที่ 1 ยกระดับคุณภาพการศึกษา 391,200 บาท จัดสรรครั้งที่ 1 362,000 บาท จัดครั้งที่ 2   4,200 บาท</v>
      </c>
      <c r="C66" s="860" t="str">
        <f>+C65</f>
        <v>ศธ04002/ว46832 ลว.17 ต.ค. 68 ครั้งที่ 7  2,000,000 บาท</v>
      </c>
      <c r="D66" s="861">
        <f>SUM(D67:D76)</f>
        <v>0</v>
      </c>
      <c r="E66" s="861">
        <f t="shared" ref="E66:J66" si="31">SUM(E67:E76)</f>
        <v>4200</v>
      </c>
      <c r="F66" s="861">
        <f t="shared" si="31"/>
        <v>4200</v>
      </c>
      <c r="G66" s="861">
        <f t="shared" si="31"/>
        <v>0</v>
      </c>
      <c r="H66" s="861">
        <f t="shared" si="31"/>
        <v>0</v>
      </c>
      <c r="I66" s="861">
        <f t="shared" si="31"/>
        <v>0</v>
      </c>
      <c r="J66" s="861">
        <f t="shared" si="31"/>
        <v>4200</v>
      </c>
      <c r="K66" s="861">
        <f>SUM(K67:K76)</f>
        <v>0</v>
      </c>
      <c r="L66" s="861">
        <f>SUM(L67:L76)</f>
        <v>362000</v>
      </c>
      <c r="M66" s="861">
        <f t="shared" ref="M66:AF66" si="32">SUM(M67:M76)</f>
        <v>362000</v>
      </c>
      <c r="N66" s="861">
        <f t="shared" si="32"/>
        <v>0</v>
      </c>
      <c r="O66" s="861">
        <f t="shared" si="32"/>
        <v>0</v>
      </c>
      <c r="P66" s="861">
        <f t="shared" si="32"/>
        <v>235757</v>
      </c>
      <c r="Q66" s="861">
        <f t="shared" si="32"/>
        <v>126243</v>
      </c>
      <c r="R66" s="861">
        <f t="shared" si="32"/>
        <v>0</v>
      </c>
      <c r="S66" s="861">
        <f t="shared" si="32"/>
        <v>0</v>
      </c>
      <c r="T66" s="861">
        <f t="shared" si="32"/>
        <v>0</v>
      </c>
      <c r="U66" s="861">
        <f t="shared" si="32"/>
        <v>0</v>
      </c>
      <c r="V66" s="861">
        <f t="shared" si="32"/>
        <v>0</v>
      </c>
      <c r="W66" s="861">
        <f t="shared" si="32"/>
        <v>0</v>
      </c>
      <c r="X66" s="861">
        <f t="shared" si="32"/>
        <v>0</v>
      </c>
      <c r="Y66" s="861">
        <f t="shared" si="32"/>
        <v>0</v>
      </c>
      <c r="Z66" s="861">
        <f t="shared" si="32"/>
        <v>366200</v>
      </c>
      <c r="AA66" s="861">
        <f t="shared" si="32"/>
        <v>366200</v>
      </c>
      <c r="AB66" s="861">
        <f t="shared" si="32"/>
        <v>0</v>
      </c>
      <c r="AC66" s="861">
        <f t="shared" si="32"/>
        <v>0</v>
      </c>
      <c r="AD66" s="861">
        <f t="shared" si="32"/>
        <v>235757</v>
      </c>
      <c r="AE66" s="861">
        <f t="shared" si="32"/>
        <v>130443</v>
      </c>
      <c r="AF66" s="861">
        <f t="shared" si="32"/>
        <v>0</v>
      </c>
      <c r="AG66" s="862"/>
    </row>
    <row r="67" spans="1:33" ht="37.200000000000003" customHeight="1" x14ac:dyDescent="0.6">
      <c r="A67" s="863" t="str">
        <f>+[6]ระบบการควบคุมฯ!A873</f>
        <v>2.1.1)</v>
      </c>
      <c r="B67" s="585" t="str">
        <f>+[6]ระบบการควบคุมฯ!B873</f>
        <v>โครงการพัฒนาหลักสูตรสถานศึกษาและกระบวนการจัดการเรียนรู้สู่ฐานสมรรถนะ 67,950 บาท</v>
      </c>
      <c r="C67" s="140" t="str">
        <f>+[6]ระบบการควบคุมฯ!C873</f>
        <v>ศธ04002/ว46832 ลว.17 ต.ค. 68 ครั้งที่ 7  2,000,000 บาท</v>
      </c>
      <c r="D67" s="864"/>
      <c r="E67" s="864"/>
      <c r="F67" s="864"/>
      <c r="G67" s="864"/>
      <c r="H67" s="864"/>
      <c r="I67" s="864"/>
      <c r="J67" s="864"/>
      <c r="K67" s="112">
        <f>+[6]ระบบการควบคุมฯ!D881</f>
        <v>0</v>
      </c>
      <c r="L67" s="112">
        <f>+[6]ระบบการควบคุมฯ!E873</f>
        <v>67950</v>
      </c>
      <c r="M67" s="112">
        <f t="shared" ref="M67:M76" si="33">SUM(K67:L67)</f>
        <v>67950</v>
      </c>
      <c r="N67" s="112">
        <f>+[6]ระบบการควบคุมฯ!G873+[6]ระบบการควบคุมฯ!H873</f>
        <v>0</v>
      </c>
      <c r="O67" s="112"/>
      <c r="P67" s="112">
        <f>+[6]ระบบการควบคุมฯ!K873+[6]ระบบการควบคุมฯ!L873</f>
        <v>65450</v>
      </c>
      <c r="Q67" s="112">
        <f>+M67-N67-O67-P67</f>
        <v>2500</v>
      </c>
      <c r="R67" s="864"/>
      <c r="S67" s="864"/>
      <c r="T67" s="864"/>
      <c r="U67" s="864"/>
      <c r="V67" s="864"/>
      <c r="W67" s="864"/>
      <c r="X67" s="864"/>
      <c r="Y67" s="112">
        <f>+D67+K67+R67</f>
        <v>0</v>
      </c>
      <c r="Z67" s="112">
        <f>+E67+S67+L67</f>
        <v>67950</v>
      </c>
      <c r="AA67" s="112">
        <f>SUM(Y67:Z67)</f>
        <v>67950</v>
      </c>
      <c r="AB67" s="112">
        <f>+G67+U67+N67</f>
        <v>0</v>
      </c>
      <c r="AC67" s="112">
        <f>+H67+V67+O67</f>
        <v>0</v>
      </c>
      <c r="AD67" s="112">
        <f>+I67+W67+P67</f>
        <v>65450</v>
      </c>
      <c r="AE67" s="112">
        <f>+AA67-AB67-AC67-AD67</f>
        <v>2500</v>
      </c>
      <c r="AF67" s="864"/>
      <c r="AG67" s="865" t="s">
        <v>13</v>
      </c>
    </row>
    <row r="68" spans="1:33" ht="37.200000000000003" hidden="1" customHeight="1" x14ac:dyDescent="0.6">
      <c r="A68" s="863">
        <f>+[6]ระบบการควบคุมฯ!A874</f>
        <v>0</v>
      </c>
      <c r="B68" s="585" t="str">
        <f>+[6]ระบบการควบคุมฯ!B874</f>
        <v>อนุมพิ่มครั้งที่ 2   49,950 บาท</v>
      </c>
      <c r="C68" s="140" t="str">
        <f>+[6]ระบบการควบคุมฯ!C874</f>
        <v>ศธ04002/ว2369 ลว.11 ก.พ.69 ครั้งที่ 294  500,000 บาท</v>
      </c>
      <c r="D68" s="864"/>
      <c r="E68" s="864"/>
      <c r="F68" s="864"/>
      <c r="G68" s="864"/>
      <c r="H68" s="864"/>
      <c r="I68" s="864"/>
      <c r="J68" s="864"/>
      <c r="K68" s="112">
        <f>+[6]ระบบการควบคุมฯ!D883</f>
        <v>0</v>
      </c>
      <c r="L68" s="112">
        <f>+[6]ระบบการควบคุมฯ!E874</f>
        <v>0</v>
      </c>
      <c r="M68" s="112">
        <f t="shared" si="33"/>
        <v>0</v>
      </c>
      <c r="N68" s="112">
        <f>+[6]ระบบการควบคุมฯ!G874+[6]ระบบการควบคุมฯ!H874</f>
        <v>0</v>
      </c>
      <c r="O68" s="112"/>
      <c r="P68" s="112">
        <f>+[6]ระบบการควบคุมฯ!K874+[6]ระบบการควบคุมฯ!L874</f>
        <v>0</v>
      </c>
      <c r="Q68" s="112">
        <f t="shared" ref="Q68:Q75" si="34">+M68-N68-O68-P68</f>
        <v>0</v>
      </c>
      <c r="R68" s="864"/>
      <c r="S68" s="864"/>
      <c r="T68" s="864"/>
      <c r="U68" s="864"/>
      <c r="V68" s="864"/>
      <c r="W68" s="864"/>
      <c r="X68" s="864"/>
      <c r="Y68" s="112">
        <f t="shared" ref="Y68:Y76" si="35">+D68+K68+R68</f>
        <v>0</v>
      </c>
      <c r="Z68" s="112">
        <f t="shared" ref="Z68:Z76" si="36">+E68+S68+L68</f>
        <v>0</v>
      </c>
      <c r="AA68" s="112">
        <f t="shared" ref="AA68:AA76" si="37">SUM(Y68:Z68)</f>
        <v>0</v>
      </c>
      <c r="AB68" s="112">
        <f t="shared" ref="AB68:AD76" si="38">+G68+U68+N68</f>
        <v>0</v>
      </c>
      <c r="AC68" s="112">
        <f t="shared" si="38"/>
        <v>0</v>
      </c>
      <c r="AD68" s="112">
        <f t="shared" si="38"/>
        <v>0</v>
      </c>
      <c r="AE68" s="112">
        <f t="shared" ref="AE68:AE76" si="39">+AA68-AB68-AC68-AD68</f>
        <v>0</v>
      </c>
      <c r="AF68" s="864"/>
      <c r="AG68" s="865"/>
    </row>
    <row r="69" spans="1:33" ht="37.200000000000003" hidden="1" customHeight="1" x14ac:dyDescent="0.6">
      <c r="A69" s="863" t="str">
        <f>+[6]ระบบการควบคุมฯ!A875</f>
        <v>2.1.2)</v>
      </c>
      <c r="B69" s="585" t="str">
        <f>+[6]ระบบการควบคุมฯ!B875</f>
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</c>
      <c r="C69" s="140" t="str">
        <f>+[6]ระบบการควบคุมฯ!C875</f>
        <v>ศธ04002/ว46832 ลว.17 ต.ค. 68 ครั้งที่ 7  2,000,000 บาท</v>
      </c>
      <c r="D69" s="864"/>
      <c r="E69" s="864"/>
      <c r="F69" s="864"/>
      <c r="G69" s="864"/>
      <c r="H69" s="864"/>
      <c r="I69" s="864"/>
      <c r="J69" s="864"/>
      <c r="K69" s="112">
        <f>+[6]ระบบการควบคุมฯ!D884</f>
        <v>0</v>
      </c>
      <c r="L69" s="112">
        <f>+[6]ระบบการควบคุมฯ!E875</f>
        <v>50000</v>
      </c>
      <c r="M69" s="112">
        <f t="shared" si="33"/>
        <v>50000</v>
      </c>
      <c r="N69" s="112">
        <f>+[6]ระบบการควบคุมฯ!G875+[6]ระบบการควบคุมฯ!H875</f>
        <v>0</v>
      </c>
      <c r="O69" s="112"/>
      <c r="P69" s="112">
        <f>+[6]ระบบการควบคุมฯ!K875+[6]ระบบการควบคุมฯ!L875</f>
        <v>30600</v>
      </c>
      <c r="Q69" s="112">
        <f t="shared" si="34"/>
        <v>19400</v>
      </c>
      <c r="R69" s="864"/>
      <c r="S69" s="864"/>
      <c r="T69" s="864"/>
      <c r="U69" s="864"/>
      <c r="V69" s="864"/>
      <c r="W69" s="864"/>
      <c r="X69" s="864"/>
      <c r="Y69" s="112">
        <f t="shared" si="35"/>
        <v>0</v>
      </c>
      <c r="Z69" s="112">
        <f t="shared" si="36"/>
        <v>50000</v>
      </c>
      <c r="AA69" s="112">
        <f t="shared" si="37"/>
        <v>50000</v>
      </c>
      <c r="AB69" s="112">
        <f t="shared" si="38"/>
        <v>0</v>
      </c>
      <c r="AC69" s="112">
        <f t="shared" si="38"/>
        <v>0</v>
      </c>
      <c r="AD69" s="112">
        <f t="shared" si="38"/>
        <v>30600</v>
      </c>
      <c r="AE69" s="112">
        <f t="shared" si="39"/>
        <v>19400</v>
      </c>
      <c r="AF69" s="864"/>
      <c r="AG69" s="865" t="s">
        <v>13</v>
      </c>
    </row>
    <row r="70" spans="1:33" ht="55.8" hidden="1" customHeight="1" x14ac:dyDescent="0.6">
      <c r="A70" s="863">
        <f>+[6]ระบบการควบคุมฯ!A876</f>
        <v>0</v>
      </c>
      <c r="B70" s="585" t="str">
        <f>+[6]ระบบการควบคุมฯ!B876</f>
        <v>อนุมพิ่มครั้งที่ 2  30,000 บาท</v>
      </c>
      <c r="C70" s="140" t="str">
        <f>+[6]ระบบการควบคุมฯ!C876</f>
        <v>ศธ04002/ว2369 ลว.11 ก.พ.69 ครั้งที่ 294  500,000 บาท</v>
      </c>
      <c r="D70" s="864"/>
      <c r="E70" s="864"/>
      <c r="F70" s="864"/>
      <c r="G70" s="864"/>
      <c r="H70" s="864"/>
      <c r="I70" s="864"/>
      <c r="J70" s="864"/>
      <c r="K70" s="112">
        <f>+[6]ระบบการควบคุมฯ!D885</f>
        <v>0</v>
      </c>
      <c r="L70" s="112">
        <f>+[6]ระบบการควบคุมฯ!E876</f>
        <v>0</v>
      </c>
      <c r="M70" s="112">
        <f t="shared" si="33"/>
        <v>0</v>
      </c>
      <c r="N70" s="112">
        <f>+[6]ระบบการควบคุมฯ!G876+[6]ระบบการควบคุมฯ!H876</f>
        <v>0</v>
      </c>
      <c r="O70" s="112"/>
      <c r="P70" s="112">
        <f>+[6]ระบบการควบคุมฯ!K876+[6]ระบบการควบคุมฯ!L876</f>
        <v>0</v>
      </c>
      <c r="Q70" s="112">
        <f t="shared" si="34"/>
        <v>0</v>
      </c>
      <c r="R70" s="864"/>
      <c r="S70" s="864"/>
      <c r="T70" s="864"/>
      <c r="U70" s="864"/>
      <c r="V70" s="864"/>
      <c r="W70" s="864"/>
      <c r="X70" s="864"/>
      <c r="Y70" s="112">
        <f t="shared" si="35"/>
        <v>0</v>
      </c>
      <c r="Z70" s="112">
        <f t="shared" si="36"/>
        <v>0</v>
      </c>
      <c r="AA70" s="112">
        <f t="shared" si="37"/>
        <v>0</v>
      </c>
      <c r="AB70" s="112">
        <f t="shared" si="38"/>
        <v>0</v>
      </c>
      <c r="AC70" s="112">
        <f t="shared" si="38"/>
        <v>0</v>
      </c>
      <c r="AD70" s="112">
        <f t="shared" si="38"/>
        <v>0</v>
      </c>
      <c r="AE70" s="112">
        <f t="shared" si="39"/>
        <v>0</v>
      </c>
      <c r="AF70" s="864"/>
      <c r="AG70" s="865"/>
    </row>
    <row r="71" spans="1:33" ht="46.95" hidden="1" customHeight="1" x14ac:dyDescent="0.6">
      <c r="A71" s="863" t="str">
        <f>+[6]ระบบการควบคุมฯ!A877</f>
        <v>2.1.3)</v>
      </c>
      <c r="B71" s="585" t="str">
        <f>+[6]ระบบการควบคุมฯ!B877</f>
        <v>โครงการส่งเสริมประสิทธิผลการสอนของครูโดยการใช้ปัญญาประดิษฐ์ (AI) บนแพลตฟอร์ดิจิทัล 43,850 บาท</v>
      </c>
      <c r="C71" s="140" t="str">
        <f>+[6]ระบบการควบคุมฯ!C877</f>
        <v>ศธ04002/ว46832 ลว.17 ต.ค. 68 ครั้งที่ 7  2,000,000 บาท</v>
      </c>
      <c r="D71" s="864"/>
      <c r="E71" s="864"/>
      <c r="F71" s="864"/>
      <c r="G71" s="864"/>
      <c r="H71" s="864"/>
      <c r="I71" s="864"/>
      <c r="J71" s="864"/>
      <c r="K71" s="112">
        <f>+[6]ระบบการควบคุมฯ!D886</f>
        <v>0</v>
      </c>
      <c r="L71" s="112">
        <f>+[6]ระบบการควบคุมฯ!E877</f>
        <v>43850</v>
      </c>
      <c r="M71" s="112">
        <f t="shared" si="33"/>
        <v>43850</v>
      </c>
      <c r="N71" s="112">
        <f>+[6]ระบบการควบคุมฯ!G877+[6]ระบบการควบคุมฯ!H877</f>
        <v>0</v>
      </c>
      <c r="O71" s="112"/>
      <c r="P71" s="112">
        <f>+[6]ระบบการควบคุมฯ!K877+[6]ระบบการควบคุมฯ!L877</f>
        <v>0</v>
      </c>
      <c r="Q71" s="112">
        <f t="shared" si="34"/>
        <v>43850</v>
      </c>
      <c r="R71" s="864"/>
      <c r="S71" s="864"/>
      <c r="T71" s="864"/>
      <c r="U71" s="864"/>
      <c r="V71" s="864"/>
      <c r="W71" s="864"/>
      <c r="X71" s="864"/>
      <c r="Y71" s="112">
        <f t="shared" si="35"/>
        <v>0</v>
      </c>
      <c r="Z71" s="112">
        <f t="shared" si="36"/>
        <v>43850</v>
      </c>
      <c r="AA71" s="112">
        <f t="shared" si="37"/>
        <v>43850</v>
      </c>
      <c r="AB71" s="112">
        <f t="shared" si="38"/>
        <v>0</v>
      </c>
      <c r="AC71" s="112">
        <f t="shared" si="38"/>
        <v>0</v>
      </c>
      <c r="AD71" s="112">
        <f t="shared" si="38"/>
        <v>0</v>
      </c>
      <c r="AE71" s="112">
        <f t="shared" si="39"/>
        <v>43850</v>
      </c>
      <c r="AF71" s="864"/>
      <c r="AG71" s="865" t="s">
        <v>13</v>
      </c>
    </row>
    <row r="72" spans="1:33" ht="37.200000000000003" customHeight="1" x14ac:dyDescent="0.6">
      <c r="A72" s="863">
        <f>+[6]ระบบการควบคุมฯ!A878</f>
        <v>0</v>
      </c>
      <c r="B72" s="585" t="str">
        <f>+[6]ระบบการควบคุมฯ!B878</f>
        <v>อนุมัติครั้งที่ 2 31850 บาท</v>
      </c>
      <c r="C72" s="140" t="str">
        <f>+[6]ระบบการควบคุมฯ!C878</f>
        <v>ศธ04002/ว2369 ลว.11 ก.พ.69 ครั้งที่ 294  500,000 บาท</v>
      </c>
      <c r="D72" s="864"/>
      <c r="E72" s="864"/>
      <c r="F72" s="864"/>
      <c r="G72" s="864"/>
      <c r="H72" s="864"/>
      <c r="I72" s="864"/>
      <c r="J72" s="864"/>
      <c r="K72" s="112">
        <f>+[6]ระบบการควบคุมฯ!D887</f>
        <v>0</v>
      </c>
      <c r="L72" s="112">
        <f>+[6]ระบบการควบคุมฯ!E878</f>
        <v>0</v>
      </c>
      <c r="M72" s="112">
        <f t="shared" si="33"/>
        <v>0</v>
      </c>
      <c r="N72" s="112">
        <f>+[6]ระบบการควบคุมฯ!G878+[6]ระบบการควบคุมฯ!H878</f>
        <v>0</v>
      </c>
      <c r="O72" s="112"/>
      <c r="P72" s="112">
        <f>+[6]ระบบการควบคุมฯ!K878+[6]ระบบการควบคุมฯ!L878</f>
        <v>0</v>
      </c>
      <c r="Q72" s="112">
        <f>+M72-N72-O72-P72</f>
        <v>0</v>
      </c>
      <c r="R72" s="864"/>
      <c r="S72" s="864"/>
      <c r="T72" s="864"/>
      <c r="U72" s="864"/>
      <c r="V72" s="864"/>
      <c r="W72" s="864"/>
      <c r="X72" s="864"/>
      <c r="Y72" s="112">
        <f t="shared" si="35"/>
        <v>0</v>
      </c>
      <c r="Z72" s="112">
        <f t="shared" si="36"/>
        <v>0</v>
      </c>
      <c r="AA72" s="112">
        <f t="shared" si="37"/>
        <v>0</v>
      </c>
      <c r="AB72" s="112">
        <f t="shared" si="38"/>
        <v>0</v>
      </c>
      <c r="AC72" s="112">
        <f t="shared" si="38"/>
        <v>0</v>
      </c>
      <c r="AD72" s="112">
        <f t="shared" si="38"/>
        <v>0</v>
      </c>
      <c r="AE72" s="112">
        <f t="shared" si="39"/>
        <v>0</v>
      </c>
      <c r="AF72" s="864"/>
      <c r="AG72" s="865"/>
    </row>
    <row r="73" spans="1:33" ht="37.200000000000003" hidden="1" customHeight="1" x14ac:dyDescent="0.6">
      <c r="A73" s="863" t="str">
        <f>+[6]ระบบการควบคุมฯ!A879</f>
        <v>2.1.4</v>
      </c>
      <c r="B73" s="585" t="str">
        <f>+[6]ระบบการควบคุมฯ!B879</f>
        <v xml:space="preserve">โครงการโรงเรียนคุณธรรม สพฐ. 25,000 บาท </v>
      </c>
      <c r="C73" s="140" t="str">
        <f>+[6]ระบบการควบคุมฯ!C879</f>
        <v>ศธ04002/ว2369 ลว.11 ก.พ.69 ครั้งที่ 294  500,000 บาท</v>
      </c>
      <c r="D73" s="864"/>
      <c r="E73" s="864"/>
      <c r="F73" s="864"/>
      <c r="G73" s="864"/>
      <c r="H73" s="864"/>
      <c r="I73" s="864"/>
      <c r="J73" s="864"/>
      <c r="K73" s="112">
        <f>+[6]ระบบการควบคุมฯ!D888</f>
        <v>0</v>
      </c>
      <c r="L73" s="112">
        <f>+[6]ระบบการควบคุมฯ!E879</f>
        <v>25000</v>
      </c>
      <c r="M73" s="112">
        <f t="shared" si="33"/>
        <v>25000</v>
      </c>
      <c r="N73" s="112">
        <f>+[6]ระบบการควบคุมฯ!G879+[6]ระบบการควบคุมฯ!H879</f>
        <v>0</v>
      </c>
      <c r="O73" s="112"/>
      <c r="P73" s="112">
        <f>+[6]ระบบการควบคุมฯ!K879+[6]ระบบการควบคุมฯ!L879</f>
        <v>15500</v>
      </c>
      <c r="Q73" s="112">
        <f t="shared" si="34"/>
        <v>9500</v>
      </c>
      <c r="R73" s="864"/>
      <c r="S73" s="864"/>
      <c r="T73" s="864"/>
      <c r="U73" s="864"/>
      <c r="V73" s="864"/>
      <c r="W73" s="864"/>
      <c r="X73" s="864"/>
      <c r="Y73" s="112">
        <f t="shared" si="35"/>
        <v>0</v>
      </c>
      <c r="Z73" s="112">
        <f t="shared" si="36"/>
        <v>25000</v>
      </c>
      <c r="AA73" s="112">
        <f t="shared" si="37"/>
        <v>25000</v>
      </c>
      <c r="AB73" s="112">
        <f t="shared" si="38"/>
        <v>0</v>
      </c>
      <c r="AC73" s="112">
        <f t="shared" si="38"/>
        <v>0</v>
      </c>
      <c r="AD73" s="112">
        <f t="shared" si="38"/>
        <v>15500</v>
      </c>
      <c r="AE73" s="112">
        <f t="shared" si="39"/>
        <v>9500</v>
      </c>
      <c r="AF73" s="864"/>
      <c r="AG73" s="865" t="s">
        <v>13</v>
      </c>
    </row>
    <row r="74" spans="1:33" ht="20.399999999999999" hidden="1" customHeight="1" x14ac:dyDescent="0.6">
      <c r="A74" s="863" t="str">
        <f>+[6]ระบบการควบคุมฯ!A880</f>
        <v>2.1.5</v>
      </c>
      <c r="B74" s="585" t="str">
        <f>+[6]ระบบการควบคุมฯ!B880</f>
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</c>
      <c r="C74" s="140" t="str">
        <f>+[6]ระบบการควบคุมฯ!C880</f>
        <v>ศธ04002/ว46832 ลว.17 ต.ค. 68 ครั้งที่ 7  2,000,000 บาท</v>
      </c>
      <c r="D74" s="864">
        <f>+[6]ระบบการควบคุมฯ!D762</f>
        <v>0</v>
      </c>
      <c r="E74" s="864">
        <f>+[6]ระบบการควบคุมฯ!E762</f>
        <v>4200</v>
      </c>
      <c r="F74" s="864">
        <f>SUM(D74:E74)</f>
        <v>4200</v>
      </c>
      <c r="G74" s="864">
        <f>+[6]ระบบการควบคุมฯ!G762+[6]ระบบการควบคุมฯ!H762</f>
        <v>0</v>
      </c>
      <c r="H74" s="864">
        <f>+[6]ระบบการควบคุมฯ!I762+[6]ระบบการควบคุมฯ!J762</f>
        <v>0</v>
      </c>
      <c r="I74" s="864">
        <f>+[6]ระบบการควบคุมฯ!K762+[6]ระบบการควบคุมฯ!L762</f>
        <v>0</v>
      </c>
      <c r="J74" s="864">
        <f>+F74-G74-H74-I74</f>
        <v>4200</v>
      </c>
      <c r="K74" s="112">
        <f>+[6]ระบบการควบคุมฯ!D889</f>
        <v>0</v>
      </c>
      <c r="L74" s="112">
        <f>+[6]ระบบการควบคุมฯ!E880</f>
        <v>93200</v>
      </c>
      <c r="M74" s="112">
        <f t="shared" si="33"/>
        <v>93200</v>
      </c>
      <c r="N74" s="112">
        <f>+[6]ระบบการควบคุมฯ!G880+[6]ระบบการควบคุมฯ!H880</f>
        <v>0</v>
      </c>
      <c r="O74" s="112"/>
      <c r="P74" s="112">
        <f>+[6]ระบบการควบคุมฯ!K880+[6]ระบบการควบคุมฯ!L880</f>
        <v>43757</v>
      </c>
      <c r="Q74" s="112">
        <f t="shared" si="34"/>
        <v>49443</v>
      </c>
      <c r="R74" s="864"/>
      <c r="S74" s="864"/>
      <c r="T74" s="864"/>
      <c r="U74" s="864"/>
      <c r="V74" s="864"/>
      <c r="W74" s="864"/>
      <c r="X74" s="864"/>
      <c r="Y74" s="112">
        <f t="shared" si="35"/>
        <v>0</v>
      </c>
      <c r="Z74" s="112">
        <f t="shared" si="36"/>
        <v>97400</v>
      </c>
      <c r="AA74" s="112">
        <f t="shared" si="37"/>
        <v>97400</v>
      </c>
      <c r="AB74" s="112">
        <f t="shared" si="38"/>
        <v>0</v>
      </c>
      <c r="AC74" s="112">
        <f t="shared" si="38"/>
        <v>0</v>
      </c>
      <c r="AD74" s="112">
        <f t="shared" si="38"/>
        <v>43757</v>
      </c>
      <c r="AE74" s="112">
        <f t="shared" si="39"/>
        <v>53643</v>
      </c>
      <c r="AF74" s="864"/>
      <c r="AG74" s="865" t="s">
        <v>13</v>
      </c>
    </row>
    <row r="75" spans="1:33" ht="20.399999999999999" hidden="1" customHeight="1" x14ac:dyDescent="0.6">
      <c r="A75" s="863">
        <f>+[6]ระบบการควบคุมฯ!A881</f>
        <v>0</v>
      </c>
      <c r="B75" s="585" t="str">
        <f>+[6]ระบบการควบคุมฯ!B881</f>
        <v>อนุมัติครั้งที่ 2  63,200 บาท</v>
      </c>
      <c r="C75" s="140" t="str">
        <f>+[6]ระบบการควบคุมฯ!C881</f>
        <v>ศธ04002/ว2369 ลว.11 ก.พ.69 ครั้งที่ 294  500,000 บาท</v>
      </c>
      <c r="D75" s="864"/>
      <c r="E75" s="864"/>
      <c r="F75" s="864"/>
      <c r="G75" s="864"/>
      <c r="H75" s="864"/>
      <c r="I75" s="864"/>
      <c r="J75" s="864"/>
      <c r="K75" s="112">
        <f>+[6]ระบบการควบคุมฯ!D890</f>
        <v>0</v>
      </c>
      <c r="L75" s="112">
        <f>+[6]ระบบการควบคุมฯ!E881</f>
        <v>0</v>
      </c>
      <c r="M75" s="112">
        <f t="shared" si="33"/>
        <v>0</v>
      </c>
      <c r="N75" s="112">
        <f>+[6]ระบบการควบคุมฯ!G881+[6]ระบบการควบคุมฯ!H881</f>
        <v>0</v>
      </c>
      <c r="O75" s="112"/>
      <c r="P75" s="112">
        <f>+[6]ระบบการควบคุมฯ!K881+[6]ระบบการควบคุมฯ!L881</f>
        <v>0</v>
      </c>
      <c r="Q75" s="112">
        <f t="shared" si="34"/>
        <v>0</v>
      </c>
      <c r="R75" s="864"/>
      <c r="S75" s="864"/>
      <c r="T75" s="864"/>
      <c r="U75" s="864"/>
      <c r="V75" s="864"/>
      <c r="W75" s="864"/>
      <c r="X75" s="864"/>
      <c r="Y75" s="112">
        <f t="shared" si="35"/>
        <v>0</v>
      </c>
      <c r="Z75" s="112">
        <f t="shared" si="36"/>
        <v>0</v>
      </c>
      <c r="AA75" s="112">
        <f t="shared" si="37"/>
        <v>0</v>
      </c>
      <c r="AB75" s="112">
        <f t="shared" si="38"/>
        <v>0</v>
      </c>
      <c r="AC75" s="112">
        <f t="shared" si="38"/>
        <v>0</v>
      </c>
      <c r="AD75" s="112">
        <f t="shared" si="38"/>
        <v>0</v>
      </c>
      <c r="AE75" s="112">
        <f t="shared" si="39"/>
        <v>0</v>
      </c>
      <c r="AF75" s="864"/>
      <c r="AG75" s="865"/>
    </row>
    <row r="76" spans="1:33" ht="55.8" hidden="1" customHeight="1" x14ac:dyDescent="0.6">
      <c r="A76" s="115" t="str">
        <f>+[6]ระบบการควบคุมฯ!A883</f>
        <v>2.1.6)</v>
      </c>
      <c r="B76" s="585" t="str">
        <f>+[6]ระบบการควบคุมฯ!B883</f>
        <v>โครงการวัดและประเมินผลเพื่อพัฒนาการเรียนรู้ของผู้เรียน  100,000 บาท อนุมัติครั้งที่  1   82,000 บาท</v>
      </c>
      <c r="C76" s="585" t="str">
        <f>+[6]ระบบการควบคุมฯ!C883</f>
        <v>ศธ04002/ว46832 ลว.17 ต.ค. 68 ครั้งที่ 7  2,000,000 บาท</v>
      </c>
      <c r="D76" s="112"/>
      <c r="E76" s="112"/>
      <c r="F76" s="112"/>
      <c r="G76" s="112"/>
      <c r="H76" s="112"/>
      <c r="I76" s="112"/>
      <c r="J76" s="112"/>
      <c r="K76" s="112">
        <f>+[6]ระบบการควบคุมฯ!D883</f>
        <v>0</v>
      </c>
      <c r="L76" s="112">
        <f>+[6]ระบบการควบคุมฯ!E883</f>
        <v>82000</v>
      </c>
      <c r="M76" s="112">
        <f t="shared" si="33"/>
        <v>82000</v>
      </c>
      <c r="N76" s="112">
        <f>+[6]ระบบการควบคุมฯ!G883+[6]ระบบการควบคุมฯ!H883</f>
        <v>0</v>
      </c>
      <c r="O76" s="112"/>
      <c r="P76" s="112">
        <f>+[6]ระบบการควบคุมฯ!K883+[6]ระบบการควบคุมฯ!L883</f>
        <v>80450</v>
      </c>
      <c r="Q76" s="112">
        <f>+M76-N76-O76-P76</f>
        <v>1550</v>
      </c>
      <c r="R76" s="112"/>
      <c r="S76" s="112"/>
      <c r="T76" s="112"/>
      <c r="U76" s="112"/>
      <c r="V76" s="112"/>
      <c r="W76" s="112"/>
      <c r="X76" s="112"/>
      <c r="Y76" s="112">
        <f t="shared" si="35"/>
        <v>0</v>
      </c>
      <c r="Z76" s="112">
        <f t="shared" si="36"/>
        <v>82000</v>
      </c>
      <c r="AA76" s="112">
        <f t="shared" si="37"/>
        <v>82000</v>
      </c>
      <c r="AB76" s="112">
        <f t="shared" si="38"/>
        <v>0</v>
      </c>
      <c r="AC76" s="112">
        <f t="shared" si="38"/>
        <v>0</v>
      </c>
      <c r="AD76" s="112">
        <f t="shared" si="38"/>
        <v>80450</v>
      </c>
      <c r="AE76" s="112">
        <f t="shared" si="39"/>
        <v>1550</v>
      </c>
      <c r="AF76" s="112"/>
      <c r="AG76" s="865" t="s">
        <v>13</v>
      </c>
    </row>
    <row r="77" spans="1:33" ht="93" hidden="1" customHeight="1" x14ac:dyDescent="0.6">
      <c r="A77" s="858" t="str">
        <f>+[6]ระบบการควบคุมฯ!A887</f>
        <v>2.2)</v>
      </c>
      <c r="B77" s="859" t="str">
        <f>+[6]ระบบการควบคุมฯ!B887</f>
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</c>
      <c r="C77" s="860" t="str">
        <f>+C66</f>
        <v>ศธ04002/ว46832 ลว.17 ต.ค. 68 ครั้งที่ 7  2,000,000 บาท</v>
      </c>
      <c r="D77" s="580">
        <f t="shared" ref="D77:AF77" si="40">SUM(D78:D81)</f>
        <v>0</v>
      </c>
      <c r="E77" s="580">
        <f t="shared" si="40"/>
        <v>18000</v>
      </c>
      <c r="F77" s="580">
        <f t="shared" si="40"/>
        <v>18000</v>
      </c>
      <c r="G77" s="580">
        <f t="shared" si="40"/>
        <v>0</v>
      </c>
      <c r="H77" s="580">
        <f t="shared" si="40"/>
        <v>0</v>
      </c>
      <c r="I77" s="580">
        <f t="shared" si="40"/>
        <v>16350</v>
      </c>
      <c r="J77" s="580">
        <f t="shared" si="40"/>
        <v>1650</v>
      </c>
      <c r="K77" s="866">
        <f t="shared" si="40"/>
        <v>0</v>
      </c>
      <c r="L77" s="866">
        <f t="shared" si="40"/>
        <v>80710</v>
      </c>
      <c r="M77" s="866">
        <f t="shared" si="40"/>
        <v>80710</v>
      </c>
      <c r="N77" s="866">
        <f t="shared" si="40"/>
        <v>0</v>
      </c>
      <c r="O77" s="866">
        <f t="shared" si="40"/>
        <v>0</v>
      </c>
      <c r="P77" s="866">
        <f t="shared" si="40"/>
        <v>80200</v>
      </c>
      <c r="Q77" s="866">
        <f t="shared" si="40"/>
        <v>510</v>
      </c>
      <c r="R77" s="866">
        <f t="shared" si="40"/>
        <v>0</v>
      </c>
      <c r="S77" s="866">
        <f t="shared" si="40"/>
        <v>0</v>
      </c>
      <c r="T77" s="866">
        <f t="shared" si="40"/>
        <v>0</v>
      </c>
      <c r="U77" s="866">
        <f t="shared" si="40"/>
        <v>0</v>
      </c>
      <c r="V77" s="866">
        <f t="shared" si="40"/>
        <v>0</v>
      </c>
      <c r="W77" s="866">
        <f t="shared" si="40"/>
        <v>0</v>
      </c>
      <c r="X77" s="866">
        <f t="shared" si="40"/>
        <v>0</v>
      </c>
      <c r="Y77" s="866">
        <f t="shared" si="40"/>
        <v>0</v>
      </c>
      <c r="Z77" s="866">
        <f t="shared" si="40"/>
        <v>98710</v>
      </c>
      <c r="AA77" s="866">
        <f t="shared" si="40"/>
        <v>98710</v>
      </c>
      <c r="AB77" s="866">
        <f t="shared" si="40"/>
        <v>0</v>
      </c>
      <c r="AC77" s="866">
        <f t="shared" si="40"/>
        <v>0</v>
      </c>
      <c r="AD77" s="866">
        <f t="shared" si="40"/>
        <v>96550</v>
      </c>
      <c r="AE77" s="866">
        <f t="shared" si="40"/>
        <v>2160</v>
      </c>
      <c r="AF77" s="866">
        <f t="shared" si="40"/>
        <v>0</v>
      </c>
      <c r="AG77" s="867"/>
    </row>
    <row r="78" spans="1:33" ht="20.399999999999999" hidden="1" customHeight="1" x14ac:dyDescent="0.6">
      <c r="A78" s="863" t="str">
        <f>+[6]ระบบการควบคุมฯ!A888</f>
        <v>2.2.1)</v>
      </c>
      <c r="B78" s="868" t="str">
        <f>+[6]ระบบการควบคุมฯ!B888</f>
        <v>โครงการเสริมสร้างพลเมืองดี วิถีประชาธิปไตยในสถานศึกษา ประจำปี 2569  10,000 บาท</v>
      </c>
      <c r="C78" s="864" t="str">
        <f>+[6]ระบบการควบคุมฯ!C888</f>
        <v>ศธ04002/ว46832 ลว.17 ต.ค. 68 ครั้งที่ 7  2,000,000 บาท</v>
      </c>
      <c r="D78" s="836">
        <f>+[6]ระบบการควบคุมฯ!D764</f>
        <v>0</v>
      </c>
      <c r="E78" s="836">
        <f>+[6]ระบบการควบคุมฯ!E764</f>
        <v>0</v>
      </c>
      <c r="F78" s="836">
        <f>+[6]ระบบการควบคุมฯ!F764</f>
        <v>0</v>
      </c>
      <c r="G78" s="112">
        <f>+[6]ระบบการควบคุมฯ!G764+[6]ระบบการควบคุมฯ!H764</f>
        <v>0</v>
      </c>
      <c r="H78" s="112">
        <f>+[6]ระบบการควบคุมฯ!I764+[6]ระบบการควบคุมฯ!J764</f>
        <v>0</v>
      </c>
      <c r="I78" s="869">
        <f>+[6]ระบบการควบคุมฯ!K764+[6]ระบบการควบคุมฯ!L764</f>
        <v>0</v>
      </c>
      <c r="J78" s="836">
        <f t="shared" ref="J78:J81" si="41">+F78-G78-H78-I78</f>
        <v>0</v>
      </c>
      <c r="K78" s="112"/>
      <c r="L78" s="112">
        <f>+[6]ระบบการควบคุมฯ!E888</f>
        <v>10000</v>
      </c>
      <c r="M78" s="112">
        <f>+K78+L78</f>
        <v>10000</v>
      </c>
      <c r="N78" s="864">
        <f>+[6]ระบบการควบคุมฯ!G888+[6]ระบบการควบคุมฯ!H888</f>
        <v>0</v>
      </c>
      <c r="O78" s="112"/>
      <c r="P78" s="864">
        <f>+[6]ระบบการควบคุมฯ!K888+[6]ระบบการควบคุมฯ!L888</f>
        <v>10000</v>
      </c>
      <c r="Q78" s="112">
        <f>+M78-N78-O78-P78</f>
        <v>0</v>
      </c>
      <c r="R78" s="836"/>
      <c r="S78" s="836"/>
      <c r="T78" s="836"/>
      <c r="U78" s="836"/>
      <c r="V78" s="836"/>
      <c r="W78" s="836"/>
      <c r="X78" s="836"/>
      <c r="Y78" s="123">
        <f t="shared" ref="Y78:Z79" si="42">+R78+K78+D78</f>
        <v>0</v>
      </c>
      <c r="Z78" s="123">
        <f t="shared" si="42"/>
        <v>10000</v>
      </c>
      <c r="AA78" s="123">
        <f t="shared" ref="AA78:AA79" si="43">SUM(Y78:Z78)</f>
        <v>10000</v>
      </c>
      <c r="AB78" s="123">
        <f t="shared" ref="AB78:AD79" si="44">+G78+N78+U78</f>
        <v>0</v>
      </c>
      <c r="AC78" s="123">
        <f t="shared" si="44"/>
        <v>0</v>
      </c>
      <c r="AD78" s="123">
        <f t="shared" si="44"/>
        <v>10000</v>
      </c>
      <c r="AE78" s="123">
        <f t="shared" ref="AE78:AE79" si="45">+AA78-AB78-AC78-AD78</f>
        <v>0</v>
      </c>
      <c r="AF78" s="836"/>
      <c r="AG78" s="865" t="s">
        <v>12</v>
      </c>
    </row>
    <row r="79" spans="1:33" ht="55.8" hidden="1" customHeight="1" x14ac:dyDescent="0.6">
      <c r="A79" s="863" t="str">
        <f>+[6]ระบบการควบคุมฯ!A889</f>
        <v>.2.2.2)</v>
      </c>
      <c r="B79" s="868" t="str">
        <f>+[6]ระบบการควบคุมฯ!B889</f>
        <v>โครงการวัดและประเมินผลการจัดการศึกษาโดยครอบครัว ประจำปี 2569 10,710 บาท</v>
      </c>
      <c r="C79" s="864" t="str">
        <f>+[6]ระบบการควบคุมฯ!C889</f>
        <v>ศธ04002/ว46832 ลว.17 ต.ค. 68 ครั้งที่ 7  2,000,000 บาท</v>
      </c>
      <c r="D79" s="836">
        <f>+[6]ระบบการควบคุมฯ!D765</f>
        <v>0</v>
      </c>
      <c r="E79" s="836">
        <f>+[6]ระบบการควบคุมฯ!E765</f>
        <v>0</v>
      </c>
      <c r="F79" s="836">
        <f>+[6]ระบบการควบคุมฯ!F765</f>
        <v>0</v>
      </c>
      <c r="G79" s="112">
        <f>+[6]ระบบการควบคุมฯ!G765+[6]ระบบการควบคุมฯ!H765</f>
        <v>0</v>
      </c>
      <c r="H79" s="112">
        <f>+[6]ระบบการควบคุมฯ!I765+[6]ระบบการควบคุมฯ!J765</f>
        <v>0</v>
      </c>
      <c r="I79" s="869">
        <f>+[6]ระบบการควบคุมฯ!K765+[6]ระบบการควบคุมฯ!L765</f>
        <v>0</v>
      </c>
      <c r="J79" s="836">
        <f t="shared" si="41"/>
        <v>0</v>
      </c>
      <c r="K79" s="112"/>
      <c r="L79" s="112">
        <f>+[6]ระบบการควบคุมฯ!E889</f>
        <v>10710</v>
      </c>
      <c r="M79" s="112">
        <f t="shared" ref="M79" si="46">+K79+L79</f>
        <v>10710</v>
      </c>
      <c r="N79" s="864">
        <f>+[6]ระบบการควบคุมฯ!G889+[6]ระบบการควบคุมฯ!H889</f>
        <v>0</v>
      </c>
      <c r="O79" s="112"/>
      <c r="P79" s="864">
        <f>+[6]ระบบการควบคุมฯ!K889+[6]ระบบการควบคุมฯ!L889</f>
        <v>10200</v>
      </c>
      <c r="Q79" s="112">
        <f t="shared" ref="Q79" si="47">+M79-N79-O79-P79</f>
        <v>510</v>
      </c>
      <c r="R79" s="836"/>
      <c r="S79" s="836"/>
      <c r="T79" s="836"/>
      <c r="U79" s="836"/>
      <c r="V79" s="836"/>
      <c r="W79" s="836"/>
      <c r="X79" s="836"/>
      <c r="Y79" s="123">
        <f t="shared" si="42"/>
        <v>0</v>
      </c>
      <c r="Z79" s="123">
        <f t="shared" si="42"/>
        <v>10710</v>
      </c>
      <c r="AA79" s="123">
        <f t="shared" si="43"/>
        <v>10710</v>
      </c>
      <c r="AB79" s="123">
        <f t="shared" si="44"/>
        <v>0</v>
      </c>
      <c r="AC79" s="123">
        <f t="shared" si="44"/>
        <v>0</v>
      </c>
      <c r="AD79" s="123">
        <f t="shared" si="44"/>
        <v>10200</v>
      </c>
      <c r="AE79" s="123">
        <f t="shared" si="45"/>
        <v>510</v>
      </c>
      <c r="AF79" s="836"/>
      <c r="AG79" s="865" t="s">
        <v>12</v>
      </c>
    </row>
    <row r="80" spans="1:33" ht="55.8" hidden="1" customHeight="1" x14ac:dyDescent="0.6">
      <c r="A80" s="863" t="str">
        <f>+[6]ระบบการควบคุมฯ!A890</f>
        <v>2.2.3)</v>
      </c>
      <c r="B80" s="868" t="str">
        <f>+[6]ระบบการควบคุมฯ!B890</f>
        <v>โครงการพัฒนาสมรรถนะการจัดการเรียนรู้สำหรับเด็กที่มีความต้องการพิเศษ 60,000 บาท</v>
      </c>
      <c r="C80" s="864" t="str">
        <f>+[6]ระบบการควบคุมฯ!C890</f>
        <v>ศธ04002/ว46832 ลว.17 ต.ค. 68 ครั้งที่ 7  2,000,000 บาท</v>
      </c>
      <c r="D80" s="836"/>
      <c r="E80" s="836">
        <f>+[6]ระบบการควบคุมฯ!E766</f>
        <v>0</v>
      </c>
      <c r="F80" s="836">
        <f>SUM(E80)</f>
        <v>0</v>
      </c>
      <c r="G80" s="112">
        <f>+[6]ระบบการควบคุมฯ!G766+[6]ระบบการควบคุมฯ!H766</f>
        <v>0</v>
      </c>
      <c r="H80" s="112">
        <f>+[6]ระบบการควบคุมฯ!I766+[6]ระบบการควบคุมฯ!J766</f>
        <v>0</v>
      </c>
      <c r="I80" s="869">
        <f>+[6]ระบบการควบคุมฯ!K766+[6]ระบบการควบคุมฯ!L766</f>
        <v>0</v>
      </c>
      <c r="J80" s="836">
        <f t="shared" si="41"/>
        <v>0</v>
      </c>
      <c r="K80" s="112"/>
      <c r="L80" s="112">
        <f>+[6]ระบบการควบคุมฯ!E890</f>
        <v>60000</v>
      </c>
      <c r="M80" s="112">
        <f>+K80+L80</f>
        <v>60000</v>
      </c>
      <c r="N80" s="864">
        <f>+[6]ระบบการควบคุมฯ!G890+[6]ระบบการควบคุมฯ!H890</f>
        <v>0</v>
      </c>
      <c r="O80" s="112"/>
      <c r="P80" s="864">
        <f>+[6]ระบบการควบคุมฯ!K890+[6]ระบบการควบคุมฯ!L890</f>
        <v>60000</v>
      </c>
      <c r="Q80" s="112">
        <f>+M80-N80-O80-P80</f>
        <v>0</v>
      </c>
      <c r="R80" s="836"/>
      <c r="S80" s="836"/>
      <c r="T80" s="836"/>
      <c r="U80" s="836"/>
      <c r="V80" s="836"/>
      <c r="W80" s="836"/>
      <c r="X80" s="836"/>
      <c r="Y80" s="123">
        <f>+R80+K80+D80</f>
        <v>0</v>
      </c>
      <c r="Z80" s="123">
        <f>+S80+L80+E80</f>
        <v>60000</v>
      </c>
      <c r="AA80" s="123">
        <f>SUM(Y80:Z80)</f>
        <v>60000</v>
      </c>
      <c r="AB80" s="123">
        <f>+G80+N80+U80</f>
        <v>0</v>
      </c>
      <c r="AC80" s="123">
        <f>+H80+O80+V80</f>
        <v>0</v>
      </c>
      <c r="AD80" s="123">
        <f>+I80+P80+W80</f>
        <v>60000</v>
      </c>
      <c r="AE80" s="123">
        <f>+AA80-AB80-AC80-AD80</f>
        <v>0</v>
      </c>
      <c r="AF80" s="836"/>
      <c r="AG80" s="865" t="s">
        <v>13</v>
      </c>
    </row>
    <row r="81" spans="1:33" ht="93" hidden="1" customHeight="1" x14ac:dyDescent="0.6">
      <c r="A81" s="863" t="str">
        <f>+[6]ระบบการควบคุมฯ!A889</f>
        <v>.2.2.2)</v>
      </c>
      <c r="B81" s="868" t="str">
        <f>+[6]ระบบการควบคุมฯ!B767</f>
        <v>โครงการพัฒนาระบบแนะแนวการเรียน (Coaching) และแนะแนวเป้าหมายชีวิต 18,000 บาท</v>
      </c>
      <c r="C81" s="864" t="str">
        <f>+[6]ระบบการควบคุมฯ!C767</f>
        <v>ศธ04002/ว6334 ลว.21 เม.ย. 69 ครั้งที่ 3 โอนครั้งที่ 440</v>
      </c>
      <c r="D81" s="836"/>
      <c r="E81" s="836">
        <f>+[6]ระบบการควบคุมฯ!E767</f>
        <v>18000</v>
      </c>
      <c r="F81" s="836">
        <f>SUM(E81)</f>
        <v>18000</v>
      </c>
      <c r="G81" s="112">
        <f>+[6]ระบบการควบคุมฯ!G767+[6]ระบบการควบคุมฯ!H767</f>
        <v>0</v>
      </c>
      <c r="H81" s="112">
        <f>+[6]ระบบการควบคุมฯ!I767+[6]ระบบการควบคุมฯ!J767</f>
        <v>0</v>
      </c>
      <c r="I81" s="869">
        <f>+[6]ระบบการควบคุมฯ!K767+[6]ระบบการควบคุมฯ!L767</f>
        <v>16350</v>
      </c>
      <c r="J81" s="836">
        <f t="shared" si="41"/>
        <v>1650</v>
      </c>
      <c r="K81" s="112"/>
      <c r="L81" s="112"/>
      <c r="M81" s="112"/>
      <c r="N81" s="864"/>
      <c r="O81" s="112"/>
      <c r="P81" s="864"/>
      <c r="Q81" s="112"/>
      <c r="R81" s="836"/>
      <c r="S81" s="836"/>
      <c r="T81" s="836"/>
      <c r="U81" s="836"/>
      <c r="V81" s="836"/>
      <c r="W81" s="836"/>
      <c r="X81" s="836"/>
      <c r="Y81" s="123">
        <f t="shared" ref="Y81:Z96" si="48">+R81+K81+D81</f>
        <v>0</v>
      </c>
      <c r="Z81" s="123">
        <f t="shared" si="48"/>
        <v>18000</v>
      </c>
      <c r="AA81" s="123">
        <f t="shared" ref="AA81:AA99" si="49">SUM(Y81:Z81)</f>
        <v>18000</v>
      </c>
      <c r="AB81" s="123">
        <f t="shared" ref="AB81:AD96" si="50">+G81+N81+U81</f>
        <v>0</v>
      </c>
      <c r="AC81" s="123">
        <f t="shared" si="50"/>
        <v>0</v>
      </c>
      <c r="AD81" s="123">
        <f t="shared" si="50"/>
        <v>16350</v>
      </c>
      <c r="AE81" s="123">
        <f t="shared" ref="AE81:AE99" si="51">+AA81-AB81-AC81-AD81</f>
        <v>1650</v>
      </c>
      <c r="AF81" s="836"/>
      <c r="AG81" s="865" t="s">
        <v>12</v>
      </c>
    </row>
    <row r="82" spans="1:33" ht="20.399999999999999" hidden="1" customHeight="1" x14ac:dyDescent="0.6">
      <c r="A82" s="858" t="str">
        <f>+[6]ระบบการควบคุมฯ!A894</f>
        <v>2.3)</v>
      </c>
      <c r="B82" s="859" t="str">
        <f>+[6]ระบบการควบคุมฯ!B894</f>
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</c>
      <c r="C82" s="859" t="str">
        <f>+[6]ระบบการควบคุมฯ!C894</f>
        <v>ศธ04002/ว46832 ลว.17 ต.ค. 68 ครั้งที่ 7  2,000,000 บาท</v>
      </c>
      <c r="D82" s="580">
        <f>SUM(D83:D84)</f>
        <v>0</v>
      </c>
      <c r="E82" s="580">
        <f t="shared" ref="E82:J82" si="52">SUM(E83:E84)</f>
        <v>25800</v>
      </c>
      <c r="F82" s="580">
        <f t="shared" si="52"/>
        <v>25800</v>
      </c>
      <c r="G82" s="580">
        <f t="shared" si="52"/>
        <v>0</v>
      </c>
      <c r="H82" s="580">
        <f t="shared" si="52"/>
        <v>0</v>
      </c>
      <c r="I82" s="580">
        <f t="shared" si="52"/>
        <v>19000</v>
      </c>
      <c r="J82" s="580">
        <f t="shared" si="52"/>
        <v>6800</v>
      </c>
      <c r="K82" s="866"/>
      <c r="L82" s="866">
        <f>SUM(L83:L84)</f>
        <v>50000</v>
      </c>
      <c r="M82" s="866">
        <f t="shared" ref="M82:P82" si="53">SUM(M83:M84)</f>
        <v>50000</v>
      </c>
      <c r="N82" s="866">
        <f t="shared" si="53"/>
        <v>0</v>
      </c>
      <c r="O82" s="866">
        <f t="shared" si="53"/>
        <v>0</v>
      </c>
      <c r="P82" s="866">
        <f t="shared" si="53"/>
        <v>44850</v>
      </c>
      <c r="Q82" s="866">
        <f>SUM(Q83:Q84)</f>
        <v>5150</v>
      </c>
      <c r="R82" s="866"/>
      <c r="S82" s="866"/>
      <c r="T82" s="866"/>
      <c r="U82" s="866"/>
      <c r="V82" s="866"/>
      <c r="W82" s="866"/>
      <c r="X82" s="866"/>
      <c r="Y82" s="580">
        <f t="shared" si="48"/>
        <v>0</v>
      </c>
      <c r="Z82" s="580">
        <f t="shared" si="48"/>
        <v>75800</v>
      </c>
      <c r="AA82" s="580">
        <f t="shared" si="49"/>
        <v>75800</v>
      </c>
      <c r="AB82" s="580">
        <f t="shared" si="50"/>
        <v>0</v>
      </c>
      <c r="AC82" s="580">
        <f t="shared" si="50"/>
        <v>0</v>
      </c>
      <c r="AD82" s="580">
        <f t="shared" si="50"/>
        <v>63850</v>
      </c>
      <c r="AE82" s="580">
        <f t="shared" si="51"/>
        <v>11950</v>
      </c>
      <c r="AF82" s="866"/>
      <c r="AG82" s="867"/>
    </row>
    <row r="83" spans="1:33" ht="93" hidden="1" customHeight="1" x14ac:dyDescent="0.6">
      <c r="A83" s="863" t="str">
        <f>+[6]ระบบการควบคุมฯ!A895</f>
        <v>2.3.1)</v>
      </c>
      <c r="B83" s="585" t="str">
        <f>+[6]ระบบการควบคุมฯ!B895</f>
        <v>โครงการส่งเสริมทักษะชีวิตให้กับนักเรียน 30,000 บาท</v>
      </c>
      <c r="C83" s="140" t="str">
        <f>+[6]ระบบการควบคุมฯ!C895</f>
        <v>ศธ04002/ว46832 ลว.17 ต.ค. 68 ครั้งที่ 7  2,000,000 บาท</v>
      </c>
      <c r="D83" s="112">
        <f>+[6]ระบบการควบคุมฯ!D769</f>
        <v>0</v>
      </c>
      <c r="E83" s="112">
        <f>+[6]ระบบการควบคุมฯ!E769</f>
        <v>0</v>
      </c>
      <c r="F83" s="112">
        <f>+[6]ระบบการควบคุมฯ!F769</f>
        <v>0</v>
      </c>
      <c r="G83" s="123">
        <f>+[6]ระบบการควบคุมฯ!G769+[6]ระบบการควบคุมฯ!H769</f>
        <v>0</v>
      </c>
      <c r="H83" s="123">
        <f>+[6]ระบบการควบคุมฯ!I769+[6]ระบบการควบคุมฯ!J769</f>
        <v>0</v>
      </c>
      <c r="I83" s="870">
        <f>+[6]ระบบการควบคุมฯ!K769+[6]ระบบการควบคุมฯ!L769</f>
        <v>0</v>
      </c>
      <c r="J83" s="836">
        <f t="shared" ref="J83:J98" si="54">+F83-G83-H83-I83</f>
        <v>0</v>
      </c>
      <c r="K83" s="836"/>
      <c r="L83" s="836">
        <f>+[6]ระบบการควบคุมฯ!E895</f>
        <v>30000</v>
      </c>
      <c r="M83" s="836">
        <f>SUM(K83:L83)</f>
        <v>30000</v>
      </c>
      <c r="N83" s="864">
        <f>+[6]ระบบการควบคุมฯ!G895+[6]ระบบการควบคุมฯ!H895</f>
        <v>0</v>
      </c>
      <c r="O83" s="836"/>
      <c r="P83" s="864">
        <f>+[6]ระบบการควบคุมฯ!K895+[6]ระบบการควบคุมฯ!L895</f>
        <v>24850</v>
      </c>
      <c r="Q83" s="836">
        <f>+M83-N83-O83-P83</f>
        <v>5150</v>
      </c>
      <c r="R83" s="836"/>
      <c r="S83" s="836"/>
      <c r="T83" s="836"/>
      <c r="U83" s="836"/>
      <c r="V83" s="836"/>
      <c r="W83" s="836"/>
      <c r="X83" s="836"/>
      <c r="Y83" s="123">
        <f t="shared" si="48"/>
        <v>0</v>
      </c>
      <c r="Z83" s="123">
        <f t="shared" si="48"/>
        <v>30000</v>
      </c>
      <c r="AA83" s="123">
        <f t="shared" si="49"/>
        <v>30000</v>
      </c>
      <c r="AB83" s="123">
        <f t="shared" si="50"/>
        <v>0</v>
      </c>
      <c r="AC83" s="123">
        <f t="shared" si="50"/>
        <v>0</v>
      </c>
      <c r="AD83" s="123">
        <f t="shared" si="50"/>
        <v>24850</v>
      </c>
      <c r="AE83" s="123">
        <f t="shared" si="51"/>
        <v>5150</v>
      </c>
      <c r="AF83" s="836"/>
      <c r="AG83" s="865" t="s">
        <v>13</v>
      </c>
    </row>
    <row r="84" spans="1:33" ht="93" hidden="1" customHeight="1" x14ac:dyDescent="0.6">
      <c r="A84" s="863" t="str">
        <f>+[6]ระบบการควบคุมฯ!A896</f>
        <v>2.3.2)</v>
      </c>
      <c r="B84" s="585" t="str">
        <f>+[6]ระบบการควบคุมฯ!B896</f>
        <v>โครงการพัฒนาระบบและกลไกดูแลความปลอดภัย 45,800 บาท อนุมัติครั้งที่ 1   20,000 บาท ครั้งที่ 3   25,800 บาท</v>
      </c>
      <c r="C84" s="140" t="str">
        <f>+[6]ระบบการควบคุมฯ!C896</f>
        <v>ศธ04002/ว46832 ลว.17 ต.ค. 68 ครั้งที่ 7  2,000,000 บาท</v>
      </c>
      <c r="D84" s="112">
        <f>+[6]ระบบการควบคุมฯ!D770</f>
        <v>0</v>
      </c>
      <c r="E84" s="112">
        <f>+[6]ระบบการควบคุมฯ!E770</f>
        <v>25800</v>
      </c>
      <c r="F84" s="112">
        <f>+[6]ระบบการควบคุมฯ!F770</f>
        <v>25800</v>
      </c>
      <c r="G84" s="123">
        <f>+[6]ระบบการควบคุมฯ!G770+[6]ระบบการควบคุมฯ!H770</f>
        <v>0</v>
      </c>
      <c r="H84" s="123">
        <f>+[6]ระบบการควบคุมฯ!I770+[6]ระบบการควบคุมฯ!J770</f>
        <v>0</v>
      </c>
      <c r="I84" s="870">
        <f>+[6]ระบบการควบคุมฯ!K770+[6]ระบบการควบคุมฯ!L770</f>
        <v>19000</v>
      </c>
      <c r="J84" s="836">
        <f t="shared" si="54"/>
        <v>6800</v>
      </c>
      <c r="K84" s="836"/>
      <c r="L84" s="836">
        <f>+[6]ระบบการควบคุมฯ!E896</f>
        <v>20000</v>
      </c>
      <c r="M84" s="836">
        <f>SUM(K84:L84)</f>
        <v>20000</v>
      </c>
      <c r="N84" s="864">
        <f>+[6]ระบบการควบคุมฯ!G896+[6]ระบบการควบคุมฯ!H896</f>
        <v>0</v>
      </c>
      <c r="O84" s="836"/>
      <c r="P84" s="864">
        <f>+[6]ระบบการควบคุมฯ!K896+[6]ระบบการควบคุมฯ!L896</f>
        <v>20000</v>
      </c>
      <c r="Q84" s="836">
        <f>+M84-N84-O84-P84</f>
        <v>0</v>
      </c>
      <c r="R84" s="836"/>
      <c r="S84" s="836"/>
      <c r="T84" s="836"/>
      <c r="U84" s="836"/>
      <c r="V84" s="836"/>
      <c r="W84" s="836"/>
      <c r="X84" s="836"/>
      <c r="Y84" s="123">
        <f t="shared" si="48"/>
        <v>0</v>
      </c>
      <c r="Z84" s="123">
        <f t="shared" si="48"/>
        <v>45800</v>
      </c>
      <c r="AA84" s="123">
        <f t="shared" si="49"/>
        <v>45800</v>
      </c>
      <c r="AB84" s="123">
        <f t="shared" si="50"/>
        <v>0</v>
      </c>
      <c r="AC84" s="123">
        <f t="shared" si="50"/>
        <v>0</v>
      </c>
      <c r="AD84" s="123">
        <f t="shared" si="50"/>
        <v>39000</v>
      </c>
      <c r="AE84" s="123">
        <f t="shared" si="51"/>
        <v>6800</v>
      </c>
      <c r="AF84" s="836"/>
      <c r="AG84" s="141" t="s">
        <v>12</v>
      </c>
    </row>
    <row r="85" spans="1:33" ht="93" hidden="1" customHeight="1" x14ac:dyDescent="0.6">
      <c r="A85" s="871" t="str">
        <f>+[6]ระบบการควบคุมฯ!A897</f>
        <v>2.4)</v>
      </c>
      <c r="B85" s="872" t="str">
        <f>+[6]ระบบการควบคุมฯ!B897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85" s="873" t="str">
        <f>+[6]ระบบการควบคุมฯ!C897</f>
        <v>ศธ04002/ว46832 ลว.17 ต.ค. 68 ครั้งที่ 7  2,000,000 บาท</v>
      </c>
      <c r="D85" s="874">
        <f>+[6]ระบบการควบคุมฯ!D771</f>
        <v>0</v>
      </c>
      <c r="E85" s="874">
        <f>+[6]ระบบการควบคุมฯ!E771</f>
        <v>129290</v>
      </c>
      <c r="F85" s="874">
        <f>+[6]ระบบการควบคุมฯ!F771</f>
        <v>129290</v>
      </c>
      <c r="G85" s="874">
        <f>+[6]ระบบการควบคุมฯ!G771+[6]ระบบการควบคุมฯ!H771</f>
        <v>0</v>
      </c>
      <c r="H85" s="874">
        <f>+[6]ระบบการควบคุมฯ!I771+[6]ระบบการควบคุมฯ!J771</f>
        <v>0</v>
      </c>
      <c r="I85" s="875">
        <f>+[6]ระบบการควบคุมฯ!K771+[6]ระบบการควบคุมฯ!L771</f>
        <v>65000</v>
      </c>
      <c r="J85" s="876">
        <f t="shared" si="54"/>
        <v>64290</v>
      </c>
      <c r="K85" s="876">
        <f>SUM(K87:K99)</f>
        <v>0</v>
      </c>
      <c r="L85" s="876">
        <f t="shared" ref="L85:Q85" si="55">SUM(L87:L99)</f>
        <v>640000</v>
      </c>
      <c r="M85" s="876">
        <f t="shared" si="55"/>
        <v>640000</v>
      </c>
      <c r="N85" s="876">
        <f t="shared" si="55"/>
        <v>0</v>
      </c>
      <c r="O85" s="876">
        <f t="shared" si="55"/>
        <v>0</v>
      </c>
      <c r="P85" s="876">
        <f t="shared" si="55"/>
        <v>390759</v>
      </c>
      <c r="Q85" s="876">
        <f t="shared" si="55"/>
        <v>249241</v>
      </c>
      <c r="R85" s="876"/>
      <c r="S85" s="876"/>
      <c r="T85" s="876"/>
      <c r="U85" s="876"/>
      <c r="V85" s="876"/>
      <c r="W85" s="876"/>
      <c r="X85" s="876">
        <f t="shared" ref="X85" si="56">+T85-U85-V85-W85</f>
        <v>0</v>
      </c>
      <c r="Y85" s="874">
        <f t="shared" si="48"/>
        <v>0</v>
      </c>
      <c r="Z85" s="874">
        <f t="shared" si="48"/>
        <v>769290</v>
      </c>
      <c r="AA85" s="874">
        <f t="shared" si="49"/>
        <v>769290</v>
      </c>
      <c r="AB85" s="874">
        <f t="shared" si="50"/>
        <v>0</v>
      </c>
      <c r="AC85" s="874">
        <f t="shared" si="50"/>
        <v>0</v>
      </c>
      <c r="AD85" s="874">
        <f t="shared" si="50"/>
        <v>455759</v>
      </c>
      <c r="AE85" s="874">
        <f t="shared" si="51"/>
        <v>313531</v>
      </c>
      <c r="AF85" s="876"/>
      <c r="AG85" s="877"/>
    </row>
    <row r="86" spans="1:33" ht="93" hidden="1" customHeight="1" x14ac:dyDescent="0.6">
      <c r="A86" s="878">
        <f>+[6]ระบบการควบคุมฯ!A898</f>
        <v>1</v>
      </c>
      <c r="B86" s="879" t="str">
        <f>+[6]ระบบการควบคุมฯ!B898</f>
        <v>งบกลาง  กลยุทธ์ที่ 4</v>
      </c>
      <c r="C86" s="880">
        <f>+[6]ระบบการควบคุมฯ!C898</f>
        <v>0</v>
      </c>
      <c r="D86" s="881">
        <f>+[6]ระบบการควบคุมฯ!D772</f>
        <v>0</v>
      </c>
      <c r="E86" s="881">
        <f>+[6]ระบบการควบคุมฯ!E772</f>
        <v>0</v>
      </c>
      <c r="F86" s="881">
        <f>+[6]ระบบการควบคุมฯ!F772</f>
        <v>0</v>
      </c>
      <c r="G86" s="881">
        <f>+[6]ระบบการควบคุมฯ!G772+[6]ระบบการควบคุมฯ!H772</f>
        <v>0</v>
      </c>
      <c r="H86" s="881">
        <f>+[6]ระบบการควบคุมฯ!I772+[6]ระบบการควบคุมฯ!J772</f>
        <v>0</v>
      </c>
      <c r="I86" s="882">
        <f>+[6]ระบบการควบคุมฯ!K772+[6]ระบบการควบคุมฯ!L772</f>
        <v>0</v>
      </c>
      <c r="J86" s="883">
        <f t="shared" si="54"/>
        <v>0</v>
      </c>
      <c r="K86" s="883"/>
      <c r="L86" s="883"/>
      <c r="M86" s="883"/>
      <c r="N86" s="884"/>
      <c r="O86" s="883"/>
      <c r="P86" s="884"/>
      <c r="Q86" s="883"/>
      <c r="R86" s="883"/>
      <c r="S86" s="883"/>
      <c r="T86" s="883"/>
      <c r="U86" s="883"/>
      <c r="V86" s="883"/>
      <c r="W86" s="883"/>
      <c r="X86" s="883"/>
      <c r="Y86" s="881">
        <f t="shared" si="48"/>
        <v>0</v>
      </c>
      <c r="Z86" s="881">
        <f t="shared" si="48"/>
        <v>0</v>
      </c>
      <c r="AA86" s="881">
        <f t="shared" si="49"/>
        <v>0</v>
      </c>
      <c r="AB86" s="881">
        <f t="shared" si="50"/>
        <v>0</v>
      </c>
      <c r="AC86" s="881">
        <f t="shared" si="50"/>
        <v>0</v>
      </c>
      <c r="AD86" s="881">
        <f t="shared" si="50"/>
        <v>0</v>
      </c>
      <c r="AE86" s="881">
        <f t="shared" si="51"/>
        <v>0</v>
      </c>
      <c r="AF86" s="836"/>
      <c r="AG86" s="141"/>
    </row>
    <row r="87" spans="1:33" ht="93" hidden="1" customHeight="1" x14ac:dyDescent="0.6">
      <c r="A87" s="863" t="str">
        <f>+[6]ระบบการควบคุมฯ!A899</f>
        <v>2.4.1)</v>
      </c>
      <c r="B87" s="585" t="str">
        <f>+[6]ระบบการควบคุมฯ!B899</f>
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</c>
      <c r="C87" s="140" t="str">
        <f>+[6]ระบบการควบคุมฯ!C899</f>
        <v>ศธ04002/ว46832 ลว.17 ต.ค. 68 ครั้งที่ 7  2,000,000 บาท</v>
      </c>
      <c r="D87" s="112">
        <f>+[6]ระบบการควบคุมฯ!D773</f>
        <v>0</v>
      </c>
      <c r="E87" s="112">
        <f>+[6]ระบบการควบคุมฯ!E773</f>
        <v>0</v>
      </c>
      <c r="F87" s="112">
        <f>+[6]ระบบการควบคุมฯ!F773</f>
        <v>0</v>
      </c>
      <c r="G87" s="123">
        <f>+[6]ระบบการควบคุมฯ!G773+[6]ระบบการควบคุมฯ!H773</f>
        <v>0</v>
      </c>
      <c r="H87" s="123">
        <f>+[6]ระบบการควบคุมฯ!I773+[6]ระบบการควบคุมฯ!J773</f>
        <v>0</v>
      </c>
      <c r="I87" s="870">
        <f>+[6]ระบบการควบคุมฯ!K773+[6]ระบบการควบคุมฯ!L773</f>
        <v>0</v>
      </c>
      <c r="J87" s="836">
        <f t="shared" si="54"/>
        <v>0</v>
      </c>
      <c r="K87" s="112">
        <f>+[6]ระบบการควบคุมฯ!D899</f>
        <v>0</v>
      </c>
      <c r="L87" s="112">
        <f>+[6]ระบบการควบคุมฯ!E899</f>
        <v>47000</v>
      </c>
      <c r="M87" s="112">
        <f>+K87+L87</f>
        <v>47000</v>
      </c>
      <c r="N87" s="864">
        <f>+[6]ระบบการควบคุมฯ!G899+[6]ระบบการควบคุมฯ!H899</f>
        <v>0</v>
      </c>
      <c r="O87" s="864">
        <f>+[6]ระบบการควบคุมฯ!I899+[6]ระบบการควบคุมฯ!J899</f>
        <v>0</v>
      </c>
      <c r="P87" s="864">
        <f>+[6]ระบบการควบคุมฯ!K899+[6]ระบบการควบคุมฯ!L899</f>
        <v>40285</v>
      </c>
      <c r="Q87" s="112">
        <f>+M87-N87-O87-P87</f>
        <v>6715</v>
      </c>
      <c r="R87" s="836"/>
      <c r="S87" s="836"/>
      <c r="T87" s="836"/>
      <c r="U87" s="836"/>
      <c r="V87" s="836"/>
      <c r="W87" s="836"/>
      <c r="X87" s="836"/>
      <c r="Y87" s="123">
        <f t="shared" si="48"/>
        <v>0</v>
      </c>
      <c r="Z87" s="123">
        <f t="shared" si="48"/>
        <v>47000</v>
      </c>
      <c r="AA87" s="123">
        <f t="shared" si="49"/>
        <v>47000</v>
      </c>
      <c r="AB87" s="123">
        <f t="shared" si="50"/>
        <v>0</v>
      </c>
      <c r="AC87" s="123">
        <f t="shared" si="50"/>
        <v>0</v>
      </c>
      <c r="AD87" s="123">
        <f t="shared" si="50"/>
        <v>40285</v>
      </c>
      <c r="AE87" s="123">
        <f t="shared" si="51"/>
        <v>6715</v>
      </c>
      <c r="AF87" s="836"/>
      <c r="AG87" s="141" t="s">
        <v>15</v>
      </c>
    </row>
    <row r="88" spans="1:33" ht="93" hidden="1" customHeight="1" x14ac:dyDescent="0.6">
      <c r="A88" s="863" t="str">
        <f>+[6]ระบบการควบคุมฯ!A774</f>
        <v>2.4.2)</v>
      </c>
      <c r="B88" s="585" t="str">
        <f>+[6]ระบบการควบคุมฯ!B774</f>
        <v>โครงการสร้างเครือข่ายตรวจสอบภายใน 25,000 บาท</v>
      </c>
      <c r="C88" s="140">
        <f t="shared" ref="C88" si="57">+C86</f>
        <v>0</v>
      </c>
      <c r="D88" s="112">
        <f>+[6]ระบบการควบคุมฯ!D774</f>
        <v>0</v>
      </c>
      <c r="E88" s="112">
        <f>+[6]ระบบการควบคุมฯ!E774</f>
        <v>0</v>
      </c>
      <c r="F88" s="112">
        <f>+[6]ระบบการควบคุมฯ!F774</f>
        <v>0</v>
      </c>
      <c r="G88" s="123">
        <f>+[6]ระบบการควบคุมฯ!G774+[6]ระบบการควบคุมฯ!H774</f>
        <v>0</v>
      </c>
      <c r="H88" s="123">
        <f>+[6]ระบบการควบคุมฯ!I774+[6]ระบบการควบคุมฯ!J774</f>
        <v>0</v>
      </c>
      <c r="I88" s="870">
        <f>+[6]ระบบการควบคุมฯ!K774+[6]ระบบการควบคุมฯ!L774</f>
        <v>0</v>
      </c>
      <c r="J88" s="836">
        <f t="shared" si="54"/>
        <v>0</v>
      </c>
      <c r="K88" s="112">
        <f>+[6]ระบบการควบคุมฯ!D900</f>
        <v>0</v>
      </c>
      <c r="L88" s="112">
        <f>+[6]ระบบการควบคุมฯ!E900</f>
        <v>0</v>
      </c>
      <c r="M88" s="112">
        <f t="shared" ref="M88:M99" si="58">+K88+L88</f>
        <v>0</v>
      </c>
      <c r="N88" s="864">
        <f>+[6]ระบบการควบคุมฯ!G900+[6]ระบบการควบคุมฯ!H900</f>
        <v>0</v>
      </c>
      <c r="O88" s="864">
        <f>+[6]ระบบการควบคุมฯ!I900+[6]ระบบการควบคุมฯ!J900</f>
        <v>0</v>
      </c>
      <c r="P88" s="864">
        <f>+[6]ระบบการควบคุมฯ!K900+[6]ระบบการควบคุมฯ!L900</f>
        <v>0</v>
      </c>
      <c r="Q88" s="112">
        <f t="shared" ref="Q88:Q99" si="59">+M88-N88-O88-P88</f>
        <v>0</v>
      </c>
      <c r="R88" s="836"/>
      <c r="S88" s="836"/>
      <c r="T88" s="836"/>
      <c r="U88" s="836"/>
      <c r="V88" s="836"/>
      <c r="W88" s="836"/>
      <c r="X88" s="836"/>
      <c r="Y88" s="123">
        <f t="shared" si="48"/>
        <v>0</v>
      </c>
      <c r="Z88" s="123">
        <f t="shared" si="48"/>
        <v>0</v>
      </c>
      <c r="AA88" s="123">
        <f t="shared" si="49"/>
        <v>0</v>
      </c>
      <c r="AB88" s="123">
        <f t="shared" si="50"/>
        <v>0</v>
      </c>
      <c r="AC88" s="123">
        <f t="shared" si="50"/>
        <v>0</v>
      </c>
      <c r="AD88" s="123">
        <f t="shared" si="50"/>
        <v>0</v>
      </c>
      <c r="AE88" s="123">
        <f t="shared" si="51"/>
        <v>0</v>
      </c>
      <c r="AF88" s="836"/>
      <c r="AG88" s="141" t="s">
        <v>263</v>
      </c>
    </row>
    <row r="89" spans="1:33" ht="93" hidden="1" customHeight="1" x14ac:dyDescent="0.6">
      <c r="A89" s="115" t="str">
        <f>+[6]ระบบการควบคุมฯ!A775</f>
        <v>2.4.3)</v>
      </c>
      <c r="B89" s="585" t="str">
        <f>+[6]ระบบการควบคุมฯ!B775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</c>
      <c r="C89" s="140" t="str">
        <f>+C83</f>
        <v>ศธ04002/ว46832 ลว.17 ต.ค. 68 ครั้งที่ 7  2,000,000 บาท</v>
      </c>
      <c r="D89" s="112">
        <f>+[6]ระบบการควบคุมฯ!D775</f>
        <v>0</v>
      </c>
      <c r="E89" s="112">
        <f>+[6]ระบบการควบคุมฯ!E775</f>
        <v>0</v>
      </c>
      <c r="F89" s="112">
        <f>+[6]ระบบการควบคุมฯ!F775</f>
        <v>0</v>
      </c>
      <c r="G89" s="123">
        <f>+[6]ระบบการควบคุมฯ!G775+[6]ระบบการควบคุมฯ!H775</f>
        <v>0</v>
      </c>
      <c r="H89" s="123">
        <f>+[6]ระบบการควบคุมฯ!I775+[6]ระบบการควบคุมฯ!J775</f>
        <v>0</v>
      </c>
      <c r="I89" s="123">
        <f>+[6]ระบบการควบคุมฯ!K775+[6]ระบบการควบคุมฯ!L775</f>
        <v>0</v>
      </c>
      <c r="J89" s="112">
        <f t="shared" si="54"/>
        <v>0</v>
      </c>
      <c r="K89" s="112">
        <f>+[6]ระบบการควบคุมฯ!D901</f>
        <v>0</v>
      </c>
      <c r="L89" s="112">
        <f>+[6]ระบบการควบคุมฯ!E901</f>
        <v>64745</v>
      </c>
      <c r="M89" s="112">
        <f t="shared" si="58"/>
        <v>64745</v>
      </c>
      <c r="N89" s="864">
        <f>+[6]ระบบการควบคุมฯ!G901+[6]ระบบการควบคุมฯ!H901</f>
        <v>0</v>
      </c>
      <c r="O89" s="864">
        <f>+[6]ระบบการควบคุมฯ!I901+[6]ระบบการควบคุมฯ!J901</f>
        <v>0</v>
      </c>
      <c r="P89" s="864">
        <f>+[6]ระบบการควบคุมฯ!K901+[6]ระบบการควบคุมฯ!L901</f>
        <v>40525</v>
      </c>
      <c r="Q89" s="112">
        <f t="shared" si="59"/>
        <v>24220</v>
      </c>
      <c r="R89" s="836"/>
      <c r="S89" s="836"/>
      <c r="T89" s="836"/>
      <c r="U89" s="836"/>
      <c r="V89" s="836"/>
      <c r="W89" s="836"/>
      <c r="X89" s="836"/>
      <c r="Y89" s="123">
        <f t="shared" si="48"/>
        <v>0</v>
      </c>
      <c r="Z89" s="123">
        <f t="shared" si="48"/>
        <v>64745</v>
      </c>
      <c r="AA89" s="123">
        <f t="shared" si="49"/>
        <v>64745</v>
      </c>
      <c r="AB89" s="123">
        <f t="shared" si="50"/>
        <v>0</v>
      </c>
      <c r="AC89" s="123">
        <f t="shared" si="50"/>
        <v>0</v>
      </c>
      <c r="AD89" s="123">
        <f t="shared" si="50"/>
        <v>40525</v>
      </c>
      <c r="AE89" s="123">
        <f t="shared" si="51"/>
        <v>24220</v>
      </c>
      <c r="AF89" s="112"/>
      <c r="AG89" s="141" t="s">
        <v>13</v>
      </c>
    </row>
    <row r="90" spans="1:33" ht="55.8" customHeight="1" x14ac:dyDescent="0.6">
      <c r="A90" s="115" t="str">
        <f>+[6]ระบบการควบคุมฯ!A776</f>
        <v>2.4.4)</v>
      </c>
      <c r="B90" s="585" t="str">
        <f>+[6]ระบบการควบคุมฯ!B776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</c>
      <c r="C90" s="140" t="str">
        <f t="shared" ref="C90:C98" si="60">+C89</f>
        <v>ศธ04002/ว46832 ลว.17 ต.ค. 68 ครั้งที่ 7  2,000,000 บาท</v>
      </c>
      <c r="D90" s="112">
        <f>+[6]ระบบการควบคุมฯ!D776</f>
        <v>0</v>
      </c>
      <c r="E90" s="112">
        <f>+[6]ระบบการควบคุมฯ!E776</f>
        <v>65000</v>
      </c>
      <c r="F90" s="112">
        <f>+[6]ระบบการควบคุมฯ!F776</f>
        <v>65000</v>
      </c>
      <c r="G90" s="123">
        <f>+[6]ระบบการควบคุมฯ!G776+[6]ระบบการควบคุมฯ!H776</f>
        <v>0</v>
      </c>
      <c r="H90" s="123">
        <f>+[6]ระบบการควบคุมฯ!I776+[6]ระบบการควบคุมฯ!J776</f>
        <v>0</v>
      </c>
      <c r="I90" s="123">
        <f>+[6]ระบบการควบคุมฯ!K776+[6]ระบบการควบคุมฯ!L776</f>
        <v>65000</v>
      </c>
      <c r="J90" s="112">
        <f t="shared" si="54"/>
        <v>0</v>
      </c>
      <c r="K90" s="112">
        <f>+[6]ระบบการควบคุมฯ!D902</f>
        <v>0</v>
      </c>
      <c r="L90" s="112">
        <f>+[6]ระบบการควบคุมฯ!E902</f>
        <v>0</v>
      </c>
      <c r="M90" s="112">
        <f t="shared" si="58"/>
        <v>0</v>
      </c>
      <c r="N90" s="864">
        <f>+[6]ระบบการควบคุมฯ!G902+[6]ระบบการควบคุมฯ!H902</f>
        <v>0</v>
      </c>
      <c r="O90" s="864">
        <f>+[6]ระบบการควบคุมฯ!I902+[6]ระบบการควบคุมฯ!J902</f>
        <v>0</v>
      </c>
      <c r="P90" s="864">
        <f>+[6]ระบบการควบคุมฯ!K902+[6]ระบบการควบคุมฯ!L902</f>
        <v>0</v>
      </c>
      <c r="Q90" s="112">
        <f t="shared" si="59"/>
        <v>0</v>
      </c>
      <c r="R90" s="836"/>
      <c r="S90" s="836"/>
      <c r="T90" s="836"/>
      <c r="U90" s="836"/>
      <c r="V90" s="836"/>
      <c r="W90" s="836"/>
      <c r="X90" s="836"/>
      <c r="Y90" s="123">
        <f t="shared" si="48"/>
        <v>0</v>
      </c>
      <c r="Z90" s="123">
        <f t="shared" si="48"/>
        <v>65000</v>
      </c>
      <c r="AA90" s="123">
        <f t="shared" si="49"/>
        <v>65000</v>
      </c>
      <c r="AB90" s="123">
        <f t="shared" si="50"/>
        <v>0</v>
      </c>
      <c r="AC90" s="123">
        <f t="shared" si="50"/>
        <v>0</v>
      </c>
      <c r="AD90" s="123">
        <f t="shared" si="50"/>
        <v>65000</v>
      </c>
      <c r="AE90" s="123">
        <f t="shared" si="51"/>
        <v>0</v>
      </c>
      <c r="AF90" s="112"/>
      <c r="AG90" s="141" t="s">
        <v>14</v>
      </c>
    </row>
    <row r="91" spans="1:33" ht="37.799999999999997" customHeight="1" x14ac:dyDescent="0.6">
      <c r="A91" s="115" t="str">
        <f>+[6]ระบบการควบคุมฯ!A777</f>
        <v>2.4.5)</v>
      </c>
      <c r="B91" s="585" t="str">
        <f>+[6]ระบบการควบคุมฯ!B777</f>
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</c>
      <c r="C91" s="140" t="str">
        <f t="shared" si="60"/>
        <v>ศธ04002/ว46832 ลว.17 ต.ค. 68 ครั้งที่ 7  2,000,000 บาท</v>
      </c>
      <c r="D91" s="112">
        <f>+[6]ระบบการควบคุมฯ!D777</f>
        <v>0</v>
      </c>
      <c r="E91" s="112">
        <f>+[6]ระบบการควบคุมฯ!E777</f>
        <v>0</v>
      </c>
      <c r="F91" s="112">
        <f>+[6]ระบบการควบคุมฯ!F777</f>
        <v>0</v>
      </c>
      <c r="G91" s="123">
        <f>+[6]ระบบการควบคุมฯ!G777+[6]ระบบการควบคุมฯ!H777</f>
        <v>0</v>
      </c>
      <c r="H91" s="123">
        <f>+[6]ระบบการควบคุมฯ!I777+[6]ระบบการควบคุมฯ!J777</f>
        <v>0</v>
      </c>
      <c r="I91" s="123">
        <f>+[6]ระบบการควบคุมฯ!K777+[6]ระบบการควบคุมฯ!L777</f>
        <v>0</v>
      </c>
      <c r="J91" s="112">
        <f t="shared" si="54"/>
        <v>0</v>
      </c>
      <c r="K91" s="112">
        <f>+[6]ระบบการควบคุมฯ!D903</f>
        <v>0</v>
      </c>
      <c r="L91" s="112">
        <f>+[6]ระบบการควบคุมฯ!E903</f>
        <v>250000</v>
      </c>
      <c r="M91" s="112">
        <f t="shared" si="58"/>
        <v>250000</v>
      </c>
      <c r="N91" s="864">
        <f>+[6]ระบบการควบคุมฯ!G903+[6]ระบบการควบคุมฯ!H903</f>
        <v>0</v>
      </c>
      <c r="O91" s="864">
        <f>+[6]ระบบการควบคุมฯ!I903+[6]ระบบการควบคุมฯ!J903</f>
        <v>0</v>
      </c>
      <c r="P91" s="864">
        <f>+[6]ระบบการควบคุมฯ!K903+[6]ระบบการควบคุมฯ!L903</f>
        <v>160010</v>
      </c>
      <c r="Q91" s="112">
        <f t="shared" si="59"/>
        <v>89990</v>
      </c>
      <c r="R91" s="836"/>
      <c r="S91" s="836"/>
      <c r="T91" s="836"/>
      <c r="U91" s="836"/>
      <c r="V91" s="836"/>
      <c r="W91" s="836"/>
      <c r="X91" s="836"/>
      <c r="Y91" s="123">
        <f t="shared" si="48"/>
        <v>0</v>
      </c>
      <c r="Z91" s="123">
        <f t="shared" si="48"/>
        <v>250000</v>
      </c>
      <c r="AA91" s="123">
        <f t="shared" si="49"/>
        <v>250000</v>
      </c>
      <c r="AB91" s="123">
        <f t="shared" si="50"/>
        <v>0</v>
      </c>
      <c r="AC91" s="123">
        <f t="shared" si="50"/>
        <v>0</v>
      </c>
      <c r="AD91" s="123">
        <f t="shared" si="50"/>
        <v>160010</v>
      </c>
      <c r="AE91" s="123">
        <f t="shared" si="51"/>
        <v>89990</v>
      </c>
      <c r="AF91" s="112"/>
      <c r="AG91" s="141" t="s">
        <v>12</v>
      </c>
    </row>
    <row r="92" spans="1:33" ht="55.8" x14ac:dyDescent="0.6">
      <c r="A92" s="115">
        <f>+[6]ระบบการควบคุมฯ!A778</f>
        <v>0</v>
      </c>
      <c r="B92" s="585" t="str">
        <f>+[6]ระบบการควบคุมฯ!B778</f>
        <v>อนุมัติ ครั้งที่ 2  225,805 บาท</v>
      </c>
      <c r="C92" s="140" t="str">
        <f t="shared" si="60"/>
        <v>ศธ04002/ว46832 ลว.17 ต.ค. 68 ครั้งที่ 7  2,000,000 บาท</v>
      </c>
      <c r="D92" s="112">
        <f>+[6]ระบบการควบคุมฯ!D778</f>
        <v>0</v>
      </c>
      <c r="E92" s="112">
        <f>+[6]ระบบการควบคุมฯ!E778</f>
        <v>0</v>
      </c>
      <c r="F92" s="112">
        <f>+[6]ระบบการควบคุมฯ!F778</f>
        <v>0</v>
      </c>
      <c r="G92" s="123">
        <f>+[6]ระบบการควบคุมฯ!G778+[6]ระบบการควบคุมฯ!H778</f>
        <v>0</v>
      </c>
      <c r="H92" s="123">
        <f>+[6]ระบบการควบคุมฯ!I778+[6]ระบบการควบคุมฯ!J778</f>
        <v>0</v>
      </c>
      <c r="I92" s="123">
        <f>+[6]ระบบการควบคุมฯ!K778+[6]ระบบการควบคุมฯ!L778</f>
        <v>0</v>
      </c>
      <c r="J92" s="112">
        <f t="shared" si="54"/>
        <v>0</v>
      </c>
      <c r="K92" s="112">
        <f>+[6]ระบบการควบคุมฯ!D904</f>
        <v>0</v>
      </c>
      <c r="L92" s="112">
        <f>+[6]ระบบการควบคุมฯ!E904</f>
        <v>0</v>
      </c>
      <c r="M92" s="112">
        <f t="shared" si="58"/>
        <v>0</v>
      </c>
      <c r="N92" s="864">
        <f>+[6]ระบบการควบคุมฯ!G904+[6]ระบบการควบคุมฯ!H904</f>
        <v>0</v>
      </c>
      <c r="O92" s="864">
        <f>+[6]ระบบการควบคุมฯ!I904+[6]ระบบการควบคุมฯ!J904</f>
        <v>0</v>
      </c>
      <c r="P92" s="864">
        <f>+[6]ระบบการควบคุมฯ!K904+[6]ระบบการควบคุมฯ!L904</f>
        <v>0</v>
      </c>
      <c r="Q92" s="112">
        <f t="shared" si="59"/>
        <v>0</v>
      </c>
      <c r="R92" s="836"/>
      <c r="S92" s="836"/>
      <c r="T92" s="836"/>
      <c r="U92" s="836"/>
      <c r="V92" s="836"/>
      <c r="W92" s="836"/>
      <c r="X92" s="836"/>
      <c r="Y92" s="123">
        <f t="shared" si="48"/>
        <v>0</v>
      </c>
      <c r="Z92" s="123">
        <f t="shared" si="48"/>
        <v>0</v>
      </c>
      <c r="AA92" s="123">
        <f t="shared" si="49"/>
        <v>0</v>
      </c>
      <c r="AB92" s="123">
        <f t="shared" si="50"/>
        <v>0</v>
      </c>
      <c r="AC92" s="123">
        <f t="shared" si="50"/>
        <v>0</v>
      </c>
      <c r="AD92" s="123">
        <f t="shared" si="50"/>
        <v>0</v>
      </c>
      <c r="AE92" s="123">
        <f t="shared" si="51"/>
        <v>0</v>
      </c>
      <c r="AF92" s="112"/>
      <c r="AG92" s="141"/>
    </row>
    <row r="93" spans="1:33" ht="74.400000000000006" x14ac:dyDescent="0.6">
      <c r="A93" s="115" t="str">
        <f>+[6]ระบบการควบคุมฯ!A779</f>
        <v>2.4.6)</v>
      </c>
      <c r="B93" s="585" t="str">
        <f>+[6]ระบบการควบคุมฯ!B779</f>
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</c>
      <c r="C93" s="140" t="str">
        <f t="shared" si="60"/>
        <v>ศธ04002/ว46832 ลว.17 ต.ค. 68 ครั้งที่ 7  2,000,000 บาท</v>
      </c>
      <c r="D93" s="112">
        <f>+[6]ระบบการควบคุมฯ!D779</f>
        <v>0</v>
      </c>
      <c r="E93" s="112">
        <f>+[6]ระบบการควบคุมฯ!E779</f>
        <v>0</v>
      </c>
      <c r="F93" s="112">
        <f>+[6]ระบบการควบคุมฯ!F779</f>
        <v>0</v>
      </c>
      <c r="G93" s="123">
        <f>+[6]ระบบการควบคุมฯ!G779+[6]ระบบการควบคุมฯ!H779</f>
        <v>0</v>
      </c>
      <c r="H93" s="123">
        <f>+[6]ระบบการควบคุมฯ!I779+[6]ระบบการควบคุมฯ!J779</f>
        <v>0</v>
      </c>
      <c r="I93" s="123">
        <f>+[6]ระบบการควบคุมฯ!K779+[6]ระบบการควบคุมฯ!L779</f>
        <v>0</v>
      </c>
      <c r="J93" s="112">
        <f t="shared" si="54"/>
        <v>0</v>
      </c>
      <c r="K93" s="112">
        <f>+[6]ระบบการควบคุมฯ!D905</f>
        <v>0</v>
      </c>
      <c r="L93" s="112">
        <f>+[6]ระบบการควบคุมฯ!E905</f>
        <v>30000</v>
      </c>
      <c r="M93" s="112">
        <f t="shared" si="58"/>
        <v>30000</v>
      </c>
      <c r="N93" s="864">
        <f>+[6]ระบบการควบคุมฯ!G905+[6]ระบบการควบคุมฯ!H905</f>
        <v>0</v>
      </c>
      <c r="O93" s="864">
        <f>+[6]ระบบการควบคุมฯ!I905+[6]ระบบการควบคุมฯ!J905</f>
        <v>0</v>
      </c>
      <c r="P93" s="864">
        <f>+[6]ระบบการควบคุมฯ!K905+[6]ระบบการควบคุมฯ!L905</f>
        <v>24625</v>
      </c>
      <c r="Q93" s="112">
        <f t="shared" si="59"/>
        <v>5375</v>
      </c>
      <c r="R93" s="836"/>
      <c r="S93" s="836"/>
      <c r="T93" s="836"/>
      <c r="U93" s="836"/>
      <c r="V93" s="836"/>
      <c r="W93" s="836"/>
      <c r="X93" s="836"/>
      <c r="Y93" s="123">
        <f t="shared" si="48"/>
        <v>0</v>
      </c>
      <c r="Z93" s="123">
        <f t="shared" si="48"/>
        <v>30000</v>
      </c>
      <c r="AA93" s="123">
        <f t="shared" si="49"/>
        <v>30000</v>
      </c>
      <c r="AB93" s="123">
        <f t="shared" si="50"/>
        <v>0</v>
      </c>
      <c r="AC93" s="123">
        <f t="shared" si="50"/>
        <v>0</v>
      </c>
      <c r="AD93" s="123">
        <f t="shared" si="50"/>
        <v>24625</v>
      </c>
      <c r="AE93" s="123">
        <f t="shared" si="51"/>
        <v>5375</v>
      </c>
      <c r="AF93" s="112"/>
      <c r="AG93" s="141" t="s">
        <v>183</v>
      </c>
    </row>
    <row r="94" spans="1:33" ht="74.400000000000006" x14ac:dyDescent="0.6">
      <c r="A94" s="115" t="str">
        <f>+[6]ระบบการควบคุมฯ!A780</f>
        <v>2.4.7)</v>
      </c>
      <c r="B94" s="585" t="str">
        <f>+[6]ระบบการควบคุมฯ!B780</f>
        <v>โครงการพัฒนาสมรรถนะข้าราชการครูและบุคลากรทางการศึกษา 100,000 บาท  อนุมัติครั้งที่ 1 30,000 บาท</v>
      </c>
      <c r="C94" s="140" t="str">
        <f t="shared" si="60"/>
        <v>ศธ04002/ว46832 ลว.17 ต.ค. 68 ครั้งที่ 7  2,000,000 บาท</v>
      </c>
      <c r="D94" s="112">
        <f>+[6]ระบบการควบคุมฯ!D780</f>
        <v>0</v>
      </c>
      <c r="E94" s="112">
        <f>+[6]ระบบการควบคุมฯ!E780</f>
        <v>0</v>
      </c>
      <c r="F94" s="112">
        <f>+[6]ระบบการควบคุมฯ!F780</f>
        <v>0</v>
      </c>
      <c r="G94" s="123">
        <f>+[6]ระบบการควบคุมฯ!G780+[6]ระบบการควบคุมฯ!H780</f>
        <v>0</v>
      </c>
      <c r="H94" s="123">
        <f>+[6]ระบบการควบคุมฯ!I780+[6]ระบบการควบคุมฯ!J780</f>
        <v>0</v>
      </c>
      <c r="I94" s="123">
        <f>+[6]ระบบการควบคุมฯ!K780+[6]ระบบการควบคุมฯ!L780</f>
        <v>0</v>
      </c>
      <c r="J94" s="112">
        <f t="shared" si="54"/>
        <v>0</v>
      </c>
      <c r="K94" s="112">
        <f>+[6]ระบบการควบคุมฯ!D906</f>
        <v>0</v>
      </c>
      <c r="L94" s="112">
        <f>+[6]ระบบการควบคุมฯ!E906</f>
        <v>30000</v>
      </c>
      <c r="M94" s="112">
        <f t="shared" si="58"/>
        <v>30000</v>
      </c>
      <c r="N94" s="864">
        <f>+[6]ระบบการควบคุมฯ!G906+[6]ระบบการควบคุมฯ!H906</f>
        <v>0</v>
      </c>
      <c r="O94" s="864">
        <f>+[6]ระบบการควบคุมฯ!I906+[6]ระบบการควบคุมฯ!J906</f>
        <v>0</v>
      </c>
      <c r="P94" s="864">
        <f>+[6]ระบบการควบคุมฯ!K906+[6]ระบบการควบคุมฯ!L906</f>
        <v>3320</v>
      </c>
      <c r="Q94" s="112">
        <f t="shared" si="59"/>
        <v>26680</v>
      </c>
      <c r="R94" s="836"/>
      <c r="S94" s="836"/>
      <c r="T94" s="836"/>
      <c r="U94" s="836"/>
      <c r="V94" s="836"/>
      <c r="W94" s="836"/>
      <c r="X94" s="836"/>
      <c r="Y94" s="123">
        <f t="shared" si="48"/>
        <v>0</v>
      </c>
      <c r="Z94" s="123">
        <f t="shared" si="48"/>
        <v>30000</v>
      </c>
      <c r="AA94" s="123">
        <f t="shared" si="49"/>
        <v>30000</v>
      </c>
      <c r="AB94" s="123">
        <f t="shared" si="50"/>
        <v>0</v>
      </c>
      <c r="AC94" s="123">
        <f t="shared" si="50"/>
        <v>0</v>
      </c>
      <c r="AD94" s="123">
        <f t="shared" si="50"/>
        <v>3320</v>
      </c>
      <c r="AE94" s="123">
        <f t="shared" si="51"/>
        <v>26680</v>
      </c>
      <c r="AF94" s="112"/>
      <c r="AG94" s="141" t="str">
        <f>+AG93</f>
        <v>กลุ่มพัฒนาครูและบุคลากรทางการศึกษา</v>
      </c>
    </row>
    <row r="95" spans="1:33" ht="55.8" x14ac:dyDescent="0.6">
      <c r="A95" s="115" t="str">
        <f>+[6]ระบบการควบคุมฯ!A781</f>
        <v>2.4.8)</v>
      </c>
      <c r="B95" s="585" t="str">
        <f>+[6]ระบบการควบคุมฯ!B781</f>
        <v>โครงการประชุม อ.ก.ค.ศ. เขตพื้นที่ 258,060 บาท  อนุมัติครั้งที่ 1   95,000 บาท</v>
      </c>
      <c r="C95" s="140" t="str">
        <f t="shared" si="60"/>
        <v>ศธ04002/ว46832 ลว.17 ต.ค. 68 ครั้งที่ 7  2,000,000 บาท</v>
      </c>
      <c r="D95" s="112">
        <f>+[6]ระบบการควบคุมฯ!D781</f>
        <v>0</v>
      </c>
      <c r="E95" s="112">
        <f>+[6]ระบบการควบคุมฯ!E781</f>
        <v>25000</v>
      </c>
      <c r="F95" s="112">
        <f>+[6]ระบบการควบคุมฯ!F781</f>
        <v>25000</v>
      </c>
      <c r="G95" s="123">
        <f>+[6]ระบบการควบคุมฯ!G781+[6]ระบบการควบคุมฯ!H781</f>
        <v>0</v>
      </c>
      <c r="H95" s="123">
        <f>+[6]ระบบการควบคุมฯ!I781+[6]ระบบการควบคุมฯ!J781</f>
        <v>0</v>
      </c>
      <c r="I95" s="123">
        <f>+[6]ระบบการควบคุมฯ!K781+[6]ระบบการควบคุมฯ!L781</f>
        <v>0</v>
      </c>
      <c r="J95" s="112">
        <f t="shared" si="54"/>
        <v>25000</v>
      </c>
      <c r="K95" s="112">
        <f>+[6]ระบบการควบคุมฯ!D907</f>
        <v>0</v>
      </c>
      <c r="L95" s="112">
        <f>+[6]ระบบการควบคุมฯ!E907</f>
        <v>95000</v>
      </c>
      <c r="M95" s="112">
        <f t="shared" si="58"/>
        <v>95000</v>
      </c>
      <c r="N95" s="864">
        <f>+[6]ระบบการควบคุมฯ!G907+[6]ระบบการควบคุมฯ!H907</f>
        <v>0</v>
      </c>
      <c r="O95" s="864">
        <f>+[6]ระบบการควบคุมฯ!I907+[6]ระบบการควบคุมฯ!J907</f>
        <v>0</v>
      </c>
      <c r="P95" s="864">
        <f>+[6]ระบบการควบคุมฯ!K907+[6]ระบบการควบคุมฯ!L907</f>
        <v>79924</v>
      </c>
      <c r="Q95" s="112">
        <f t="shared" si="59"/>
        <v>15076</v>
      </c>
      <c r="R95" s="836"/>
      <c r="S95" s="836"/>
      <c r="T95" s="836"/>
      <c r="U95" s="836"/>
      <c r="V95" s="836"/>
      <c r="W95" s="836"/>
      <c r="X95" s="836"/>
      <c r="Y95" s="123">
        <f t="shared" si="48"/>
        <v>0</v>
      </c>
      <c r="Z95" s="123">
        <f t="shared" si="48"/>
        <v>120000</v>
      </c>
      <c r="AA95" s="123">
        <f t="shared" si="49"/>
        <v>120000</v>
      </c>
      <c r="AB95" s="123">
        <f t="shared" si="50"/>
        <v>0</v>
      </c>
      <c r="AC95" s="123">
        <f t="shared" si="50"/>
        <v>0</v>
      </c>
      <c r="AD95" s="123">
        <f t="shared" si="50"/>
        <v>79924</v>
      </c>
      <c r="AE95" s="123">
        <f t="shared" si="51"/>
        <v>40076</v>
      </c>
      <c r="AF95" s="112"/>
      <c r="AG95" s="141" t="s">
        <v>17</v>
      </c>
    </row>
    <row r="96" spans="1:33" ht="55.8" x14ac:dyDescent="0.6">
      <c r="A96" s="115" t="str">
        <f>+[6]ระบบการควบคุมฯ!A782</f>
        <v>2.4.9)</v>
      </c>
      <c r="B96" s="585" t="str">
        <f>+[6]ระบบการควบคุมฯ!B782</f>
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</c>
      <c r="C96" s="140" t="str">
        <f t="shared" si="60"/>
        <v>ศธ04002/ว46832 ลว.17 ต.ค. 68 ครั้งที่ 7  2,000,000 บาท</v>
      </c>
      <c r="D96" s="112">
        <f>+[6]ระบบการควบคุมฯ!D782</f>
        <v>0</v>
      </c>
      <c r="E96" s="112">
        <f>+[6]ระบบการควบคุมฯ!E782</f>
        <v>0</v>
      </c>
      <c r="F96" s="112">
        <f>+[6]ระบบการควบคุมฯ!F782</f>
        <v>0</v>
      </c>
      <c r="G96" s="123">
        <f>+[6]ระบบการควบคุมฯ!G782+[6]ระบบการควบคุมฯ!H782</f>
        <v>0</v>
      </c>
      <c r="H96" s="123">
        <f>+[6]ระบบการควบคุมฯ!I782+[6]ระบบการควบคุมฯ!J782</f>
        <v>0</v>
      </c>
      <c r="I96" s="123">
        <f>+[6]ระบบการควบคุมฯ!K782+[6]ระบบการควบคุมฯ!L782</f>
        <v>0</v>
      </c>
      <c r="J96" s="112">
        <f t="shared" si="54"/>
        <v>0</v>
      </c>
      <c r="K96" s="112">
        <f>+[6]ระบบการควบคุมฯ!D908</f>
        <v>0</v>
      </c>
      <c r="L96" s="112">
        <f>+[6]ระบบการควบคุมฯ!E908</f>
        <v>80145</v>
      </c>
      <c r="M96" s="112">
        <f t="shared" si="58"/>
        <v>80145</v>
      </c>
      <c r="N96" s="864">
        <f>+[6]ระบบการควบคุมฯ!G908+[6]ระบบการควบคุมฯ!H908</f>
        <v>0</v>
      </c>
      <c r="O96" s="864">
        <f>+[6]ระบบการควบคุมฯ!I908+[6]ระบบการควบคุมฯ!J908</f>
        <v>0</v>
      </c>
      <c r="P96" s="864">
        <f>+[6]ระบบการควบคุมฯ!K908+[6]ระบบการควบคุมฯ!L908</f>
        <v>420</v>
      </c>
      <c r="Q96" s="112">
        <f t="shared" si="59"/>
        <v>79725</v>
      </c>
      <c r="R96" s="836"/>
      <c r="S96" s="836"/>
      <c r="T96" s="836"/>
      <c r="U96" s="836"/>
      <c r="V96" s="836"/>
      <c r="W96" s="836"/>
      <c r="X96" s="836"/>
      <c r="Y96" s="123">
        <f t="shared" si="48"/>
        <v>0</v>
      </c>
      <c r="Z96" s="123">
        <f t="shared" si="48"/>
        <v>80145</v>
      </c>
      <c r="AA96" s="123">
        <f t="shared" si="49"/>
        <v>80145</v>
      </c>
      <c r="AB96" s="123">
        <f t="shared" si="50"/>
        <v>0</v>
      </c>
      <c r="AC96" s="123">
        <f t="shared" si="50"/>
        <v>0</v>
      </c>
      <c r="AD96" s="123">
        <f t="shared" si="50"/>
        <v>420</v>
      </c>
      <c r="AE96" s="123">
        <f t="shared" si="51"/>
        <v>79725</v>
      </c>
      <c r="AF96" s="112"/>
      <c r="AG96" s="141" t="str">
        <f>+AG95</f>
        <v>กลุ่มบริหารงานบุคคล</v>
      </c>
    </row>
    <row r="97" spans="1:33" ht="55.8" x14ac:dyDescent="0.6">
      <c r="A97" s="115" t="str">
        <f>+[6]ระบบการควบคุมฯ!A783</f>
        <v>2.4.10)</v>
      </c>
      <c r="B97" s="585" t="str">
        <f>+[6]ระบบการควบคุมฯ!B783</f>
        <v>โครงการพัฒนาประสิทธิภาพการบริหารจัดการงานอำนวยการ 148,490 บาท  อนุมัติครั้งที่ 1    41,650 บาท</v>
      </c>
      <c r="C97" s="140" t="str">
        <f t="shared" si="60"/>
        <v>ศธ04002/ว46832 ลว.17 ต.ค. 68 ครั้งที่ 7  2,000,000 บาท</v>
      </c>
      <c r="D97" s="112">
        <f>+[6]ระบบการควบคุมฯ!D783</f>
        <v>0</v>
      </c>
      <c r="E97" s="112">
        <f>+[6]ระบบการควบคุมฯ!E783</f>
        <v>19290</v>
      </c>
      <c r="F97" s="112">
        <f>+[6]ระบบการควบคุมฯ!F783</f>
        <v>19290</v>
      </c>
      <c r="G97" s="123">
        <f>+[6]ระบบการควบคุมฯ!G783+[6]ระบบการควบคุมฯ!H783</f>
        <v>0</v>
      </c>
      <c r="H97" s="123">
        <f>+[6]ระบบการควบคุมฯ!I783+[6]ระบบการควบคุมฯ!J783</f>
        <v>0</v>
      </c>
      <c r="I97" s="123">
        <f>+[6]ระบบการควบคุมฯ!K783+[6]ระบบการควบคุมฯ!L783</f>
        <v>0</v>
      </c>
      <c r="J97" s="112">
        <f t="shared" si="54"/>
        <v>19290</v>
      </c>
      <c r="K97" s="112">
        <f>+[6]ระบบการควบคุมฯ!D909</f>
        <v>0</v>
      </c>
      <c r="L97" s="112">
        <f>+[6]ระบบการควบคุมฯ!E909</f>
        <v>43110</v>
      </c>
      <c r="M97" s="112">
        <f t="shared" si="58"/>
        <v>43110</v>
      </c>
      <c r="N97" s="864">
        <f>+[6]ระบบการควบคุมฯ!G909+[6]ระบบการควบคุมฯ!H909</f>
        <v>0</v>
      </c>
      <c r="O97" s="864">
        <f>+[6]ระบบการควบคุมฯ!I909+[6]ระบบการควบคุมฯ!J909</f>
        <v>0</v>
      </c>
      <c r="P97" s="864">
        <f>+[6]ระบบการควบคุมฯ!K909+[6]ระบบการควบคุมฯ!L909</f>
        <v>41650</v>
      </c>
      <c r="Q97" s="112">
        <f t="shared" si="59"/>
        <v>1460</v>
      </c>
      <c r="R97" s="836"/>
      <c r="S97" s="836"/>
      <c r="T97" s="836"/>
      <c r="U97" s="836"/>
      <c r="V97" s="836"/>
      <c r="W97" s="836"/>
      <c r="X97" s="836"/>
      <c r="Y97" s="123">
        <f t="shared" ref="Y97:Z106" si="61">+R97+K97+D97</f>
        <v>0</v>
      </c>
      <c r="Z97" s="123">
        <f t="shared" si="61"/>
        <v>62400</v>
      </c>
      <c r="AA97" s="123">
        <f t="shared" si="49"/>
        <v>62400</v>
      </c>
      <c r="AB97" s="123">
        <f t="shared" ref="AB97:AD106" si="62">+G97+N97+U97</f>
        <v>0</v>
      </c>
      <c r="AC97" s="123">
        <f t="shared" si="62"/>
        <v>0</v>
      </c>
      <c r="AD97" s="123">
        <f t="shared" si="62"/>
        <v>41650</v>
      </c>
      <c r="AE97" s="123">
        <f t="shared" si="51"/>
        <v>20750</v>
      </c>
      <c r="AF97" s="112"/>
      <c r="AG97" s="141" t="s">
        <v>16</v>
      </c>
    </row>
    <row r="98" spans="1:33" ht="111.6" x14ac:dyDescent="0.6">
      <c r="A98" s="115" t="str">
        <f>+[6]ระบบการควบคุมฯ!A784</f>
        <v>2.4.11)</v>
      </c>
      <c r="B98" s="585" t="str">
        <f>+[6]ระบบการควบคุมฯ!B784</f>
        <v>โครงการพัฒนาระบบข้อมูลสารสนเทศ 30,000 บาท</v>
      </c>
      <c r="C98" s="140" t="str">
        <f t="shared" si="60"/>
        <v>ศธ04002/ว46832 ลว.17 ต.ค. 68 ครั้งที่ 7  2,000,000 บาท</v>
      </c>
      <c r="D98" s="112">
        <f>+[6]ระบบการควบคุมฯ!D784</f>
        <v>0</v>
      </c>
      <c r="E98" s="112">
        <f>+[6]ระบบการควบคุมฯ!E784</f>
        <v>20000</v>
      </c>
      <c r="F98" s="112">
        <f>+[6]ระบบการควบคุมฯ!F784</f>
        <v>20000</v>
      </c>
      <c r="G98" s="123">
        <f>+[6]ระบบการควบคุมฯ!G784+[6]ระบบการควบคุมฯ!H784</f>
        <v>0</v>
      </c>
      <c r="H98" s="123">
        <f>+[6]ระบบการควบคุมฯ!I784+[6]ระบบการควบคุมฯ!J784</f>
        <v>0</v>
      </c>
      <c r="I98" s="123">
        <f>+[6]ระบบการควบคุมฯ!K784+[6]ระบบการควบคุมฯ!L784</f>
        <v>0</v>
      </c>
      <c r="J98" s="112">
        <f t="shared" si="54"/>
        <v>20000</v>
      </c>
      <c r="K98" s="112">
        <f>+[6]ระบบการควบคุมฯ!D910</f>
        <v>0</v>
      </c>
      <c r="L98" s="112">
        <f>+[6]ระบบการควบคุมฯ!E910</f>
        <v>0</v>
      </c>
      <c r="M98" s="112">
        <f t="shared" si="58"/>
        <v>0</v>
      </c>
      <c r="N98" s="864">
        <f>+[6]ระบบการควบคุมฯ!G910+[6]ระบบการควบคุมฯ!H910</f>
        <v>0</v>
      </c>
      <c r="O98" s="864">
        <f>+[6]ระบบการควบคุมฯ!I910+[6]ระบบการควบคุมฯ!J910</f>
        <v>0</v>
      </c>
      <c r="P98" s="864">
        <f>+[6]ระบบการควบคุมฯ!K910+[6]ระบบการควบคุมฯ!L910</f>
        <v>0</v>
      </c>
      <c r="Q98" s="112">
        <f t="shared" si="59"/>
        <v>0</v>
      </c>
      <c r="R98" s="836"/>
      <c r="S98" s="836"/>
      <c r="T98" s="836"/>
      <c r="U98" s="836"/>
      <c r="V98" s="836"/>
      <c r="W98" s="836"/>
      <c r="X98" s="836"/>
      <c r="Y98" s="123">
        <f t="shared" si="61"/>
        <v>0</v>
      </c>
      <c r="Z98" s="123">
        <f t="shared" si="61"/>
        <v>20000</v>
      </c>
      <c r="AA98" s="123">
        <f t="shared" si="49"/>
        <v>20000</v>
      </c>
      <c r="AB98" s="123">
        <f t="shared" si="62"/>
        <v>0</v>
      </c>
      <c r="AC98" s="123">
        <f t="shared" si="62"/>
        <v>0</v>
      </c>
      <c r="AD98" s="123">
        <f t="shared" si="62"/>
        <v>0</v>
      </c>
      <c r="AE98" s="123">
        <f t="shared" si="51"/>
        <v>20000</v>
      </c>
      <c r="AF98" s="112"/>
      <c r="AG98" s="141" t="s">
        <v>264</v>
      </c>
    </row>
    <row r="99" spans="1:33" x14ac:dyDescent="0.6">
      <c r="A99" s="115"/>
      <c r="B99" s="585"/>
      <c r="C99" s="140"/>
      <c r="D99" s="112"/>
      <c r="E99" s="112"/>
      <c r="F99" s="112"/>
      <c r="G99" s="123"/>
      <c r="H99" s="123"/>
      <c r="I99" s="123"/>
      <c r="J99" s="112"/>
      <c r="K99" s="112">
        <f>+[6]ระบบการควบคุมฯ!D911</f>
        <v>0</v>
      </c>
      <c r="L99" s="112">
        <f>+[6]ระบบการควบคุมฯ!E911</f>
        <v>0</v>
      </c>
      <c r="M99" s="112">
        <f t="shared" si="58"/>
        <v>0</v>
      </c>
      <c r="N99" s="864">
        <f>+[6]ระบบการควบคุมฯ!G911+[6]ระบบการควบคุมฯ!H911</f>
        <v>0</v>
      </c>
      <c r="O99" s="864">
        <f>+[6]ระบบการควบคุมฯ!I911+[6]ระบบการควบคุมฯ!J911</f>
        <v>0</v>
      </c>
      <c r="P99" s="864">
        <f>+[6]ระบบการควบคุมฯ!K911+[6]ระบบการควบคุมฯ!L911</f>
        <v>0</v>
      </c>
      <c r="Q99" s="112">
        <f t="shared" si="59"/>
        <v>0</v>
      </c>
      <c r="R99" s="836"/>
      <c r="S99" s="836"/>
      <c r="T99" s="836"/>
      <c r="U99" s="836"/>
      <c r="V99" s="836"/>
      <c r="W99" s="836"/>
      <c r="X99" s="836"/>
      <c r="Y99" s="123">
        <f t="shared" si="61"/>
        <v>0</v>
      </c>
      <c r="Z99" s="123">
        <f t="shared" si="61"/>
        <v>0</v>
      </c>
      <c r="AA99" s="123">
        <f t="shared" si="49"/>
        <v>0</v>
      </c>
      <c r="AB99" s="123">
        <f t="shared" si="62"/>
        <v>0</v>
      </c>
      <c r="AC99" s="123">
        <f t="shared" si="62"/>
        <v>0</v>
      </c>
      <c r="AD99" s="123">
        <f t="shared" si="62"/>
        <v>0</v>
      </c>
      <c r="AE99" s="123">
        <f t="shared" si="51"/>
        <v>0</v>
      </c>
      <c r="AF99" s="112"/>
      <c r="AG99" s="141"/>
    </row>
    <row r="100" spans="1:33" x14ac:dyDescent="0.6">
      <c r="A100" s="885"/>
      <c r="B100" s="886" t="s">
        <v>18</v>
      </c>
      <c r="C100" s="887"/>
      <c r="D100" s="888">
        <f t="shared" ref="D100:X100" si="63">+D10</f>
        <v>772710</v>
      </c>
      <c r="E100" s="888">
        <f t="shared" si="63"/>
        <v>227290</v>
      </c>
      <c r="F100" s="888">
        <f t="shared" si="63"/>
        <v>1000000</v>
      </c>
      <c r="G100" s="888">
        <f t="shared" si="63"/>
        <v>0</v>
      </c>
      <c r="H100" s="888">
        <f t="shared" si="63"/>
        <v>0</v>
      </c>
      <c r="I100" s="888">
        <f t="shared" si="63"/>
        <v>665767.80000000005</v>
      </c>
      <c r="J100" s="888">
        <f t="shared" si="63"/>
        <v>334232.19999999995</v>
      </c>
      <c r="K100" s="888">
        <f t="shared" si="63"/>
        <v>1367290</v>
      </c>
      <c r="L100" s="888">
        <f t="shared" si="63"/>
        <v>1132710</v>
      </c>
      <c r="M100" s="888">
        <f t="shared" si="63"/>
        <v>2500000</v>
      </c>
      <c r="N100" s="888">
        <f t="shared" si="63"/>
        <v>0</v>
      </c>
      <c r="O100" s="888">
        <f t="shared" si="63"/>
        <v>0</v>
      </c>
      <c r="P100" s="888">
        <f t="shared" si="63"/>
        <v>2078697.52</v>
      </c>
      <c r="Q100" s="888">
        <f t="shared" si="63"/>
        <v>421302.48</v>
      </c>
      <c r="R100" s="888">
        <f t="shared" si="63"/>
        <v>0</v>
      </c>
      <c r="S100" s="888">
        <f t="shared" si="63"/>
        <v>0</v>
      </c>
      <c r="T100" s="888">
        <f t="shared" si="63"/>
        <v>0</v>
      </c>
      <c r="U100" s="888">
        <f t="shared" si="63"/>
        <v>0</v>
      </c>
      <c r="V100" s="888">
        <f t="shared" si="63"/>
        <v>0</v>
      </c>
      <c r="W100" s="888">
        <f t="shared" si="63"/>
        <v>0</v>
      </c>
      <c r="X100" s="888">
        <f t="shared" si="63"/>
        <v>0</v>
      </c>
      <c r="Y100" s="888">
        <f t="shared" ref="Y100:AE100" si="64">+Y49</f>
        <v>2140000</v>
      </c>
      <c r="Z100" s="888">
        <f t="shared" si="64"/>
        <v>1360000</v>
      </c>
      <c r="AA100" s="888">
        <f t="shared" si="64"/>
        <v>3500000</v>
      </c>
      <c r="AB100" s="888">
        <f t="shared" si="64"/>
        <v>0</v>
      </c>
      <c r="AC100" s="888">
        <f t="shared" si="64"/>
        <v>0</v>
      </c>
      <c r="AD100" s="888">
        <f t="shared" si="64"/>
        <v>2744465.32</v>
      </c>
      <c r="AE100" s="888">
        <f t="shared" si="64"/>
        <v>755534.67999999993</v>
      </c>
      <c r="AF100" s="888"/>
      <c r="AG100" s="889">
        <f>+AG49</f>
        <v>0</v>
      </c>
    </row>
    <row r="101" spans="1:33" x14ac:dyDescent="0.6">
      <c r="A101" s="890"/>
      <c r="B101" s="285" t="s">
        <v>19</v>
      </c>
      <c r="C101" s="94"/>
      <c r="D101" s="891"/>
      <c r="E101" s="892"/>
      <c r="F101" s="893"/>
      <c r="G101" s="894"/>
      <c r="H101" s="895"/>
      <c r="I101" s="891"/>
      <c r="J101" s="896"/>
      <c r="K101" s="896"/>
      <c r="L101" s="896"/>
      <c r="M101" s="896"/>
      <c r="N101" s="896"/>
      <c r="O101" s="896"/>
      <c r="P101" s="896">
        <v>0</v>
      </c>
      <c r="Q101" s="896"/>
      <c r="R101" s="896"/>
      <c r="S101" s="896"/>
      <c r="T101" s="896"/>
      <c r="U101" s="896"/>
      <c r="V101" s="896"/>
      <c r="W101" s="896"/>
      <c r="X101" s="896"/>
      <c r="Y101" s="1300">
        <f>+Z100+Y100</f>
        <v>3500000</v>
      </c>
      <c r="Z101" s="1301"/>
      <c r="AA101" s="896">
        <f>SUM(AB101:AE101)</f>
        <v>100</v>
      </c>
      <c r="AB101" s="896">
        <f>+AB100*100/AA100</f>
        <v>0</v>
      </c>
      <c r="AC101" s="896">
        <f>+AC100*100/AA100</f>
        <v>0</v>
      </c>
      <c r="AD101" s="896">
        <f>+AD100*100/AA100</f>
        <v>78.413294857142859</v>
      </c>
      <c r="AE101" s="896">
        <f>+AE100*100/AA100</f>
        <v>21.586705142857141</v>
      </c>
      <c r="AF101" s="896"/>
      <c r="AG101" s="98"/>
    </row>
    <row r="102" spans="1:33" x14ac:dyDescent="0.6">
      <c r="A102" s="897"/>
      <c r="B102" s="142"/>
      <c r="C102" s="142"/>
      <c r="D102" s="898"/>
      <c r="E102" s="898"/>
      <c r="F102" s="1302" t="s">
        <v>117</v>
      </c>
      <c r="G102" s="1302"/>
      <c r="H102" s="1302"/>
      <c r="I102" s="1302"/>
      <c r="J102" s="899"/>
      <c r="K102" s="899"/>
      <c r="L102" s="899"/>
      <c r="M102" s="899"/>
      <c r="N102" s="900" t="s">
        <v>265</v>
      </c>
      <c r="O102" s="899"/>
      <c r="P102" s="899"/>
      <c r="Q102" s="899"/>
      <c r="R102" s="899"/>
      <c r="S102" s="899"/>
      <c r="T102" s="899"/>
      <c r="U102" s="899"/>
      <c r="V102" s="899"/>
      <c r="W102" s="899"/>
      <c r="X102" s="899"/>
      <c r="Y102" s="899"/>
      <c r="Z102" s="899"/>
      <c r="AA102" s="899"/>
      <c r="AB102" s="899"/>
      <c r="AC102" s="899"/>
      <c r="AD102" s="899"/>
      <c r="AE102" s="899"/>
      <c r="AF102" s="899"/>
      <c r="AG102" s="901"/>
    </row>
    <row r="103" spans="1:33" ht="21" customHeight="1" x14ac:dyDescent="0.6">
      <c r="A103" s="897"/>
      <c r="B103" s="142"/>
      <c r="C103" s="142"/>
      <c r="D103" s="902"/>
      <c r="E103" s="898"/>
      <c r="F103" s="898"/>
      <c r="G103" s="903"/>
      <c r="H103" s="903"/>
      <c r="I103" s="903"/>
      <c r="J103" s="903"/>
      <c r="K103" s="903"/>
      <c r="L103" s="903"/>
      <c r="M103" s="903"/>
      <c r="N103" s="903"/>
      <c r="O103" s="903"/>
      <c r="P103" s="903"/>
      <c r="Q103" s="903"/>
      <c r="R103" s="903"/>
      <c r="S103" s="903"/>
      <c r="T103" s="903"/>
      <c r="U103" s="903"/>
      <c r="V103" s="903"/>
      <c r="W103" s="903"/>
      <c r="X103" s="903"/>
      <c r="Y103" s="1336" t="s">
        <v>295</v>
      </c>
      <c r="Z103" s="1336"/>
      <c r="AA103" s="1336"/>
      <c r="AB103" s="1336"/>
      <c r="AC103" s="1336"/>
      <c r="AD103" s="903"/>
      <c r="AE103" s="903"/>
      <c r="AF103" s="903"/>
      <c r="AG103" s="901"/>
    </row>
    <row r="104" spans="1:33" ht="21" customHeight="1" x14ac:dyDescent="0.6">
      <c r="A104" s="904" t="s">
        <v>118</v>
      </c>
      <c r="B104" s="143"/>
      <c r="C104" s="143"/>
      <c r="D104" s="903"/>
      <c r="E104" s="903"/>
      <c r="F104" s="903"/>
      <c r="G104" s="903"/>
      <c r="H104" s="903"/>
      <c r="I104" s="905"/>
      <c r="J104" s="903"/>
      <c r="K104" s="903"/>
      <c r="L104" s="903"/>
      <c r="M104" s="904" t="s">
        <v>257</v>
      </c>
      <c r="N104" s="143"/>
      <c r="O104" s="143"/>
      <c r="P104" s="903"/>
      <c r="Q104" s="903"/>
      <c r="R104" s="903"/>
      <c r="S104" s="903"/>
      <c r="T104" s="903"/>
      <c r="U104" s="903"/>
      <c r="V104" s="903"/>
      <c r="W104" s="903"/>
      <c r="X104" s="903"/>
      <c r="Y104" s="906"/>
      <c r="Z104" s="907"/>
      <c r="AA104" s="908"/>
      <c r="AB104" s="909"/>
      <c r="AC104" s="910"/>
      <c r="AD104" s="903"/>
      <c r="AE104" s="903"/>
      <c r="AF104" s="903"/>
      <c r="AG104" s="901"/>
    </row>
    <row r="105" spans="1:33" ht="21" customHeight="1" x14ac:dyDescent="0.6">
      <c r="A105" s="911" t="s">
        <v>280</v>
      </c>
      <c r="B105" s="911"/>
      <c r="C105" s="144"/>
      <c r="D105" s="903"/>
      <c r="E105" s="903"/>
      <c r="F105" s="903"/>
      <c r="G105" s="903"/>
      <c r="H105" s="903"/>
      <c r="I105" s="903"/>
      <c r="J105" s="903"/>
      <c r="K105" s="903"/>
      <c r="L105" s="903"/>
      <c r="M105" s="911"/>
      <c r="N105" s="911"/>
      <c r="O105" s="144" t="s">
        <v>260</v>
      </c>
      <c r="P105" s="903"/>
      <c r="Q105" s="912" t="s">
        <v>20</v>
      </c>
      <c r="R105" s="903"/>
      <c r="S105" s="913" t="s">
        <v>119</v>
      </c>
      <c r="T105" s="903" t="s">
        <v>120</v>
      </c>
      <c r="U105" s="649"/>
      <c r="V105" s="903"/>
      <c r="W105" s="903"/>
      <c r="X105" s="903"/>
      <c r="Y105" s="914" t="s">
        <v>20</v>
      </c>
      <c r="Z105" s="915"/>
      <c r="AA105" s="772"/>
      <c r="AB105" s="903" t="s">
        <v>115</v>
      </c>
      <c r="AC105" s="772"/>
      <c r="AD105" s="903"/>
      <c r="AE105" s="903"/>
      <c r="AF105" s="903"/>
      <c r="AG105" s="901"/>
    </row>
    <row r="106" spans="1:33" ht="21" customHeight="1" x14ac:dyDescent="0.6">
      <c r="A106" s="904" t="s">
        <v>49</v>
      </c>
      <c r="B106" s="916"/>
      <c r="C106" s="143"/>
      <c r="D106" s="903"/>
      <c r="E106" s="903"/>
      <c r="F106" s="903"/>
      <c r="G106" s="903"/>
      <c r="H106" s="903"/>
      <c r="I106" s="903"/>
      <c r="J106" s="917"/>
      <c r="K106" s="917"/>
      <c r="L106" s="917"/>
      <c r="M106" s="904"/>
      <c r="N106" s="916"/>
      <c r="O106" s="143"/>
      <c r="P106" s="918"/>
      <c r="Q106" s="918"/>
      <c r="R106" s="918"/>
      <c r="S106" s="918"/>
      <c r="T106" s="918"/>
      <c r="U106" s="918"/>
      <c r="V106" s="918"/>
      <c r="W106" s="918"/>
      <c r="X106" s="918"/>
      <c r="Y106" s="918"/>
      <c r="Z106" s="918"/>
      <c r="AA106" s="918"/>
      <c r="AB106" s="918" t="s">
        <v>281</v>
      </c>
      <c r="AC106" s="918"/>
      <c r="AD106" s="903"/>
      <c r="AE106" s="917"/>
      <c r="AF106" s="917"/>
      <c r="AG106" s="901"/>
    </row>
    <row r="107" spans="1:33" ht="93" hidden="1" customHeight="1" x14ac:dyDescent="0.6">
      <c r="A107" s="1303"/>
      <c r="B107" s="1303"/>
      <c r="C107" s="144"/>
      <c r="D107" s="903"/>
      <c r="E107" s="903"/>
      <c r="F107" s="903"/>
      <c r="G107" s="903"/>
      <c r="H107" s="903"/>
      <c r="I107" s="903"/>
      <c r="J107" s="918"/>
      <c r="K107" s="918"/>
      <c r="L107" s="918"/>
      <c r="M107" s="918"/>
      <c r="N107" s="918"/>
      <c r="O107" s="918"/>
      <c r="P107" s="1304"/>
      <c r="Q107" s="1304"/>
      <c r="R107" s="1304"/>
      <c r="S107" s="1304"/>
      <c r="T107" s="1304"/>
      <c r="U107" s="1304"/>
      <c r="V107" s="918"/>
      <c r="W107" s="918"/>
      <c r="X107" s="918"/>
      <c r="Y107" s="918"/>
      <c r="Z107" s="918"/>
      <c r="AA107" s="918"/>
      <c r="AB107" s="918"/>
      <c r="AC107" s="918"/>
      <c r="AD107" s="918"/>
      <c r="AE107" s="918"/>
      <c r="AF107" s="918"/>
      <c r="AG107" s="901"/>
    </row>
    <row r="108" spans="1:33" ht="93" hidden="1" customHeight="1" x14ac:dyDescent="0.6">
      <c r="A108" s="660" t="str">
        <f>+[3]ระบบการควบคุมฯ!A879</f>
        <v>2.4.7)</v>
      </c>
      <c r="B108" s="139" t="str">
        <f>+[3]ระบบการควบคุมฯ!B879</f>
        <v xml:space="preserve">โครงการพัฒนาสมรรถนะข้าราชการครูและบุคลากรทางการศึกษา 100,000 บาท </v>
      </c>
      <c r="C108" s="440">
        <f>+C107</f>
        <v>0</v>
      </c>
      <c r="D108" s="116">
        <f>+[3]ระบบการควบคุมฯ!D767</f>
        <v>0</v>
      </c>
      <c r="E108" s="116"/>
      <c r="F108" s="116">
        <f>+[3]ระบบการควบคุมฯ!F767</f>
        <v>0</v>
      </c>
      <c r="G108" s="126">
        <f>+[3]ระบบการควบคุมฯ!G767+[3]ระบบการควบคุมฯ!H767</f>
        <v>0</v>
      </c>
      <c r="H108" s="126">
        <f>+[3]ระบบการควบคุมฯ!I767+[3]ระบบการควบคุมฯ!J767</f>
        <v>0</v>
      </c>
      <c r="I108" s="126">
        <f>+[3]ระบบการควบคุมฯ!K767+[3]ระบบการควบคุมฯ!L767</f>
        <v>0</v>
      </c>
      <c r="J108" s="116">
        <f t="shared" ref="J108" si="65">+F108-G108-H108-I108</f>
        <v>0</v>
      </c>
      <c r="K108" s="116">
        <f>+[3]ระบบการควบคุมฯ!D879</f>
        <v>0</v>
      </c>
      <c r="L108" s="116">
        <f>+[3]ระบบการควบคุมฯ!E879</f>
        <v>30000</v>
      </c>
      <c r="M108" s="116">
        <f t="shared" ref="M108" si="66">SUM(K108:L108)</f>
        <v>30000</v>
      </c>
      <c r="N108" s="116">
        <f>+[3]ระบบการควบคุมฯ!G879+[3]ระบบการควบคุมฯ!H879</f>
        <v>0</v>
      </c>
      <c r="O108" s="116"/>
      <c r="P108" s="116">
        <f>+[3]ระบบการควบคุมฯ!K879+[3]ระบบการควบคุมฯ!L879</f>
        <v>3320</v>
      </c>
      <c r="Q108" s="116">
        <f t="shared" ref="Q108" si="67">+M108-N108-O108-P108</f>
        <v>26680</v>
      </c>
      <c r="R108" s="116"/>
      <c r="S108" s="116"/>
      <c r="T108" s="116"/>
      <c r="U108" s="116"/>
      <c r="V108" s="116"/>
      <c r="W108" s="116"/>
      <c r="X108" s="116"/>
      <c r="Y108" s="116">
        <f t="shared" ref="Y108:Z108" si="68">+D108+K108+R108</f>
        <v>0</v>
      </c>
      <c r="Z108" s="116">
        <f t="shared" si="68"/>
        <v>30000</v>
      </c>
      <c r="AA108" s="116">
        <f t="shared" ref="AA108" si="69">SUM(Y108:Z108)</f>
        <v>30000</v>
      </c>
      <c r="AB108" s="116">
        <f t="shared" ref="AB108:AD108" si="70">+G108+N108+U108</f>
        <v>0</v>
      </c>
      <c r="AC108" s="591">
        <f t="shared" si="70"/>
        <v>0</v>
      </c>
      <c r="AD108" s="116">
        <f t="shared" si="70"/>
        <v>3320</v>
      </c>
      <c r="AE108" s="116">
        <f t="shared" ref="AE108" si="71">+AA108-AB108-AC108-AD108</f>
        <v>26680</v>
      </c>
      <c r="AF108" s="505"/>
      <c r="AG108" s="50" t="s">
        <v>183</v>
      </c>
    </row>
    <row r="109" spans="1:33" x14ac:dyDescent="0.6">
      <c r="D109" s="12"/>
      <c r="E109" s="12"/>
      <c r="F109" s="12"/>
      <c r="G109" s="12"/>
      <c r="H109" s="12"/>
      <c r="I109" s="12"/>
    </row>
    <row r="110" spans="1:33" x14ac:dyDescent="0.6">
      <c r="D110" s="12"/>
      <c r="E110" s="12"/>
      <c r="F110" s="12"/>
      <c r="G110" s="12"/>
      <c r="H110" s="12"/>
      <c r="I110" s="12"/>
    </row>
    <row r="111" spans="1:33" x14ac:dyDescent="0.6">
      <c r="D111" s="12"/>
      <c r="E111" s="12"/>
      <c r="F111" s="12"/>
      <c r="G111" s="12"/>
      <c r="H111" s="12"/>
      <c r="I111" s="12"/>
    </row>
    <row r="112" spans="1:33" x14ac:dyDescent="0.6">
      <c r="D112" s="12"/>
      <c r="E112" s="12"/>
      <c r="F112" s="12"/>
      <c r="G112" s="12"/>
      <c r="H112" s="12"/>
      <c r="I112" s="12"/>
    </row>
    <row r="113" spans="4:9" x14ac:dyDescent="0.6">
      <c r="D113" s="12"/>
      <c r="E113" s="12"/>
      <c r="F113" s="12"/>
      <c r="G113" s="12"/>
      <c r="H113" s="12"/>
      <c r="I113" s="12"/>
    </row>
    <row r="114" spans="4:9" x14ac:dyDescent="0.6">
      <c r="D114" s="12"/>
      <c r="E114" s="12"/>
      <c r="F114" s="12"/>
      <c r="G114" s="12"/>
      <c r="H114" s="12"/>
      <c r="I114" s="12"/>
    </row>
    <row r="115" spans="4:9" x14ac:dyDescent="0.6">
      <c r="D115" s="12"/>
      <c r="E115" s="12"/>
      <c r="F115" s="12"/>
      <c r="G115" s="12"/>
      <c r="H115" s="12"/>
      <c r="I115" s="12"/>
    </row>
    <row r="116" spans="4:9" x14ac:dyDescent="0.6">
      <c r="D116" s="12"/>
      <c r="E116" s="12"/>
      <c r="F116" s="12"/>
      <c r="G116" s="12"/>
      <c r="H116" s="12"/>
      <c r="I116" s="12"/>
    </row>
    <row r="117" spans="4:9" x14ac:dyDescent="0.6">
      <c r="D117" s="12"/>
      <c r="E117" s="12"/>
      <c r="F117" s="12"/>
      <c r="G117" s="12"/>
      <c r="H117" s="12"/>
      <c r="I117" s="12"/>
    </row>
    <row r="118" spans="4:9" x14ac:dyDescent="0.6">
      <c r="D118" s="12"/>
      <c r="E118" s="12"/>
      <c r="F118" s="12"/>
      <c r="G118" s="12"/>
      <c r="H118" s="12"/>
      <c r="I118" s="12"/>
    </row>
    <row r="119" spans="4:9" x14ac:dyDescent="0.6">
      <c r="D119" s="12"/>
      <c r="E119" s="12"/>
      <c r="F119" s="12"/>
      <c r="G119" s="12"/>
      <c r="H119" s="12"/>
      <c r="I119" s="12"/>
    </row>
    <row r="120" spans="4:9" x14ac:dyDescent="0.6">
      <c r="D120" s="12"/>
      <c r="E120" s="12"/>
      <c r="F120" s="12"/>
      <c r="G120" s="12"/>
      <c r="H120" s="12"/>
      <c r="I120" s="12"/>
    </row>
    <row r="121" spans="4:9" x14ac:dyDescent="0.6">
      <c r="D121" s="12"/>
      <c r="E121" s="12"/>
      <c r="F121" s="12"/>
      <c r="G121" s="12"/>
      <c r="H121" s="12"/>
      <c r="I121" s="12"/>
    </row>
    <row r="122" spans="4:9" x14ac:dyDescent="0.6">
      <c r="D122" s="12"/>
      <c r="E122" s="12"/>
      <c r="F122" s="12"/>
      <c r="G122" s="12"/>
      <c r="H122" s="12"/>
      <c r="I122" s="12"/>
    </row>
    <row r="123" spans="4:9" x14ac:dyDescent="0.6">
      <c r="D123" s="12"/>
      <c r="E123" s="12"/>
      <c r="F123" s="12"/>
      <c r="G123" s="12"/>
      <c r="H123" s="12"/>
      <c r="I123" s="12"/>
    </row>
    <row r="124" spans="4:9" x14ac:dyDescent="0.6">
      <c r="D124" s="12"/>
      <c r="E124" s="12"/>
      <c r="F124" s="12"/>
      <c r="G124" s="12"/>
      <c r="H124" s="12"/>
      <c r="I124" s="12"/>
    </row>
    <row r="125" spans="4:9" x14ac:dyDescent="0.6">
      <c r="D125" s="12"/>
      <c r="E125" s="12"/>
      <c r="F125" s="12"/>
      <c r="G125" s="12"/>
      <c r="H125" s="12"/>
      <c r="I125" s="12"/>
    </row>
    <row r="126" spans="4:9" x14ac:dyDescent="0.6">
      <c r="D126" s="12"/>
      <c r="E126" s="12"/>
      <c r="F126" s="12"/>
      <c r="G126" s="12"/>
      <c r="H126" s="12"/>
      <c r="I126" s="12"/>
    </row>
    <row r="127" spans="4:9" x14ac:dyDescent="0.6">
      <c r="D127" s="12"/>
      <c r="E127" s="12"/>
      <c r="F127" s="12"/>
      <c r="G127" s="12"/>
      <c r="H127" s="12"/>
      <c r="I127" s="12"/>
    </row>
    <row r="128" spans="4:9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</sheetData>
  <mergeCells count="24">
    <mergeCell ref="Y103:AC103"/>
    <mergeCell ref="A107:B107"/>
    <mergeCell ref="P107:U107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Y101:Z101"/>
    <mergeCell ref="F102:I102"/>
    <mergeCell ref="A1:AG1"/>
    <mergeCell ref="E6:E7"/>
    <mergeCell ref="K6:K7"/>
    <mergeCell ref="L6:L7"/>
    <mergeCell ref="K5:Q5"/>
    <mergeCell ref="R5:X5"/>
    <mergeCell ref="Y5:AE5"/>
    <mergeCell ref="Z6:Z7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I515"/>
  <sheetViews>
    <sheetView topLeftCell="A537" zoomScale="75" zoomScaleNormal="75" workbookViewId="0">
      <selection sqref="A1:I7"/>
    </sheetView>
  </sheetViews>
  <sheetFormatPr defaultRowHeight="13.8" x14ac:dyDescent="0.25"/>
  <cols>
    <col min="1" max="1" width="4.09765625" customWidth="1"/>
    <col min="2" max="2" width="24.796875" customWidth="1"/>
    <col min="3" max="3" width="16.59765625" customWidth="1"/>
    <col min="4" max="4" width="12.59765625" customWidth="1"/>
    <col min="7" max="7" width="12" customWidth="1"/>
    <col min="8" max="8" width="12.3984375" customWidth="1"/>
    <col min="9" max="9" width="11.796875" customWidth="1"/>
  </cols>
  <sheetData>
    <row r="1" spans="1:9" ht="21" x14ac:dyDescent="0.6">
      <c r="A1" s="1267" t="s">
        <v>227</v>
      </c>
      <c r="B1" s="1267"/>
      <c r="C1" s="1267"/>
      <c r="D1" s="1267"/>
      <c r="E1" s="1267"/>
      <c r="F1" s="1267"/>
      <c r="G1" s="1267"/>
      <c r="H1" s="1267"/>
      <c r="I1" s="1267"/>
    </row>
    <row r="2" spans="1:9" ht="21" x14ac:dyDescent="0.6">
      <c r="A2" s="1267" t="s">
        <v>250</v>
      </c>
      <c r="B2" s="1267"/>
      <c r="C2" s="1267"/>
      <c r="D2" s="1267"/>
      <c r="E2" s="1267"/>
      <c r="F2" s="1267"/>
      <c r="G2" s="1267"/>
      <c r="H2" s="1267"/>
      <c r="I2" s="1267"/>
    </row>
    <row r="3" spans="1:9" ht="21" x14ac:dyDescent="0.6">
      <c r="A3" s="1267" t="s">
        <v>0</v>
      </c>
      <c r="B3" s="1267"/>
      <c r="C3" s="1267"/>
      <c r="D3" s="1267"/>
      <c r="E3" s="1267"/>
      <c r="F3" s="1267"/>
      <c r="G3" s="1267"/>
      <c r="H3" s="1267"/>
      <c r="I3" s="1267"/>
    </row>
    <row r="4" spans="1:9" ht="21" x14ac:dyDescent="0.55000000000000004">
      <c r="A4" s="441"/>
      <c r="B4" s="1308" t="str">
        <f>+[6]งบประจำและงบกลยุทธ์!A4</f>
        <v>ประจำเดือนมิถุนายน  2569</v>
      </c>
      <c r="C4" s="1308"/>
      <c r="D4" s="1308"/>
      <c r="E4" s="1308"/>
      <c r="F4" s="1308"/>
      <c r="G4" s="1308"/>
      <c r="H4" s="1308"/>
      <c r="I4" s="593" t="s">
        <v>121</v>
      </c>
    </row>
    <row r="5" spans="1:9" ht="42" x14ac:dyDescent="0.25">
      <c r="A5" s="146" t="s">
        <v>22</v>
      </c>
      <c r="B5" s="147" t="s">
        <v>23</v>
      </c>
      <c r="C5" s="35" t="s">
        <v>36</v>
      </c>
      <c r="D5" s="34" t="s">
        <v>21</v>
      </c>
      <c r="E5" s="36" t="s">
        <v>3</v>
      </c>
      <c r="F5" s="37" t="s">
        <v>285</v>
      </c>
      <c r="G5" s="36" t="s">
        <v>24</v>
      </c>
      <c r="H5" s="36" t="s">
        <v>5</v>
      </c>
      <c r="I5" s="38" t="s">
        <v>6</v>
      </c>
    </row>
    <row r="6" spans="1:9" ht="18.600000000000001" customHeight="1" x14ac:dyDescent="0.25">
      <c r="A6" s="661" t="str">
        <f>+[6]ระบบการควบคุมฯ!A7</f>
        <v>ก</v>
      </c>
      <c r="B6" s="662" t="str">
        <f>+[6]ระบบการควบคุมฯ!B7</f>
        <v xml:space="preserve">แผนงานบุคลากรภาครัฐ </v>
      </c>
      <c r="C6" s="663" t="str">
        <f>+[6]ระบบการควบคุมฯ!C7 [6]ระบบการควบคุมฯ!C7</f>
        <v>20004 1400 0800</v>
      </c>
      <c r="D6" s="664">
        <f>+D7</f>
        <v>8722800</v>
      </c>
      <c r="E6" s="664">
        <f t="shared" ref="E6:H7" si="0">+E7</f>
        <v>0</v>
      </c>
      <c r="F6" s="664">
        <f t="shared" si="0"/>
        <v>0</v>
      </c>
      <c r="G6" s="664">
        <f t="shared" si="0"/>
        <v>6552491.3600000003</v>
      </c>
      <c r="H6" s="664">
        <f t="shared" si="0"/>
        <v>2170308.6399999997</v>
      </c>
      <c r="I6" s="665"/>
    </row>
    <row r="7" spans="1:9" ht="18.600000000000001" customHeight="1" x14ac:dyDescent="0.25">
      <c r="A7" s="594">
        <f>+[6]ระบบการควบคุมฯ!A8</f>
        <v>1</v>
      </c>
      <c r="B7" s="150" t="str">
        <f>+[6]ระบบการควบคุมฯ!B8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150" t="str">
        <f>+[6]ระบบการควบคุมฯ!C8</f>
        <v>20004 1400 0800</v>
      </c>
      <c r="D7" s="151">
        <f>+D8</f>
        <v>8722800</v>
      </c>
      <c r="E7" s="151">
        <f t="shared" si="0"/>
        <v>0</v>
      </c>
      <c r="F7" s="151">
        <f t="shared" si="0"/>
        <v>0</v>
      </c>
      <c r="G7" s="151">
        <f t="shared" si="0"/>
        <v>6552491.3600000003</v>
      </c>
      <c r="H7" s="151">
        <f t="shared" si="0"/>
        <v>2170308.6399999997</v>
      </c>
      <c r="I7" s="152"/>
    </row>
    <row r="8" spans="1:9" ht="18.600000000000001" customHeight="1" x14ac:dyDescent="0.25">
      <c r="A8" s="161">
        <f>+[6]ระบบการควบคุมฯ!A10</f>
        <v>1.1000000000000001</v>
      </c>
      <c r="B8" s="39" t="str">
        <f>+[6]ระบบการควบคุมฯ!B10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+[6]ระบบการควบคุมฯ!C10</f>
        <v>20004 69 79456 00000</v>
      </c>
      <c r="D8" s="162">
        <f>+D9+D11+D17</f>
        <v>8722800</v>
      </c>
      <c r="E8" s="162">
        <f t="shared" ref="E8:H8" si="1">+E9+E11+E17</f>
        <v>0</v>
      </c>
      <c r="F8" s="162">
        <f t="shared" si="1"/>
        <v>0</v>
      </c>
      <c r="G8" s="162">
        <f t="shared" si="1"/>
        <v>6552491.3600000003</v>
      </c>
      <c r="H8" s="162">
        <f t="shared" si="1"/>
        <v>2170308.6399999997</v>
      </c>
      <c r="I8" s="153"/>
    </row>
    <row r="9" spans="1:9" ht="18.600000000000001" x14ac:dyDescent="0.25">
      <c r="A9" s="154"/>
      <c r="B9" s="176" t="str">
        <f>+[6]ระบบการควบคุมฯ!B12</f>
        <v>งบบุคลากร ค่าจ้างชั่วคราว  6911130</v>
      </c>
      <c r="C9" s="41" t="str">
        <f>+[6]ระบบการควบคุมฯ!C12</f>
        <v>20004 14000800 1000000</v>
      </c>
      <c r="D9" s="155">
        <f>+D10</f>
        <v>994300</v>
      </c>
      <c r="E9" s="155">
        <f t="shared" ref="E9:H9" si="2">+E10</f>
        <v>0</v>
      </c>
      <c r="F9" s="155">
        <f t="shared" si="2"/>
        <v>0</v>
      </c>
      <c r="G9" s="155">
        <f t="shared" si="2"/>
        <v>0</v>
      </c>
      <c r="H9" s="155">
        <f t="shared" si="2"/>
        <v>994300</v>
      </c>
      <c r="I9" s="156"/>
    </row>
    <row r="10" spans="1:9" ht="50.4" customHeight="1" x14ac:dyDescent="0.25">
      <c r="A10" s="158" t="str">
        <f>+[6]ระบบการควบคุมฯ!A16</f>
        <v>1.1.1</v>
      </c>
      <c r="B10" s="44" t="str">
        <f>+[6]ระบบการควบคุมฯ!_Hlk231936231</f>
        <v xml:space="preserve"> 994,300 บาทค่าจ้างชั่วคราว จำนวน 26 อัตรา จำนวน 2 เดือน (มิถุนายน - กรกฎาคม 2569) </v>
      </c>
      <c r="C10" s="56" t="str">
        <f>+[6]ระบบการควบคุมฯ!C13</f>
        <v>ศธ 04002/ว9361 ลว. 4 มิ.ย. 69 ครั้งที่ 691</v>
      </c>
      <c r="D10" s="159">
        <f>+[6]ระบบการควบคุมฯ!F12</f>
        <v>994300</v>
      </c>
      <c r="E10" s="159">
        <f>+[6]ระบบการควบคุมฯ!G16+[6]ระบบการควบคุมฯ!H16</f>
        <v>0</v>
      </c>
      <c r="F10" s="159">
        <f>+[6]ระบบการควบคุมฯ!I16+[6]ระบบการควบคุมฯ!J16</f>
        <v>0</v>
      </c>
      <c r="G10" s="159"/>
      <c r="H10" s="160">
        <f>+D10-E10-F10-G10</f>
        <v>994300</v>
      </c>
      <c r="I10" s="46" t="s">
        <v>14</v>
      </c>
    </row>
    <row r="11" spans="1:9" ht="93" hidden="1" customHeight="1" x14ac:dyDescent="0.25">
      <c r="A11" s="154"/>
      <c r="B11" s="176" t="str">
        <f>+[6]ระบบการควบคุมฯ!B16</f>
        <v>งบบุคลากร  6911150</v>
      </c>
      <c r="C11" s="41" t="str">
        <f>+[6]ระบบการควบคุมฯ!C16</f>
        <v>20004 14000800 1000000</v>
      </c>
      <c r="D11" s="155">
        <f>SUM(D12:D16)</f>
        <v>5976000</v>
      </c>
      <c r="E11" s="155">
        <f t="shared" ref="E11:H11" si="3">SUM(E12:E16)</f>
        <v>0</v>
      </c>
      <c r="F11" s="155">
        <f t="shared" si="3"/>
        <v>0</v>
      </c>
      <c r="G11" s="155">
        <f t="shared" si="3"/>
        <v>5162882.9400000004</v>
      </c>
      <c r="H11" s="155">
        <f t="shared" si="3"/>
        <v>813117.05999999959</v>
      </c>
      <c r="I11" s="156"/>
    </row>
    <row r="12" spans="1:9" ht="74.400000000000006" hidden="1" customHeight="1" x14ac:dyDescent="0.25">
      <c r="A12" s="158" t="str">
        <f>+[6]ระบบการควบคุมฯ!A18</f>
        <v>1.1.1</v>
      </c>
      <c r="B12" s="44" t="str">
        <f>+[6]ระบบการควบคุมฯ!B18</f>
        <v>ค่าตอบแทนพนักงานราชการ 22 อัตรา  5 เดือน(ต.ค.68 - ก.พ 69) 2,895,000 บาท</v>
      </c>
      <c r="C12" s="56" t="str">
        <f>+[6]ระบบการควบคุมฯ!C18</f>
        <v>ศธ 04002/ว46528 ลว.14 ต.ค.68 ครั้งที่ 2</v>
      </c>
      <c r="D12" s="159">
        <f>+[6]ระบบการควบคุมฯ!F18</f>
        <v>5976000</v>
      </c>
      <c r="E12" s="159">
        <f>+[6]ระบบการควบคุมฯ!G18+[6]ระบบการควบคุมฯ!H18</f>
        <v>0</v>
      </c>
      <c r="F12" s="159">
        <f>+[6]ระบบการควบคุมฯ!I18+[6]ระบบการควบคุมฯ!J18</f>
        <v>0</v>
      </c>
      <c r="G12" s="159">
        <f>+[6]ระบบการควบคุมฯ!K18+[6]ระบบการควบคุมฯ!L18</f>
        <v>5162882.9400000004</v>
      </c>
      <c r="H12" s="160">
        <f>+D12-E12-F12-G12</f>
        <v>813117.05999999959</v>
      </c>
      <c r="I12" s="46" t="s">
        <v>14</v>
      </c>
    </row>
    <row r="13" spans="1:9" ht="55.8" hidden="1" customHeight="1" x14ac:dyDescent="0.25">
      <c r="A13" s="158" t="str">
        <f>+[6]ระบบการควบคุมฯ!A19</f>
        <v>1.1.1.1</v>
      </c>
      <c r="B13" s="44" t="str">
        <f>+[6]ระบบการควบคุมฯ!B19</f>
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</c>
      <c r="C13" s="56" t="str">
        <f>+[6]ระบบการควบคุมฯ!C19</f>
        <v>ศธ 04002/ว50977 ลว. 22 ธ.ค.68 ครั้งที่ 172</v>
      </c>
      <c r="D13" s="159"/>
      <c r="E13" s="159"/>
      <c r="F13" s="159"/>
      <c r="G13" s="159"/>
      <c r="H13" s="160"/>
      <c r="I13" s="46"/>
    </row>
    <row r="14" spans="1:9" ht="55.8" hidden="1" customHeight="1" x14ac:dyDescent="0.25">
      <c r="A14" s="158" t="str">
        <f>+[6]ระบบการควบคุมฯ!A20</f>
        <v>1.1.1.2</v>
      </c>
      <c r="B14" s="44" t="str">
        <f>+[6]ระบบการควบคุมฯ!B20</f>
        <v xml:space="preserve">ค่าตอบแทนพนักงานราชการ 22 อัตรา 5 เดือน (มีค-กค 69) 2,965,000 บาท </v>
      </c>
      <c r="C14" s="595" t="str">
        <f>+[6]ระบบการควบคุมฯ!C20</f>
        <v>ศธ 04002/ว4964 ลว. 23 มีค 69 ครั้งที่ 386</v>
      </c>
      <c r="D14" s="159"/>
      <c r="E14" s="159"/>
      <c r="F14" s="159"/>
      <c r="G14" s="159"/>
      <c r="H14" s="160"/>
      <c r="I14" s="46"/>
    </row>
    <row r="15" spans="1:9" ht="74.400000000000006" x14ac:dyDescent="0.25">
      <c r="A15" s="158" t="str">
        <f>+[6]ระบบการควบคุมฯ!A23</f>
        <v>1.1.1.2</v>
      </c>
      <c r="B15" s="44" t="str">
        <f>+[6]ระบบการควบคุมฯ!B23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5" s="56" t="str">
        <f>+[6]ระบบการควบคุมฯ!C23</f>
        <v>ศธ 04002/ว40338 ลว. 15 กค 68 ครั้งที่ 691</v>
      </c>
      <c r="D15" s="159">
        <f>+[6]ระบบการควบคุมฯ!F23</f>
        <v>0</v>
      </c>
      <c r="E15" s="159">
        <f>+[6]ระบบการควบคุมฯ!G23+[6]ระบบการควบคุมฯ!H23</f>
        <v>0</v>
      </c>
      <c r="F15" s="159">
        <f>+[6]ระบบการควบคุมฯ!I23+[6]ระบบการควบคุมฯ!J23</f>
        <v>0</v>
      </c>
      <c r="G15" s="159">
        <f>+[6]ระบบการควบคุมฯ!K23+[6]ระบบการควบคุมฯ!L23</f>
        <v>0</v>
      </c>
      <c r="H15" s="160">
        <f>+D15-E15-F15-G15</f>
        <v>0</v>
      </c>
      <c r="I15" s="46" t="s">
        <v>14</v>
      </c>
    </row>
    <row r="16" spans="1:9" ht="85.8" customHeight="1" x14ac:dyDescent="0.25">
      <c r="A16" s="158" t="str">
        <f>+[6]ระบบการควบคุมฯ!A24</f>
        <v>1.1.1.3</v>
      </c>
      <c r="B16" s="44" t="str">
        <f>+[6]ระบบการควบคุมฯ!B24</f>
        <v xml:space="preserve">งบประมาณชดเชยสำหรับพนักงานราชการที่ลาออก </v>
      </c>
      <c r="C16" s="56" t="str">
        <f>+[6]ระบบการควบคุมฯ!C24</f>
        <v>ศธ 04002/ว40338 ลว. 15 กค 68 ครั้งที่ 691</v>
      </c>
      <c r="D16" s="159">
        <f>+[6]ระบบการควบคุมฯ!F24</f>
        <v>0</v>
      </c>
      <c r="E16" s="159">
        <f>+[6]ระบบการควบคุมฯ!G24+[6]ระบบการควบคุมฯ!H24</f>
        <v>0</v>
      </c>
      <c r="F16" s="159">
        <f>+[6]ระบบการควบคุมฯ!I24+[6]ระบบการควบคุมฯ!J24</f>
        <v>0</v>
      </c>
      <c r="G16" s="159">
        <f>+[6]ระบบการควบคุมฯ!K24+[6]ระบบการควบคุมฯ!L24</f>
        <v>0</v>
      </c>
      <c r="H16" s="160">
        <f>+D16-E16-F16-G16</f>
        <v>0</v>
      </c>
      <c r="I16" s="46" t="s">
        <v>14</v>
      </c>
    </row>
    <row r="17" spans="1:9" ht="37.200000000000003" hidden="1" customHeight="1" x14ac:dyDescent="0.25">
      <c r="A17" s="154">
        <f>+[6]ระบบการควบคุมฯ!A27</f>
        <v>0</v>
      </c>
      <c r="B17" s="176" t="str">
        <f>+[6]ระบบการควบคุมฯ!B27</f>
        <v xml:space="preserve"> งบดำเนินงาน 6911220</v>
      </c>
      <c r="C17" s="41" t="str">
        <f>+[6]ระบบการควบคุมฯ!C27</f>
        <v>20004 1420 0800 2000000</v>
      </c>
      <c r="D17" s="155">
        <f>SUM(D18:D24)</f>
        <v>1752500</v>
      </c>
      <c r="E17" s="155">
        <f>SUM(E18:E24)</f>
        <v>0</v>
      </c>
      <c r="F17" s="155">
        <f>SUM(F18:F24)</f>
        <v>0</v>
      </c>
      <c r="G17" s="155">
        <f>SUM(G18:G24)</f>
        <v>1389608.42</v>
      </c>
      <c r="H17" s="155">
        <f>SUM(H18:H24)</f>
        <v>362891.58000000007</v>
      </c>
      <c r="I17" s="156"/>
    </row>
    <row r="18" spans="1:9" ht="74.400000000000006" hidden="1" customHeight="1" x14ac:dyDescent="0.25">
      <c r="A18" s="158" t="str">
        <f>+[6]ระบบการควบคุมฯ!A29</f>
        <v>1.1.2</v>
      </c>
      <c r="B18" s="44" t="str">
        <f>+[6]ระบบการควบคุมฯ!B29</f>
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</c>
      <c r="C18" s="56" t="str">
        <f>+[6]ระบบการควบคุมฯ!C29</f>
        <v>ศธ 04002/ว46528 ลว.14 ต.ค.68 ครั้งที่ 2</v>
      </c>
      <c r="D18" s="159">
        <f>+[6]ระบบการควบคุมฯ!F29</f>
        <v>213600</v>
      </c>
      <c r="E18" s="159">
        <f>+[6]ระบบการควบคุมฯ!G29+[6]ระบบการควบคุมฯ!H29</f>
        <v>0</v>
      </c>
      <c r="F18" s="159">
        <f>+[6]ระบบการควบคุมฯ!I29+[6]ระบบการควบคุมฯ!J29</f>
        <v>0</v>
      </c>
      <c r="G18" s="159">
        <f>+[6]ระบบการควบคุมฯ!K29+[6]ระบบการควบคุมฯ!L29</f>
        <v>165307</v>
      </c>
      <c r="H18" s="160">
        <f>+D18-E18-F18-G18</f>
        <v>48293</v>
      </c>
      <c r="I18" s="46" t="s">
        <v>14</v>
      </c>
    </row>
    <row r="19" spans="1:9" ht="55.8" hidden="1" customHeight="1" x14ac:dyDescent="0.25">
      <c r="A19" s="158" t="str">
        <f>+[6]ระบบการควบคุมฯ!A30</f>
        <v>1.1.2.1</v>
      </c>
      <c r="B19" s="44" t="str">
        <f>+[6]ระบบการควบคุมฯ!B30</f>
        <v>เงินสมทบกองทุนประกันสังคม จำนวน 2 เดือน  ( ม.ค.-กพ.69) 4,600</v>
      </c>
      <c r="C19" s="56" t="str">
        <f>+[6]ระบบการควบคุมฯ!C30</f>
        <v>ศธ 04002/ว658 ลว.16 มค 69 ครั้งที่ 227</v>
      </c>
      <c r="D19" s="159"/>
      <c r="E19" s="159"/>
      <c r="F19" s="159"/>
      <c r="G19" s="159"/>
      <c r="H19" s="160"/>
      <c r="I19" s="46"/>
    </row>
    <row r="20" spans="1:9" ht="48.6" customHeight="1" x14ac:dyDescent="0.25">
      <c r="A20" s="158" t="str">
        <f>+[6]ระบบการควบคุมฯ!A31</f>
        <v>1.1.2.2</v>
      </c>
      <c r="B20" s="44" t="str">
        <f>+[6]ระบบการควบคุมฯ!B31</f>
        <v>เงินสมทบกองทุนประกันสังคม จำนวน 5 เดือน  (มี.ค.69 - ก.ค. 2569) 100,000 บาท</v>
      </c>
      <c r="C20" s="56" t="str">
        <f>+[6]ระบบการควบคุมฯ!C31</f>
        <v>ศธ 04002/ว4964 ลว. 23 มีค 69 ครั้งที่ 386</v>
      </c>
      <c r="D20" s="159"/>
      <c r="E20" s="159"/>
      <c r="F20" s="159"/>
      <c r="G20" s="159"/>
      <c r="H20" s="160"/>
      <c r="I20" s="46"/>
    </row>
    <row r="21" spans="1:9" ht="37.200000000000003" hidden="1" customHeight="1" x14ac:dyDescent="0.25">
      <c r="A21" s="158" t="str">
        <f>+[6]ระบบการควบคุมฯ!A33</f>
        <v>1.1.2.3</v>
      </c>
      <c r="B21" s="45" t="str">
        <f>+[6]ระบบการควบคุมฯ!B33</f>
        <v>เงินสมทบกองทุนประกันสังคม ค่าจ้างชั่วคราว จำนวน 2 เดือน (มิถุนายน - กรกฎาคม 2569 และรายการเงินสมทบกองทุนเงินทดแทน จำนวน 7 เดือน (มิถุนายน - ธันวาคม 2569) 52800 บาท</v>
      </c>
      <c r="C21" s="56" t="str">
        <f>+[6]ระบบการควบคุมฯ!C33</f>
        <v>ศธ 04002/ว9361 ลว. 4 มิ.ย. 69 ครั้งที่ 691</v>
      </c>
      <c r="D21" s="159">
        <f>+[6]ระบบการควบคุมฯ!F33</f>
        <v>52800</v>
      </c>
      <c r="E21" s="159">
        <f>+[6]ระบบการควบคุมฯ!G33+[6]ระบบการควบคุมฯ!H33</f>
        <v>0</v>
      </c>
      <c r="F21" s="159">
        <f>+[6]ระบบการควบคุมฯ!I33+[6]ระบบการควบคุมฯ!J33</f>
        <v>0</v>
      </c>
      <c r="G21" s="159">
        <f>+[6]ระบบการควบคุมฯ!K33+[6]ระบบการควบคุมฯ!L33</f>
        <v>19824</v>
      </c>
      <c r="H21" s="160">
        <f>+D21-E21-F21-G21</f>
        <v>32976</v>
      </c>
      <c r="I21" s="46"/>
    </row>
    <row r="22" spans="1:9" ht="37.200000000000003" hidden="1" customHeight="1" x14ac:dyDescent="0.25">
      <c r="A22" s="158" t="str">
        <f>+[6]ระบบการควบคุมฯ!A23</f>
        <v>1.1.1.2</v>
      </c>
      <c r="B22" s="44" t="str">
        <f>+[6]ระบบการควบคุมฯ!B23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22" s="56" t="str">
        <f>+[6]ระบบการควบคุมฯ!C23</f>
        <v>ศธ 04002/ว40338 ลว. 15 กค 68 ครั้งที่ 691</v>
      </c>
      <c r="D22" s="159"/>
      <c r="E22" s="159"/>
      <c r="F22" s="159"/>
      <c r="G22" s="159"/>
      <c r="H22" s="160"/>
      <c r="I22" s="46"/>
    </row>
    <row r="23" spans="1:9" ht="42" customHeight="1" x14ac:dyDescent="0.25">
      <c r="A23" s="158" t="str">
        <f>+[6]ระบบการควบคุมฯ!A37</f>
        <v>1.1.3</v>
      </c>
      <c r="B23" s="44" t="str">
        <f>+[6]ระบบการควบคุมฯ!B37</f>
        <v xml:space="preserve">ค่าเช่าบ้าน  (ตุลาคม  2568 - กพ. 2569) ครั้งที่ 1 741,200 บาท </v>
      </c>
      <c r="C23" s="56" t="str">
        <f>+[6]ระบบการควบคุมฯ!C37</f>
        <v>ศธ 04002/ว48512 ลว 11 พ.ย.2025 โอนครั้งที่ 65</v>
      </c>
      <c r="D23" s="159">
        <f>+[6]ระบบการควบคุมฯ!F37</f>
        <v>1486100</v>
      </c>
      <c r="E23" s="159">
        <f>+[6]ระบบการควบคุมฯ!G37+[6]ระบบการควบคุมฯ!H37</f>
        <v>0</v>
      </c>
      <c r="F23" s="159">
        <f>+[6]ระบบการควบคุมฯ!I37+[6]ระบบการควบคุมฯ!J37</f>
        <v>0</v>
      </c>
      <c r="G23" s="159">
        <f>+[6]ระบบการควบคุมฯ!K37+[6]ระบบการควบคุมฯ!L37</f>
        <v>1204477.42</v>
      </c>
      <c r="H23" s="160">
        <f>+D23-E23-F23-G23</f>
        <v>281622.58000000007</v>
      </c>
      <c r="I23" s="46" t="s">
        <v>14</v>
      </c>
    </row>
    <row r="24" spans="1:9" ht="38.4" customHeight="1" x14ac:dyDescent="0.25">
      <c r="A24" s="158" t="str">
        <f>+[6]ระบบการควบคุมฯ!A38</f>
        <v>1.1.3.1</v>
      </c>
      <c r="B24" s="44" t="str">
        <f>+[6]ระบบการควบคุมฯ!B38</f>
        <v>ค่าเช่าบ้าน ครั้งที่ 2  ระยะเวลา  5 เดือน (มีนาคม - กรกฎาคม 2569) 744,900 บาท</v>
      </c>
      <c r="C24" s="56" t="str">
        <f>+[6]ระบบการควบคุมฯ!C38</f>
        <v>ศธ 04002/ว5379 ลว. 30 มี.ค. 69 ครั้งที่ 404</v>
      </c>
      <c r="D24" s="159"/>
      <c r="E24" s="159"/>
      <c r="F24" s="159"/>
      <c r="G24" s="159"/>
      <c r="H24" s="160"/>
      <c r="I24" s="46"/>
    </row>
    <row r="25" spans="1:9" ht="38.4" customHeight="1" x14ac:dyDescent="0.25">
      <c r="A25" s="158" t="str">
        <f>+[6]ระบบการควบคุมฯ!A39</f>
        <v>1.1.3.2</v>
      </c>
      <c r="B25" s="44" t="str">
        <f>+[6]ระบบการควบคุมฯ!B39</f>
        <v>ค่าเช่าบ้านครั้งที่ 3 (พค-กค 68) จำนวนเงิน 455,100 บาท</v>
      </c>
      <c r="C25" s="56" t="str">
        <f>+[6]ระบบการควบคุมฯ!C39</f>
        <v>ศธ 04002/ว1931 ลว. 8 พ.ค 68 ครั้งที่ 473</v>
      </c>
      <c r="D25" s="159"/>
      <c r="E25" s="159"/>
      <c r="F25" s="159"/>
      <c r="G25" s="159"/>
      <c r="H25" s="160"/>
      <c r="I25" s="46"/>
    </row>
    <row r="26" spans="1:9" ht="38.4" customHeight="1" x14ac:dyDescent="0.25">
      <c r="A26" s="661" t="str">
        <f>+[4]งบสพฐ!A30</f>
        <v>1.2.1</v>
      </c>
      <c r="B26" s="662" t="str">
        <f>+[4]งบสพฐ!B30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26" s="663" t="str">
        <f>+[6]ระบบการควบคุมฯ!C42</f>
        <v>20004 3300</v>
      </c>
      <c r="D26" s="664">
        <f>+D27+D61+D80+D170+D182+D216</f>
        <v>20196492</v>
      </c>
      <c r="E26" s="664">
        <f>+E27+E61+E80+E170+E182+E216</f>
        <v>10000</v>
      </c>
      <c r="F26" s="664">
        <f>+F27+F61+F80+F170+F182+F216</f>
        <v>0</v>
      </c>
      <c r="G26" s="664">
        <f>+G27+G61+G80+G170+G182+G216</f>
        <v>17175857.349999998</v>
      </c>
      <c r="H26" s="664">
        <f>+H27+H61+H80+H170+H182+H216</f>
        <v>3010634.6499999994</v>
      </c>
      <c r="I26" s="664">
        <f>+I27+I80</f>
        <v>0</v>
      </c>
    </row>
    <row r="27" spans="1:9" ht="38.4" customHeight="1" x14ac:dyDescent="0.25">
      <c r="A27" s="596" t="str">
        <f>+[4]งบสพฐ!A31</f>
        <v>1.2.2</v>
      </c>
      <c r="B27" s="472" t="str">
        <f>+[4]งบสพฐ!B31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27" s="472" t="str">
        <f>+[6]ระบบการควบคุมฯ!C48</f>
        <v>20004 3320 3300 2000000</v>
      </c>
      <c r="D27" s="473">
        <f>+D28+D31+D35+D40+D44+D48+D55+D58</f>
        <v>34200</v>
      </c>
      <c r="E27" s="473">
        <f>+E28+E31+E35+E40+E44+E48+E55+E58</f>
        <v>0</v>
      </c>
      <c r="F27" s="473">
        <f t="shared" ref="F27:H27" si="4">+F28+F31+F35+F40+F44+F48+F55+F58</f>
        <v>0</v>
      </c>
      <c r="G27" s="473">
        <f t="shared" si="4"/>
        <v>30147.68</v>
      </c>
      <c r="H27" s="473">
        <f t="shared" si="4"/>
        <v>4052.3199999999997</v>
      </c>
      <c r="I27" s="474"/>
    </row>
    <row r="28" spans="1:9" ht="38.4" customHeight="1" x14ac:dyDescent="0.25">
      <c r="A28" s="161">
        <f>+[6]ระบบการควบคุมฯ!A51</f>
        <v>1.1000000000000001</v>
      </c>
      <c r="B28" s="39" t="str">
        <f>+[6]ระบบการควบคุมฯ!B51</f>
        <v>กิจกรรมการส่งเสริมและพัฒนาระบบการประกันคุณภาพภายในสถานศึกษา</v>
      </c>
      <c r="C28" s="40" t="str">
        <f>+[6]ระบบการควบคุมฯ!C51</f>
        <v>20004 69 00015 00000</v>
      </c>
      <c r="D28" s="162">
        <f>+D29</f>
        <v>4000</v>
      </c>
      <c r="E28" s="162">
        <f t="shared" ref="E28:H28" si="5">+E29</f>
        <v>0</v>
      </c>
      <c r="F28" s="162">
        <f t="shared" si="5"/>
        <v>0</v>
      </c>
      <c r="G28" s="162">
        <f t="shared" si="5"/>
        <v>0</v>
      </c>
      <c r="H28" s="162">
        <f t="shared" si="5"/>
        <v>4000</v>
      </c>
      <c r="I28" s="153"/>
    </row>
    <row r="29" spans="1:9" ht="38.4" customHeight="1" x14ac:dyDescent="0.25">
      <c r="A29" s="154"/>
      <c r="B29" s="42" t="str">
        <f>+[6]ระบบการควบคุมฯ!B52</f>
        <v>งบดำเนินงาน   69112xx</v>
      </c>
      <c r="C29" s="43" t="str">
        <f>+[6]ระบบการควบคุมฯ!C52</f>
        <v>20004 3320 3300 2000000</v>
      </c>
      <c r="D29" s="155">
        <f>SUM(D30)</f>
        <v>4000</v>
      </c>
      <c r="E29" s="155">
        <f t="shared" ref="E29:I29" si="6">SUM(E30)</f>
        <v>0</v>
      </c>
      <c r="F29" s="155">
        <f t="shared" si="6"/>
        <v>0</v>
      </c>
      <c r="G29" s="155">
        <f t="shared" si="6"/>
        <v>0</v>
      </c>
      <c r="H29" s="155">
        <f t="shared" si="6"/>
        <v>4000</v>
      </c>
      <c r="I29" s="155">
        <f t="shared" si="6"/>
        <v>0</v>
      </c>
    </row>
    <row r="30" spans="1:9" ht="38.4" customHeight="1" x14ac:dyDescent="0.25">
      <c r="A30" s="158" t="str">
        <f>+[6]ระบบการควบคุมฯ!A53</f>
        <v>1.1.1</v>
      </c>
      <c r="B30" s="45" t="str">
        <f>+[6]ระบบการควบคุมฯ!B53</f>
        <v>สนับสนุนการคัดเลือกสถานศึกษาเพื่อรับรางวัล IQA AWARD ประจำปีการศึกษา 2568</v>
      </c>
      <c r="C30" s="56" t="str">
        <f>+[6]ระบบการควบคุมฯ!C53</f>
        <v>ศธ 04002/ว7915  ลว. 11 พ.ค. 69 โอนครั้งที่ 526</v>
      </c>
      <c r="D30" s="159">
        <f>+[6]ระบบการควบคุมฯ!F53</f>
        <v>4000</v>
      </c>
      <c r="E30" s="159">
        <f>+[6]ระบบการควบคุมฯ!G53+[6]ระบบการควบคุมฯ!H53</f>
        <v>0</v>
      </c>
      <c r="F30" s="159"/>
      <c r="G30" s="159">
        <f>+[6]ระบบการควบคุมฯ!K53+[6]ระบบการควบคุมฯ!L53</f>
        <v>0</v>
      </c>
      <c r="H30" s="160">
        <f>+D30-E30-F30-G30</f>
        <v>4000</v>
      </c>
      <c r="I30" s="46" t="s">
        <v>47</v>
      </c>
    </row>
    <row r="31" spans="1:9" ht="38.4" hidden="1" customHeight="1" x14ac:dyDescent="0.25">
      <c r="A31" s="161">
        <f>+[6]ระบบการควบคุมฯ!A57</f>
        <v>1.2</v>
      </c>
      <c r="B31" s="39" t="str">
        <f>+[6]ระบบการควบคุมฯ!B57</f>
        <v>กิจกรรมการยกระดับผลการทดสอบทางการศึกษาระดับชาติที่สอดคล้องกับบริบทพื้นที่</v>
      </c>
      <c r="C31" s="40" t="str">
        <f>+[6]ระบบการควบคุมฯ!C57</f>
        <v>20004 69 00040 00000</v>
      </c>
      <c r="D31" s="162">
        <f>+D32</f>
        <v>30200</v>
      </c>
      <c r="E31" s="162">
        <f>+E32</f>
        <v>0</v>
      </c>
      <c r="F31" s="162">
        <f>+F32</f>
        <v>0</v>
      </c>
      <c r="G31" s="162">
        <f>+G32</f>
        <v>30147.68</v>
      </c>
      <c r="H31" s="162">
        <f>+H32</f>
        <v>52.319999999999709</v>
      </c>
      <c r="I31" s="153"/>
    </row>
    <row r="32" spans="1:9" ht="38.4" customHeight="1" x14ac:dyDescent="0.25">
      <c r="A32" s="154"/>
      <c r="B32" s="42" t="str">
        <f>+[6]ระบบการควบคุมฯ!B58</f>
        <v>งบดำเนินงาน   69112xx</v>
      </c>
      <c r="C32" s="43" t="str">
        <f>+[6]ระบบการควบคุมฯ!C58</f>
        <v>20004 3320 3300 2000000</v>
      </c>
      <c r="D32" s="155">
        <f>SUM(D33:D34)</f>
        <v>30200</v>
      </c>
      <c r="E32" s="155">
        <f>SUM(E33:E34)</f>
        <v>0</v>
      </c>
      <c r="F32" s="155">
        <f>SUM(F33:F34)</f>
        <v>0</v>
      </c>
      <c r="G32" s="155">
        <f>SUM(G33:G34)</f>
        <v>30147.68</v>
      </c>
      <c r="H32" s="155">
        <f>SUM(H33:H34)</f>
        <v>52.319999999999709</v>
      </c>
      <c r="I32" s="156"/>
    </row>
    <row r="33" spans="1:9" ht="38.4" customHeight="1" x14ac:dyDescent="0.25">
      <c r="A33" s="158" t="str">
        <f>+[6]ระบบการควบคุมฯ!A59</f>
        <v>1.2.1</v>
      </c>
      <c r="B33" s="44" t="str">
        <f>+[6]ระบบการควบคุมฯ!B59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33" s="45" t="str">
        <f>+[6]ระบบการควบคุมฯ!C59</f>
        <v>ศธ 04002/ว777  ลว. 19 มค 69 โอนครั้งที่ 230 จำนวนเงิน 30,200 บาท</v>
      </c>
      <c r="D33" s="159">
        <f>+[6]ระบบการควบคุมฯ!F59</f>
        <v>30200</v>
      </c>
      <c r="E33" s="159">
        <f>+[6]ระบบการควบคุมฯ!G59+[6]ระบบการควบคุมฯ!H59</f>
        <v>0</v>
      </c>
      <c r="F33" s="159">
        <f>+[6]ระบบการควบคุมฯ!I59+[6]ระบบการควบคุมฯ!J59</f>
        <v>0</v>
      </c>
      <c r="G33" s="159">
        <f>+[6]ระบบการควบคุมฯ!K59+[6]ระบบการควบคุมฯ!L59</f>
        <v>30147.68</v>
      </c>
      <c r="H33" s="160">
        <f>+D33-E33-F33-G33</f>
        <v>52.319999999999709</v>
      </c>
      <c r="I33" s="46" t="s">
        <v>47</v>
      </c>
    </row>
    <row r="34" spans="1:9" ht="38.4" hidden="1" customHeight="1" x14ac:dyDescent="0.25">
      <c r="A34" s="158" t="str">
        <f>+[6]ระบบการควบคุมฯ!A60</f>
        <v>1.2.2</v>
      </c>
      <c r="B34" s="44" t="str">
        <f>+[6]ระบบการควบคุมฯ!B60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4" s="45" t="str">
        <f>+[6]ระบบการควบคุมฯ!C60</f>
        <v>ศธ 04002/ว41100  ลว. 23 ก.ค 68โอนครั้งที่ 737</v>
      </c>
      <c r="D34" s="159">
        <f>+[6]ระบบการควบคุมฯ!F60</f>
        <v>0</v>
      </c>
      <c r="E34" s="159">
        <f>+[6]ระบบการควบคุมฯ!G60+[6]ระบบการควบคุมฯ!H60</f>
        <v>0</v>
      </c>
      <c r="F34" s="159">
        <f>+[6]ระบบการควบคุมฯ!I60+[6]ระบบการควบคุมฯ!J60</f>
        <v>0</v>
      </c>
      <c r="G34" s="159">
        <f>+[6]ระบบการควบคุมฯ!K60+[6]ระบบการควบคุมฯ!L60</f>
        <v>0</v>
      </c>
      <c r="H34" s="160">
        <f>+D34-E34-F34-G34</f>
        <v>0</v>
      </c>
      <c r="I34" s="46" t="s">
        <v>12</v>
      </c>
    </row>
    <row r="35" spans="1:9" ht="38.4" hidden="1" customHeight="1" x14ac:dyDescent="0.25">
      <c r="A35" s="161">
        <f>+[6]ระบบการควบคุมฯ!A66</f>
        <v>1.3</v>
      </c>
      <c r="B35" s="39" t="str">
        <f>+[6]ระบบการควบคุมฯ!B66</f>
        <v>กิจกรรมการขับเคลื่อนการจัดการเรียนรู้วิทยาการคำนวณและการออกแบบเทคโนโลยี</v>
      </c>
      <c r="C35" s="39" t="str">
        <f>+[6]ระบบการควบคุมฯ!C66</f>
        <v>20004 69 00075 00000</v>
      </c>
      <c r="D35" s="162">
        <f>+D36</f>
        <v>0</v>
      </c>
      <c r="E35" s="162">
        <f>+E36</f>
        <v>0</v>
      </c>
      <c r="F35" s="162">
        <f>+F36</f>
        <v>0</v>
      </c>
      <c r="G35" s="162">
        <f>+G36</f>
        <v>0</v>
      </c>
      <c r="H35" s="162">
        <f>+H36</f>
        <v>0</v>
      </c>
      <c r="I35" s="153"/>
    </row>
    <row r="36" spans="1:9" ht="38.4" hidden="1" customHeight="1" x14ac:dyDescent="0.25">
      <c r="A36" s="154"/>
      <c r="B36" s="176" t="str">
        <f>+[6]ระบบการควบคุมฯ!B67</f>
        <v>งบดำเนินงาน   6911200</v>
      </c>
      <c r="C36" s="41" t="str">
        <f>+[6]ระบบการควบคุมฯ!C67</f>
        <v>20004 3320 3300 2000000</v>
      </c>
      <c r="D36" s="155">
        <f>SUM(D37:D39)</f>
        <v>0</v>
      </c>
      <c r="E36" s="155">
        <f t="shared" ref="E36:H36" si="7">SUM(E37:E39)</f>
        <v>0</v>
      </c>
      <c r="F36" s="155">
        <f t="shared" si="7"/>
        <v>0</v>
      </c>
      <c r="G36" s="155">
        <f t="shared" si="7"/>
        <v>0</v>
      </c>
      <c r="H36" s="155">
        <f t="shared" si="7"/>
        <v>0</v>
      </c>
      <c r="I36" s="156"/>
    </row>
    <row r="37" spans="1:9" ht="38.4" customHeight="1" x14ac:dyDescent="0.25">
      <c r="A37" s="158" t="str">
        <f>+[6]ระบบการควบคุมฯ!A68</f>
        <v>1.3.1</v>
      </c>
      <c r="B37" s="44">
        <f>+[6]ระบบการควบคุมฯ!B68</f>
        <v>0</v>
      </c>
      <c r="C37" s="44">
        <f>+[6]ระบบการควบคุมฯ!C68</f>
        <v>0</v>
      </c>
      <c r="D37" s="159"/>
      <c r="E37" s="159"/>
      <c r="F37" s="159"/>
      <c r="G37" s="159"/>
      <c r="H37" s="160">
        <f>+D37-E37-F37-G37</f>
        <v>0</v>
      </c>
      <c r="I37" s="46" t="s">
        <v>47</v>
      </c>
    </row>
    <row r="38" spans="1:9" ht="38.4" customHeight="1" x14ac:dyDescent="0.25">
      <c r="A38" s="158" t="str">
        <f>+[6]ระบบการควบคุมฯ!A69</f>
        <v>1.3.2</v>
      </c>
      <c r="B38" s="44" t="str">
        <f>+[6]ระบบการควบคุมฯ!B69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8" s="44" t="str">
        <f>+[6]ระบบการควบคุมฯ!C69</f>
        <v>ศธ 04002/ว2439 ลว. 17 มค 67 โอนครั้งที่ 139</v>
      </c>
      <c r="D38" s="159"/>
      <c r="E38" s="159"/>
      <c r="F38" s="159"/>
      <c r="G38" s="159"/>
      <c r="H38" s="160">
        <f>+D38-E38-F38-G38</f>
        <v>0</v>
      </c>
      <c r="I38" s="46" t="s">
        <v>47</v>
      </c>
    </row>
    <row r="39" spans="1:9" ht="38.4" hidden="1" customHeight="1" x14ac:dyDescent="0.25">
      <c r="A39" s="158" t="str">
        <f>+[6]ระบบการควบคุมฯ!A70</f>
        <v>1.1.3</v>
      </c>
      <c r="B39" s="44" t="str">
        <f>+[6]ระบบการควบคุมฯ!B70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9" s="44" t="str">
        <f>+[6]ระบบการควบคุมฯ!C70</f>
        <v>ศธ 04002/ว3556  ลว. 15 สค 67 โอนครั้งที่ 324</v>
      </c>
      <c r="D39" s="159"/>
      <c r="E39" s="159"/>
      <c r="F39" s="159"/>
      <c r="G39" s="159"/>
      <c r="H39" s="160">
        <f>+D39-E39-F39-G39</f>
        <v>0</v>
      </c>
      <c r="I39" s="46" t="s">
        <v>47</v>
      </c>
    </row>
    <row r="40" spans="1:9" ht="38.4" hidden="1" customHeight="1" x14ac:dyDescent="0.25">
      <c r="A40" s="161">
        <f>+[6]ระบบการควบคุมฯ!A73</f>
        <v>1.4</v>
      </c>
      <c r="B40" s="39" t="str">
        <f>+[6]ระบบการควบคุมฯ!B73</f>
        <v>กิจกรรมการพัฒนาระบบธนาคารหน่วยกิต และผลคะแนนการเรียนเฉลี่ยสะสม</v>
      </c>
      <c r="C40" s="39" t="str">
        <f>+[6]ระบบการควบคุมฯ!C73</f>
        <v>20004 69 00088 00000</v>
      </c>
      <c r="D40" s="162">
        <f>+D41</f>
        <v>0</v>
      </c>
      <c r="E40" s="162">
        <f>+E41</f>
        <v>0</v>
      </c>
      <c r="F40" s="162">
        <f>+F41</f>
        <v>0</v>
      </c>
      <c r="G40" s="162">
        <f>+G41</f>
        <v>0</v>
      </c>
      <c r="H40" s="162">
        <f>+H41</f>
        <v>0</v>
      </c>
      <c r="I40" s="153"/>
    </row>
    <row r="41" spans="1:9" ht="38.4" customHeight="1" x14ac:dyDescent="0.25">
      <c r="A41" s="154"/>
      <c r="B41" s="176" t="str">
        <f>+[6]ระบบการควบคุมฯ!B74</f>
        <v>งบรายจ่ายอื่น   6911500</v>
      </c>
      <c r="C41" s="42" t="str">
        <f>+[2]งบสพฐ!C48</f>
        <v>ศธ 04002/ว41875 ลว.1 ส.ค 68 โอนครั้งที่ 791</v>
      </c>
      <c r="D41" s="155">
        <f>SUM(D42:D43)</f>
        <v>0</v>
      </c>
      <c r="E41" s="155">
        <f>SUM(E42:E43)</f>
        <v>0</v>
      </c>
      <c r="F41" s="155">
        <f>SUM(F42:F43)</f>
        <v>0</v>
      </c>
      <c r="G41" s="155">
        <f>SUM(G42:G43)</f>
        <v>0</v>
      </c>
      <c r="H41" s="155">
        <f>SUM(H42:H43)</f>
        <v>0</v>
      </c>
      <c r="I41" s="156"/>
    </row>
    <row r="42" spans="1:9" ht="38.4" customHeight="1" x14ac:dyDescent="0.25">
      <c r="A42" s="158" t="str">
        <f>+[6]ระบบการควบคุมฯ!A75</f>
        <v>1.4.1</v>
      </c>
      <c r="B42" s="44" t="str">
        <f>+[6]ระบบการควบคุมฯ!B75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42" s="47" t="str">
        <f>+[6]ระบบการควบคุมฯ!C75</f>
        <v>ศธ 04002/ว2345 ลว.11 มิย 67 โอนครั้งที่ 118</v>
      </c>
      <c r="D42" s="159"/>
      <c r="E42" s="159"/>
      <c r="F42" s="159"/>
      <c r="G42" s="159"/>
      <c r="H42" s="160">
        <f>+D42-E42-F42-G42</f>
        <v>0</v>
      </c>
      <c r="I42" s="46" t="s">
        <v>74</v>
      </c>
    </row>
    <row r="43" spans="1:9" ht="38.4" hidden="1" customHeight="1" x14ac:dyDescent="0.25">
      <c r="A43" s="158"/>
      <c r="B43" s="44"/>
      <c r="C43" s="47"/>
      <c r="D43" s="159">
        <f>+[6]ระบบการควบคุมฯ!F76</f>
        <v>0</v>
      </c>
      <c r="E43" s="159">
        <f>+[6]ระบบการควบคุมฯ!G76+[6]ระบบการควบคุมฯ!H76</f>
        <v>0</v>
      </c>
      <c r="F43" s="159">
        <f>+[6]ระบบการควบคุมฯ!I76+[6]ระบบการควบคุมฯ!J76</f>
        <v>0</v>
      </c>
      <c r="G43" s="159">
        <f>+[6]ระบบการควบคุมฯ!K76+[6]ระบบการควบคุมฯ!L76</f>
        <v>0</v>
      </c>
      <c r="H43" s="160">
        <f>+D43-E43-F43-G43</f>
        <v>0</v>
      </c>
      <c r="I43" s="46"/>
    </row>
    <row r="44" spans="1:9" ht="38.4" hidden="1" customHeight="1" x14ac:dyDescent="0.25">
      <c r="A44" s="161">
        <f>+[6]ระบบการควบคุมฯ!A77</f>
        <v>1.5</v>
      </c>
      <c r="B44" s="48" t="str">
        <f>+[6]ระบบการควบคุมฯ!B77</f>
        <v>กิจกรรมส่งเสริมและพัฒนาศักยภาพตามพหุปัญญาระดับการศึกษาขั้นพื้นฐาน</v>
      </c>
      <c r="C44" s="49" t="str">
        <f>+[6]ระบบการควบคุมฯ!C77</f>
        <v>20004 69 00107 00000</v>
      </c>
      <c r="D44" s="162">
        <f>+D45</f>
        <v>0</v>
      </c>
      <c r="E44" s="162"/>
      <c r="F44" s="162"/>
      <c r="G44" s="162">
        <f>+[2]งบสพฐ!K48+[2]งบสพฐ!L48</f>
        <v>0</v>
      </c>
      <c r="H44" s="163">
        <f>+D44-E44-F44-G44</f>
        <v>0</v>
      </c>
      <c r="I44" s="39"/>
    </row>
    <row r="45" spans="1:9" ht="38.4" customHeight="1" x14ac:dyDescent="0.25">
      <c r="A45" s="154"/>
      <c r="B45" s="179" t="str">
        <f>+[6]ระบบการควบคุมฯ!B78</f>
        <v>งบรายจ่ายอื่น   6911500</v>
      </c>
      <c r="C45" s="42" t="str">
        <f>+[6]ระบบการควบคุมฯ!C78</f>
        <v>20004 31003100 5000007</v>
      </c>
      <c r="D45" s="155">
        <f>SUM(D46:D47)</f>
        <v>0</v>
      </c>
      <c r="E45" s="155">
        <f>SUM(E46:E47)</f>
        <v>0</v>
      </c>
      <c r="F45" s="155">
        <f>SUM(F46:F47)</f>
        <v>0</v>
      </c>
      <c r="G45" s="155">
        <f>SUM(G46:G47)</f>
        <v>0</v>
      </c>
      <c r="H45" s="155">
        <f>SUM(H46:H47)</f>
        <v>0</v>
      </c>
      <c r="I45" s="155"/>
    </row>
    <row r="46" spans="1:9" ht="38.4" customHeight="1" x14ac:dyDescent="0.25">
      <c r="A46" s="158" t="str">
        <f>+[6]ระบบการควบคุมฯ!A79</f>
        <v>1.4.1</v>
      </c>
      <c r="B46" s="44" t="str">
        <f>+[6]ระบบการควบคุมฯ!B79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6" s="47" t="str">
        <f>+[6]ระบบการควบคุมฯ!C79</f>
        <v>ศธ 04002/ว2988  ลว. 20 ก.ค. 66 โอนครั้งที่ 688 งบ 10800 บาท</v>
      </c>
      <c r="D46" s="159">
        <f>+[6]ระบบการควบคุมฯ!F79</f>
        <v>0</v>
      </c>
      <c r="E46" s="159">
        <f>+[6]ระบบการควบคุมฯ!G79+[6]ระบบการควบคุมฯ!H79</f>
        <v>0</v>
      </c>
      <c r="F46" s="159">
        <f>+[6]ระบบการควบคุมฯ!I79+[6]ระบบการควบคุมฯ!J79</f>
        <v>0</v>
      </c>
      <c r="G46" s="160">
        <f>+[6]ระบบการควบคุมฯ!K79+[6]ระบบการควบคุมฯ!L79</f>
        <v>0</v>
      </c>
      <c r="H46" s="160">
        <f>+D46-E46-F46-G46</f>
        <v>0</v>
      </c>
      <c r="I46" s="164" t="s">
        <v>75</v>
      </c>
    </row>
    <row r="47" spans="1:9" ht="38.4" hidden="1" customHeight="1" x14ac:dyDescent="0.25">
      <c r="A47" s="158" t="str">
        <f>+[6]ระบบการควบคุมฯ!A80</f>
        <v>1.4.2</v>
      </c>
      <c r="B47" s="44" t="str">
        <f>+[6]ระบบการควบคุมฯ!B80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7" s="47" t="str">
        <f>+[6]ระบบการควบคุมฯ!C80</f>
        <v xml:space="preserve">ศธ 04002/ว3528  ลว. 22 ส.ค. 66 โอนครั้งที่ 797 </v>
      </c>
      <c r="D47" s="159">
        <f>+[6]ระบบการควบคุมฯ!F80</f>
        <v>0</v>
      </c>
      <c r="E47" s="159">
        <f>+[6]ระบบการควบคุมฯ!G80+[6]ระบบการควบคุมฯ!H80</f>
        <v>0</v>
      </c>
      <c r="F47" s="159">
        <f>+[6]ระบบการควบคุมฯ!I80+[6]ระบบการควบคุมฯ!J80</f>
        <v>0</v>
      </c>
      <c r="G47" s="160">
        <f>+[6]ระบบการควบคุมฯ!K80+[6]ระบบการควบคุมฯ!L80</f>
        <v>0</v>
      </c>
      <c r="H47" s="160">
        <f>+D47-E47-F47-G47</f>
        <v>0</v>
      </c>
      <c r="I47" s="164" t="s">
        <v>75</v>
      </c>
    </row>
    <row r="48" spans="1:9" ht="38.4" hidden="1" customHeight="1" x14ac:dyDescent="0.25">
      <c r="A48" s="161">
        <f>+[6]ระบบการควบคุมฯ!A82</f>
        <v>1.6</v>
      </c>
      <c r="B48" s="48" t="str">
        <f>+[6]ระบบการควบคุมฯ!B82</f>
        <v>กิจกรรมการขับเคลื่อนการจัดการเรียนรู้สตีมศึกษา</v>
      </c>
      <c r="C48" s="49">
        <f>+[2]งบสพฐ!C51</f>
        <v>0</v>
      </c>
      <c r="D48" s="162">
        <f>+D49</f>
        <v>0</v>
      </c>
      <c r="E48" s="162">
        <f>+E49</f>
        <v>0</v>
      </c>
      <c r="F48" s="162">
        <f>+F49</f>
        <v>0</v>
      </c>
      <c r="G48" s="162">
        <f>+G49</f>
        <v>0</v>
      </c>
      <c r="H48" s="162">
        <f>+H49</f>
        <v>0</v>
      </c>
      <c r="I48" s="39"/>
    </row>
    <row r="49" spans="1:9" ht="38.4" hidden="1" customHeight="1" x14ac:dyDescent="0.25">
      <c r="A49" s="154"/>
      <c r="B49" s="179" t="str">
        <f>+[6]ระบบการควบคุมฯ!B83</f>
        <v>งบดำเนินงาน   69112xx</v>
      </c>
      <c r="C49" s="42" t="str">
        <f>+[6]ระบบการควบคุมฯ!C83</f>
        <v>20004 3320 3300 2000000</v>
      </c>
      <c r="D49" s="155">
        <f>SUM(D50:D54)</f>
        <v>0</v>
      </c>
      <c r="E49" s="155">
        <f>SUM(E50:E54)</f>
        <v>0</v>
      </c>
      <c r="F49" s="155">
        <f>SUM(F50:F54)</f>
        <v>0</v>
      </c>
      <c r="G49" s="155">
        <f>SUM(G50:G54)</f>
        <v>0</v>
      </c>
      <c r="H49" s="155">
        <f>SUM(H50:H54)</f>
        <v>0</v>
      </c>
      <c r="I49" s="155"/>
    </row>
    <row r="50" spans="1:9" ht="38.4" hidden="1" customHeight="1" x14ac:dyDescent="0.25">
      <c r="A50" s="158" t="str">
        <f>+[6]ระบบการควบคุมฯ!A84</f>
        <v>1.6.1</v>
      </c>
      <c r="B50" s="44" t="str">
        <f>+[6]ระบบการควบคุมฯ!B84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50" s="47" t="str">
        <f>+[6]ระบบการควบคุมฯ!C84</f>
        <v>ศธ 04002/ว5614 ลว.18 พย 67 โอนครั้งที่ 67</v>
      </c>
      <c r="D50" s="159">
        <f>+[6]ระบบการควบคุมฯ!F84</f>
        <v>0</v>
      </c>
      <c r="E50" s="159">
        <f>+[6]ระบบการควบคุมฯ!G84+[6]ระบบการควบคุมฯ!H84</f>
        <v>0</v>
      </c>
      <c r="F50" s="159">
        <f>+[6]ระบบการควบคุมฯ!I84+[6]ระบบการควบคุมฯ!J84</f>
        <v>0</v>
      </c>
      <c r="G50" s="159">
        <f>+[6]ระบบการควบคุมฯ!K84+[6]ระบบการควบคุมฯ!L84</f>
        <v>0</v>
      </c>
      <c r="H50" s="160">
        <f>+D50-E50-F50-G50</f>
        <v>0</v>
      </c>
      <c r="I50" s="164" t="s">
        <v>47</v>
      </c>
    </row>
    <row r="51" spans="1:9" ht="38.4" hidden="1" customHeight="1" x14ac:dyDescent="0.25">
      <c r="A51" s="158" t="str">
        <f>+[6]ระบบการควบคุมฯ!A85</f>
        <v>1.6.2</v>
      </c>
      <c r="B51" s="44" t="str">
        <f>+[6]ระบบการควบคุมฯ!B85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51" s="47" t="str">
        <f>+[6]ระบบการควบคุมฯ!C85</f>
        <v>ศธ 04002/ว41875 ลว.1 ส.ค 68 โอนครั้งที่ 791</v>
      </c>
      <c r="D51" s="159">
        <f>+[6]ระบบการควบคุมฯ!F85</f>
        <v>0</v>
      </c>
      <c r="E51" s="159">
        <f>+[6]ระบบการควบคุมฯ!G85+[6]ระบบการควบคุมฯ!H85</f>
        <v>0</v>
      </c>
      <c r="F51" s="159">
        <f>+[6]ระบบการควบคุมฯ!I85+[6]ระบบการควบคุมฯ!J85</f>
        <v>0</v>
      </c>
      <c r="G51" s="159">
        <f>+[6]ระบบการควบคุมฯ!K85+[6]ระบบการควบคุมฯ!L85</f>
        <v>0</v>
      </c>
      <c r="H51" s="160">
        <f>+D51-E51-F51-G51</f>
        <v>0</v>
      </c>
      <c r="I51" s="60" t="s">
        <v>215</v>
      </c>
    </row>
    <row r="52" spans="1:9" ht="38.4" hidden="1" customHeight="1" x14ac:dyDescent="0.25">
      <c r="A52" s="158" t="str">
        <f>+[6]ระบบการควบคุมฯ!A87</f>
        <v>1.6.3</v>
      </c>
      <c r="B52" s="50"/>
      <c r="C52" s="47"/>
      <c r="D52" s="159"/>
      <c r="E52" s="159"/>
      <c r="F52" s="159"/>
      <c r="G52" s="160"/>
      <c r="H52" s="160">
        <f>+D52-E52-F52-G52</f>
        <v>0</v>
      </c>
      <c r="I52" s="164" t="s">
        <v>47</v>
      </c>
    </row>
    <row r="53" spans="1:9" ht="38.4" hidden="1" customHeight="1" x14ac:dyDescent="0.25">
      <c r="A53" s="158" t="str">
        <f>+[6]ระบบการควบคุมฯ!A87</f>
        <v>1.6.3</v>
      </c>
      <c r="B53" s="44"/>
      <c r="C53" s="47"/>
      <c r="D53" s="159">
        <f>+[6]ระบบการควบคุมฯ!D87</f>
        <v>0</v>
      </c>
      <c r="E53" s="159">
        <f>+[6]ระบบการควบคุมฯ!G87+[6]ระบบการควบคุมฯ!H87</f>
        <v>0</v>
      </c>
      <c r="F53" s="159">
        <f>+[6]ระบบการควบคุมฯ!I87+[6]ระบบการควบคุมฯ!J87</f>
        <v>0</v>
      </c>
      <c r="G53" s="159">
        <f>+[6]ระบบการควบคุมฯ!K87+[6]ระบบการควบคุมฯ!L87</f>
        <v>0</v>
      </c>
      <c r="H53" s="160">
        <f>+D53-E53-F53-G53</f>
        <v>0</v>
      </c>
      <c r="I53" s="165" t="s">
        <v>47</v>
      </c>
    </row>
    <row r="54" spans="1:9" ht="38.4" hidden="1" customHeight="1" x14ac:dyDescent="0.25">
      <c r="A54" s="158"/>
      <c r="B54" s="44"/>
      <c r="C54" s="47"/>
      <c r="D54" s="159">
        <f>+[2]งบสพฐ!F56</f>
        <v>0</v>
      </c>
      <c r="E54" s="159">
        <f>+[2]งบสพฐ!G56+[2]งบสพฐ!H56</f>
        <v>0</v>
      </c>
      <c r="F54" s="159">
        <f>+[2]งบสพฐ!I56+[2]งบสพฐ!J56</f>
        <v>0</v>
      </c>
      <c r="G54" s="160">
        <f>+[2]งบสพฐ!K56+[2]งบสพฐ!L56</f>
        <v>0</v>
      </c>
      <c r="H54" s="160">
        <f>+D54-E54-F54-G54</f>
        <v>0</v>
      </c>
      <c r="I54" s="166"/>
    </row>
    <row r="55" spans="1:9" ht="38.4" customHeight="1" x14ac:dyDescent="0.25">
      <c r="A55" s="161"/>
      <c r="B55" s="167"/>
      <c r="C55" s="168"/>
      <c r="D55" s="162"/>
      <c r="E55" s="162"/>
      <c r="F55" s="162"/>
      <c r="G55" s="162"/>
      <c r="H55" s="162"/>
      <c r="I55" s="169"/>
    </row>
    <row r="56" spans="1:9" ht="38.4" customHeight="1" x14ac:dyDescent="0.25">
      <c r="A56" s="170">
        <f>+[2]งบสพฐ!A58</f>
        <v>2</v>
      </c>
      <c r="B56" s="54" t="str">
        <f>+[2]งบสพฐ!B58</f>
        <v>โครงการพัฒนาสมรรถนะครูและบุคลากรทางการศึกษาเพื่อความเป็นเลิศ</v>
      </c>
      <c r="C56" s="171" t="str">
        <f>+[2]งบสพฐ!C58</f>
        <v>20004 3320 4700</v>
      </c>
      <c r="D56" s="155">
        <f>+D57</f>
        <v>0</v>
      </c>
      <c r="E56" s="155">
        <f t="shared" ref="E56:H59" si="8">+E57</f>
        <v>0</v>
      </c>
      <c r="F56" s="155">
        <f t="shared" si="8"/>
        <v>0</v>
      </c>
      <c r="G56" s="155">
        <f t="shared" si="8"/>
        <v>0</v>
      </c>
      <c r="H56" s="155">
        <f t="shared" si="8"/>
        <v>0</v>
      </c>
      <c r="I56" s="172"/>
    </row>
    <row r="57" spans="1:9" ht="38.4" hidden="1" customHeight="1" x14ac:dyDescent="0.25">
      <c r="A57" s="158"/>
      <c r="B57" s="50"/>
      <c r="C57" s="47"/>
      <c r="D57" s="159"/>
      <c r="E57" s="159"/>
      <c r="F57" s="159"/>
      <c r="G57" s="160"/>
      <c r="H57" s="160"/>
      <c r="I57" s="164"/>
    </row>
    <row r="58" spans="1:9" ht="38.4" customHeight="1" x14ac:dyDescent="0.25">
      <c r="A58" s="161">
        <f>+[6]ระบบการควบคุมฯ!A89</f>
        <v>1.7</v>
      </c>
      <c r="B58" s="51" t="str">
        <f>+[6]ระบบการควบคุมฯ!B89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8" s="49" t="str">
        <f>+[6]ระบบการควบคุมฯ!C89</f>
        <v>20004 68 00156 00000</v>
      </c>
      <c r="D58" s="162">
        <f>+D59</f>
        <v>0</v>
      </c>
      <c r="E58" s="162">
        <f t="shared" si="8"/>
        <v>0</v>
      </c>
      <c r="F58" s="162">
        <f t="shared" si="8"/>
        <v>0</v>
      </c>
      <c r="G58" s="162">
        <f t="shared" si="8"/>
        <v>0</v>
      </c>
      <c r="H58" s="162">
        <f t="shared" si="8"/>
        <v>0</v>
      </c>
      <c r="I58" s="169"/>
    </row>
    <row r="59" spans="1:9" ht="38.4" customHeight="1" x14ac:dyDescent="0.25">
      <c r="A59" s="170"/>
      <c r="B59" s="54" t="str">
        <f>+[6]ระบบการควบคุมฯ!B90</f>
        <v>งบรายจ่ายอื่น   6911500</v>
      </c>
      <c r="C59" s="171" t="str">
        <f>+[6]ระบบการควบคุมฯ!C90</f>
        <v>20004 31003170 5000012</v>
      </c>
      <c r="D59" s="155">
        <f>+D60</f>
        <v>0</v>
      </c>
      <c r="E59" s="155">
        <f t="shared" si="8"/>
        <v>0</v>
      </c>
      <c r="F59" s="155">
        <f t="shared" si="8"/>
        <v>0</v>
      </c>
      <c r="G59" s="155">
        <f t="shared" si="8"/>
        <v>0</v>
      </c>
      <c r="H59" s="155">
        <f t="shared" si="8"/>
        <v>0</v>
      </c>
      <c r="I59" s="172"/>
    </row>
    <row r="60" spans="1:9" ht="38.4" customHeight="1" x14ac:dyDescent="0.25">
      <c r="A60" s="158" t="str">
        <f>+[6]ระบบการควบคุมฯ!A91</f>
        <v>1.6.1</v>
      </c>
      <c r="B60" s="50">
        <f>+[6]ระบบการควบคุมฯ!B91</f>
        <v>0</v>
      </c>
      <c r="C60" s="47">
        <f>+[6]ระบบการควบคุมฯ!C91</f>
        <v>0</v>
      </c>
      <c r="D60" s="159">
        <f>+[6]ระบบการควบคุมฯ!F91</f>
        <v>0</v>
      </c>
      <c r="E60" s="159">
        <f>+[6]ระบบการควบคุมฯ!G91+[6]ระบบการควบคุมฯ!H91</f>
        <v>0</v>
      </c>
      <c r="F60" s="159">
        <f>+[6]ระบบการควบคุมฯ!I91+[6]ระบบการควบคุมฯ!J91</f>
        <v>0</v>
      </c>
      <c r="G60" s="160">
        <f>+[6]ระบบการควบคุมฯ!K91+[6]ระบบการควบคุมฯ!L91</f>
        <v>0</v>
      </c>
      <c r="H60" s="160">
        <f>+D60-E60-F60-G60</f>
        <v>0</v>
      </c>
      <c r="I60" s="164" t="s">
        <v>47</v>
      </c>
    </row>
    <row r="61" spans="1:9" ht="38.4" customHeight="1" x14ac:dyDescent="0.25">
      <c r="A61" s="596">
        <f>+[6]ระบบการควบคุมฯ!A93</f>
        <v>2</v>
      </c>
      <c r="B61" s="472" t="str">
        <f>+[6]ระบบการควบคุมฯ!B93</f>
        <v>โครงการพัฒนาสมรรถนะครูและบุคลากรทางการศึกษาเพื่อความเป็นเลิศ</v>
      </c>
      <c r="C61" s="475" t="str">
        <f>+[6]ระบบการควบคุมฯ!C93</f>
        <v>20004 3320 4700</v>
      </c>
      <c r="D61" s="473">
        <f>+D62</f>
        <v>31000</v>
      </c>
      <c r="E61" s="473">
        <f t="shared" ref="E61:H61" si="9">+E62</f>
        <v>0</v>
      </c>
      <c r="F61" s="473">
        <f t="shared" si="9"/>
        <v>0</v>
      </c>
      <c r="G61" s="473">
        <f t="shared" si="9"/>
        <v>5400</v>
      </c>
      <c r="H61" s="473">
        <f t="shared" si="9"/>
        <v>25600</v>
      </c>
      <c r="I61" s="473">
        <f>+I63</f>
        <v>0</v>
      </c>
    </row>
    <row r="62" spans="1:9" ht="38.4" customHeight="1" x14ac:dyDescent="0.25">
      <c r="A62" s="154"/>
      <c r="B62" s="179" t="str">
        <f>+[6]ระบบการควบคุมฯ!B94</f>
        <v>งบดำเนินงาน   69112xx</v>
      </c>
      <c r="C62" s="41" t="str">
        <f>+[6]ระบบการควบคุมฯ!C94</f>
        <v>20004 3320 4700 2000000</v>
      </c>
      <c r="D62" s="155">
        <f>+D64+D71+D74+D77</f>
        <v>31000</v>
      </c>
      <c r="E62" s="155">
        <f t="shared" ref="E62:H62" si="10">+E64+E71+E74+E77</f>
        <v>0</v>
      </c>
      <c r="F62" s="155">
        <f t="shared" si="10"/>
        <v>0</v>
      </c>
      <c r="G62" s="155">
        <f t="shared" si="10"/>
        <v>5400</v>
      </c>
      <c r="H62" s="155">
        <f t="shared" si="10"/>
        <v>25600</v>
      </c>
      <c r="I62" s="155">
        <f t="shared" ref="I62" si="11">SUM(I63)</f>
        <v>0</v>
      </c>
    </row>
    <row r="63" spans="1:9" ht="38.4" customHeight="1" x14ac:dyDescent="0.25">
      <c r="A63" s="161">
        <f>+[4]งบสพฐ!A40</f>
        <v>0</v>
      </c>
      <c r="B63" s="173" t="str">
        <f>+[6]ระบบการควบคุมฯ!B95</f>
        <v xml:space="preserve">กิจกรรมพัฒนาสมรรถนะครูและบุคลากรทางการศึกษาเพื่อความเป็นเลิศ </v>
      </c>
      <c r="C63" s="53" t="str">
        <f>+[6]ระบบการควบคุมฯ!C95</f>
        <v>20004 69 00140 00000</v>
      </c>
      <c r="D63" s="162">
        <f>+D64</f>
        <v>27000</v>
      </c>
      <c r="E63" s="162">
        <f t="shared" ref="E63:I63" si="12">+E64</f>
        <v>0</v>
      </c>
      <c r="F63" s="162">
        <f t="shared" si="12"/>
        <v>0</v>
      </c>
      <c r="G63" s="162">
        <f t="shared" si="12"/>
        <v>2400</v>
      </c>
      <c r="H63" s="162">
        <f t="shared" si="12"/>
        <v>24600</v>
      </c>
      <c r="I63" s="162">
        <f t="shared" si="12"/>
        <v>0</v>
      </c>
    </row>
    <row r="64" spans="1:9" ht="38.4" customHeight="1" x14ac:dyDescent="0.25">
      <c r="A64" s="154"/>
      <c r="B64" s="179" t="str">
        <f>+[6]ระบบการควบคุมฯ!B96</f>
        <v>งบดำเนินงาน   69112xx</v>
      </c>
      <c r="C64" s="41" t="str">
        <f>+[6]ระบบการควบคุมฯ!C96</f>
        <v>20004 31320 4700 2000000</v>
      </c>
      <c r="D64" s="155">
        <f>SUM(D65:D69)</f>
        <v>27000</v>
      </c>
      <c r="E64" s="155">
        <f t="shared" ref="E64:H64" si="13">SUM(E65:E69)</f>
        <v>0</v>
      </c>
      <c r="F64" s="155">
        <f t="shared" si="13"/>
        <v>0</v>
      </c>
      <c r="G64" s="155">
        <f t="shared" si="13"/>
        <v>2400</v>
      </c>
      <c r="H64" s="155">
        <f t="shared" si="13"/>
        <v>24600</v>
      </c>
      <c r="I64" s="155">
        <f>SUM(I68)</f>
        <v>0</v>
      </c>
    </row>
    <row r="65" spans="1:9" ht="38.4" customHeight="1" x14ac:dyDescent="0.25">
      <c r="A65" s="158" t="str">
        <f>+[6]ระบบการควบคุมฯ!A99</f>
        <v>2.1.3</v>
      </c>
      <c r="B65" s="180" t="s">
        <v>286</v>
      </c>
      <c r="C65" s="175" t="str">
        <f>+[6]ระบบการควบคุมฯ!C99</f>
        <v>ที่ ศธ 04002/ว3378 ลว.26 ก.พ. 69 ครั้งที่ 337</v>
      </c>
      <c r="D65" s="159">
        <f>+[6]ระบบการควบคุมฯ!D99</f>
        <v>9000</v>
      </c>
      <c r="E65" s="159">
        <f>+[6]ระบบการควบคุมฯ!G99+[6]ระบบการควบคุมฯ!H99</f>
        <v>0</v>
      </c>
      <c r="F65" s="159">
        <f>+[6]ระบบการควบคุมฯ!I99+[6]ระบบการควบคุมฯ!J99</f>
        <v>0</v>
      </c>
      <c r="G65" s="166">
        <f>+[6]ระบบการควบคุมฯ!K99+[6]ระบบการควบคุมฯ!L99</f>
        <v>800</v>
      </c>
      <c r="H65" s="166">
        <v>8200</v>
      </c>
      <c r="I65" s="164" t="s">
        <v>273</v>
      </c>
    </row>
    <row r="66" spans="1:9" ht="38.4" hidden="1" customHeight="1" x14ac:dyDescent="0.25">
      <c r="A66" s="158" t="str">
        <f>+[6]ระบบการควบคุมฯ!A97</f>
        <v>2.1.1</v>
      </c>
      <c r="B66" s="180" t="str">
        <f>+[6]ระบบการควบคุมฯ!B97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66" s="175" t="str">
        <f>+[6]ระบบการควบคุมฯ!C97</f>
        <v>ศธ 04002/ว49618 ลว. 27 พ.ย. 68 โอนครั้งที่ 114</v>
      </c>
      <c r="D66" s="159">
        <f>+[6]ระบบการควบคุมฯ!F97</f>
        <v>5000</v>
      </c>
      <c r="E66" s="159">
        <f>+[6]ระบบการควบคุมฯ!G97+[6]ระบบการควบคุมฯ!H97</f>
        <v>0</v>
      </c>
      <c r="F66" s="159"/>
      <c r="G66" s="166">
        <f>+[6]ระบบการควบคุมฯ!K97+[6]ระบบการควบคุมฯ!L97</f>
        <v>0</v>
      </c>
      <c r="H66" s="166">
        <f>+D66-E66-F66-G66</f>
        <v>5000</v>
      </c>
      <c r="I66" s="164" t="s">
        <v>261</v>
      </c>
    </row>
    <row r="67" spans="1:9" ht="38.4" customHeight="1" x14ac:dyDescent="0.25">
      <c r="A67" s="158" t="str">
        <f>+[6]ระบบการควบคุมฯ!A98</f>
        <v>2.1.2</v>
      </c>
      <c r="B67" s="180" t="str">
        <f>+[6]ระบบการควบคุมฯ!B98</f>
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</c>
      <c r="C67" s="175" t="str">
        <f>+[6]ระบบการควบคุมฯ!C98</f>
        <v>ศธ 04002/ว50033 ลว. 4 ธ.ค. 68 โอนครั้งที่ 131</v>
      </c>
      <c r="D67" s="159">
        <f>+[6]ระบบการควบคุมฯ!F98</f>
        <v>3000</v>
      </c>
      <c r="E67" s="159">
        <f>+[6]ระบบการควบคุมฯ!G98+[6]ระบบการควบคุมฯ!H98</f>
        <v>0</v>
      </c>
      <c r="F67" s="159"/>
      <c r="G67" s="166">
        <f>+[6]ระบบการควบคุมฯ!K98+[6]ระบบการควบคุมฯ!L98</f>
        <v>1600</v>
      </c>
      <c r="H67" s="166">
        <f>+D67-E67-F67-G67</f>
        <v>1400</v>
      </c>
      <c r="I67" s="164" t="s">
        <v>272</v>
      </c>
    </row>
    <row r="68" spans="1:9" ht="38.4" customHeight="1" x14ac:dyDescent="0.25">
      <c r="A68" s="44" t="str">
        <f>+[6]ระบบการควบคุมฯ!A100</f>
        <v>2.1.4</v>
      </c>
      <c r="B68" s="44" t="str">
        <f>+[6]ระบบการควบคุมฯ!B100</f>
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</c>
      <c r="C68" s="44" t="str">
        <f>+[6]ระบบการควบคุมฯ!C100</f>
        <v>ศธ 04002/ว8698  ลว.25 พ.ค. 68 ครั้งที่ 577</v>
      </c>
      <c r="D68" s="159">
        <f>+[6]ระบบการควบคุมฯ!F100</f>
        <v>9000</v>
      </c>
      <c r="E68" s="159">
        <f>+[6]ระบบการควบคุมฯ!G100+[6]ระบบการควบคุมฯ!H100</f>
        <v>0</v>
      </c>
      <c r="F68" s="159"/>
      <c r="G68" s="166">
        <f>+[6]ระบบการควบคุมฯ!K100+[6]ระบบการควบคุมฯ!L100</f>
        <v>0</v>
      </c>
      <c r="H68" s="166">
        <f>+D68-E68-F68-G68</f>
        <v>9000</v>
      </c>
      <c r="I68" s="476" t="s">
        <v>287</v>
      </c>
    </row>
    <row r="69" spans="1:9" ht="38.4" customHeight="1" x14ac:dyDescent="0.25">
      <c r="A69" s="44" t="str">
        <f>+[6]ระบบการควบคุมฯ!A101</f>
        <v>2.1.1.1</v>
      </c>
      <c r="B69" s="44" t="str">
        <f>+[6]ระบบการควบคุมฯ!B101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ของสำนักงานเขตพื้นที่การศึกษา ประจำปีงบประมาณ พ.ศ. 2569 ระหว่างวันที่ 24 - 27 พฤษภาคม  2569 ณ โรงแรมรอยัล ซิตี้กรุงเทพมหานคร                                   </v>
      </c>
      <c r="C69" s="44" t="str">
        <f>+[6]ระบบการควบคุมฯ!C101</f>
        <v>ศธ 04002/ว9340  ลว.4 มิ.ย. 69 ครั้งที่ 608</v>
      </c>
      <c r="D69" s="159">
        <f>+[6]ระบบการควบคุมฯ!F101</f>
        <v>1000</v>
      </c>
      <c r="E69" s="159">
        <f>+[6]ระบบการควบคุมฯ!G101+[6]ระบบการควบคุมฯ!H101</f>
        <v>0</v>
      </c>
      <c r="F69" s="159"/>
      <c r="G69" s="166">
        <f>+[6]ระบบการควบคุมฯ!K101+[6]ระบบการควบคุมฯ!L101</f>
        <v>0</v>
      </c>
      <c r="H69" s="166">
        <f>+D69-E69-F69-G69</f>
        <v>1000</v>
      </c>
      <c r="I69" s="510"/>
    </row>
    <row r="70" spans="1:9" ht="38.4" customHeight="1" x14ac:dyDescent="0.25">
      <c r="A70" s="161" t="str">
        <f>+[2]งบสพฐ!A65</f>
        <v>2.1.4</v>
      </c>
      <c r="B70" s="48" t="str">
        <f>+[2]งบสพฐ!B65</f>
        <v xml:space="preserve">1. ค่าใช้จ่ายในการเดินทางสำหรับผู้เข้าร่วม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 รุ่นที่ 3 ระหว่างวันที่ 9 – 13  พฤษภาคม  2569 ณ โรงแรมบางกอก พาเลส กรุงเทพมหานคร จำนวนเงิน 1,000.-บาท (หนึ่งพันบาทถ้วน)
2. ค่าใช้จ่ายในการเดินทางไปราชการสำหรับวิทยากรพี่เลี้ยง โครงการพัฒนาข้าราชการครูและ    
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รุ่นที่ 3 ในระยะที่ 2 และระยะที่ 3  ระหว่างวันที่ 18 – 31 พฤษภาคม 2569  ณ โรงแรมบางกอก พาเลส กรุงเทพมหานคร จำนวนเงิน 8,000.-บาท
</v>
      </c>
      <c r="C70" s="48" t="str">
        <f>+[2]งบสพฐ!C65</f>
        <v>ศธ 04002/ว8698  ลว.25 พ.ค. 68 ครั้งที่ 577</v>
      </c>
      <c r="D70" s="162">
        <f>+D71</f>
        <v>4000</v>
      </c>
      <c r="E70" s="162">
        <f t="shared" ref="E70:H76" si="14">+E71</f>
        <v>0</v>
      </c>
      <c r="F70" s="162">
        <f t="shared" si="14"/>
        <v>0</v>
      </c>
      <c r="G70" s="162">
        <f t="shared" si="14"/>
        <v>3000</v>
      </c>
      <c r="H70" s="162">
        <f t="shared" si="14"/>
        <v>1000</v>
      </c>
      <c r="I70" s="169"/>
    </row>
    <row r="71" spans="1:9" ht="38.4" customHeight="1" x14ac:dyDescent="0.25">
      <c r="A71" s="170" t="s">
        <v>44</v>
      </c>
      <c r="B71" s="174" t="str">
        <f>+[6]ระบบการควบคุมฯ!B103</f>
        <v>งบดำเนินงาน   69112xx</v>
      </c>
      <c r="C71" s="54">
        <f>+[2]งบสพฐ!C66</f>
        <v>0</v>
      </c>
      <c r="D71" s="155">
        <f>+D72</f>
        <v>4000</v>
      </c>
      <c r="E71" s="155">
        <f t="shared" si="14"/>
        <v>0</v>
      </c>
      <c r="F71" s="155">
        <f t="shared" si="14"/>
        <v>0</v>
      </c>
      <c r="G71" s="155">
        <f t="shared" si="14"/>
        <v>3000</v>
      </c>
      <c r="H71" s="172">
        <f>+D71-E71-F71-G71</f>
        <v>1000</v>
      </c>
      <c r="I71" s="172"/>
    </row>
    <row r="72" spans="1:9" ht="38.4" hidden="1" customHeight="1" x14ac:dyDescent="0.25">
      <c r="A72" s="158" t="s">
        <v>44</v>
      </c>
      <c r="B72" s="45" t="str">
        <f>+[6]ระบบการควบคุมฯ!B104</f>
        <v>เป็นค่าใช้จ่ายในการเดินทางของคณะทำงานและผู้เข้าร่วมการอบรมเชิงปฏิบัติการขั้นเฉพาะทางสำหรับผู้นำเครือข่ายท้องถิ่น (Local Network ; LN) และวิทยากรเครือข่ายท้องถิ่น (Local Trainer ; LT) ระดับปฐมวัย จำนวน 2 คน  จำนวน 2,000.-บาท ระดับประถมศึกษา 2 คน จำนวน 2,000 บาท</v>
      </c>
      <c r="C72" s="44" t="str">
        <f>+[6]ระบบการควบคุมฯ!C104</f>
        <v>ที่ ศธ 04002/ว6767 ลว. 24 เม.ย. 69 ครั้งที่ 457</v>
      </c>
      <c r="D72" s="159">
        <f>+[6]ระบบการควบคุมฯ!F104</f>
        <v>4000</v>
      </c>
      <c r="E72" s="159">
        <f>+[6]ระบบการควบคุมฯ!G104+[6]ระบบการควบคุมฯ!H104</f>
        <v>0</v>
      </c>
      <c r="F72" s="159">
        <f>+[6]ระบบการควบคุมฯ!I104+[6]ระบบการควบคุมฯ!J104</f>
        <v>0</v>
      </c>
      <c r="G72" s="166">
        <f>+[6]ระบบการควบคุมฯ!K104+[6]ระบบการควบคุมฯ!L104</f>
        <v>3000</v>
      </c>
      <c r="H72" s="166">
        <f>+D72-E72-F72-G72</f>
        <v>1000</v>
      </c>
      <c r="I72" s="164" t="s">
        <v>47</v>
      </c>
    </row>
    <row r="73" spans="1:9" ht="38.4" customHeight="1" x14ac:dyDescent="0.25">
      <c r="A73" s="161">
        <f>+[6]ระบบการควบคุมฯ!A106</f>
        <v>2.2999999999999998</v>
      </c>
      <c r="B73" s="48" t="str">
        <f>+[6]ระบบการควบคุมฯ!B106</f>
        <v>กิจกรรมยกระดับสมรรถนะทางด้านภาษาอังกฤษ</v>
      </c>
      <c r="C73" s="48" t="str">
        <f>+[6]ระบบการควบคุมฯ!C106</f>
        <v>20004 68 00142 00000</v>
      </c>
      <c r="D73" s="162">
        <f>+D74</f>
        <v>0</v>
      </c>
      <c r="E73" s="162">
        <f t="shared" si="14"/>
        <v>0</v>
      </c>
      <c r="F73" s="162">
        <f t="shared" si="14"/>
        <v>0</v>
      </c>
      <c r="G73" s="162">
        <f t="shared" si="14"/>
        <v>0</v>
      </c>
      <c r="H73" s="162">
        <f t="shared" si="14"/>
        <v>0</v>
      </c>
      <c r="I73" s="169"/>
    </row>
    <row r="74" spans="1:9" ht="38.4" customHeight="1" x14ac:dyDescent="0.25">
      <c r="A74" s="170"/>
      <c r="B74" s="174" t="str">
        <f>+[6]ระบบการควบคุมฯ!B107</f>
        <v>งบดำเนินงาน   69112xx</v>
      </c>
      <c r="C74" s="55" t="str">
        <f>+[6]ระบบการควบคุมฯ!C107</f>
        <v>20004 3320 4700 2000000</v>
      </c>
      <c r="D74" s="155">
        <f>+D75</f>
        <v>0</v>
      </c>
      <c r="E74" s="155">
        <f t="shared" si="14"/>
        <v>0</v>
      </c>
      <c r="F74" s="155">
        <f t="shared" si="14"/>
        <v>0</v>
      </c>
      <c r="G74" s="155">
        <f t="shared" si="14"/>
        <v>0</v>
      </c>
      <c r="H74" s="172">
        <f>+D74-E74-F74-G74</f>
        <v>0</v>
      </c>
      <c r="I74" s="172"/>
    </row>
    <row r="75" spans="1:9" ht="38.4" hidden="1" customHeight="1" x14ac:dyDescent="0.25">
      <c r="A75" s="158" t="str">
        <f>+[6]ระบบการควบคุมฯ!A108</f>
        <v>2.3.1</v>
      </c>
      <c r="B75" s="44" t="str">
        <f>+[6]ระบบการควบคุมฯ!B108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75" s="45" t="str">
        <f>+[6]ระบบการควบคุมฯ!C108</f>
        <v>ศธ 04002/ว2600 ลว.12 มิ.ย. 68 ครั้งที่ 582</v>
      </c>
      <c r="D75" s="159">
        <f>+[6]ระบบการควบคุมฯ!F108</f>
        <v>0</v>
      </c>
      <c r="E75" s="159">
        <f>+[6]ระบบการควบคุมฯ!G108+[6]ระบบการควบคุมฯ!H108</f>
        <v>0</v>
      </c>
      <c r="F75" s="159"/>
      <c r="G75" s="166">
        <f>+[6]ระบบการควบคุมฯ!K108+[6]ระบบการควบคุมฯ!L108</f>
        <v>0</v>
      </c>
      <c r="H75" s="166">
        <f>+D75-E75-F75-G75</f>
        <v>0</v>
      </c>
      <c r="I75" s="208" t="s">
        <v>197</v>
      </c>
    </row>
    <row r="76" spans="1:9" ht="38.4" hidden="1" customHeight="1" x14ac:dyDescent="0.25">
      <c r="A76" s="161">
        <f>+[6]ระบบการควบคุมฯ!A110</f>
        <v>2.4</v>
      </c>
      <c r="B76" s="48" t="str">
        <f>+[6]ระบบการควบคุมฯ!B110</f>
        <v xml:space="preserve">กิจกรรมพัฒนาครูเพื่อการจัดการเรียนรู้สู่ฐานสมรรถนะ  </v>
      </c>
      <c r="C76" s="48" t="str">
        <f>+[6]ระบบการควบคุมฯ!C110</f>
        <v>20004 69 00140 00000</v>
      </c>
      <c r="D76" s="162">
        <f>+D77</f>
        <v>0</v>
      </c>
      <c r="E76" s="162">
        <f t="shared" si="14"/>
        <v>0</v>
      </c>
      <c r="F76" s="162">
        <f t="shared" si="14"/>
        <v>0</v>
      </c>
      <c r="G76" s="162">
        <f t="shared" si="14"/>
        <v>0</v>
      </c>
      <c r="H76" s="162">
        <f t="shared" si="14"/>
        <v>0</v>
      </c>
      <c r="I76" s="169"/>
    </row>
    <row r="77" spans="1:9" ht="38.4" customHeight="1" x14ac:dyDescent="0.25">
      <c r="A77" s="170">
        <f>+[6]ระบบการควบคุมฯ!A111</f>
        <v>0</v>
      </c>
      <c r="B77" s="54" t="str">
        <f>+[6]ระบบการควบคุมฯ!B111</f>
        <v>งบดำเนินงาน   69112xx</v>
      </c>
      <c r="C77" s="54" t="str">
        <f>+[6]ระบบการควบคุมฯ!C111</f>
        <v>20004 3320 4700 2000000</v>
      </c>
      <c r="D77" s="155">
        <f>SUM(D78)</f>
        <v>0</v>
      </c>
      <c r="E77" s="155">
        <f t="shared" ref="E77:H77" si="15">SUM(E78)</f>
        <v>0</v>
      </c>
      <c r="F77" s="155">
        <f t="shared" si="15"/>
        <v>0</v>
      </c>
      <c r="G77" s="155">
        <f t="shared" si="15"/>
        <v>0</v>
      </c>
      <c r="H77" s="155">
        <f t="shared" si="15"/>
        <v>0</v>
      </c>
      <c r="I77" s="172"/>
    </row>
    <row r="78" spans="1:9" ht="38.4" customHeight="1" x14ac:dyDescent="0.25">
      <c r="A78" s="158"/>
      <c r="B78" s="223"/>
      <c r="C78" s="223"/>
      <c r="D78" s="159"/>
      <c r="E78" s="159">
        <f>+[6]ระบบการควบคุมฯ!G100+[6]ระบบการควบคุมฯ!H100</f>
        <v>0</v>
      </c>
      <c r="F78" s="166"/>
      <c r="G78" s="166"/>
      <c r="H78" s="164"/>
      <c r="I78" s="164"/>
    </row>
    <row r="79" spans="1:9" ht="38.4" customHeight="1" x14ac:dyDescent="0.25">
      <c r="A79" s="158"/>
      <c r="B79" s="180"/>
      <c r="C79" s="175"/>
      <c r="D79" s="159"/>
      <c r="E79" s="159"/>
      <c r="F79" s="159"/>
      <c r="G79" s="166"/>
      <c r="H79" s="166"/>
      <c r="I79" s="164"/>
    </row>
    <row r="80" spans="1:9" ht="38.4" customHeight="1" x14ac:dyDescent="0.25">
      <c r="A80" s="693">
        <f>+[6]ระบบการควบคุมฯ!A114</f>
        <v>3</v>
      </c>
      <c r="B80" s="694" t="str">
        <f>+[2]งบสพฐ!B71</f>
        <v>งบดำเนินงาน   69112xx</v>
      </c>
      <c r="C80" s="695" t="str">
        <f>+[6]ระบบการควบคุมฯ!C114</f>
        <v>20004 3320 6300 2000000</v>
      </c>
      <c r="D80" s="696">
        <f>+D81+D82</f>
        <v>17485800</v>
      </c>
      <c r="E80" s="696">
        <f>+E83+E88+E92+E100+E103+E109+E116+E122+E130+E145+E167</f>
        <v>10000</v>
      </c>
      <c r="F80" s="696">
        <f>+F83+F88+F92+F100+F103+F109+F116+F122+F130+F145+F167</f>
        <v>0</v>
      </c>
      <c r="G80" s="696">
        <f>+G81+G82</f>
        <v>16483461.279999999</v>
      </c>
      <c r="H80" s="696">
        <f>+H81+H82</f>
        <v>992338.71999999974</v>
      </c>
      <c r="I80" s="696"/>
    </row>
    <row r="81" spans="1:9" ht="38.4" customHeight="1" x14ac:dyDescent="0.25">
      <c r="A81" s="154"/>
      <c r="B81" s="697" t="str">
        <f>+[6]ระบบการควบคุมฯ!B115</f>
        <v xml:space="preserve"> งบดำเนินงาน 69112xx</v>
      </c>
      <c r="C81" s="42"/>
      <c r="D81" s="155">
        <f>+D89+D93+D104+D110</f>
        <v>102500</v>
      </c>
      <c r="E81" s="155">
        <f t="shared" ref="E81:H81" si="16">+E89+E93+E104+E110</f>
        <v>0</v>
      </c>
      <c r="F81" s="155">
        <f t="shared" si="16"/>
        <v>0</v>
      </c>
      <c r="G81" s="155">
        <f t="shared" si="16"/>
        <v>59100</v>
      </c>
      <c r="H81" s="155">
        <f t="shared" si="16"/>
        <v>43400</v>
      </c>
      <c r="I81" s="155"/>
    </row>
    <row r="82" spans="1:9" ht="38.4" hidden="1" customHeight="1" x14ac:dyDescent="0.25">
      <c r="A82" s="154"/>
      <c r="B82" s="697" t="str">
        <f>+[6]ระบบการควบคุมฯ!B118</f>
        <v>งบรายจ่ายอื่น   6911500</v>
      </c>
      <c r="C82" s="42"/>
      <c r="D82" s="155">
        <f>+D84+D101+D117+D123+D131+D146</f>
        <v>17383300</v>
      </c>
      <c r="E82" s="155">
        <f t="shared" ref="E82:H82" si="17">+E84+E101+E117+E123+E131+E146</f>
        <v>10000</v>
      </c>
      <c r="F82" s="155">
        <f t="shared" si="17"/>
        <v>0</v>
      </c>
      <c r="G82" s="155">
        <f t="shared" si="17"/>
        <v>16424361.279999999</v>
      </c>
      <c r="H82" s="155">
        <f t="shared" si="17"/>
        <v>948938.71999999974</v>
      </c>
      <c r="I82" s="155"/>
    </row>
    <row r="83" spans="1:9" ht="38.4" hidden="1" customHeight="1" x14ac:dyDescent="0.25">
      <c r="A83" s="161">
        <f>+[6]ระบบการควบคุมฯ!A120</f>
        <v>3.1</v>
      </c>
      <c r="B83" s="39" t="str">
        <f>+[6]ระบบการควบคุมฯ!B120</f>
        <v xml:space="preserve">กิจกรรมสานความร่วมมือภาคีเครือข่ายด้านการจัดการศึกษา </v>
      </c>
      <c r="C83" s="40" t="str">
        <f>+[6]ระบบการควบคุมฯ!C120</f>
        <v>20004 69 00078 00000</v>
      </c>
      <c r="D83" s="162">
        <f t="shared" ref="D83:I83" si="18">+D84</f>
        <v>0</v>
      </c>
      <c r="E83" s="162">
        <f t="shared" si="18"/>
        <v>0</v>
      </c>
      <c r="F83" s="162">
        <f t="shared" si="18"/>
        <v>0</v>
      </c>
      <c r="G83" s="162">
        <f t="shared" si="18"/>
        <v>0</v>
      </c>
      <c r="H83" s="162">
        <f t="shared" si="18"/>
        <v>0</v>
      </c>
      <c r="I83" s="162">
        <f t="shared" si="18"/>
        <v>0</v>
      </c>
    </row>
    <row r="84" spans="1:9" ht="38.4" hidden="1" customHeight="1" x14ac:dyDescent="0.25">
      <c r="A84" s="154">
        <f>+[6]ระบบการควบคุมฯ!A121</f>
        <v>1</v>
      </c>
      <c r="B84" s="176" t="str">
        <f>+[6]ระบบการควบคุมฯ!B121</f>
        <v>งบรายจ่ายอื่น   6911500</v>
      </c>
      <c r="C84" s="42"/>
      <c r="D84" s="155">
        <f>SUM(D85:D87)</f>
        <v>0</v>
      </c>
      <c r="E84" s="155">
        <f t="shared" ref="E84:H84" si="19">SUM(E85:E87)</f>
        <v>0</v>
      </c>
      <c r="F84" s="155">
        <f t="shared" si="19"/>
        <v>0</v>
      </c>
      <c r="G84" s="155">
        <f t="shared" si="19"/>
        <v>0</v>
      </c>
      <c r="H84" s="155">
        <f t="shared" si="19"/>
        <v>0</v>
      </c>
      <c r="I84" s="155">
        <f>SUM(I85)</f>
        <v>0</v>
      </c>
    </row>
    <row r="85" spans="1:9" ht="38.4" customHeight="1" x14ac:dyDescent="0.25">
      <c r="A85" s="158" t="str">
        <f>+[6]ระบบการควบคุมฯ!A123</f>
        <v>3.1.1.1</v>
      </c>
      <c r="B85" s="44" t="str">
        <f>+[6]ระบบการควบคุมฯ!B123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85" s="47" t="str">
        <f>+[6]ระบบการควบคุมฯ!C123</f>
        <v>ศธ 04002/ว1915 ลว.  11 พค 66 โอนครั้งที่ 515</v>
      </c>
      <c r="D85" s="159">
        <f>+[6]ระบบการควบคุมฯ!F123</f>
        <v>0</v>
      </c>
      <c r="E85" s="159">
        <f>+[6]ระบบการควบคุมฯ!G123+[6]ระบบการควบคุมฯ!H123</f>
        <v>0</v>
      </c>
      <c r="F85" s="159">
        <f>+[6]ระบบการควบคุมฯ!I123+[6]ระบบการควบคุมฯ!J123</f>
        <v>0</v>
      </c>
      <c r="G85" s="166">
        <f>+[6]ระบบการควบคุมฯ!K123+[6]ระบบการควบคุมฯ!L123</f>
        <v>0</v>
      </c>
      <c r="H85" s="166">
        <f>+D85-E85-F85-G85</f>
        <v>0</v>
      </c>
      <c r="I85" s="164" t="s">
        <v>76</v>
      </c>
    </row>
    <row r="86" spans="1:9" ht="38.4" customHeight="1" x14ac:dyDescent="0.25">
      <c r="A86" s="158" t="str">
        <f>+[6]ระบบการควบคุมฯ!A124</f>
        <v>3.1.1</v>
      </c>
      <c r="B86" s="44" t="str">
        <f>+[6]ระบบการควบคุมฯ!B124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86" s="47" t="str">
        <f>+[6]ระบบการควบคุมฯ!C124</f>
        <v xml:space="preserve">ศธ 04002/ว5680 ลว.  27 ธค  66 โอนครั้งที่ 110 </v>
      </c>
      <c r="D86" s="159"/>
      <c r="E86" s="159"/>
      <c r="F86" s="159"/>
      <c r="G86" s="159"/>
      <c r="H86" s="166">
        <f>+D86-E86-F86-G86</f>
        <v>0</v>
      </c>
      <c r="I86" s="164"/>
    </row>
    <row r="87" spans="1:9" ht="38.4" customHeight="1" x14ac:dyDescent="0.25">
      <c r="A87" s="158" t="str">
        <f>+[6]ระบบการควบคุมฯ!A125</f>
        <v>3.1.2</v>
      </c>
      <c r="B87" s="44" t="str">
        <f>+[6]ระบบการควบคุมฯ!B125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87" s="47" t="str">
        <f>+[6]ระบบการควบคุมฯ!C125</f>
        <v>ศธ 04002/ว3488 ลว.  9 สค 67 โอนครั้งที่ 297</v>
      </c>
      <c r="D87" s="159"/>
      <c r="E87" s="159"/>
      <c r="F87" s="159"/>
      <c r="G87" s="159"/>
      <c r="H87" s="166">
        <f>+D87-E87-F87-G87</f>
        <v>0</v>
      </c>
      <c r="I87" s="164" t="s">
        <v>122</v>
      </c>
    </row>
    <row r="88" spans="1:9" ht="38.4" hidden="1" customHeight="1" x14ac:dyDescent="0.25">
      <c r="A88" s="161">
        <f>+[6]ระบบการควบคุมฯ!A126</f>
        <v>3.2</v>
      </c>
      <c r="B88" s="39" t="str">
        <f>+[6]ระบบการควบคุมฯ!B126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8" s="40" t="str">
        <f>+[6]ระบบการควบคุมฯ!C126</f>
        <v>20004 69 00085 00000</v>
      </c>
      <c r="D88" s="162">
        <f t="shared" ref="D88:I88" si="20">+D89</f>
        <v>6600</v>
      </c>
      <c r="E88" s="162">
        <f t="shared" si="20"/>
        <v>0</v>
      </c>
      <c r="F88" s="162">
        <f t="shared" si="20"/>
        <v>0</v>
      </c>
      <c r="G88" s="162">
        <f t="shared" si="20"/>
        <v>0</v>
      </c>
      <c r="H88" s="162">
        <f t="shared" si="20"/>
        <v>6600</v>
      </c>
      <c r="I88" s="162">
        <f t="shared" si="20"/>
        <v>0</v>
      </c>
    </row>
    <row r="89" spans="1:9" ht="38.4" customHeight="1" x14ac:dyDescent="0.25">
      <c r="A89" s="657" t="str">
        <f>+[6]ระบบการควบคุมฯ!A127</f>
        <v>3.2.1</v>
      </c>
      <c r="B89" s="176" t="str">
        <f>+[6]ระบบการควบคุมฯ!B127</f>
        <v>งบดำเนินงาน   6911xx</v>
      </c>
      <c r="C89" s="42" t="str">
        <f>+[6]ระบบการควบคุมฯ!C127</f>
        <v>20004 3320 6300 2000000</v>
      </c>
      <c r="D89" s="155">
        <f>SUM(D90:D91)</f>
        <v>6600</v>
      </c>
      <c r="E89" s="155">
        <f t="shared" ref="E89:H89" si="21">SUM(E90:E91)</f>
        <v>0</v>
      </c>
      <c r="F89" s="155">
        <f t="shared" si="21"/>
        <v>0</v>
      </c>
      <c r="G89" s="155">
        <f t="shared" si="21"/>
        <v>0</v>
      </c>
      <c r="H89" s="155">
        <f t="shared" si="21"/>
        <v>6600</v>
      </c>
      <c r="I89" s="155">
        <f t="shared" ref="I89" si="22">SUM(I90)</f>
        <v>0</v>
      </c>
    </row>
    <row r="90" spans="1:9" ht="38.4" customHeight="1" x14ac:dyDescent="0.25">
      <c r="A90" s="158" t="str">
        <f>+[6]ระบบการควบคุมฯ!A128</f>
        <v>3.2.1.1</v>
      </c>
      <c r="B90" s="44" t="str">
        <f>+[6]ระบบการควบคุมฯ!B128</f>
        <v xml:space="preserve">ค่าใช้จ่ายในการดำเนินงานโครงการขับเคลื่อนนโยบายการแก้ปัญหาเด็กที่อยู่นอกระบบการศึกษา เด็กตกหล่นและเด็กออกกลางคันให้เข้าสู่ระบบการศึกษา </v>
      </c>
      <c r="C90" s="47" t="str">
        <f>+[6]ระบบการควบคุมฯ!C128</f>
        <v>ศธ 04002/ว7448 ลว. 5 พ.ค. 69 โอนครั้งที่ 495</v>
      </c>
      <c r="D90" s="159">
        <f>+[6]ระบบการควบคุมฯ!D128</f>
        <v>6600</v>
      </c>
      <c r="E90" s="159">
        <f>+[6]ระบบการควบคุมฯ!G128+[6]ระบบการควบคุมฯ!H128</f>
        <v>0</v>
      </c>
      <c r="F90" s="159"/>
      <c r="G90" s="166">
        <f>+[6]ระบบการควบคุมฯ!K128+[6]ระบบการควบคุมฯ!L128</f>
        <v>0</v>
      </c>
      <c r="H90" s="166">
        <f>+D90-E90-F90-G90</f>
        <v>6600</v>
      </c>
      <c r="I90" s="164" t="s">
        <v>12</v>
      </c>
    </row>
    <row r="91" spans="1:9" ht="38.4" customHeight="1" x14ac:dyDescent="0.25">
      <c r="A91" s="158" t="str">
        <f>+[6]ระบบการควบคุมฯ!A129</f>
        <v>3.2.1.2</v>
      </c>
      <c r="B91" s="44" t="str">
        <f>+[6]ระบบการควบคุมฯ!B129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91" s="47" t="str">
        <f>+[6]ระบบการควบคุมฯ!C129</f>
        <v>ศธ 04002/ว41937 ลว.  4 ส.ค. 68 โอนครั้งที่ 814</v>
      </c>
      <c r="D91" s="159">
        <f>+[6]ระบบการควบคุมฯ!D129</f>
        <v>0</v>
      </c>
      <c r="E91" s="159">
        <f>+[6]ระบบการควบคุมฯ!G129+[6]ระบบการควบคุมฯ!H129</f>
        <v>0</v>
      </c>
      <c r="F91" s="159"/>
      <c r="G91" s="166">
        <f>+[6]ระบบการควบคุมฯ!K129+[6]ระบบการควบคุมฯ!L129</f>
        <v>0</v>
      </c>
      <c r="H91" s="166">
        <f>+D91-E91-F91-G91</f>
        <v>0</v>
      </c>
      <c r="I91" s="164" t="s">
        <v>12</v>
      </c>
    </row>
    <row r="92" spans="1:9" ht="38.4" customHeight="1" x14ac:dyDescent="0.25">
      <c r="A92" s="161">
        <f>+[6]ระบบการควบคุมฯ!A134</f>
        <v>3.3</v>
      </c>
      <c r="B92" s="39" t="str">
        <f>+[6]ระบบการควบคุมฯ!B134</f>
        <v>กิจกรรมการยกระดับคุณภาพด้านวิทยาศาสตร์ศึกษาเพื่อความเป็นเลิศ</v>
      </c>
      <c r="C92" s="40" t="str">
        <f>+[6]ระบบการควบคุมฯ!C134</f>
        <v>20004 69 00093 00000</v>
      </c>
      <c r="D92" s="162">
        <f t="shared" ref="D92:I92" si="23">+D93</f>
        <v>46900</v>
      </c>
      <c r="E92" s="162">
        <f t="shared" si="23"/>
        <v>0</v>
      </c>
      <c r="F92" s="162">
        <f t="shared" si="23"/>
        <v>0</v>
      </c>
      <c r="G92" s="162">
        <f t="shared" si="23"/>
        <v>16000</v>
      </c>
      <c r="H92" s="162">
        <f t="shared" si="23"/>
        <v>30900</v>
      </c>
      <c r="I92" s="162">
        <f t="shared" si="23"/>
        <v>0</v>
      </c>
    </row>
    <row r="93" spans="1:9" ht="38.4" customHeight="1" x14ac:dyDescent="0.25">
      <c r="A93" s="658" t="str">
        <f>+[6]ระบบการควบคุมฯ!A135</f>
        <v>3.3.1</v>
      </c>
      <c r="B93" s="176" t="str">
        <f>+[6]ระบบการควบคุมฯ!B135</f>
        <v>งบดำเนินงาน   69112xx</v>
      </c>
      <c r="C93" s="42" t="str">
        <f>+[6]ระบบการควบคุมฯ!C135</f>
        <v>20004 3320 6300 2000000</v>
      </c>
      <c r="D93" s="155">
        <f>SUM(D94:D99)</f>
        <v>46900</v>
      </c>
      <c r="E93" s="155">
        <f>SUM(E94:E99)</f>
        <v>0</v>
      </c>
      <c r="F93" s="155">
        <f>SUM(F94:F99)</f>
        <v>0</v>
      </c>
      <c r="G93" s="155">
        <f>SUM(G94:G99)</f>
        <v>16000</v>
      </c>
      <c r="H93" s="155">
        <f>SUM(H94:H99)</f>
        <v>30900</v>
      </c>
      <c r="I93" s="155">
        <f>SUM(I94)</f>
        <v>0</v>
      </c>
    </row>
    <row r="94" spans="1:9" ht="38.4" hidden="1" customHeight="1" x14ac:dyDescent="0.25">
      <c r="A94" s="158" t="str">
        <f>+[6]ระบบการควบคุมฯ!A136</f>
        <v>3.3.1.1</v>
      </c>
      <c r="B94" s="56" t="str">
        <f>+[6]ระบบการควบคุมฯ!B136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94" s="47" t="str">
        <f>+[6]ระบบการควบคุมฯ!C136</f>
        <v>ศธ 04002/ว48288 ลว.  7 พย 68 โอนครั้งที่ 61</v>
      </c>
      <c r="D94" s="159">
        <f>+[6]ระบบการควบคุมฯ!F136</f>
        <v>10000</v>
      </c>
      <c r="E94" s="159">
        <f>+[6]ระบบการควบคุมฯ!G136+[6]ระบบการควบคุมฯ!H136</f>
        <v>0</v>
      </c>
      <c r="F94" s="159">
        <f>+[6]ระบบการควบคุมฯ!I136+[6]ระบบการควบคุมฯ!J136</f>
        <v>0</v>
      </c>
      <c r="G94" s="159">
        <f>+[6]ระบบการควบคุมฯ!K136+[6]ระบบการควบคุมฯ!L136</f>
        <v>10000</v>
      </c>
      <c r="H94" s="166">
        <f t="shared" ref="H94:H99" si="24">+D94-E94-F94-G94</f>
        <v>0</v>
      </c>
      <c r="I94" s="164" t="s">
        <v>251</v>
      </c>
    </row>
    <row r="95" spans="1:9" ht="38.4" hidden="1" customHeight="1" x14ac:dyDescent="0.25">
      <c r="A95" s="158" t="str">
        <f>+[6]ระบบการควบคุมฯ!A137</f>
        <v>3.3.1.2</v>
      </c>
      <c r="B95" s="56" t="str">
        <f>+[6]ระบบการควบคุมฯ!B137</f>
        <v>ค่าใช้จ่ายในการดำเนินงานของโรงเรียนเครือข่ายโครงการวิทยาศาสตร์ศึกษาพลังสิบ ระดับประถมศึกษา 10โรงเรียน โรงเรียนละ 3,000.-บาท</v>
      </c>
      <c r="C95" s="47" t="str">
        <f>+[6]ระบบการควบคุมฯ!C137</f>
        <v>ที่ ศธ 04002/ว7495 ลว. 5 พ.ค. 69 ครั้ง 487</v>
      </c>
      <c r="D95" s="159">
        <f>+[6]ระบบการควบคุมฯ!F137</f>
        <v>30000</v>
      </c>
      <c r="E95" s="159">
        <f>+[6]ระบบการควบคุมฯ!G137+[6]ระบบการควบคุมฯ!H137</f>
        <v>0</v>
      </c>
      <c r="F95" s="159"/>
      <c r="G95" s="166">
        <f>+[6]ระบบการควบคุมฯ!K137+[6]ระบบการควบคุมฯ!L137</f>
        <v>6000</v>
      </c>
      <c r="H95" s="166">
        <f t="shared" si="24"/>
        <v>24000</v>
      </c>
      <c r="I95" s="164" t="s">
        <v>288</v>
      </c>
    </row>
    <row r="96" spans="1:9" ht="38.4" hidden="1" customHeight="1" x14ac:dyDescent="0.25">
      <c r="A96" s="158" t="str">
        <f>+[6]ระบบการควบคุมฯ!A138</f>
        <v>3.3.1.3</v>
      </c>
      <c r="B96" s="56" t="str">
        <f>+[6]ระบบการควบคุมฯ!B138</f>
        <v xml:space="preserve">ค่าใช้จ่ายสำหรับศูนย์วิทยาศาสตร์พลังสิบ ระดับประถมศึกษา       </v>
      </c>
      <c r="C96" s="47" t="str">
        <f>+[6]ระบบการควบคุมฯ!C138</f>
        <v>ที่ ศธ 04002/ว8780 ลว. 25 พ.ค. 69  ครั้งที่ 580</v>
      </c>
      <c r="D96" s="159">
        <f>+[6]ระบบการควบคุมฯ!F138</f>
        <v>6900</v>
      </c>
      <c r="E96" s="159">
        <f>+[6]ระบบการควบคุมฯ!G138+[6]ระบบการควบคุมฯ!H138</f>
        <v>0</v>
      </c>
      <c r="F96" s="159"/>
      <c r="G96" s="166">
        <f>+[6]ระบบการควบคุมฯ!K138+[6]ระบบการควบคุมฯ!L138</f>
        <v>0</v>
      </c>
      <c r="H96" s="166">
        <f t="shared" si="24"/>
        <v>6900</v>
      </c>
      <c r="I96" s="477" t="s">
        <v>251</v>
      </c>
    </row>
    <row r="97" spans="1:9" ht="38.4" customHeight="1" x14ac:dyDescent="0.25">
      <c r="A97" s="158" t="str">
        <f>+[6]ระบบการควบคุมฯ!A139</f>
        <v>3.3.1.4</v>
      </c>
      <c r="B97" s="56" t="str">
        <f>+[6]ระบบการควบคุมฯ!B139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97" s="47" t="str">
        <f>+[6]ระบบการควบคุมฯ!C139</f>
        <v>ศธ 04002/ว2070 ลว.  19 พค 68 โอนครั้งที่ 492 ยอด 2,000 บาท</v>
      </c>
      <c r="D97" s="159">
        <f>+[6]ระบบการควบคุมฯ!F139</f>
        <v>0</v>
      </c>
      <c r="E97" s="159">
        <f>+[6]ระบบการควบคุมฯ!G139+[6]ระบบการควบคุมฯ!H139</f>
        <v>0</v>
      </c>
      <c r="F97" s="159"/>
      <c r="G97" s="166">
        <f>+[6]ระบบการควบคุมฯ!K139+[6]ระบบการควบคุมฯ!L139</f>
        <v>0</v>
      </c>
      <c r="H97" s="166">
        <f t="shared" si="24"/>
        <v>0</v>
      </c>
      <c r="I97" s="164" t="s">
        <v>77</v>
      </c>
    </row>
    <row r="98" spans="1:9" ht="38.4" customHeight="1" x14ac:dyDescent="0.25">
      <c r="A98" s="158" t="str">
        <f>+[6]ระบบการควบคุมฯ!A140</f>
        <v>3.5.4</v>
      </c>
      <c r="B98" s="56" t="str">
        <f>+[6]ระบบการควบคุมฯ!B140</f>
        <v>ค่าสาธารณูปโภค</v>
      </c>
      <c r="C98" s="47" t="str">
        <f>+[6]ระบบการควบคุมฯ!C140</f>
        <v>โอนเปลี่ยนแปลง1/68 25 กย.68</v>
      </c>
      <c r="D98" s="159">
        <f>+[6]ระบบการควบคุมฯ!F140</f>
        <v>0</v>
      </c>
      <c r="E98" s="159">
        <f>+[6]ระบบการควบคุมฯ!G140+[6]ระบบการควบคุมฯ!H140</f>
        <v>0</v>
      </c>
      <c r="F98" s="159"/>
      <c r="G98" s="166">
        <f>+[6]ระบบการควบคุมฯ!K140+[6]ระบบการควบคุมฯ!L140</f>
        <v>0</v>
      </c>
      <c r="H98" s="166">
        <f t="shared" si="24"/>
        <v>0</v>
      </c>
      <c r="I98" s="164" t="s">
        <v>14</v>
      </c>
    </row>
    <row r="99" spans="1:9" ht="38.4" customHeight="1" x14ac:dyDescent="0.25">
      <c r="A99" s="158" t="str">
        <f>+[6]ระบบการควบคุมฯ!A142</f>
        <v>3.3.6</v>
      </c>
      <c r="B99" s="56"/>
      <c r="C99" s="47"/>
      <c r="D99" s="159">
        <f>+[6]ระบบการควบคุมฯ!F142</f>
        <v>0</v>
      </c>
      <c r="E99" s="159">
        <f>+[6]ระบบการควบคุมฯ!G142+[6]ระบบการควบคุมฯ!H142</f>
        <v>0</v>
      </c>
      <c r="F99" s="159">
        <f>+[6]ระบบการควบคุมฯ!I142+[6]ระบบการควบคุมฯ!J142</f>
        <v>0</v>
      </c>
      <c r="G99" s="166">
        <f>+[6]ระบบการควบคุมฯ!K142+[6]ระบบการควบคุมฯ!L142</f>
        <v>0</v>
      </c>
      <c r="H99" s="166">
        <f t="shared" si="24"/>
        <v>0</v>
      </c>
      <c r="I99" s="164" t="s">
        <v>78</v>
      </c>
    </row>
    <row r="100" spans="1:9" ht="38.4" customHeight="1" x14ac:dyDescent="0.25">
      <c r="A100" s="161">
        <f>+[6]ระบบการควบคุมฯ!A152</f>
        <v>3.4</v>
      </c>
      <c r="B100" s="39" t="str">
        <f>+[2]งบสพฐ!B83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100" s="40" t="s">
        <v>252</v>
      </c>
      <c r="D100" s="162">
        <f t="shared" ref="D100:I100" si="25">+D101</f>
        <v>0</v>
      </c>
      <c r="E100" s="162">
        <f t="shared" si="25"/>
        <v>10000</v>
      </c>
      <c r="F100" s="162">
        <f t="shared" si="25"/>
        <v>0</v>
      </c>
      <c r="G100" s="162">
        <f t="shared" si="25"/>
        <v>0</v>
      </c>
      <c r="H100" s="162">
        <f t="shared" si="25"/>
        <v>-10000</v>
      </c>
      <c r="I100" s="162">
        <f t="shared" si="25"/>
        <v>0</v>
      </c>
    </row>
    <row r="101" spans="1:9" ht="38.4" customHeight="1" x14ac:dyDescent="0.25">
      <c r="A101" s="154">
        <f>+[6]ระบบการควบคุมฯ!A153</f>
        <v>0</v>
      </c>
      <c r="B101" s="176" t="str">
        <f>+[6]ระบบการควบคุมฯ!B153</f>
        <v>งบรายจ่ายอื่น   6911500</v>
      </c>
      <c r="C101" s="42"/>
      <c r="D101" s="155">
        <f t="shared" ref="D101:I101" si="26">SUM(D102)</f>
        <v>0</v>
      </c>
      <c r="E101" s="155">
        <f t="shared" si="26"/>
        <v>10000</v>
      </c>
      <c r="F101" s="155">
        <f t="shared" si="26"/>
        <v>0</v>
      </c>
      <c r="G101" s="155">
        <f t="shared" si="26"/>
        <v>0</v>
      </c>
      <c r="H101" s="155">
        <f t="shared" si="26"/>
        <v>-10000</v>
      </c>
      <c r="I101" s="155">
        <f t="shared" si="26"/>
        <v>0</v>
      </c>
    </row>
    <row r="102" spans="1:9" ht="38.4" customHeight="1" x14ac:dyDescent="0.25">
      <c r="A102" s="177" t="str">
        <f>+[6]ระบบการควบคุมฯ!A154</f>
        <v>3.4.1</v>
      </c>
      <c r="B102" s="44" t="str">
        <f>+[2]งบสพฐ!B85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102" s="47" t="str">
        <f>+[2]งบสพฐ!C91</f>
        <v>ศธ 04002/ว48288 ลว.  7 พย 68 โอนครั้งที่ 61</v>
      </c>
      <c r="D102" s="159"/>
      <c r="E102" s="159">
        <f>+[2]งบสพฐ!G91+[2]งบสพฐ!H91</f>
        <v>10000</v>
      </c>
      <c r="F102" s="159">
        <f>+[6]ระบบการควบคุมฯ!I154+[6]ระบบการควบคุมฯ!J154</f>
        <v>0</v>
      </c>
      <c r="G102" s="166">
        <f>+[6]ระบบการควบคุมฯ!K154+[6]ระบบการควบคุมฯ!L154</f>
        <v>0</v>
      </c>
      <c r="H102" s="166">
        <f>+D102-E102-F102-G102</f>
        <v>-10000</v>
      </c>
      <c r="I102" s="164" t="s">
        <v>63</v>
      </c>
    </row>
    <row r="103" spans="1:9" ht="38.4" customHeight="1" x14ac:dyDescent="0.25">
      <c r="A103" s="161">
        <f>+[6]ระบบการควบคุมฯ!A155</f>
        <v>3.5</v>
      </c>
      <c r="B103" s="39" t="str">
        <f>+[6]ระบบการควบคุมฯ!B155</f>
        <v>กิจกรรมหลักบ้านวิทยาศาสตร์น้อยประเทศไทย ระดับประถมศึกษา</v>
      </c>
      <c r="C103" s="40" t="str">
        <f>+[6]ระบบการควบคุมฯ!C155</f>
        <v>20004 69 00108 00000</v>
      </c>
      <c r="D103" s="162">
        <f t="shared" ref="D103:I103" si="27">+D104</f>
        <v>49000</v>
      </c>
      <c r="E103" s="162">
        <f t="shared" si="27"/>
        <v>0</v>
      </c>
      <c r="F103" s="162">
        <f t="shared" si="27"/>
        <v>0</v>
      </c>
      <c r="G103" s="162">
        <f t="shared" si="27"/>
        <v>43100</v>
      </c>
      <c r="H103" s="162">
        <f t="shared" si="27"/>
        <v>5900</v>
      </c>
      <c r="I103" s="162">
        <f t="shared" si="27"/>
        <v>0</v>
      </c>
    </row>
    <row r="104" spans="1:9" ht="38.4" customHeight="1" x14ac:dyDescent="0.25">
      <c r="A104" s="154">
        <f>+[6]ระบบการควบคุมฯ!A156</f>
        <v>1</v>
      </c>
      <c r="B104" s="176" t="str">
        <f>+[6]ระบบการควบคุมฯ!B156</f>
        <v>งบดำเนินงาน   69112xx</v>
      </c>
      <c r="C104" s="42"/>
      <c r="D104" s="155">
        <f>SUM(D105:D108)</f>
        <v>49000</v>
      </c>
      <c r="E104" s="155">
        <f t="shared" ref="E104:H104" si="28">SUM(E105:E108)</f>
        <v>0</v>
      </c>
      <c r="F104" s="155">
        <f t="shared" si="28"/>
        <v>0</v>
      </c>
      <c r="G104" s="155">
        <f t="shared" si="28"/>
        <v>43100</v>
      </c>
      <c r="H104" s="155">
        <f t="shared" si="28"/>
        <v>5900</v>
      </c>
      <c r="I104" s="155">
        <f>SUM(I105)</f>
        <v>0</v>
      </c>
    </row>
    <row r="105" spans="1:9" ht="38.4" customHeight="1" x14ac:dyDescent="0.25">
      <c r="A105" s="177" t="str">
        <f>+[6]ระบบการควบคุมฯ!A157</f>
        <v>3.5.1</v>
      </c>
      <c r="B105" s="45" t="str">
        <f>+[6]ระบบการควบคุมฯ!B157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105" s="47" t="str">
        <f>+[6]ระบบการควบคุมฯ!C157</f>
        <v>ศธ 04002/ว47543 ลว.  31 ตค 68 โอนครั้งที่ 21</v>
      </c>
      <c r="D105" s="159">
        <f>+[6]ระบบการควบคุมฯ!D157</f>
        <v>1000</v>
      </c>
      <c r="E105" s="159">
        <f>+[6]ระบบการควบคุมฯ!G157+[6]ระบบการควบคุมฯ!H157</f>
        <v>0</v>
      </c>
      <c r="F105" s="159"/>
      <c r="G105" s="159">
        <f>+[6]ระบบการควบคุมฯ!K157+[6]ระบบการควบคุมฯ!L157</f>
        <v>800</v>
      </c>
      <c r="H105" s="166">
        <f t="shared" ref="H105:H108" si="29">+D105-E105-F105-G105</f>
        <v>200</v>
      </c>
      <c r="I105" s="164" t="s">
        <v>266</v>
      </c>
    </row>
    <row r="106" spans="1:9" ht="38.4" customHeight="1" x14ac:dyDescent="0.25">
      <c r="A106" s="177" t="str">
        <f>+[6]ระบบการควบคุมฯ!A158</f>
        <v>3.5.2</v>
      </c>
      <c r="B106" s="56" t="str">
        <f>+[6]ระบบการควบคุมฯ!B158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106" s="47" t="str">
        <f>+[6]ระบบการควบคุมฯ!C158</f>
        <v>ศธ 04002/ว49147 ลว.  20 พ.ย. 68 โอนครั้งที่ 90</v>
      </c>
      <c r="D106" s="159">
        <f>+[6]ระบบการควบคุมฯ!F158</f>
        <v>10000</v>
      </c>
      <c r="E106" s="159">
        <f>+[6]ระบบการควบคุมฯ!G158+[6]ระบบการควบคุมฯ!H158</f>
        <v>0</v>
      </c>
      <c r="F106" s="159"/>
      <c r="G106" s="159">
        <f>+[6]ระบบการควบคุมฯ!K158+[6]ระบบการควบคุมฯ!L158</f>
        <v>10000</v>
      </c>
      <c r="H106" s="166">
        <f t="shared" si="29"/>
        <v>0</v>
      </c>
      <c r="I106" s="164" t="s">
        <v>47</v>
      </c>
    </row>
    <row r="107" spans="1:9" ht="38.4" customHeight="1" x14ac:dyDescent="0.25">
      <c r="A107" s="177" t="str">
        <f>+[6]ระบบการควบคุมฯ!A159</f>
        <v>3.5.3</v>
      </c>
      <c r="B107" s="56" t="str">
        <f>+[6]ระบบการควบคุมฯ!B159</f>
        <v>. เพื่อเป็นค่าใช้จ่ายในการดำเนินงานตามแนวทางของโครงการบ้านวิทยาศาสตร์น้อย ประเทศไทย ระดับปฐมวัย ปีงบประมาณ พ.ศ. 2569  19,000.-บาท  ระดับประถมศึกษา 19,000.-บาท</v>
      </c>
      <c r="C107" s="47" t="str">
        <f>+[6]ระบบการควบคุมฯ!C159</f>
        <v>ศธ 04002/ว7450/5 พ.ค.69 โอนครั้งที่ 479</v>
      </c>
      <c r="D107" s="159">
        <f>+[6]ระบบการควบคุมฯ!F159</f>
        <v>38000</v>
      </c>
      <c r="E107" s="159">
        <f>+[6]ระบบการควบคุมฯ!G159+[6]ระบบการควบคุมฯ!H159</f>
        <v>0</v>
      </c>
      <c r="F107" s="159"/>
      <c r="G107" s="159">
        <f>+[6]ระบบการควบคุมฯ!K159+[6]ระบบการควบคุมฯ!L159</f>
        <v>32300</v>
      </c>
      <c r="H107" s="166">
        <f t="shared" si="29"/>
        <v>5700</v>
      </c>
      <c r="I107" s="164" t="s">
        <v>47</v>
      </c>
    </row>
    <row r="108" spans="1:9" ht="38.4" hidden="1" customHeight="1" x14ac:dyDescent="0.25">
      <c r="A108" s="177" t="str">
        <f>+[6]ระบบการควบคุมฯ!A160</f>
        <v>3.5.4</v>
      </c>
      <c r="B108" s="44" t="str">
        <f>+[6]ระบบการควบคุมฯ!B160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108" s="47" t="str">
        <f>+[6]ระบบการควบคุมฯ!C157</f>
        <v>ศธ 04002/ว47543 ลว.  31 ตค 68 โอนครั้งที่ 21</v>
      </c>
      <c r="D108" s="159">
        <f>+[6]ระบบการควบคุมฯ!F160</f>
        <v>0</v>
      </c>
      <c r="E108" s="159">
        <f>+[6]ระบบการควบคุมฯ!G160+[6]ระบบการควบคุมฯ!H160</f>
        <v>0</v>
      </c>
      <c r="F108" s="159"/>
      <c r="G108" s="159">
        <f>+[6]ระบบการควบคุมฯ!K160+[6]ระบบการควบคุมฯ!L160</f>
        <v>0</v>
      </c>
      <c r="H108" s="166">
        <f t="shared" si="29"/>
        <v>0</v>
      </c>
      <c r="I108" s="164" t="s">
        <v>47</v>
      </c>
    </row>
    <row r="109" spans="1:9" ht="38.4" hidden="1" customHeight="1" x14ac:dyDescent="0.25">
      <c r="A109" s="161">
        <f>+[6]ระบบการควบคุมฯ!A197</f>
        <v>3.6</v>
      </c>
      <c r="B109" s="39" t="str">
        <f>+[6]ระบบการควบคุมฯ!B197</f>
        <v xml:space="preserve">กิจกรรมการจัดการศึกษาเพื่อการมีงานทำ  </v>
      </c>
      <c r="C109" s="39" t="str">
        <f>+[6]ระบบการควบคุมฯ!C197</f>
        <v>20004 69 86178 00000</v>
      </c>
      <c r="D109" s="162">
        <f t="shared" ref="D109:I109" si="30">+D110</f>
        <v>0</v>
      </c>
      <c r="E109" s="162">
        <f t="shared" si="30"/>
        <v>0</v>
      </c>
      <c r="F109" s="162">
        <f t="shared" si="30"/>
        <v>0</v>
      </c>
      <c r="G109" s="162">
        <f t="shared" si="30"/>
        <v>0</v>
      </c>
      <c r="H109" s="162">
        <f t="shared" si="30"/>
        <v>0</v>
      </c>
      <c r="I109" s="162">
        <f t="shared" si="30"/>
        <v>0</v>
      </c>
    </row>
    <row r="110" spans="1:9" ht="38.4" hidden="1" customHeight="1" x14ac:dyDescent="0.25">
      <c r="A110" s="154">
        <f>+[6]ระบบการควบคุมฯ!A193</f>
        <v>3.7</v>
      </c>
      <c r="B110" s="179" t="str">
        <f>+[6]ระบบการควบคุมฯ!B198</f>
        <v xml:space="preserve"> งบดำเนินงาน 69112xx</v>
      </c>
      <c r="C110" s="42"/>
      <c r="D110" s="155">
        <f>SUM(D111:D115)</f>
        <v>0</v>
      </c>
      <c r="E110" s="155">
        <f t="shared" ref="E110:I110" si="31">SUM(E111:E115)</f>
        <v>0</v>
      </c>
      <c r="F110" s="155">
        <f t="shared" si="31"/>
        <v>0</v>
      </c>
      <c r="G110" s="155">
        <f t="shared" si="31"/>
        <v>0</v>
      </c>
      <c r="H110" s="155">
        <f t="shared" si="31"/>
        <v>0</v>
      </c>
      <c r="I110" s="155">
        <f t="shared" si="31"/>
        <v>0</v>
      </c>
    </row>
    <row r="111" spans="1:9" ht="38.4" hidden="1" customHeight="1" x14ac:dyDescent="0.25">
      <c r="A111" s="177"/>
      <c r="B111" s="44"/>
      <c r="C111" s="47"/>
      <c r="D111" s="159"/>
      <c r="E111" s="159"/>
      <c r="F111" s="159"/>
      <c r="G111" s="166"/>
      <c r="H111" s="166"/>
      <c r="I111" s="164"/>
    </row>
    <row r="112" spans="1:9" ht="38.4" hidden="1" customHeight="1" x14ac:dyDescent="0.25">
      <c r="A112" s="177"/>
      <c r="B112" s="44"/>
      <c r="C112" s="47"/>
      <c r="D112" s="159"/>
      <c r="E112" s="159"/>
      <c r="F112" s="159"/>
      <c r="G112" s="166"/>
      <c r="H112" s="166"/>
      <c r="I112" s="164"/>
    </row>
    <row r="113" spans="1:9" ht="38.4" customHeight="1" x14ac:dyDescent="0.25">
      <c r="A113" s="177"/>
      <c r="B113" s="44"/>
      <c r="C113" s="47"/>
      <c r="D113" s="159"/>
      <c r="E113" s="159"/>
      <c r="F113" s="159"/>
      <c r="G113" s="166"/>
      <c r="H113" s="166"/>
      <c r="I113" s="164"/>
    </row>
    <row r="114" spans="1:9" ht="38.4" customHeight="1" x14ac:dyDescent="0.25">
      <c r="A114" s="177"/>
      <c r="B114" s="44"/>
      <c r="C114" s="47"/>
      <c r="D114" s="159"/>
      <c r="E114" s="159"/>
      <c r="F114" s="159"/>
      <c r="G114" s="166"/>
      <c r="H114" s="166"/>
      <c r="I114" s="164"/>
    </row>
    <row r="115" spans="1:9" ht="38.4" customHeight="1" x14ac:dyDescent="0.25">
      <c r="A115" s="177"/>
      <c r="B115" s="44"/>
      <c r="C115" s="47"/>
      <c r="D115" s="159"/>
      <c r="E115" s="159"/>
      <c r="F115" s="159"/>
      <c r="G115" s="166"/>
      <c r="H115" s="166"/>
      <c r="I115" s="164"/>
    </row>
    <row r="116" spans="1:9" ht="38.4" customHeight="1" x14ac:dyDescent="0.25">
      <c r="A116" s="161">
        <f>+[6]ระบบการควบคุมฯ!A200</f>
        <v>3.7</v>
      </c>
      <c r="B116" s="39" t="str">
        <f>+[6]ระบบการควบคุมฯ!B200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16" s="39" t="str">
        <f>+[6]ระบบการควบคุมฯ!C200</f>
        <v xml:space="preserve">20004 69 00154 86190 </v>
      </c>
      <c r="D116" s="162">
        <f t="shared" ref="D116:I116" si="32">+D117</f>
        <v>109700</v>
      </c>
      <c r="E116" s="162">
        <f t="shared" si="32"/>
        <v>0</v>
      </c>
      <c r="F116" s="162">
        <f t="shared" si="32"/>
        <v>0</v>
      </c>
      <c r="G116" s="162">
        <f t="shared" si="32"/>
        <v>0</v>
      </c>
      <c r="H116" s="162">
        <f t="shared" si="32"/>
        <v>109700</v>
      </c>
      <c r="I116" s="162">
        <f t="shared" si="32"/>
        <v>0</v>
      </c>
    </row>
    <row r="117" spans="1:9" ht="38.4" hidden="1" customHeight="1" x14ac:dyDescent="0.25">
      <c r="A117" s="154">
        <f>+[6]ระบบการควบคุมฯ!A201</f>
        <v>0</v>
      </c>
      <c r="B117" s="179" t="str">
        <f>+[6]ระบบการควบคุมฯ!B201</f>
        <v xml:space="preserve"> งบรายจ่ายอื่น 6911500</v>
      </c>
      <c r="C117" s="42" t="str">
        <f>+[6]ระบบการควบคุมฯ!C201</f>
        <v xml:space="preserve">20004 3300 6300 5000006 </v>
      </c>
      <c r="D117" s="155">
        <f t="shared" ref="D117:I117" si="33">SUM(D118)</f>
        <v>109700</v>
      </c>
      <c r="E117" s="155">
        <f t="shared" si="33"/>
        <v>0</v>
      </c>
      <c r="F117" s="155">
        <f t="shared" si="33"/>
        <v>0</v>
      </c>
      <c r="G117" s="155">
        <f t="shared" si="33"/>
        <v>0</v>
      </c>
      <c r="H117" s="155">
        <f t="shared" si="33"/>
        <v>109700</v>
      </c>
      <c r="I117" s="155">
        <f t="shared" si="33"/>
        <v>0</v>
      </c>
    </row>
    <row r="118" spans="1:9" ht="38.4" hidden="1" customHeight="1" x14ac:dyDescent="0.25">
      <c r="A118" s="158" t="str">
        <f>+[6]ระบบการควบคุมฯ!A202</f>
        <v>3.7.1</v>
      </c>
      <c r="B118" s="175" t="str">
        <f>+[6]ระบบการควบคุมฯ!B202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18" s="47" t="str">
        <f>+[6]ระบบการควบคุมฯ!C202</f>
        <v>ศธ 04002/ว47668 ลว.30/10/2025 โอนครั้งที่ 25</v>
      </c>
      <c r="D118" s="159">
        <f>+[6]ระบบการควบคุมฯ!F202</f>
        <v>109700</v>
      </c>
      <c r="E118" s="159">
        <f>+[6]ระบบการควบคุมฯ!G202+[6]ระบบการควบคุมฯ!H202</f>
        <v>0</v>
      </c>
      <c r="F118" s="159">
        <f>+[6]ระบบการควบคุมฯ!I202+[6]ระบบการควบคุมฯ!J202</f>
        <v>0</v>
      </c>
      <c r="G118" s="159">
        <f>+[6]ระบบการควบคุมฯ!K202+[6]ระบบการควบคุมฯ!L202</f>
        <v>0</v>
      </c>
      <c r="H118" s="166">
        <f>+D118-E118-F118-G118</f>
        <v>109700</v>
      </c>
      <c r="I118" s="164" t="s">
        <v>14</v>
      </c>
    </row>
    <row r="119" spans="1:9" ht="38.4" customHeight="1" x14ac:dyDescent="0.25">
      <c r="A119" s="158" t="str">
        <f>+[6]ระบบการควบคุมฯ!A203</f>
        <v>3.7.1.1</v>
      </c>
      <c r="B119" s="175" t="str">
        <f>+[6]ระบบการควบคุมฯ!B203</f>
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</c>
      <c r="C119" s="47" t="str">
        <f>+[6]ระบบการควบคุมฯ!C203</f>
        <v>ศธ 04002/ว5850 ลว. 8/4/2026 โอนครั้งที่ 412</v>
      </c>
      <c r="D119" s="159"/>
      <c r="E119" s="159"/>
      <c r="F119" s="159"/>
      <c r="G119" s="166"/>
      <c r="H119" s="166"/>
      <c r="I119" s="164"/>
    </row>
    <row r="120" spans="1:9" ht="38.4" customHeight="1" x14ac:dyDescent="0.25">
      <c r="A120" s="158" t="str">
        <f>+[6]ระบบการควบคุมฯ!A204</f>
        <v>3.7.1.2</v>
      </c>
      <c r="B120" s="175" t="str">
        <f>+[6]ระบบการควบคุมฯ!B204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</c>
      <c r="C120" s="47" t="str">
        <f>+[6]ระบบการควบคุมฯ!C204</f>
        <v>ศธ 04002/ว3075 ลว.7/7/2025 โอนครั้งที่ 666</v>
      </c>
      <c r="D120" s="159"/>
      <c r="E120" s="159"/>
      <c r="F120" s="159"/>
      <c r="G120" s="166"/>
      <c r="H120" s="166"/>
      <c r="I120" s="164"/>
    </row>
    <row r="121" spans="1:9" ht="38.4" customHeight="1" x14ac:dyDescent="0.25">
      <c r="A121" s="158">
        <f>+[6]ระบบการควบคุมฯ!A205</f>
        <v>0</v>
      </c>
      <c r="B121" s="175">
        <f>+[6]ระบบการควบคุมฯ!B205</f>
        <v>0</v>
      </c>
      <c r="C121" s="47">
        <f>+[6]ระบบการควบคุมฯ!C205</f>
        <v>0</v>
      </c>
      <c r="D121" s="159"/>
      <c r="E121" s="159"/>
      <c r="F121" s="159"/>
      <c r="G121" s="166"/>
      <c r="H121" s="166"/>
      <c r="I121" s="164"/>
    </row>
    <row r="122" spans="1:9" ht="38.4" customHeight="1" x14ac:dyDescent="0.25">
      <c r="A122" s="161">
        <f>+[6]ระบบการควบคุมฯ!A208</f>
        <v>3.8</v>
      </c>
      <c r="B122" s="39" t="str">
        <f>+[6]ระบบการควบคุมฯ!B208</f>
        <v>กิจกรรมจัดหาบุคลากรสนับสนุนการปฏิบัติงานให้ราชการ (คืนครูสำหรับเด็กพิการ)</v>
      </c>
      <c r="C122" s="39" t="str">
        <f>+[6]ระบบการควบคุมฯ!C208</f>
        <v>20004 69 00154 00122</v>
      </c>
      <c r="D122" s="162">
        <f t="shared" ref="D122:I122" si="34">+D123</f>
        <v>2899900</v>
      </c>
      <c r="E122" s="162">
        <f t="shared" si="34"/>
        <v>0</v>
      </c>
      <c r="F122" s="162">
        <f t="shared" si="34"/>
        <v>0</v>
      </c>
      <c r="G122" s="162">
        <f t="shared" si="34"/>
        <v>2476267.7400000002</v>
      </c>
      <c r="H122" s="162">
        <f t="shared" si="34"/>
        <v>423632.25999999978</v>
      </c>
      <c r="I122" s="162">
        <f t="shared" si="34"/>
        <v>0</v>
      </c>
    </row>
    <row r="123" spans="1:9" ht="38.4" customHeight="1" x14ac:dyDescent="0.25">
      <c r="A123" s="154">
        <f>+[6]ระบบการควบคุมฯ!A209</f>
        <v>0</v>
      </c>
      <c r="B123" s="179" t="str">
        <f>+[6]ระบบการควบคุมฯ!B209</f>
        <v xml:space="preserve"> งบรายจ่ายอื่น 6911500</v>
      </c>
      <c r="C123" s="42" t="str">
        <f>+[6]ระบบการควบคุมฯ!C209</f>
        <v>20004 3300 6300 5000001</v>
      </c>
      <c r="D123" s="155">
        <f>SUM(D124:D128)</f>
        <v>2899900</v>
      </c>
      <c r="E123" s="155">
        <f>SUM(E124:E128)</f>
        <v>0</v>
      </c>
      <c r="F123" s="155">
        <f>SUM(F124:F128)</f>
        <v>0</v>
      </c>
      <c r="G123" s="155">
        <f>SUM(G124:G128)</f>
        <v>2476267.7400000002</v>
      </c>
      <c r="H123" s="155">
        <f>SUM(H124:H128)</f>
        <v>423632.25999999978</v>
      </c>
      <c r="I123" s="155">
        <f>SUM(I124)</f>
        <v>0</v>
      </c>
    </row>
    <row r="124" spans="1:9" ht="38.4" customHeight="1" x14ac:dyDescent="0.25">
      <c r="A124" s="158" t="str">
        <f>+[6]ระบบการควบคุมฯ!A210</f>
        <v>3.8.1</v>
      </c>
      <c r="B124" s="175" t="str">
        <f>+[6]ระบบการควบคุมฯ!B210</f>
        <v xml:space="preserve">จ้างเหมาพี่เลี้ยงเด็กพิการ  จำนวน 36 อัตรา </v>
      </c>
      <c r="C124" s="175">
        <f>+[6]ระบบการควบคุมฯ!C210</f>
        <v>0</v>
      </c>
      <c r="D124" s="159">
        <f>+[6]ระบบการควบคุมฯ!F210</f>
        <v>2899900</v>
      </c>
      <c r="E124" s="159">
        <f>+[6]ระบบการควบคุมฯ!G210+[6]ระบบการควบคุมฯ!H210</f>
        <v>0</v>
      </c>
      <c r="F124" s="159">
        <f>+[6]ระบบการควบคุมฯ!I210+[6]ระบบการควบคุมฯ!J210</f>
        <v>0</v>
      </c>
      <c r="G124" s="159">
        <f>+[6]ระบบการควบคุมฯ!K210+[6]ระบบการควบคุมฯ!L210</f>
        <v>2476267.7400000002</v>
      </c>
      <c r="H124" s="166">
        <f>+D124-E124-F124-G124</f>
        <v>423632.25999999978</v>
      </c>
      <c r="I124" s="164" t="s">
        <v>14</v>
      </c>
    </row>
    <row r="125" spans="1:9" ht="38.4" customHeight="1" x14ac:dyDescent="0.25">
      <c r="A125" s="158" t="str">
        <f>+[6]ระบบการควบคุมฯ!A211</f>
        <v>3.8.1.1</v>
      </c>
      <c r="B125" s="175" t="str">
        <f>+[6]ระบบการควบคุมฯ!B211</f>
        <v xml:space="preserve">จ้างเหมาพี่เลี้ยงเด็กพิการ  จำนวน 36 อัตรา ครั้งที่ 1 (ตุลาคม 68 -ม.ค 69) ค่าจ้าง 1,296,000 บาท </v>
      </c>
      <c r="C125" s="175" t="str">
        <f>+[6]ระบบการควบคุมฯ!C211</f>
        <v>ศธ 04002/ว47742 ลว 30 ตค 68 ครั้งที่ 34</v>
      </c>
      <c r="D125" s="159"/>
      <c r="E125" s="159"/>
      <c r="F125" s="159"/>
      <c r="G125" s="159"/>
      <c r="H125" s="166"/>
      <c r="I125" s="164" t="s">
        <v>14</v>
      </c>
    </row>
    <row r="126" spans="1:9" ht="38.4" hidden="1" customHeight="1" x14ac:dyDescent="0.25">
      <c r="A126" s="158" t="str">
        <f>+[6]ระบบการควบคุมฯ!A212</f>
        <v>3.8.1.2</v>
      </c>
      <c r="B126" s="175" t="str">
        <f>+[6]ระบบการควบคุมฯ!B212</f>
        <v xml:space="preserve">จ้างเหมาพี่เลี้ยงเด็กพิการ  จำนวน 39 อัตรา ครั้งที่ 2 (ตุลาคม 68 -ม.ค 69) ค่าจ้าง 270,300 บาท </v>
      </c>
      <c r="C126" s="175" t="str">
        <f>+[6]ระบบการควบคุมฯ!C212</f>
        <v>ศธ 04002/ว338 ลว 26 ก.พ. 69 ครั้งที่ 338</v>
      </c>
      <c r="D126" s="159"/>
      <c r="E126" s="159"/>
      <c r="F126" s="159"/>
      <c r="G126" s="159"/>
      <c r="H126" s="166">
        <f>+D126-E126-F126-G126</f>
        <v>0</v>
      </c>
      <c r="I126" s="164" t="s">
        <v>14</v>
      </c>
    </row>
    <row r="127" spans="1:9" ht="38.4" customHeight="1" x14ac:dyDescent="0.25">
      <c r="A127" s="158" t="str">
        <f>+[6]ระบบการควบคุมฯ!A213</f>
        <v>3.8.1.3</v>
      </c>
      <c r="B127" s="175" t="str">
        <f>+[6]ระบบการควบคุมฯ!B213</f>
        <v>จ้างเหมาพี่เลี้ยงเด็กพิการ    ระยะ 1 เดือน ครั้งที่ 3  เดือนมีนาคม 2569 จำนวนเงิน 351,000 บาท</v>
      </c>
      <c r="C127" s="175" t="str">
        <f>+[6]ระบบการควบคุมฯ!C213</f>
        <v>ศธ 04002/ว5159 ลว 26 มี.ค. 69 ครั้งที่ 397</v>
      </c>
      <c r="D127" s="159"/>
      <c r="E127" s="159"/>
      <c r="F127" s="159"/>
      <c r="G127" s="166"/>
      <c r="H127" s="166"/>
      <c r="I127" s="164"/>
    </row>
    <row r="128" spans="1:9" ht="38.4" customHeight="1" x14ac:dyDescent="0.25">
      <c r="A128" s="158" t="str">
        <f>+[6]ระบบการควบคุมฯ!A214</f>
        <v>3.8.1.4</v>
      </c>
      <c r="B128" s="175" t="str">
        <f>+[6]ระบบการควบคุมฯ!B214</f>
        <v>จ้างเหมาพี่เลี้ยงเด็กพิการ  ครั้งที่ 4 ระยะเวลา 2 เดือน 39 อัตรา เดือนเมษายน - พฤษภาคม 2569 จำนวนเงิน 702,000 บาท</v>
      </c>
      <c r="C128" s="175" t="str">
        <f>+[6]ระบบการควบคุมฯ!C214</f>
        <v>ศธ 04002/ว6217 ลว 17 เม.ย. 69 ครั้งที่ 429</v>
      </c>
      <c r="D128" s="159"/>
      <c r="E128" s="159"/>
      <c r="F128" s="159"/>
      <c r="G128" s="166"/>
      <c r="H128" s="166"/>
      <c r="I128" s="164"/>
    </row>
    <row r="129" spans="1:9" ht="38.4" customHeight="1" x14ac:dyDescent="0.25">
      <c r="A129" s="158"/>
      <c r="B129" s="175"/>
      <c r="C129" s="47"/>
      <c r="D129" s="159"/>
      <c r="E129" s="159"/>
      <c r="F129" s="159"/>
      <c r="G129" s="166"/>
      <c r="H129" s="166"/>
      <c r="I129" s="164"/>
    </row>
    <row r="130" spans="1:9" ht="38.4" customHeight="1" x14ac:dyDescent="0.25">
      <c r="A130" s="161">
        <f>+[6]ระบบการควบคุมฯ!A216</f>
        <v>3.9</v>
      </c>
      <c r="B130" s="39" t="str">
        <f>+[6]ระบบการควบคุมฯ!B216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30" s="39" t="str">
        <f>+[6]ระบบการควบคุมฯ!C216</f>
        <v>20004 69 00154 00153</v>
      </c>
      <c r="D130" s="162">
        <f t="shared" ref="D130:I130" si="35">+D131</f>
        <v>3404600</v>
      </c>
      <c r="E130" s="162">
        <f t="shared" si="35"/>
        <v>0</v>
      </c>
      <c r="F130" s="162">
        <f t="shared" si="35"/>
        <v>0</v>
      </c>
      <c r="G130" s="162">
        <f t="shared" si="35"/>
        <v>3322996.77</v>
      </c>
      <c r="H130" s="162">
        <f t="shared" si="35"/>
        <v>81603.229999999923</v>
      </c>
      <c r="I130" s="162">
        <f t="shared" si="35"/>
        <v>0</v>
      </c>
    </row>
    <row r="131" spans="1:9" ht="38.4" customHeight="1" x14ac:dyDescent="0.25">
      <c r="A131" s="154">
        <f>+[6]ระบบการควบคุมฯ!A227</f>
        <v>0</v>
      </c>
      <c r="B131" s="179" t="str">
        <f>+[6]ระบบการควบคุมฯ!B227</f>
        <v xml:space="preserve"> งบรายจ่ายอื่น 6911500</v>
      </c>
      <c r="C131" s="42" t="str">
        <f>+[6]ระบบการควบคุมฯ!C227</f>
        <v>20004 3300 6300 5000005</v>
      </c>
      <c r="D131" s="155">
        <f>SUM(D132:D144)</f>
        <v>3404600</v>
      </c>
      <c r="E131" s="155">
        <f t="shared" ref="E131:H131" si="36">SUM(E132:E144)</f>
        <v>0</v>
      </c>
      <c r="F131" s="155">
        <f t="shared" si="36"/>
        <v>0</v>
      </c>
      <c r="G131" s="155">
        <f t="shared" si="36"/>
        <v>3322996.77</v>
      </c>
      <c r="H131" s="155">
        <f t="shared" si="36"/>
        <v>81603.229999999923</v>
      </c>
      <c r="I131" s="155">
        <f>SUM(I132)</f>
        <v>0</v>
      </c>
    </row>
    <row r="132" spans="1:9" ht="38.4" customHeight="1" x14ac:dyDescent="0.25">
      <c r="A132" s="158" t="str">
        <f>+[6]ระบบการควบคุมฯ!A229</f>
        <v>3.9.1</v>
      </c>
      <c r="B132" s="175" t="str">
        <f>+[6]ระบบการควบคุมฯ!B229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32" s="175" t="str">
        <f>+[6]ระบบการควบคุมฯ!C229</f>
        <v>ศธ 04002/ว46527 ลว.14/ต.ค./2568 โอนครั้งที่ 3</v>
      </c>
      <c r="D132" s="159">
        <f>+[6]ระบบการควบคุมฯ!F229</f>
        <v>319300</v>
      </c>
      <c r="E132" s="159"/>
      <c r="F132" s="159">
        <f>+[6]ระบบการควบคุมฯ!I229+[6]ระบบการควบคุมฯ!J229</f>
        <v>0</v>
      </c>
      <c r="G132" s="166">
        <f>+[6]ระบบการควบคุมฯ!K229+[6]ระบบการควบคุมฯ!L229</f>
        <v>284706.44</v>
      </c>
      <c r="H132" s="166">
        <f>+D132-E132-F132-G132</f>
        <v>34593.56</v>
      </c>
      <c r="I132" s="164" t="s">
        <v>14</v>
      </c>
    </row>
    <row r="133" spans="1:9" ht="38.4" customHeight="1" x14ac:dyDescent="0.25">
      <c r="A133" s="158" t="str">
        <f>+[6]ระบบการควบคุมฯ!A230</f>
        <v>3.9.1.1</v>
      </c>
      <c r="B133" s="175" t="str">
        <f>+[6]ระบบการควบคุมฯ!B230</f>
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</c>
      <c r="C133" s="175" t="str">
        <f>+[6]ระบบการควบคุมฯ!C230</f>
        <v>ศธ 04002/ว2505 ลว. 12 ก.พ. 69 โอนครั้งที่ 300</v>
      </c>
      <c r="D133" s="159"/>
      <c r="E133" s="597"/>
      <c r="F133" s="597"/>
      <c r="G133" s="597"/>
      <c r="H133" s="166"/>
      <c r="I133" s="164" t="s">
        <v>14</v>
      </c>
    </row>
    <row r="134" spans="1:9" ht="38.4" customHeight="1" x14ac:dyDescent="0.25">
      <c r="A134" s="919" t="str">
        <f>+[6]ระบบการควบคุมฯ!A231</f>
        <v>3.9.1.2</v>
      </c>
      <c r="B134" s="175" t="str">
        <f>+[6]ระบบการควบคุมฯ!B231</f>
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</c>
      <c r="C134" s="175" t="str">
        <f>+[6]ระบบการควบคุมฯ!C231</f>
        <v>ศธ 04002/ว   ลว. 26 มี.ค. 69 โอนครั้งที่ 401</v>
      </c>
      <c r="D134" s="159"/>
      <c r="E134" s="159"/>
      <c r="F134" s="159"/>
      <c r="G134" s="166"/>
      <c r="H134" s="166"/>
      <c r="I134" s="164"/>
    </row>
    <row r="135" spans="1:9" ht="38.4" customHeight="1" x14ac:dyDescent="0.25">
      <c r="A135" s="919" t="str">
        <f>+[6]ระบบการควบคุมฯ!A232</f>
        <v>3.9.1.3</v>
      </c>
      <c r="B135" s="175" t="str">
        <f>+[6]ระบบการควบคุมฯ!B232</f>
        <v>ค่าจ้างบุคลากรปฏิบัติงานในสำนักงานเขตพื้นที่การศึกษาที่ขาดแคลน จำนวน 4 อัตรา   ครั้งที่ 4  2 เดือน (เดือนเมษายน-พฤษภาคม 69) จำนวนเงิน 72,000.-บาท</v>
      </c>
      <c r="C135" s="175" t="str">
        <f>+[6]ระบบการควบคุมฯ!C232</f>
        <v>ศธ 04002/ว6368   ลว. 21 เม.ย. 69 โอนครั้งที่ 444</v>
      </c>
      <c r="D135" s="159"/>
      <c r="E135" s="159"/>
      <c r="F135" s="159"/>
      <c r="G135" s="166"/>
      <c r="H135" s="166"/>
      <c r="I135" s="164"/>
    </row>
    <row r="136" spans="1:9" ht="38.4" customHeight="1" x14ac:dyDescent="0.25">
      <c r="A136" s="919" t="str">
        <f>+[6]ระบบการควบคุมฯ!A233</f>
        <v>3.9.1.4</v>
      </c>
      <c r="B136" s="175" t="str">
        <f>+[6]ระบบการควบคุมฯ!B233</f>
        <v>ค่าจ้างบุคลากรปฏิบัติงานในสำนักงานเขตพื้นที่การศึกษาที่ขาดแคลน จำนวน 4 อัตรา   ครั้งที่ 5  1 เดือน (มิถุนายน 69) จำนวนเงิน 36,000.-บาท</v>
      </c>
      <c r="C136" s="175" t="str">
        <f>+[6]ระบบการควบคุมฯ!C233</f>
        <v>ศธ 04002/ว8935   ลว. 27 พ.ค. 69 โอนครั้งที่ 595</v>
      </c>
      <c r="D136" s="159"/>
      <c r="E136" s="159"/>
      <c r="F136" s="159"/>
      <c r="G136" s="166"/>
      <c r="H136" s="166"/>
      <c r="I136" s="164"/>
    </row>
    <row r="137" spans="1:9" ht="38.4" customHeight="1" x14ac:dyDescent="0.25">
      <c r="A137" s="158" t="str">
        <f>+[6]ระบบการควบคุมฯ!A234</f>
        <v>3.9.2</v>
      </c>
      <c r="B137" s="175" t="str">
        <f>+[6]ระบบการควบคุมฯ!B234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37" s="175" t="str">
        <f>+[6]ระบบการควบคุมฯ!C234</f>
        <v>ศธ 04002/ว46527 ลว.14/ต.ค./2568 โอนครั้งที่ 3</v>
      </c>
      <c r="D137" s="159">
        <f>+[6]ระบบการควบคุมฯ!F234</f>
        <v>2845300</v>
      </c>
      <c r="E137" s="159">
        <f>+[6]ระบบการควบคุมฯ!G234+[6]ระบบการควบคุมฯ!H234</f>
        <v>0</v>
      </c>
      <c r="F137" s="159">
        <f>+[6]ระบบการควบคุมฯ!I234+[6]ระบบการควบคุมฯ!J234</f>
        <v>0</v>
      </c>
      <c r="G137" s="159">
        <f>+[6]ระบบการควบคุมฯ!K234+[6]ระบบการควบคุมฯ!L234</f>
        <v>2798290.33</v>
      </c>
      <c r="H137" s="166">
        <f>+D137-E137-F137-G137</f>
        <v>47009.669999999925</v>
      </c>
      <c r="I137" s="164" t="s">
        <v>14</v>
      </c>
    </row>
    <row r="138" spans="1:9" ht="38.4" customHeight="1" x14ac:dyDescent="0.25">
      <c r="A138" s="158" t="str">
        <f>+[6]ระบบการควบคุมฯ!A235</f>
        <v>3.9.2.1</v>
      </c>
      <c r="B138" s="175" t="str">
        <f>+[6]ระบบการควบคุมฯ!B235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</c>
      <c r="C138" s="175" t="str">
        <f>+[6]ระบบการควบคุมฯ!C235</f>
        <v>ศธ 04002/ว2505 ลว. 12 ก.พ. 69 โอนครั้งที่ 300</v>
      </c>
      <c r="D138" s="159">
        <f>+[6]ระบบการควบคุมฯ!F237</f>
        <v>0</v>
      </c>
      <c r="E138" s="159">
        <f>+[6]ระบบการควบคุมฯ!G237+[6]ระบบการควบคุมฯ!H237</f>
        <v>0</v>
      </c>
      <c r="F138" s="159">
        <f>+[6]ระบบการควบคุมฯ!I237+[6]ระบบการควบคุมฯ!J237</f>
        <v>0</v>
      </c>
      <c r="G138" s="166">
        <f>+[6]ระบบการควบคุมฯ!K237+[6]ระบบการควบคุมฯ!L237</f>
        <v>0</v>
      </c>
      <c r="H138" s="166">
        <f t="shared" ref="H138" si="37">+D138-E138-F138-G138</f>
        <v>0</v>
      </c>
      <c r="I138" s="164" t="s">
        <v>14</v>
      </c>
    </row>
    <row r="139" spans="1:9" ht="38.4" customHeight="1" x14ac:dyDescent="0.25">
      <c r="A139" s="158" t="str">
        <f>+[6]ระบบการควบคุมฯ!A236</f>
        <v>3.9.2.1</v>
      </c>
      <c r="B139" s="175" t="str">
        <f>+[6]ระบบการควบคุมฯ!B236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</c>
      <c r="C139" s="175" t="str">
        <f>+[6]ระบบการควบคุมฯ!C236</f>
        <v>ศธ 04002/ว   ลว. 26 มี.ค. 69 โอนครั้งที่ 401</v>
      </c>
      <c r="D139" s="159"/>
      <c r="E139" s="159"/>
      <c r="F139" s="159"/>
      <c r="G139" s="166"/>
      <c r="H139" s="166"/>
      <c r="I139" s="164" t="s">
        <v>14</v>
      </c>
    </row>
    <row r="140" spans="1:9" ht="38.4" customHeight="1" x14ac:dyDescent="0.25">
      <c r="A140" s="158" t="str">
        <f>+[6]ระบบการควบคุมฯ!A237</f>
        <v>3.9.2.2</v>
      </c>
      <c r="B140" s="175" t="str">
        <f>+[6]ระบบการควบคุมฯ!B237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</c>
      <c r="C140" s="175" t="str">
        <f>+[6]ระบบการควบคุมฯ!C237</f>
        <v>ศธ 04002/ว6368   ลว. 21 เม.ย. 69 โอนครั้งที่ 444</v>
      </c>
      <c r="D140" s="159"/>
      <c r="E140" s="159"/>
      <c r="F140" s="159"/>
      <c r="G140" s="166"/>
      <c r="H140" s="166"/>
      <c r="I140" s="164" t="s">
        <v>14</v>
      </c>
    </row>
    <row r="141" spans="1:9" ht="38.4" customHeight="1" x14ac:dyDescent="0.25">
      <c r="A141" s="158" t="str">
        <f>+[6]ระบบการควบคุมฯ!A239</f>
        <v>3.9.3</v>
      </c>
      <c r="B141" s="175" t="str">
        <f>+[6]ระบบการควบคุมฯ!B239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41" s="175" t="str">
        <f>+[6]ระบบการควบคุมฯ!C239</f>
        <v>ศธ 04002/ว47688 ลว. 30 ต.ค. 68 โอนครั้งที่ 30</v>
      </c>
      <c r="D141" s="159">
        <f>+[6]ระบบการควบคุมฯ!F239</f>
        <v>240000</v>
      </c>
      <c r="E141" s="159">
        <f>+[6]ระบบการควบคุมฯ!G239+[6]ระบบการควบคุมฯ!H239</f>
        <v>0</v>
      </c>
      <c r="F141" s="159">
        <f>+[6]ระบบการควบคุมฯ!I239+[6]ระบบการควบคุมฯ!J239</f>
        <v>0</v>
      </c>
      <c r="G141" s="166">
        <f>+[6]ระบบการควบคุมฯ!K239+[6]ระบบการควบคุมฯ!L239</f>
        <v>240000</v>
      </c>
      <c r="H141" s="166">
        <f>+D141-E141-F141-G141</f>
        <v>0</v>
      </c>
      <c r="I141" s="164" t="s">
        <v>14</v>
      </c>
    </row>
    <row r="142" spans="1:9" ht="38.4" customHeight="1" x14ac:dyDescent="0.25">
      <c r="A142" s="158" t="str">
        <f>+[6]ระบบการควบคุมฯ!A240</f>
        <v>3.9.3.1</v>
      </c>
      <c r="B142" s="175" t="str">
        <f>+[6]ระบบการควบคุมฯ!B240</f>
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</c>
      <c r="C142" s="175" t="str">
        <f>+[6]ระบบการควบคุมฯ!C240</f>
        <v>ศธ 04002/ว5626 ลว. 2 เม.ย. 69 โอนครั้งที่ 408</v>
      </c>
      <c r="D142" s="159"/>
      <c r="E142" s="159"/>
      <c r="F142" s="159"/>
      <c r="G142" s="166"/>
      <c r="H142" s="166"/>
      <c r="I142" s="164" t="s">
        <v>14</v>
      </c>
    </row>
    <row r="143" spans="1:9" ht="38.4" customHeight="1" x14ac:dyDescent="0.25">
      <c r="A143" s="158" t="str">
        <f>+[6]ระบบการควบคุมฯ!A241</f>
        <v>3.9.3.2</v>
      </c>
      <c r="B143" s="175" t="str">
        <f>+[6]ระบบการควบคุมฯ!B241</f>
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</c>
      <c r="C143" s="175" t="str">
        <f>+[6]ระบบการควบคุมฯ!C241</f>
        <v>ศธ 04002/ว6694 ลว. 23 เม.ย.69 โอนครั้งที่ 458</v>
      </c>
      <c r="D143" s="159"/>
      <c r="E143" s="159"/>
      <c r="F143" s="159"/>
      <c r="G143" s="166"/>
      <c r="H143" s="166"/>
      <c r="I143" s="164"/>
    </row>
    <row r="144" spans="1:9" ht="38.4" customHeight="1" x14ac:dyDescent="0.25">
      <c r="A144" s="158" t="str">
        <f>+[6]ระบบการควบคุมฯ!A242</f>
        <v>3.9.3.3</v>
      </c>
      <c r="B144" s="175" t="str">
        <f>+[6]ระบบการควบคุมฯ!B242</f>
        <v>โอนเงินกลับคืนส่วนกลาง ครั้งที่ 651 จำนวน -30,000บาท</v>
      </c>
      <c r="C144" s="175" t="str">
        <f>+[6]ระบบการควบคุมฯ!C242</f>
        <v>ศธ 04002/ว10146 ลว. 18 มิ.ย. 69 โอนครั้งที่ 651</v>
      </c>
      <c r="D144" s="159"/>
      <c r="E144" s="159"/>
      <c r="F144" s="159"/>
      <c r="G144" s="166"/>
      <c r="H144" s="166"/>
      <c r="I144" s="164"/>
    </row>
    <row r="145" spans="1:9" ht="38.4" customHeight="1" x14ac:dyDescent="0.25">
      <c r="A145" s="598">
        <f>+[6]ระบบการควบคุมฯ!A243</f>
        <v>3.1</v>
      </c>
      <c r="B145" s="39" t="str">
        <f>+[6]ระบบการควบคุมฯ!B243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45" s="39" t="str">
        <f>+[6]ระบบการควบคุมฯ!C243</f>
        <v>20004 69 00154 87195</v>
      </c>
      <c r="D145" s="162">
        <f t="shared" ref="D145:I145" si="38">+D146</f>
        <v>10969100</v>
      </c>
      <c r="E145" s="162">
        <f t="shared" si="38"/>
        <v>0</v>
      </c>
      <c r="F145" s="162">
        <f t="shared" si="38"/>
        <v>0</v>
      </c>
      <c r="G145" s="162">
        <f t="shared" si="38"/>
        <v>10625096.77</v>
      </c>
      <c r="H145" s="162">
        <f t="shared" si="38"/>
        <v>344003.23</v>
      </c>
      <c r="I145" s="162">
        <f t="shared" si="38"/>
        <v>0</v>
      </c>
    </row>
    <row r="146" spans="1:9" ht="38.4" customHeight="1" x14ac:dyDescent="0.25">
      <c r="A146" s="154">
        <f>+[6]ระบบการควบคุมฯ!A245</f>
        <v>1</v>
      </c>
      <c r="B146" s="179" t="str">
        <f>+[6]ระบบการควบคุมฯ!B245</f>
        <v xml:space="preserve"> งบรายจ่ายอื่น 6911500</v>
      </c>
      <c r="C146" s="42" t="str">
        <f>+[6]ระบบการควบคุมฯ!C245</f>
        <v>20004 3300 6300 5000007</v>
      </c>
      <c r="D146" s="155">
        <f>SUM(D147:D163)</f>
        <v>10969100</v>
      </c>
      <c r="E146" s="155">
        <f>SUM(E147:E163)</f>
        <v>0</v>
      </c>
      <c r="F146" s="155">
        <f>SUM(F147:F163)</f>
        <v>0</v>
      </c>
      <c r="G146" s="155">
        <f>SUM(G147:G163)</f>
        <v>10625096.77</v>
      </c>
      <c r="H146" s="155">
        <f>SUM(H147:H163)</f>
        <v>344003.23</v>
      </c>
      <c r="I146" s="155">
        <f>SUM(I147)</f>
        <v>0</v>
      </c>
    </row>
    <row r="147" spans="1:9" ht="38.4" customHeight="1" x14ac:dyDescent="0.25">
      <c r="A147" s="158" t="str">
        <f>+[6]ระบบการควบคุมฯ!A247</f>
        <v>3.10.1</v>
      </c>
      <c r="B147" s="175" t="str">
        <f>+[6]ระบบการควบคุมฯ!B247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47" s="47" t="str">
        <f>+[6]ระบบการควบคุมฯ!C247</f>
        <v>ศธ 04002/ว4543ลว.31/ต.ค./2023 โอนครั้งที่ 14</v>
      </c>
      <c r="D147" s="159">
        <f>+[6]ระบบการควบคุมฯ!F247</f>
        <v>4303600</v>
      </c>
      <c r="E147" s="159">
        <f>+[6]ระบบการควบคุมฯ!G247+[6]ระบบการควบคุมฯ!H247</f>
        <v>0</v>
      </c>
      <c r="F147" s="159">
        <f>+[6]ระบบการควบคุมฯ!I247+[6]ระบบการควบคุมฯ!J247</f>
        <v>0</v>
      </c>
      <c r="G147" s="159">
        <f>+[6]ระบบการควบคุมฯ!K247+[6]ระบบการควบคุมฯ!L247</f>
        <v>4274148.3899999997</v>
      </c>
      <c r="H147" s="166">
        <f>+D147-E147-F147-G147</f>
        <v>29451.610000000335</v>
      </c>
      <c r="I147" s="164" t="s">
        <v>14</v>
      </c>
    </row>
    <row r="148" spans="1:9" ht="38.4" customHeight="1" x14ac:dyDescent="0.25">
      <c r="A148" s="158" t="str">
        <f>+[6]ระบบการควบคุมฯ!A248</f>
        <v>3.10.1.1</v>
      </c>
      <c r="B148" s="175" t="str">
        <f>+[6]ระบบการควบคุมฯ!B248</f>
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</c>
      <c r="C148" s="47" t="str">
        <f>+[6]ระบบการควบคุมฯ!C248</f>
        <v>ศธ 04002/ว    ลว. 6  ก.พ. 69 โอนครั้งที่ 278</v>
      </c>
      <c r="D148" s="159"/>
      <c r="E148" s="159"/>
      <c r="F148" s="159"/>
      <c r="G148" s="166"/>
      <c r="H148" s="166"/>
      <c r="I148" s="164"/>
    </row>
    <row r="149" spans="1:9" ht="38.4" customHeight="1" x14ac:dyDescent="0.25">
      <c r="A149" s="158" t="str">
        <f>+[6]ระบบการควบคุมฯ!A249</f>
        <v>3.9.1.3</v>
      </c>
      <c r="B149" s="175" t="str">
        <f>+[6]ระบบการควบคุมฯ!B249</f>
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</c>
      <c r="C149" s="47" t="str">
        <f>+[6]ระบบการควบคุมฯ!C249</f>
        <v>ศธ 04002/ว6304 ลว. 20 เม.ย. 69 โอนครั้งที่ 437</v>
      </c>
      <c r="D149" s="159"/>
      <c r="E149" s="159"/>
      <c r="F149" s="159"/>
      <c r="G149" s="166"/>
      <c r="H149" s="166"/>
      <c r="I149" s="164"/>
    </row>
    <row r="150" spans="1:9" ht="38.4" customHeight="1" x14ac:dyDescent="0.25">
      <c r="A150" s="158" t="str">
        <f>+[6]ระบบการควบคุมฯ!A250</f>
        <v>3.9.1.4</v>
      </c>
      <c r="B150" s="175" t="str">
        <f>+[6]ระบบการควบคุมฯ!B250</f>
        <v xml:space="preserve">ค่าจ้างธุรการโรงเรียนรายเดิมจ้างต่อเนื่อง  ค่าจ้าง 15,000.00 บาท จำนวน 32 อัตรา ครั้งที่ 1  (มิ.ย. 69) จำนวนเงิน 480,000.-บาท </v>
      </c>
      <c r="C150" s="47" t="str">
        <f>+[6]ระบบการควบคุมฯ!C250</f>
        <v>ศธ 04002/ว9737 ลว. 10 มิ.ย. 69 โอนครั้งที่ 627</v>
      </c>
      <c r="D150" s="159"/>
      <c r="E150" s="159"/>
      <c r="F150" s="159"/>
      <c r="G150" s="166"/>
      <c r="H150" s="166"/>
      <c r="I150" s="164"/>
    </row>
    <row r="151" spans="1:9" ht="38.4" customHeight="1" x14ac:dyDescent="0.25">
      <c r="A151" s="158" t="str">
        <f>+[6]ระบบการควบคุมฯ!A251</f>
        <v>3.9.1.3</v>
      </c>
      <c r="B151" s="175" t="str">
        <f>+[6]ระบบการควบคุมฯ!B251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51" s="47" t="str">
        <f>+[6]ระบบการควบคุมฯ!C251</f>
        <v>โอนเปลี่ยนแลง 1/68 ลว 25 ก.ย. 68</v>
      </c>
      <c r="D151" s="159"/>
      <c r="E151" s="159"/>
      <c r="F151" s="159"/>
      <c r="G151" s="166"/>
      <c r="H151" s="166"/>
      <c r="I151" s="164"/>
    </row>
    <row r="152" spans="1:9" ht="38.4" customHeight="1" x14ac:dyDescent="0.25">
      <c r="A152" s="158" t="str">
        <f>+[6]ระบบการควบคุมฯ!A252</f>
        <v>3.10.2</v>
      </c>
      <c r="B152" s="175" t="str">
        <f>+[6]ระบบการควบคุมฯ!B252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52" s="47" t="str">
        <f>+[6]ระบบการควบคุมฯ!C252</f>
        <v>ศธ 04002/ว4236 ลว.25 ตค 67 โอนครั้งที่ 14</v>
      </c>
      <c r="D152" s="159">
        <f>+[6]ระบบการควบคุมฯ!F252</f>
        <v>1578800</v>
      </c>
      <c r="E152" s="159">
        <f>+[6]ระบบการควบคุมฯ!G252+[6]ระบบการควบคุมฯ!H252</f>
        <v>0</v>
      </c>
      <c r="F152" s="159">
        <f>+[6]ระบบการควบคุมฯ!I252+[6]ระบบการควบคุมฯ!J252</f>
        <v>0</v>
      </c>
      <c r="G152" s="159">
        <f>+[6]ระบบการควบคุมฯ!K252+[6]ระบบการควบคุมฯ!L252</f>
        <v>1500574.19</v>
      </c>
      <c r="H152" s="166">
        <f>+D152-E152-F152-G152</f>
        <v>78225.810000000056</v>
      </c>
      <c r="I152" s="164" t="s">
        <v>14</v>
      </c>
    </row>
    <row r="153" spans="1:9" ht="38.4" customHeight="1" x14ac:dyDescent="0.25">
      <c r="A153" s="158" t="str">
        <f>+[6]ระบบการควบคุมฯ!A253</f>
        <v>3.10.2.1</v>
      </c>
      <c r="B153" s="175" t="str">
        <f>+[6]ระบบการควบคุมฯ!B253</f>
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</c>
      <c r="C153" s="47" t="str">
        <f>+[6]ระบบการควบคุมฯ!C253</f>
        <v>ศธ 04002/ว    ลว. 6  ก.พ. 69 โอนครั้งที่ 278</v>
      </c>
      <c r="D153" s="159"/>
      <c r="E153" s="159"/>
      <c r="F153" s="159"/>
      <c r="G153" s="166"/>
      <c r="H153" s="166">
        <f t="shared" ref="H153:H157" si="39">+D153-E153-F153-G153</f>
        <v>0</v>
      </c>
      <c r="I153" s="164"/>
    </row>
    <row r="154" spans="1:9" ht="38.4" customHeight="1" x14ac:dyDescent="0.25">
      <c r="A154" s="175" t="str">
        <f>+[6]ระบบการควบคุมฯ!A254</f>
        <v>3.10.2.2</v>
      </c>
      <c r="B154" s="175" t="str">
        <f>+[6]ระบบการควบคุมฯ!B254</f>
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</c>
      <c r="C154" s="47" t="str">
        <f>+[6]ระบบการควบคุมฯ!C254</f>
        <v>ศธ 04002/ว6304 ลว. 20 เม.ย. 69 โอนครั้งที่ 437</v>
      </c>
      <c r="D154" s="159"/>
      <c r="E154" s="159"/>
      <c r="F154" s="159"/>
      <c r="G154" s="166"/>
      <c r="H154" s="166">
        <f t="shared" si="39"/>
        <v>0</v>
      </c>
      <c r="I154" s="164" t="s">
        <v>14</v>
      </c>
    </row>
    <row r="155" spans="1:9" ht="38.4" customHeight="1" x14ac:dyDescent="0.25">
      <c r="A155" s="175" t="str">
        <f>+[6]ระบบการควบคุมฯ!A255</f>
        <v>3.10.2.3</v>
      </c>
      <c r="B155" s="175" t="str">
        <f>+[6]ระบบการควบคุมฯ!B255</f>
        <v>ค่าจ้างเหมาธุรการโรงเรียนรายเดิมจ้างต่อเนื่อง อัตราละ 9,000.-บาท  จำนวน 20 อัตรา ครั้งที่ 4  (มิ.ย. 69) จำนวนเงิน 180,000.-บาท</v>
      </c>
      <c r="C155" s="47" t="str">
        <f>+[6]ระบบการควบคุมฯ!C255</f>
        <v>ศธ 04002/ว9737 ลว. 10 มิ.ย. 69 โอนครั้งที่ 627</v>
      </c>
      <c r="D155" s="159"/>
      <c r="E155" s="159"/>
      <c r="F155" s="159"/>
      <c r="G155" s="166"/>
      <c r="H155" s="166">
        <f t="shared" si="39"/>
        <v>0</v>
      </c>
      <c r="I155" s="164" t="s">
        <v>14</v>
      </c>
    </row>
    <row r="156" spans="1:9" ht="38.4" hidden="1" customHeight="1" x14ac:dyDescent="0.25">
      <c r="A156" s="158" t="s">
        <v>124</v>
      </c>
      <c r="B156" s="175" t="str">
        <f>+[6]ระบบการควบคุมฯ!B256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56" s="47" t="str">
        <f>+[6]ระบบการควบคุมฯ!C256</f>
        <v>โอนเปลี่ยนแลง 1/68 ลว 25 ก.ย. 68</v>
      </c>
      <c r="D156" s="159"/>
      <c r="E156" s="159"/>
      <c r="F156" s="159"/>
      <c r="G156" s="166"/>
      <c r="H156" s="166">
        <f t="shared" si="39"/>
        <v>0</v>
      </c>
      <c r="I156" s="164" t="s">
        <v>14</v>
      </c>
    </row>
    <row r="157" spans="1:9" ht="38.4" hidden="1" customHeight="1" x14ac:dyDescent="0.25">
      <c r="A157" s="158" t="str">
        <f>+[6]ระบบการควบคุมฯ!A257</f>
        <v>3.10.3</v>
      </c>
      <c r="B157" s="175" t="str">
        <f>+[6]ระบบการควบคุมฯ!B257</f>
        <v>ค่าจ้างนักการภารโรง ค่าจ้าง 9,000.-บาท จำนวน 63 อัตรา  ครั้งที่ 1  (ตค 68 - มค 69) จำนวนเงิน 2,268,000 บาท</v>
      </c>
      <c r="C157" s="47" t="str">
        <f>+[6]ระบบการควบคุมฯ!C257</f>
        <v>ศธ 04002/ว4236 ลว.25 ตค 67 โอนครั้งที่ 14</v>
      </c>
      <c r="D157" s="159">
        <f>+[6]ระบบการควบคุมฯ!F257</f>
        <v>5050700</v>
      </c>
      <c r="E157" s="159">
        <f>+[6]ระบบการควบคุมฯ!G257+[6]ระบบการควบคุมฯ!H257</f>
        <v>0</v>
      </c>
      <c r="F157" s="159">
        <f>+[6]ระบบการควบคุมฯ!I257+[6]ระบบการควบคุมฯ!J257</f>
        <v>0</v>
      </c>
      <c r="G157" s="166">
        <f>+[6]ระบบการควบคุมฯ!K257+[6]ระบบการควบคุมฯ!L257</f>
        <v>4850374.1900000004</v>
      </c>
      <c r="H157" s="166">
        <f t="shared" si="39"/>
        <v>200325.80999999959</v>
      </c>
      <c r="I157" s="164" t="s">
        <v>14</v>
      </c>
    </row>
    <row r="158" spans="1:9" ht="38.4" hidden="1" customHeight="1" x14ac:dyDescent="0.25">
      <c r="A158" s="158" t="str">
        <f>+[6]ระบบการควบคุมฯ!A258</f>
        <v>3.10.3.1</v>
      </c>
      <c r="B158" s="175" t="str">
        <f>+[6]ระบบการควบคุมฯ!B258</f>
        <v xml:space="preserve">นักการภารโรง จำนวน 65 อัตรา ครั้งที่ 2 (ก.พ.69-มี.ค.69) ค่าจ้าง 1,095,900.-บาท  </v>
      </c>
      <c r="C158" s="47" t="str">
        <f>+[6]ระบบการควบคุมฯ!C258</f>
        <v>ศธ 04002/ว    ลว. 6 ก.พ. 69 ครั้งที่ 278</v>
      </c>
      <c r="D158" s="159"/>
      <c r="E158" s="159"/>
      <c r="F158" s="159"/>
      <c r="G158" s="166"/>
      <c r="H158" s="166"/>
      <c r="I158" s="164"/>
    </row>
    <row r="159" spans="1:9" ht="38.4" hidden="1" customHeight="1" x14ac:dyDescent="0.25">
      <c r="A159" s="158" t="str">
        <f>+[6]ระบบการควบคุมฯ!A259</f>
        <v>3.10.3.2</v>
      </c>
      <c r="B159" s="175" t="str">
        <f>+[6]ระบบการควบคุมฯ!B259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159" s="47" t="str">
        <f>+[6]ระบบการควบคุมฯ!C259</f>
        <v>ศธ 04002/ว6304 ลว. 20 เม.ย. 69 โอนครั้งที่ 437</v>
      </c>
      <c r="D159" s="159"/>
      <c r="E159" s="159"/>
      <c r="F159" s="159"/>
      <c r="G159" s="166"/>
      <c r="H159" s="166"/>
      <c r="I159" s="164"/>
    </row>
    <row r="160" spans="1:9" ht="38.4" hidden="1" customHeight="1" x14ac:dyDescent="0.25">
      <c r="A160" s="158" t="str">
        <f>+[6]ระบบการควบคุมฯ!A260</f>
        <v>3.10.3.3</v>
      </c>
      <c r="B160" s="175" t="str">
        <f>+[6]ระบบการควบคุมฯ!B260</f>
        <v>ค่าจ้างเหมาบริการนักการภารโรง อัตราละ 9,000.-บาท จำนวน 65 อัตรา ครั้งที่ 4 ระยะเวลา 1 เดือน (มิ.ย. 69)  จำนวนเงิน 585,000.-บาท</v>
      </c>
      <c r="C160" s="47" t="str">
        <f>+[6]ระบบการควบคุมฯ!C260</f>
        <v>ศธ 04002/ว9737 ลว. 10 มิ.ย. 69 โอนครั้งที่ 627</v>
      </c>
      <c r="D160" s="159"/>
      <c r="E160" s="159"/>
      <c r="F160" s="159"/>
      <c r="G160" s="166"/>
      <c r="H160" s="166"/>
      <c r="I160" s="164"/>
    </row>
    <row r="161" spans="1:9" ht="38.4" hidden="1" customHeight="1" x14ac:dyDescent="0.25">
      <c r="A161" s="158" t="str">
        <f>+[6]ระบบการควบคุมฯ!A261</f>
        <v>3.10.4</v>
      </c>
      <c r="B161" s="175" t="str">
        <f>+[6]ระบบการควบคุมฯ!B261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161" s="47" t="str">
        <f>+[6]ระบบการควบคุมฯ!C261</f>
        <v>ศธ 04002/ว50636 ลว. 16 ธ.ค 68 โอนครั้งที่ 153</v>
      </c>
      <c r="D161" s="159">
        <f>+[6]ระบบการควบคุมฯ!F261</f>
        <v>36000</v>
      </c>
      <c r="E161" s="159">
        <f>+[6]ระบบการควบคุมฯ!G261+[6]ระบบการควบคุมฯ!H261</f>
        <v>0</v>
      </c>
      <c r="F161" s="159">
        <f>+[6]ระบบการควบคุมฯ!I261+[6]ระบบการควบคุมฯ!J261</f>
        <v>0</v>
      </c>
      <c r="G161" s="166">
        <f>+[6]ระบบการควบคุมฯ!K261+[6]ระบบการควบคุมฯ!L261</f>
        <v>0</v>
      </c>
      <c r="H161" s="166">
        <f t="shared" ref="H161" si="40">+D161-E161-F161-G161</f>
        <v>36000</v>
      </c>
      <c r="I161" s="164" t="s">
        <v>14</v>
      </c>
    </row>
    <row r="162" spans="1:9" ht="38.4" hidden="1" customHeight="1" x14ac:dyDescent="0.25">
      <c r="A162" s="158">
        <f>+[6]ระบบการควบคุมฯ!A262</f>
        <v>0</v>
      </c>
      <c r="B162" s="175" t="str">
        <f>+[6]ระบบการควบคุมฯ!B262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-44924.9</v>
      </c>
      <c r="C162" s="47" t="str">
        <f>+[6]ระบบการควบคุมฯ!C262</f>
        <v>โอนเปลี่ยนแลง 1/68 ลว 25 ก.ย. 68</v>
      </c>
      <c r="D162" s="159">
        <f>+[6]ระบบการควบคุมฯ!F262</f>
        <v>0</v>
      </c>
      <c r="E162" s="159"/>
      <c r="F162" s="159"/>
      <c r="G162" s="166"/>
      <c r="H162" s="166"/>
      <c r="I162" s="164"/>
    </row>
    <row r="163" spans="1:9" ht="38.4" hidden="1" customHeight="1" x14ac:dyDescent="0.25">
      <c r="A163" s="158"/>
      <c r="B163" s="175"/>
      <c r="C163" s="47"/>
      <c r="D163" s="159">
        <f>+[6]ระบบการควบคุมฯ!F263</f>
        <v>0</v>
      </c>
      <c r="E163" s="159">
        <f>+[6]ระบบการควบคุมฯ!G263+[6]ระบบการควบคุมฯ!H263</f>
        <v>0</v>
      </c>
      <c r="F163" s="159">
        <f>+[6]ระบบการควบคุมฯ!I263+[6]ระบบการควบคุมฯ!J263</f>
        <v>0</v>
      </c>
      <c r="G163" s="166">
        <f>+[6]ระบบการควบคุมฯ!K263+[6]ระบบการควบคุมฯ!L263</f>
        <v>0</v>
      </c>
      <c r="H163" s="166">
        <f t="shared" ref="H163" si="41">+D163-E163-F163-G163</f>
        <v>0</v>
      </c>
      <c r="I163" s="164" t="s">
        <v>14</v>
      </c>
    </row>
    <row r="164" spans="1:9" ht="38.4" hidden="1" customHeight="1" x14ac:dyDescent="0.25">
      <c r="A164" s="154">
        <f>+[6]ระบบการควบคุมฯ!A266</f>
        <v>2</v>
      </c>
      <c r="B164" s="599" t="str">
        <f>+[6]ระบบการควบคุมฯ!B266</f>
        <v xml:space="preserve"> งบรายจ่ายอื่น 6911500</v>
      </c>
      <c r="C164" s="171" t="str">
        <f>+[6]ระบบการควบคุมฯ!C266</f>
        <v>20004 31006100 5000027</v>
      </c>
      <c r="D164" s="155">
        <f>SUM(D165:D166)</f>
        <v>0</v>
      </c>
      <c r="E164" s="155">
        <f>SUM(E165:E166)</f>
        <v>0</v>
      </c>
      <c r="F164" s="155">
        <f>SUM(F165:F166)</f>
        <v>0</v>
      </c>
      <c r="G164" s="155">
        <f>SUM(G165:G166)</f>
        <v>0</v>
      </c>
      <c r="H164" s="155">
        <f>SUM(H165:H166)</f>
        <v>0</v>
      </c>
      <c r="I164" s="600"/>
    </row>
    <row r="165" spans="1:9" ht="38.4" hidden="1" customHeight="1" x14ac:dyDescent="0.25">
      <c r="A165" s="158" t="str">
        <f>+[6]ระบบการควบคุมฯ!A267</f>
        <v>3.11.2.1</v>
      </c>
      <c r="B165" s="175">
        <f>+[6]ระบบการควบคุมฯ!B267</f>
        <v>0</v>
      </c>
      <c r="C165" s="47">
        <f>+[6]ระบบการควบคุมฯ!C267</f>
        <v>0</v>
      </c>
      <c r="D165" s="159">
        <f>+[6]ระบบการควบคุมฯ!F267</f>
        <v>0</v>
      </c>
      <c r="E165" s="159">
        <f>+[6]ระบบการควบคุมฯ!G267+[6]ระบบการควบคุมฯ!H267</f>
        <v>0</v>
      </c>
      <c r="F165" s="159">
        <f>+[6]ระบบการควบคุมฯ!I267+[6]ระบบการควบคุมฯ!J267</f>
        <v>0</v>
      </c>
      <c r="G165" s="166">
        <f>+[6]ระบบการควบคุมฯ!K267+[6]ระบบการควบคุมฯ!L267</f>
        <v>0</v>
      </c>
      <c r="H165" s="166">
        <f>+D165-E165-F165-G165</f>
        <v>0</v>
      </c>
      <c r="I165" s="164" t="s">
        <v>79</v>
      </c>
    </row>
    <row r="166" spans="1:9" ht="38.4" hidden="1" customHeight="1" x14ac:dyDescent="0.25">
      <c r="A166" s="158" t="str">
        <f>+[6]ระบบการควบคุมฯ!A268</f>
        <v>3.11.2.2</v>
      </c>
      <c r="B166" s="175">
        <f>+[6]ระบบการควบคุมฯ!B268</f>
        <v>0</v>
      </c>
      <c r="C166" s="47">
        <f>+[6]ระบบการควบคุมฯ!C268</f>
        <v>0</v>
      </c>
      <c r="D166" s="159">
        <f>+[6]ระบบการควบคุมฯ!F268</f>
        <v>0</v>
      </c>
      <c r="E166" s="159">
        <f>+[6]ระบบการควบคุมฯ!G268+[6]ระบบการควบคุมฯ!H268</f>
        <v>0</v>
      </c>
      <c r="F166" s="159">
        <f>+[6]ระบบการควบคุมฯ!I268+[6]ระบบการควบคุมฯ!J268</f>
        <v>0</v>
      </c>
      <c r="G166" s="166">
        <f>+[6]ระบบการควบคุมฯ!K268+[6]ระบบการควบคุมฯ!L268</f>
        <v>0</v>
      </c>
      <c r="H166" s="166">
        <f>+D166-E166-F166-G166</f>
        <v>0</v>
      </c>
      <c r="I166" s="164" t="s">
        <v>79</v>
      </c>
    </row>
    <row r="167" spans="1:9" ht="38.4" hidden="1" customHeight="1" x14ac:dyDescent="0.25">
      <c r="A167" s="601">
        <f>+[6]ระบบการควบคุมฯ!A270</f>
        <v>3.12</v>
      </c>
      <c r="B167" s="39" t="str">
        <f>+[6]ระบบการควบคุมฯ!B270</f>
        <v xml:space="preserve">กิจกรรมการยกระดับคุณภาพการเรียนรู้ภาษาไทย  </v>
      </c>
      <c r="C167" s="39" t="str">
        <f>+[6]ระบบการควบคุมฯ!C270</f>
        <v>20004 69 96778 00000</v>
      </c>
      <c r="D167" s="162">
        <f t="shared" ref="D167:I167" si="42">+D168</f>
        <v>0</v>
      </c>
      <c r="E167" s="162">
        <f t="shared" si="42"/>
        <v>0</v>
      </c>
      <c r="F167" s="162">
        <f t="shared" si="42"/>
        <v>0</v>
      </c>
      <c r="G167" s="162">
        <f t="shared" si="42"/>
        <v>0</v>
      </c>
      <c r="H167" s="162">
        <f t="shared" si="42"/>
        <v>0</v>
      </c>
      <c r="I167" s="162">
        <f t="shared" si="42"/>
        <v>0</v>
      </c>
    </row>
    <row r="168" spans="1:9" ht="38.4" hidden="1" customHeight="1" x14ac:dyDescent="0.25">
      <c r="A168" s="154">
        <f>+[6]ระบบการควบคุมฯ!A271</f>
        <v>0</v>
      </c>
      <c r="B168" s="179" t="str">
        <f>+[6]ระบบการควบคุมฯ!B271</f>
        <v xml:space="preserve"> งบรายจ่ายอื่น 6911500</v>
      </c>
      <c r="C168" s="42" t="str">
        <f>+[6]ระบบการควบคุมฯ!C271</f>
        <v>20004 31006100 5000029</v>
      </c>
      <c r="D168" s="155">
        <f t="shared" ref="D168:I168" si="43">SUM(D169)</f>
        <v>0</v>
      </c>
      <c r="E168" s="155">
        <f t="shared" si="43"/>
        <v>0</v>
      </c>
      <c r="F168" s="155">
        <f t="shared" si="43"/>
        <v>0</v>
      </c>
      <c r="G168" s="155">
        <f t="shared" si="43"/>
        <v>0</v>
      </c>
      <c r="H168" s="155">
        <f t="shared" si="43"/>
        <v>0</v>
      </c>
      <c r="I168" s="155">
        <f t="shared" si="43"/>
        <v>0</v>
      </c>
    </row>
    <row r="169" spans="1:9" ht="186" hidden="1" customHeight="1" x14ac:dyDescent="0.25">
      <c r="A169" s="158" t="str">
        <f>+[6]ระบบการควบคุมฯ!A272</f>
        <v>3.10.1</v>
      </c>
      <c r="B169" s="180" t="str">
        <f>+[6]ระบบการควบคุมฯ!B272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69" s="47" t="str">
        <f>+[6]ระบบการควบคุมฯ!C272</f>
        <v>ศธ 04002/ว2546 ลว 24 มิย 67 โอนครั้งที่ 152</v>
      </c>
      <c r="D169" s="159"/>
      <c r="E169" s="159"/>
      <c r="F169" s="159"/>
      <c r="G169" s="166"/>
      <c r="H169" s="166">
        <f>+D169-E169-F169-G169</f>
        <v>0</v>
      </c>
      <c r="I169" s="181" t="s">
        <v>125</v>
      </c>
    </row>
    <row r="170" spans="1:9" ht="37.200000000000003" hidden="1" customHeight="1" x14ac:dyDescent="0.25">
      <c r="A170" s="698" t="str">
        <f>+[4]งบสพฐ!A62</f>
        <v>2.1.3</v>
      </c>
      <c r="B170" s="502" t="str">
        <f>+[4]งบสพฐ!B62</f>
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</c>
      <c r="C170" s="699" t="str">
        <f>+[2]งบสพฐ!C136</f>
        <v>ศธ 04002/ว   ลว. 26 มี.ค. 69 โอนครั้งที่ 401</v>
      </c>
      <c r="D170" s="503">
        <f>+D171+D177</f>
        <v>0</v>
      </c>
      <c r="E170" s="503">
        <f>+E171+E177</f>
        <v>0</v>
      </c>
      <c r="F170" s="503">
        <f>+F171+F177</f>
        <v>0</v>
      </c>
      <c r="G170" s="503">
        <f>+G171+G177</f>
        <v>0</v>
      </c>
      <c r="H170" s="503">
        <f>+H171+H177</f>
        <v>0</v>
      </c>
      <c r="I170" s="700"/>
    </row>
    <row r="171" spans="1:9" ht="18.600000000000001" hidden="1" customHeight="1" x14ac:dyDescent="0.25">
      <c r="A171" s="184">
        <f>+[6]ระบบการควบคุมฯ!A278</f>
        <v>4.0999999999999996</v>
      </c>
      <c r="B171" s="71" t="str">
        <f>+[6]ระบบการควบคุมฯ!B278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71" s="71" t="str">
        <f>+[6]ระบบการควบคุมฯ!C278</f>
        <v>20004 69 5203900000</v>
      </c>
      <c r="D171" s="185">
        <f>+D172+D175</f>
        <v>0</v>
      </c>
      <c r="E171" s="185">
        <f t="shared" ref="E171:H171" si="44">+E172+E175</f>
        <v>0</v>
      </c>
      <c r="F171" s="185">
        <f t="shared" si="44"/>
        <v>0</v>
      </c>
      <c r="G171" s="185">
        <f t="shared" si="44"/>
        <v>0</v>
      </c>
      <c r="H171" s="185">
        <f t="shared" si="44"/>
        <v>0</v>
      </c>
      <c r="I171" s="186"/>
    </row>
    <row r="172" spans="1:9" ht="148.80000000000001" hidden="1" customHeight="1" x14ac:dyDescent="0.25">
      <c r="A172" s="190"/>
      <c r="B172" s="659" t="str">
        <f>+[6]ระบบการควบคุมฯ!B279</f>
        <v>งบรายจ่ายอื่น 6911500</v>
      </c>
      <c r="C172" s="171" t="str">
        <f>+[6]ระบบการควบคุมฯ!C279</f>
        <v>20004 31006200 5000003</v>
      </c>
      <c r="D172" s="191">
        <f>SUM(D173:D174)</f>
        <v>0</v>
      </c>
      <c r="E172" s="191">
        <f>SUM(E173:E174)</f>
        <v>0</v>
      </c>
      <c r="F172" s="191">
        <f>SUM(F173:F174)</f>
        <v>0</v>
      </c>
      <c r="G172" s="191">
        <f>SUM(G173:G174)</f>
        <v>0</v>
      </c>
      <c r="H172" s="191">
        <f>SUM(H173:H174)</f>
        <v>0</v>
      </c>
      <c r="I172" s="193"/>
    </row>
    <row r="173" spans="1:9" ht="111.6" hidden="1" customHeight="1" x14ac:dyDescent="0.25">
      <c r="A173" s="187" t="str">
        <f>+[2]งบสพฐ!A139</f>
        <v>3.9.3.1</v>
      </c>
      <c r="B173" s="66" t="str">
        <f>+[6]ระบบการควบคุมฯ!B280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73" s="66" t="str">
        <f>+[6]ระบบการควบคุมฯ!C280</f>
        <v xml:space="preserve">ศธ 04002/ว2221 ลว. 5 มิย 2567 โอนครั้งที่ 86  </v>
      </c>
      <c r="D173" s="188"/>
      <c r="E173" s="189"/>
      <c r="F173" s="189"/>
      <c r="G173" s="189"/>
      <c r="H173" s="189">
        <f>+D173-E173-F173-G173</f>
        <v>0</v>
      </c>
      <c r="I173" s="50" t="s">
        <v>65</v>
      </c>
    </row>
    <row r="174" spans="1:9" ht="74.400000000000006" hidden="1" customHeight="1" x14ac:dyDescent="0.25">
      <c r="A174" s="187" t="str">
        <f>+[2]งบสพฐ!A140</f>
        <v>3.9.3.2</v>
      </c>
      <c r="B174" s="66" t="str">
        <f>+[6]ระบบการควบคุมฯ!B281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74" s="66" t="str">
        <f>+[6]ระบบการควบคุมฯ!C281</f>
        <v>ศธ 04002/ว2796 ลว.2 ก.ค. 2567 โอนครั้งที่ 175</v>
      </c>
      <c r="D174" s="188"/>
      <c r="E174" s="189"/>
      <c r="F174" s="189"/>
      <c r="G174" s="189"/>
      <c r="H174" s="189">
        <f>+D174-E174-F174-G174</f>
        <v>0</v>
      </c>
      <c r="I174" s="50" t="s">
        <v>65</v>
      </c>
    </row>
    <row r="175" spans="1:9" ht="111.6" hidden="1" customHeight="1" x14ac:dyDescent="0.25">
      <c r="A175" s="154">
        <f>+[6]ระบบการควบคุมฯ!A282</f>
        <v>0</v>
      </c>
      <c r="B175" s="178" t="str">
        <f>+[6]ระบบการควบคุมฯ!B282</f>
        <v>งบรายจ่ายอื่น 6911500</v>
      </c>
      <c r="C175" s="42" t="str">
        <f>+[6]ระบบการควบคุมฯ!C282</f>
        <v>20004 31006200 5000001</v>
      </c>
      <c r="D175" s="155">
        <f>+D176</f>
        <v>0</v>
      </c>
      <c r="E175" s="155">
        <f t="shared" ref="E175:H175" si="45">+E176</f>
        <v>0</v>
      </c>
      <c r="F175" s="155">
        <f t="shared" si="45"/>
        <v>0</v>
      </c>
      <c r="G175" s="155">
        <f t="shared" si="45"/>
        <v>0</v>
      </c>
      <c r="H175" s="155">
        <f t="shared" si="45"/>
        <v>0</v>
      </c>
      <c r="I175" s="155">
        <f>SUM(I176)</f>
        <v>0</v>
      </c>
    </row>
    <row r="176" spans="1:9" ht="55.8" x14ac:dyDescent="0.25">
      <c r="A176" s="158" t="str">
        <f>+[6]ระบบการควบคุมฯ!A283</f>
        <v>4.1.3</v>
      </c>
      <c r="B176" s="175" t="str">
        <f>+[6]ระบบการควบคุมฯ!B283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76" s="47" t="str">
        <f>+[6]ระบบการควบคุมฯ!C283</f>
        <v>ศธ 04002/ว3577 ลว.15 ส.ค. 2567 โอนครั้งที่ 351</v>
      </c>
      <c r="D176" s="159"/>
      <c r="E176" s="159"/>
      <c r="F176" s="159"/>
      <c r="G176" s="159"/>
      <c r="H176" s="166">
        <f>+D176-E176-F176-G176</f>
        <v>0</v>
      </c>
      <c r="I176" s="164" t="s">
        <v>14</v>
      </c>
    </row>
    <row r="177" spans="1:9" ht="46.8" hidden="1" customHeight="1" x14ac:dyDescent="0.25">
      <c r="A177" s="184">
        <f>+[2]งบสพฐ!A142</f>
        <v>3.1</v>
      </c>
      <c r="B177" s="71" t="str">
        <f>+[6]ระบบการควบคุมฯ!B285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77" s="71" t="str">
        <f>+[6]ระบบการควบคุมฯ!C285</f>
        <v>20004 69 86179 00000</v>
      </c>
      <c r="D177" s="185">
        <f t="shared" ref="D177:I177" si="46">+D178</f>
        <v>0</v>
      </c>
      <c r="E177" s="185">
        <f t="shared" si="46"/>
        <v>0</v>
      </c>
      <c r="F177" s="185">
        <f t="shared" si="46"/>
        <v>0</v>
      </c>
      <c r="G177" s="185">
        <f t="shared" si="46"/>
        <v>0</v>
      </c>
      <c r="H177" s="185">
        <f t="shared" si="46"/>
        <v>0</v>
      </c>
      <c r="I177" s="185">
        <f t="shared" ca="1" si="46"/>
        <v>0</v>
      </c>
    </row>
    <row r="178" spans="1:9" ht="46.8" hidden="1" customHeight="1" x14ac:dyDescent="0.25">
      <c r="A178" s="190"/>
      <c r="B178" s="171" t="str">
        <f>+[6]ระบบการควบคุมฯ!B286</f>
        <v>งบรายจ่ายอื่น 6911500</v>
      </c>
      <c r="C178" s="171" t="str">
        <f>+[2]งบสพฐ!C143</f>
        <v>20004 3300 6300 5000007</v>
      </c>
      <c r="D178" s="191">
        <f>SUM(D179:D181)</f>
        <v>0</v>
      </c>
      <c r="E178" s="191">
        <f>SUM(E179:E181)</f>
        <v>0</v>
      </c>
      <c r="F178" s="191">
        <f>SUM(F179:F181)</f>
        <v>0</v>
      </c>
      <c r="G178" s="191">
        <f>SUM(G179:G181)</f>
        <v>0</v>
      </c>
      <c r="H178" s="191">
        <f>SUM(H179:H181)</f>
        <v>0</v>
      </c>
      <c r="I178" s="191">
        <f ca="1">+I178</f>
        <v>0</v>
      </c>
    </row>
    <row r="179" spans="1:9" ht="55.8" hidden="1" customHeight="1" x14ac:dyDescent="0.25">
      <c r="A179" s="187" t="str">
        <f>+[6]ระบบการควบคุมฯ!A287</f>
        <v>4.2.1</v>
      </c>
      <c r="B179" s="66" t="str">
        <f>+[6]ระบบการควบคุมฯ!B287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79" s="66" t="str">
        <f>+[6]ระบบการควบคุมฯ!C287</f>
        <v>ศธ 04002/ว58 ลว. 9 มค 66 โอนครั้งที่ 176</v>
      </c>
      <c r="D179" s="188">
        <f>+[6]ระบบการควบคุมฯ!F287</f>
        <v>0</v>
      </c>
      <c r="E179" s="189">
        <f>+'[6]ยุทธศาสตร์เสริมสร้าง 31006200'!I37+'[6]ยุทธศาสตร์เสริมสร้าง 31006200'!J37</f>
        <v>0</v>
      </c>
      <c r="F179" s="189">
        <f>+[6]ระบบการควบคุมฯ!I287+[6]ระบบการควบคุมฯ!J287</f>
        <v>0</v>
      </c>
      <c r="G179" s="189">
        <f>+[6]ระบบการควบคุมฯ!K287+[6]ระบบการควบคุมฯ!L287</f>
        <v>0</v>
      </c>
      <c r="H179" s="189">
        <f>+D179-E179-F179-G179</f>
        <v>0</v>
      </c>
      <c r="I179" s="50" t="s">
        <v>66</v>
      </c>
    </row>
    <row r="180" spans="1:9" ht="46.8" hidden="1" customHeight="1" x14ac:dyDescent="0.25">
      <c r="A180" s="187" t="str">
        <f>+[6]ระบบการควบคุมฯ!A288</f>
        <v>4.2.2</v>
      </c>
      <c r="B180" s="66" t="str">
        <f>+[6]ระบบการควบคุมฯ!B288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80" s="66" t="str">
        <f>+[6]ระบบการควบคุมฯ!C288</f>
        <v>ศธ 04002/ว3099 ลว. 3 สค 66 โอนครั้งที่ 719</v>
      </c>
      <c r="D180" s="188">
        <f>+[6]ระบบการควบคุมฯ!F288</f>
        <v>0</v>
      </c>
      <c r="E180" s="189">
        <f>+'[6]ยุทธศาสตร์เสริมสร้าง 31006200'!I38+'[6]ยุทธศาสตร์เสริมสร้าง 31006200'!J38</f>
        <v>0</v>
      </c>
      <c r="F180" s="189">
        <f>+[6]ระบบการควบคุมฯ!I288+[6]ระบบการควบคุมฯ!J288</f>
        <v>0</v>
      </c>
      <c r="G180" s="189">
        <f>+[6]ระบบการควบคุมฯ!K288+[6]ระบบการควบคุมฯ!L288</f>
        <v>0</v>
      </c>
      <c r="H180" s="189">
        <f>+D180-E180-F180-G180</f>
        <v>0</v>
      </c>
      <c r="I180" s="50" t="s">
        <v>80</v>
      </c>
    </row>
    <row r="181" spans="1:9" ht="111.6" hidden="1" customHeight="1" x14ac:dyDescent="0.25">
      <c r="A181" s="187" t="str">
        <f>+[2]งบสพฐ!A146</f>
        <v>3.9.1.3</v>
      </c>
      <c r="B181" s="66" t="str">
        <f>+[2]งบสพฐ!B146</f>
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</c>
      <c r="C181" s="66" t="str">
        <f>+[2]งบสพฐ!C146</f>
        <v>ศธ 04002/ว6304 ลว. 20 เม.ย. 69 โอนครั้งที่ 437</v>
      </c>
      <c r="D181" s="188">
        <f>+[2]งบสพฐ!F146</f>
        <v>0</v>
      </c>
      <c r="E181" s="189">
        <f>+[2]งบสพฐ!G146+[2]งบสพฐ!H146</f>
        <v>0</v>
      </c>
      <c r="F181" s="189">
        <f>+[2]งบสพฐ!I146+[2]งบสพฐ!J146</f>
        <v>0</v>
      </c>
      <c r="G181" s="189">
        <f>+[2]งบสพฐ!K146+[2]งบสพฐ!L146</f>
        <v>0</v>
      </c>
      <c r="H181" s="189">
        <f>+D181-E181-F181-G181</f>
        <v>0</v>
      </c>
      <c r="I181" s="50" t="s">
        <v>47</v>
      </c>
    </row>
    <row r="182" spans="1:9" ht="74.400000000000006" hidden="1" customHeight="1" x14ac:dyDescent="0.25">
      <c r="A182" s="698">
        <f>+[6]ระบบการควบคุมฯ!A292</f>
        <v>5</v>
      </c>
      <c r="B182" s="502" t="str">
        <f>+[6]ระบบการควบคุมฯ!B292</f>
        <v>โครงการโรงเรียนคุณภาพ</v>
      </c>
      <c r="C182" s="699" t="str">
        <f>+[6]ระบบการควบคุมฯ!C292</f>
        <v>20004 3300 B800</v>
      </c>
      <c r="D182" s="503">
        <f>+D183+D185</f>
        <v>934800</v>
      </c>
      <c r="E182" s="503">
        <f t="shared" ref="E182:I182" si="47">+E183+E185</f>
        <v>0</v>
      </c>
      <c r="F182" s="503">
        <f t="shared" si="47"/>
        <v>0</v>
      </c>
      <c r="G182" s="503">
        <f t="shared" si="47"/>
        <v>650548.39</v>
      </c>
      <c r="H182" s="503">
        <f t="shared" si="47"/>
        <v>284251.61</v>
      </c>
      <c r="I182" s="503">
        <f t="shared" si="47"/>
        <v>0</v>
      </c>
    </row>
    <row r="183" spans="1:9" ht="74.400000000000006" hidden="1" customHeight="1" x14ac:dyDescent="0.25">
      <c r="A183" s="190"/>
      <c r="B183" s="171" t="str">
        <f>+B210</f>
        <v>งบดำเนินงาน   69112xx</v>
      </c>
      <c r="C183" s="171" t="str">
        <f>+[6]ระบบการควบคุมฯ!C293</f>
        <v>20004 3320 B800 2000000</v>
      </c>
      <c r="D183" s="191">
        <f>+D187+D210</f>
        <v>934800</v>
      </c>
      <c r="E183" s="191">
        <f>+E187+E210</f>
        <v>0</v>
      </c>
      <c r="F183" s="191">
        <f>+F187+F210</f>
        <v>0</v>
      </c>
      <c r="G183" s="191">
        <f>+G187+G210</f>
        <v>650548.39</v>
      </c>
      <c r="H183" s="191">
        <f>+H187+H210</f>
        <v>284251.61</v>
      </c>
      <c r="I183" s="193"/>
    </row>
    <row r="184" spans="1:9" ht="55.8" hidden="1" customHeight="1" x14ac:dyDescent="0.25">
      <c r="A184" s="190"/>
      <c r="B184" s="171" t="str">
        <f>+[6]ระบบการควบคุมฯ!B294</f>
        <v>งบลงทุน   69113xx</v>
      </c>
      <c r="C184" s="171"/>
      <c r="D184" s="191"/>
      <c r="E184" s="191"/>
      <c r="F184" s="191"/>
      <c r="G184" s="191"/>
      <c r="H184" s="191"/>
      <c r="I184" s="193"/>
    </row>
    <row r="185" spans="1:9" ht="18.600000000000001" x14ac:dyDescent="0.25">
      <c r="A185" s="190"/>
      <c r="B185" s="171" t="str">
        <f>+B200</f>
        <v>งบรายจ่ายอื่น   6911500</v>
      </c>
      <c r="C185" s="171"/>
      <c r="D185" s="191">
        <f>+D200+D205</f>
        <v>0</v>
      </c>
      <c r="E185" s="191">
        <f t="shared" ref="E185:H185" si="48">+E200+E205</f>
        <v>0</v>
      </c>
      <c r="F185" s="191">
        <f t="shared" si="48"/>
        <v>0</v>
      </c>
      <c r="G185" s="191">
        <f t="shared" si="48"/>
        <v>0</v>
      </c>
      <c r="H185" s="191">
        <f t="shared" si="48"/>
        <v>0</v>
      </c>
      <c r="I185" s="193"/>
    </row>
    <row r="186" spans="1:9" ht="18.600000000000001" x14ac:dyDescent="0.25">
      <c r="A186" s="235">
        <f>+[6]ระบบการควบคุมฯ!A297</f>
        <v>5.0999999999999996</v>
      </c>
      <c r="B186" s="49" t="str">
        <f>+[6]ระบบการควบคุมฯ!B297</f>
        <v xml:space="preserve">กิจกรรมขับเคลื่อนโรงเรียนคุณภาพ  </v>
      </c>
      <c r="C186" s="49" t="str">
        <f>+[6]ระบบการควบคุมฯ!C297</f>
        <v>20004 69 00132 00000</v>
      </c>
      <c r="D186" s="236">
        <f>+D187</f>
        <v>907800</v>
      </c>
      <c r="E186" s="236">
        <f t="shared" ref="E186:H186" si="49">+E187</f>
        <v>0</v>
      </c>
      <c r="F186" s="236">
        <f t="shared" si="49"/>
        <v>0</v>
      </c>
      <c r="G186" s="236">
        <f t="shared" si="49"/>
        <v>635548.39</v>
      </c>
      <c r="H186" s="236">
        <f t="shared" si="49"/>
        <v>272251.61</v>
      </c>
      <c r="I186" s="448"/>
    </row>
    <row r="187" spans="1:9" ht="37.200000000000003" hidden="1" customHeight="1" x14ac:dyDescent="0.25">
      <c r="A187" s="226">
        <f>+[6]ระบบการควบคุมฯ!A298</f>
        <v>0</v>
      </c>
      <c r="B187" s="171" t="str">
        <f>+[6]ระบบการควบคุมฯ!B298</f>
        <v>งบดำเนินงาน  69112xx</v>
      </c>
      <c r="C187" s="171" t="str">
        <f>+[6]ระบบการควบคุมฯ!C298</f>
        <v>20004 3320 B800 2000000</v>
      </c>
      <c r="D187" s="191">
        <f>SUM(D188:D197)</f>
        <v>907800</v>
      </c>
      <c r="E187" s="191">
        <f t="shared" ref="E187:H187" si="50">SUM(E188:E197)</f>
        <v>0</v>
      </c>
      <c r="F187" s="191">
        <f t="shared" si="50"/>
        <v>0</v>
      </c>
      <c r="G187" s="191">
        <f t="shared" si="50"/>
        <v>635548.39</v>
      </c>
      <c r="H187" s="191">
        <f t="shared" si="50"/>
        <v>272251.61</v>
      </c>
      <c r="I187" s="172"/>
    </row>
    <row r="188" spans="1:9" ht="55.8" hidden="1" customHeight="1" x14ac:dyDescent="0.25">
      <c r="A188" s="187" t="str">
        <f>+[6]ระบบการควบคุมฯ!A299</f>
        <v>5.1.1</v>
      </c>
      <c r="B188" s="47" t="str">
        <f>+[6]ระบบการควบคุมฯ!B299</f>
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</c>
      <c r="C188" s="47" t="str">
        <f>+[6]ระบบการควบคุมฯ!C299</f>
        <v>ศธ 04002/ว1385 ลว. 28 ม.ค.69 โอนครั้งที่ 259</v>
      </c>
      <c r="D188" s="188">
        <f>+[6]ระบบการควบคุมฯ!F299</f>
        <v>12800</v>
      </c>
      <c r="E188" s="188">
        <f>+[6]ระบบการควบคุมฯ!G299+[6]ระบบการควบคุมฯ!H299</f>
        <v>0</v>
      </c>
      <c r="F188" s="188"/>
      <c r="G188" s="188">
        <f>+[6]ระบบการควบคุมฯ!K299+[6]ระบบการควบคุมฯ!L299</f>
        <v>12800</v>
      </c>
      <c r="H188" s="188">
        <f t="shared" ref="H188:H198" si="51">D188-E188-F188-G188</f>
        <v>0</v>
      </c>
      <c r="I188" s="50" t="s">
        <v>191</v>
      </c>
    </row>
    <row r="189" spans="1:9" ht="46.8" hidden="1" customHeight="1" x14ac:dyDescent="0.25">
      <c r="A189" s="187" t="str">
        <f>+[6]ระบบการควบคุมฯ!A300</f>
        <v>5.1.2</v>
      </c>
      <c r="B189" s="47" t="str">
        <f>+[6]ระบบการควบคุมฯ!B300</f>
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</c>
      <c r="C189" s="47" t="str">
        <f>+[6]ระบบการควบคุมฯ!C300</f>
        <v>ศธ 04002/ว5137 ลว. 25 มี.ค.69 โอนครั้งที่ 390</v>
      </c>
      <c r="D189" s="188">
        <f>+[6]ระบบการควบคุมฯ!F300</f>
        <v>1000</v>
      </c>
      <c r="E189" s="188">
        <f>+[6]ระบบการควบคุมฯ!G300+[6]ระบบการควบคุมฯ!H300</f>
        <v>0</v>
      </c>
      <c r="F189" s="188"/>
      <c r="G189" s="188">
        <f>+[6]ระบบการควบคุมฯ!K300+[6]ระบบการควบคุมฯ!L300</f>
        <v>800</v>
      </c>
      <c r="H189" s="188">
        <f t="shared" si="51"/>
        <v>200</v>
      </c>
      <c r="I189" s="50" t="s">
        <v>191</v>
      </c>
    </row>
    <row r="190" spans="1:9" ht="100.2" customHeight="1" x14ac:dyDescent="0.25">
      <c r="A190" s="187" t="str">
        <f>+[6]ระบบการควบคุมฯ!A301</f>
        <v>5.1.2</v>
      </c>
      <c r="B190" s="47" t="str">
        <f>+[6]ระบบการควบคุมฯ!B301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90" s="47" t="str">
        <f>+[6]ระบบการควบคุมฯ!C301</f>
        <v>ศธ 04002/ว47396 ลว. 27 ต.ค.68 ครั้งที่ 16</v>
      </c>
      <c r="D190" s="188">
        <f>+[6]ระบบการควบคุมฯ!F301</f>
        <v>891000</v>
      </c>
      <c r="E190" s="188">
        <f>+[6]ระบบการควบคุมฯ!G301+[6]ระบบการควบคุมฯ!H301</f>
        <v>0</v>
      </c>
      <c r="F190" s="188"/>
      <c r="G190" s="188">
        <f>+[6]ระบบการควบคุมฯ!K301+[6]ระบบการควบคุมฯ!L301</f>
        <v>619548.39</v>
      </c>
      <c r="H190" s="188">
        <f t="shared" si="51"/>
        <v>271451.61</v>
      </c>
      <c r="I190" s="60" t="s">
        <v>253</v>
      </c>
    </row>
    <row r="191" spans="1:9" ht="55.8" hidden="1" customHeight="1" x14ac:dyDescent="0.25">
      <c r="A191" s="187" t="str">
        <f>+[6]ระบบการควบคุมฯ!A302</f>
        <v>5.1.3.1</v>
      </c>
      <c r="B191" s="47" t="str">
        <f>+[6]ระบบการควบคุมฯ!B302</f>
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</c>
      <c r="C191" s="47" t="str">
        <f>+[6]ระบบการควบคุมฯ!C302</f>
        <v>ศธ 04002/ว6268 ลว. 20 เม.ย. 69 ครั้งที่ 433</v>
      </c>
      <c r="D191" s="188">
        <f>+[6]ระบบการควบคุมฯ!F302</f>
        <v>0</v>
      </c>
      <c r="E191" s="188">
        <f>+[6]ระบบการควบคุมฯ!G302+[6]ระบบการควบคุมฯ!H302</f>
        <v>0</v>
      </c>
      <c r="F191" s="188"/>
      <c r="G191" s="188">
        <f>+[6]ระบบการควบคุมฯ!K302+[6]ระบบการควบคุมฯ!L302</f>
        <v>0</v>
      </c>
      <c r="H191" s="188">
        <f t="shared" si="51"/>
        <v>0</v>
      </c>
      <c r="I191" s="60" t="s">
        <v>207</v>
      </c>
    </row>
    <row r="192" spans="1:9" ht="46.8" hidden="1" customHeight="1" x14ac:dyDescent="0.25">
      <c r="A192" s="187" t="str">
        <f>+[6]ระบบการควบคุมฯ!A303</f>
        <v>5.1.4</v>
      </c>
      <c r="B192" s="47" t="str">
        <f>+[6]ระบบการควบคุมฯ!B303</f>
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</c>
      <c r="C192" s="47" t="str">
        <f>+[6]ระบบการควบคุมฯ!C303</f>
        <v>ศธ 04002/ว6769  ลว. 29 เม.ย. 69 ครั้งที่ 459</v>
      </c>
      <c r="D192" s="188">
        <f>+[6]ระบบการควบคุมฯ!F303</f>
        <v>1000</v>
      </c>
      <c r="E192" s="188">
        <f>+[6]ระบบการควบคุมฯ!G303+[6]ระบบการควบคุมฯ!H303</f>
        <v>0</v>
      </c>
      <c r="F192" s="188"/>
      <c r="G192" s="188">
        <f>+[6]ระบบการควบคุมฯ!K303+[6]ระบบการควบคุมฯ!L303</f>
        <v>800</v>
      </c>
      <c r="H192" s="188">
        <f t="shared" si="51"/>
        <v>200</v>
      </c>
      <c r="I192" s="50" t="s">
        <v>191</v>
      </c>
    </row>
    <row r="193" spans="1:9" ht="111.6" x14ac:dyDescent="0.25">
      <c r="A193" s="187" t="str">
        <f>+[6]ระบบการควบคุมฯ!A304</f>
        <v>5.1.5</v>
      </c>
      <c r="B193" s="47" t="str">
        <f>+[6]ระบบการควบคุมฯ!B304</f>
        <v xml:space="preserve">เพื่อเป็นค่าใช้จ่ายในการเดินทางเข้าร่วมการอบรมเชิงปฏิบัติการพัฒนาศักยภาพครูและบุคลากรทางการศึกษา สู่มาตรฐาน Google Certified Educator (GCE)  ระหว่างวันที่ 4 – 6 มิถุนายน 2569 ณ โรงแรมบางกอกพาเลส กรุงเทพมหานคร  </v>
      </c>
      <c r="C193" s="47" t="str">
        <f>+[6]ระบบการควบคุมฯ!C304</f>
        <v>ศธ 04002/ว8897  ลว. 27 พ.ค. 69 ครั้งที่ 588</v>
      </c>
      <c r="D193" s="188">
        <f>+[6]ระบบการควบคุมฯ!F304</f>
        <v>1000</v>
      </c>
      <c r="E193" s="188">
        <f>+[6]ระบบการควบคุมฯ!G304+[6]ระบบการควบคุมฯ!H304</f>
        <v>0</v>
      </c>
      <c r="F193" s="188"/>
      <c r="G193" s="188">
        <f>+[6]ระบบการควบคุมฯ!K304+[6]ระบบการควบคุมฯ!L304</f>
        <v>800</v>
      </c>
      <c r="H193" s="188">
        <f t="shared" si="51"/>
        <v>200</v>
      </c>
      <c r="I193" s="50" t="s">
        <v>216</v>
      </c>
    </row>
    <row r="194" spans="1:9" ht="82.8" customHeight="1" x14ac:dyDescent="0.25">
      <c r="A194" s="187" t="str">
        <f>+[6]ระบบการควบคุมฯ!A305</f>
        <v>5.1.5</v>
      </c>
      <c r="B194" s="47" t="str">
        <f>+[6]ระบบการควบคุมฯ!B305</f>
        <v xml:space="preserve">ค่าใช้จ่ายในการเดินทางเข้าร่วมการประชุมเชิงปฏิบัติการพัฒนาศักยภาพ School Partner (SP) ภาครัฐ ในโครงการคอนเน็กซ์อีดี ประจำปี พ.ศ. 2569 ระหว่างวันที่ 11 – 13 มิถุนายน 2569 ณ โรงแรมดิ ไอเดิล โฮเท็ล แอนด์ เรสซิเด็นซ์  </v>
      </c>
      <c r="C194" s="47" t="str">
        <f>+[6]ระบบการควบคุมฯ!C305</f>
        <v>ศธ 04002/ว8960 ลว. 28 พ.ค. 69 ครั้งที่ 593</v>
      </c>
      <c r="D194" s="188">
        <f>+[6]ระบบการควบคุมฯ!F305</f>
        <v>1000</v>
      </c>
      <c r="E194" s="188">
        <f>+[6]ระบบการควบคุมฯ!G305+[6]ระบบการควบคุมฯ!H305</f>
        <v>0</v>
      </c>
      <c r="F194" s="188"/>
      <c r="G194" s="188">
        <f>+[6]ระบบการควบคุมฯ!K305+[6]ระบบการควบคุมฯ!L305</f>
        <v>800</v>
      </c>
      <c r="H194" s="188">
        <f t="shared" si="51"/>
        <v>200</v>
      </c>
      <c r="I194" s="50" t="s">
        <v>191</v>
      </c>
    </row>
    <row r="195" spans="1:9" ht="64.2" customHeight="1" x14ac:dyDescent="0.25">
      <c r="A195" s="187" t="str">
        <f>+[6]ระบบการควบคุมฯ!A306</f>
        <v>5.1.6</v>
      </c>
      <c r="B195" s="47" t="str">
        <f>+[6]ระบบการควบคุมฯ!B306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95" s="47" t="str">
        <f>+[6]ระบบการควบคุมฯ!C306</f>
        <v>ศธ 04002/ว41380 ลว. 29 ก.ค.68 ครั้งที่ 760</v>
      </c>
      <c r="D195" s="188">
        <f>+[6]ระบบการควบคุมฯ!F306</f>
        <v>0</v>
      </c>
      <c r="E195" s="188">
        <f>+[6]ระบบการควบคุมฯ!G306+[6]ระบบการควบคุมฯ!H306</f>
        <v>0</v>
      </c>
      <c r="F195" s="188"/>
      <c r="G195" s="188">
        <f>+[6]ระบบการควบคุมฯ!K306+[6]ระบบการควบคุมฯ!L306</f>
        <v>0</v>
      </c>
      <c r="H195" s="188">
        <f t="shared" si="51"/>
        <v>0</v>
      </c>
      <c r="I195" s="50" t="s">
        <v>191</v>
      </c>
    </row>
    <row r="196" spans="1:9" ht="130.19999999999999" hidden="1" customHeight="1" x14ac:dyDescent="0.25">
      <c r="A196" s="187" t="str">
        <f>+[6]ระบบการควบคุมฯ!A307</f>
        <v>5.1.7</v>
      </c>
      <c r="B196" s="47" t="str">
        <f>+[6]ระบบการควบคุมฯ!B307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96" s="47" t="str">
        <f>+[6]ระบบการควบคุมฯ!C307</f>
        <v>ศธ 04002/ว2721 ลว. 19 มิ.ย.68 ครั้งที่ 598</v>
      </c>
      <c r="D196" s="188">
        <f>+[6]ระบบการควบคุมฯ!F307</f>
        <v>0</v>
      </c>
      <c r="E196" s="188">
        <f>+[6]ระบบการควบคุมฯ!G307+[6]ระบบการควบคุมฯ!H307</f>
        <v>0</v>
      </c>
      <c r="F196" s="188"/>
      <c r="G196" s="188">
        <f>+[6]ระบบการควบคุมฯ!K307+[6]ระบบการควบคุมฯ!L307</f>
        <v>0</v>
      </c>
      <c r="H196" s="188">
        <f t="shared" si="51"/>
        <v>0</v>
      </c>
      <c r="I196" s="50" t="s">
        <v>191</v>
      </c>
    </row>
    <row r="197" spans="1:9" ht="46.8" hidden="1" customHeight="1" x14ac:dyDescent="0.25">
      <c r="A197" s="187" t="str">
        <f>+[6]ระบบการควบคุมฯ!A308</f>
        <v>5.1.8</v>
      </c>
      <c r="B197" s="47" t="str">
        <f>+[6]ระบบการควบคุมฯ!B308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97" s="47" t="str">
        <f>+[6]ระบบการควบคุมฯ!C308</f>
        <v>ศธ 04002/ว41320  ลว. 25 ก.ค.68 ครั้งที่ 754</v>
      </c>
      <c r="D197" s="188">
        <f>+[6]ระบบการควบคุมฯ!F308</f>
        <v>0</v>
      </c>
      <c r="E197" s="188">
        <f>+[6]ระบบการควบคุมฯ!G308+[6]ระบบการควบคุมฯ!H308</f>
        <v>0</v>
      </c>
      <c r="F197" s="188"/>
      <c r="G197" s="188">
        <f>+[6]ระบบการควบคุมฯ!K308+[6]ระบบการควบคุมฯ!L308</f>
        <v>0</v>
      </c>
      <c r="H197" s="188">
        <f t="shared" si="51"/>
        <v>0</v>
      </c>
      <c r="I197" s="50" t="s">
        <v>208</v>
      </c>
    </row>
    <row r="198" spans="1:9" ht="46.8" hidden="1" customHeight="1" x14ac:dyDescent="0.25">
      <c r="A198" s="187">
        <f>+[6]ระบบการควบคุมฯ!A309</f>
        <v>0</v>
      </c>
      <c r="B198" s="47">
        <f>+[6]ระบบการควบคุมฯ!B309</f>
        <v>0</v>
      </c>
      <c r="C198" s="47">
        <f>+[6]ระบบการควบคุมฯ!C309</f>
        <v>0</v>
      </c>
      <c r="D198" s="188">
        <f>+[6]ระบบการควบคุมฯ!F309</f>
        <v>0</v>
      </c>
      <c r="E198" s="188">
        <f>+[6]ระบบการควบคุมฯ!G309+[6]ระบบการควบคุมฯ!H309</f>
        <v>0</v>
      </c>
      <c r="F198" s="188"/>
      <c r="G198" s="188">
        <f>+[6]ระบบการควบคุมฯ!K309+[6]ระบบการควบคุมฯ!L309</f>
        <v>0</v>
      </c>
      <c r="H198" s="188">
        <f t="shared" si="51"/>
        <v>0</v>
      </c>
      <c r="I198" s="50" t="s">
        <v>217</v>
      </c>
    </row>
    <row r="199" spans="1:9" ht="46.8" hidden="1" customHeight="1" x14ac:dyDescent="0.25">
      <c r="A199" s="184">
        <f>+[6]ระบบการควบคุมฯ!A310</f>
        <v>5.2</v>
      </c>
      <c r="B199" s="71" t="str">
        <f>+[6]ระบบการควบคุมฯ!B310</f>
        <v>กิจกรรมการยกระดับคุณภาพการศึกษาเพื่อขับเคลื่อนโรงเรียนคุณภาพ</v>
      </c>
      <c r="C199" s="71" t="str">
        <f>+[6]ระบบการควบคุมฯ!C310</f>
        <v>20004 69 00133 00000</v>
      </c>
      <c r="D199" s="185">
        <f>+D200</f>
        <v>0</v>
      </c>
      <c r="E199" s="185">
        <f>+E200</f>
        <v>0</v>
      </c>
      <c r="F199" s="185">
        <f>+F200</f>
        <v>0</v>
      </c>
      <c r="G199" s="185">
        <f>+G200</f>
        <v>0</v>
      </c>
      <c r="H199" s="185">
        <f>+H200</f>
        <v>0</v>
      </c>
      <c r="I199" s="186"/>
    </row>
    <row r="200" spans="1:9" ht="186" hidden="1" customHeight="1" x14ac:dyDescent="0.25">
      <c r="A200" s="190"/>
      <c r="B200" s="171" t="str">
        <f>+[6]ระบบการควบคุมฯ!B344</f>
        <v>งบรายจ่ายอื่น   6911500</v>
      </c>
      <c r="C200" s="171" t="str">
        <f>+[6]ระบบการควบคุมฯ!C344</f>
        <v>20004 3100B600 5000001</v>
      </c>
      <c r="D200" s="191">
        <f>SUM(D201:D203)</f>
        <v>0</v>
      </c>
      <c r="E200" s="191">
        <f>SUM(E201:E203)</f>
        <v>0</v>
      </c>
      <c r="F200" s="191">
        <f>SUM(F201:F203)</f>
        <v>0</v>
      </c>
      <c r="G200" s="191">
        <f>SUM(G201:G203)</f>
        <v>0</v>
      </c>
      <c r="H200" s="191">
        <f>SUM(H201:H203)</f>
        <v>0</v>
      </c>
      <c r="I200" s="193"/>
    </row>
    <row r="201" spans="1:9" ht="37.200000000000003" hidden="1" customHeight="1" x14ac:dyDescent="0.25">
      <c r="A201" s="187" t="str">
        <f>+[6]ระบบการควบคุมฯ!A345</f>
        <v>5.1.1.1</v>
      </c>
      <c r="B201" s="47" t="str">
        <f>+[6]ระบบการควบคุมฯ!B345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201" s="47" t="str">
        <f>+[6]ระบบการควบคุมฯ!C345</f>
        <v>ศธ 04002/ว1964 ลว.23 พค 67 โอนครั้งที่ 42</v>
      </c>
      <c r="D201" s="188">
        <f>+[6]ระบบการควบคุมฯ!F345</f>
        <v>0</v>
      </c>
      <c r="E201" s="188">
        <f>+[6]ระบบการควบคุมฯ!G345</f>
        <v>0</v>
      </c>
      <c r="F201" s="188">
        <f>+[6]ระบบการควบคุมฯ!H345</f>
        <v>0</v>
      </c>
      <c r="G201" s="188">
        <f>+[6]ระบบการควบคุมฯ!I345</f>
        <v>0</v>
      </c>
      <c r="H201" s="188">
        <f>G201+D201-E201-F201</f>
        <v>0</v>
      </c>
      <c r="I201" s="50" t="s">
        <v>81</v>
      </c>
    </row>
    <row r="202" spans="1:9" ht="55.8" x14ac:dyDescent="0.25">
      <c r="A202" s="187" t="str">
        <f>+[6]ระบบการควบคุมฯ!A346</f>
        <v>5.1.1.2</v>
      </c>
      <c r="B202" s="47" t="str">
        <f>+[6]ระบบการควบคุมฯ!B346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202" s="47" t="str">
        <f>+[6]ระบบการควบคุมฯ!C346</f>
        <v>ศธ 04002/ว2152 ลว.31 พค โอนครั้งที่ 78</v>
      </c>
      <c r="D202" s="188"/>
      <c r="E202" s="188"/>
      <c r="F202" s="188"/>
      <c r="G202" s="188"/>
      <c r="H202" s="188">
        <f>+D202-E202-F202-G202</f>
        <v>0</v>
      </c>
      <c r="I202" s="50" t="s">
        <v>126</v>
      </c>
    </row>
    <row r="203" spans="1:9" ht="37.200000000000003" customHeight="1" x14ac:dyDescent="0.25">
      <c r="A203" s="187" t="str">
        <f>+[6]ระบบการควบคุมฯ!A347</f>
        <v>5.1.1.3</v>
      </c>
      <c r="B203" s="47" t="str">
        <f>+[6]ระบบการควบคุมฯ!B347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203" s="47" t="str">
        <f>+[6]ระบบการควบคุมฯ!C347</f>
        <v>ศธ 04002/ว3401 ลว.6 ส.ค.2567 โอนครั้งที่ 289 กำหนดส่ง 31 สค 67</v>
      </c>
      <c r="D203" s="188"/>
      <c r="E203" s="188"/>
      <c r="F203" s="188"/>
      <c r="G203" s="188"/>
      <c r="H203" s="188">
        <f>+D203-E203-F203-G203</f>
        <v>0</v>
      </c>
      <c r="I203" s="64" t="s">
        <v>127</v>
      </c>
    </row>
    <row r="204" spans="1:9" ht="23.4" customHeight="1" x14ac:dyDescent="0.25">
      <c r="A204" s="194">
        <f>+[6]ระบบการควบคุมฯ!A328</f>
        <v>5.3</v>
      </c>
      <c r="B204" s="71" t="str">
        <f>+[6]ระบบการควบคุมฯ!B328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04" s="71" t="str">
        <f>+[6]ระบบการควบคุมฯ!C328</f>
        <v>20004 69 00134 00000</v>
      </c>
      <c r="D204" s="185">
        <f>+D205</f>
        <v>0</v>
      </c>
      <c r="E204" s="185">
        <f>+E205</f>
        <v>0</v>
      </c>
      <c r="F204" s="185">
        <f>+F205</f>
        <v>0</v>
      </c>
      <c r="G204" s="185">
        <f>+G205</f>
        <v>0</v>
      </c>
      <c r="H204" s="185">
        <f>+H205</f>
        <v>0</v>
      </c>
      <c r="I204" s="186"/>
    </row>
    <row r="205" spans="1:9" ht="37.200000000000003" hidden="1" customHeight="1" x14ac:dyDescent="0.25">
      <c r="A205" s="190"/>
      <c r="B205" s="171" t="s">
        <v>254</v>
      </c>
      <c r="C205" s="171"/>
      <c r="D205" s="191">
        <f>SUM(D206)</f>
        <v>0</v>
      </c>
      <c r="E205" s="191">
        <f>SUM(E206)</f>
        <v>0</v>
      </c>
      <c r="F205" s="191">
        <f>SUM(F206)</f>
        <v>0</v>
      </c>
      <c r="G205" s="191">
        <f>SUM(G206)</f>
        <v>0</v>
      </c>
      <c r="H205" s="191">
        <f>SUM(H206)</f>
        <v>0</v>
      </c>
      <c r="I205" s="193"/>
    </row>
    <row r="206" spans="1:9" ht="100.2" hidden="1" customHeight="1" x14ac:dyDescent="0.25">
      <c r="A206" s="187" t="s">
        <v>56</v>
      </c>
      <c r="B206" s="47" t="str">
        <f>+[2]งบสพฐ!B192</f>
        <v>กิจกรรมการยกระดับคุณภาพการศึกษาเพื่อขับเคลื่อนโรงเรียนคุณภาพ</v>
      </c>
      <c r="C206" s="47" t="str">
        <f>+[2]งบสพฐ!C192</f>
        <v>20004 69 00133 00000</v>
      </c>
      <c r="D206" s="188">
        <f>+[2]งบสพฐ!D192</f>
        <v>0</v>
      </c>
      <c r="E206" s="188">
        <f>+[2]งบสพฐ!G192+[2]งบสพฐ!H192</f>
        <v>0</v>
      </c>
      <c r="F206" s="188">
        <f>+[2]งบสพฐ!I192+[2]งบสพฐ!J192</f>
        <v>0</v>
      </c>
      <c r="G206" s="188">
        <f>+[2]งบสพฐ!K192+[2]งบสพฐ!L192</f>
        <v>0</v>
      </c>
      <c r="H206" s="188">
        <f>+D206-E206-F206-G206</f>
        <v>0</v>
      </c>
      <c r="I206" s="64"/>
    </row>
    <row r="207" spans="1:9" ht="186" hidden="1" customHeight="1" x14ac:dyDescent="0.25">
      <c r="A207" s="194">
        <f>+[6]ระบบการควบคุมฯ!A385</f>
        <v>5.4</v>
      </c>
      <c r="B207" s="71" t="str">
        <f>+[6]ระบบการควบคุมฯ!B385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207" s="71" t="str">
        <f>+[6]ระบบการควบคุมฯ!C385</f>
        <v>20004 69 00135 00000</v>
      </c>
      <c r="D207" s="688">
        <f>+D208</f>
        <v>0</v>
      </c>
      <c r="E207" s="688">
        <f>+E208</f>
        <v>0</v>
      </c>
      <c r="F207" s="688">
        <f>+F208</f>
        <v>0</v>
      </c>
      <c r="G207" s="688">
        <f>+G208</f>
        <v>0</v>
      </c>
      <c r="H207" s="688">
        <f>+H208</f>
        <v>0</v>
      </c>
      <c r="I207" s="689"/>
    </row>
    <row r="208" spans="1:9" ht="74.400000000000006" hidden="1" customHeight="1" x14ac:dyDescent="0.25">
      <c r="A208" s="195"/>
      <c r="B208" s="171" t="s">
        <v>254</v>
      </c>
      <c r="C208" s="171"/>
      <c r="D208" s="196"/>
      <c r="E208" s="196"/>
      <c r="F208" s="196"/>
      <c r="G208" s="196"/>
      <c r="H208" s="196"/>
      <c r="I208" s="197"/>
    </row>
    <row r="209" spans="1:9" ht="45" customHeight="1" x14ac:dyDescent="0.25">
      <c r="A209" s="194">
        <f>+[6]ระบบการควบคุมฯ!A413</f>
        <v>5.5</v>
      </c>
      <c r="B209" s="71" t="str">
        <f>+[6]ระบบการควบคุมฯ!B413</f>
        <v xml:space="preserve">กิจกรรมการบริหารจัดการโรงเรียนขนาดเล็ก </v>
      </c>
      <c r="C209" s="71" t="str">
        <f>+[6]ระบบการควบคุมฯ!C413</f>
        <v>20004 69 52010 00000</v>
      </c>
      <c r="D209" s="688">
        <f>+D210</f>
        <v>27000</v>
      </c>
      <c r="E209" s="688">
        <f>+E210</f>
        <v>0</v>
      </c>
      <c r="F209" s="688">
        <f>+F210</f>
        <v>0</v>
      </c>
      <c r="G209" s="688">
        <f>+G210</f>
        <v>15000</v>
      </c>
      <c r="H209" s="688">
        <f>+H210</f>
        <v>12000</v>
      </c>
      <c r="I209" s="689"/>
    </row>
    <row r="210" spans="1:9" ht="37.200000000000003" x14ac:dyDescent="0.25">
      <c r="A210" s="195" t="str">
        <f>+[6]ระบบการควบคุมฯ!A414</f>
        <v>5.5.1</v>
      </c>
      <c r="B210" s="171" t="str">
        <f>+[6]ระบบการควบคุมฯ!B414</f>
        <v>งบดำเนินงาน   69112xx</v>
      </c>
      <c r="C210" s="171" t="str">
        <f>+[6]ระบบการควบคุมฯ!C414</f>
        <v>20004 3320 B800 2000000</v>
      </c>
      <c r="D210" s="196">
        <f>SUM(D211:D215)</f>
        <v>27000</v>
      </c>
      <c r="E210" s="196">
        <f t="shared" ref="E210:H210" si="52">SUM(E211:E215)</f>
        <v>0</v>
      </c>
      <c r="F210" s="196">
        <f t="shared" si="52"/>
        <v>0</v>
      </c>
      <c r="G210" s="196">
        <f t="shared" si="52"/>
        <v>15000</v>
      </c>
      <c r="H210" s="196">
        <f t="shared" si="52"/>
        <v>12000</v>
      </c>
      <c r="I210" s="197"/>
    </row>
    <row r="211" spans="1:9" ht="74.400000000000006" x14ac:dyDescent="0.25">
      <c r="A211" s="187" t="str">
        <f>+[6]ระบบการควบคุมฯ!A415</f>
        <v>5.5.1.1</v>
      </c>
      <c r="B211" s="47" t="str">
        <f>+[6]ระบบการควบคุมฯ!B415</f>
        <v xml:space="preserve">เพื่อสนับสนุนการดำเนินงานที่เกี่ยวข้องกับการบริหารโรงเรียนขนาดเล็ก </v>
      </c>
      <c r="C211" s="47" t="str">
        <f>+[6]ระบบการควบคุมฯ!C415</f>
        <v>ศธ 04002/ว383 ลว. 13 ม.ค. 69 โอนครั้งที่ 212</v>
      </c>
      <c r="D211" s="188">
        <f>+[6]ระบบการควบคุมฯ!F415</f>
        <v>27000</v>
      </c>
      <c r="E211" s="188">
        <f>+[6]ระบบการควบคุมฯ!G415+[6]ระบบการควบคุมฯ!H415</f>
        <v>0</v>
      </c>
      <c r="F211" s="188">
        <f>+[6]ระบบการควบคุมฯ!I415+[6]ระบบการควบคุมฯ!J415</f>
        <v>0</v>
      </c>
      <c r="G211" s="188">
        <f>+[6]ระบบการควบคุมฯ!K415+[6]ระบบการควบคุมฯ!L415</f>
        <v>15000</v>
      </c>
      <c r="H211" s="188">
        <f>+D211-E211-F211-G211</f>
        <v>12000</v>
      </c>
      <c r="I211" s="50" t="s">
        <v>198</v>
      </c>
    </row>
    <row r="212" spans="1:9" ht="47.4" customHeight="1" x14ac:dyDescent="0.25">
      <c r="A212" s="187" t="str">
        <f>+[6]ระบบการควบคุมฯ!A416</f>
        <v>5.5.1.2</v>
      </c>
      <c r="B212" s="47" t="str">
        <f>+[6]ระบบการควบคุมฯ!B416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212" s="47" t="str">
        <f>+[6]ระบบการควบคุมฯ!C416</f>
        <v>ศธ 04002/ว2800 ลว.24 มิ.ย.68 โอนครั้งที่ 617</v>
      </c>
      <c r="D212" s="188">
        <f>+[6]ระบบการควบคุมฯ!F416</f>
        <v>0</v>
      </c>
      <c r="E212" s="188">
        <f>+[6]ระบบการควบคุมฯ!G416+[6]ระบบการควบคุมฯ!H416</f>
        <v>0</v>
      </c>
      <c r="F212" s="188">
        <f>+[6]ระบบการควบคุมฯ!I416+[6]ระบบการควบคุมฯ!J416</f>
        <v>0</v>
      </c>
      <c r="G212" s="188">
        <f>+[6]ระบบการควบคุมฯ!K416+[6]ระบบการควบคุมฯ!L416</f>
        <v>0</v>
      </c>
      <c r="H212" s="188">
        <f>+D212-E212-F212-G212</f>
        <v>0</v>
      </c>
      <c r="I212" s="50" t="s">
        <v>209</v>
      </c>
    </row>
    <row r="213" spans="1:9" ht="111.6" x14ac:dyDescent="0.25">
      <c r="A213" s="187" t="str">
        <f>+[6]ระบบการควบคุมฯ!A417</f>
        <v>5.5.1.3</v>
      </c>
      <c r="B213" s="47" t="str">
        <f>+[6]ระบบการควบคุมฯ!B417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213" s="47" t="str">
        <f>+[6]ระบบการควบคุมฯ!C417</f>
        <v>ศธ 04002/ว41041 ลว.23 ก.ค.68 โอนครั้งที่ 729</v>
      </c>
      <c r="D213" s="188">
        <f>+[6]ระบบการควบคุมฯ!F417</f>
        <v>0</v>
      </c>
      <c r="E213" s="188">
        <f>+[6]ระบบการควบคุมฯ!G417+[6]ระบบการควบคุมฯ!H417</f>
        <v>0</v>
      </c>
      <c r="F213" s="188">
        <f>+[6]ระบบการควบคุมฯ!I417+[6]ระบบการควบคุมฯ!J417</f>
        <v>0</v>
      </c>
      <c r="G213" s="188">
        <f>+[6]ระบบการควบคุมฯ!K417+[6]ระบบการควบคุมฯ!L417</f>
        <v>0</v>
      </c>
      <c r="H213" s="188">
        <f>+D213-E213-F213-G213</f>
        <v>0</v>
      </c>
      <c r="I213" s="50" t="s">
        <v>209</v>
      </c>
    </row>
    <row r="214" spans="1:9" ht="37.200000000000003" customHeight="1" x14ac:dyDescent="0.25">
      <c r="A214" s="187" t="str">
        <f>+[6]ระบบการควบคุมฯ!A418</f>
        <v>5.1.8</v>
      </c>
      <c r="B214" s="47" t="str">
        <f>+[6]ระบบการควบคุมฯ!B418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14" s="47" t="str">
        <f>+[6]ระบบการควบคุมฯ!C418</f>
        <v>ศธ 04002/ว41933  ลว. 4 ส.ค.68 ครั้งที่ 816</v>
      </c>
      <c r="D214" s="188">
        <f>+[6]ระบบการควบคุมฯ!F418</f>
        <v>0</v>
      </c>
      <c r="E214" s="188">
        <f>+[6]ระบบการควบคุมฯ!G418+[6]ระบบการควบคุมฯ!H418</f>
        <v>0</v>
      </c>
      <c r="F214" s="188"/>
      <c r="G214" s="188">
        <f>+[6]ระบบการควบคุมฯ!K418+[6]ระบบการควบคุมฯ!L418</f>
        <v>0</v>
      </c>
      <c r="H214" s="188">
        <f t="shared" ref="H214" si="53">D214-E214-F214-G214</f>
        <v>0</v>
      </c>
      <c r="I214" s="50" t="s">
        <v>217</v>
      </c>
    </row>
    <row r="215" spans="1:9" ht="18.600000000000001" customHeight="1" x14ac:dyDescent="0.25">
      <c r="A215" s="187"/>
      <c r="B215" s="47"/>
      <c r="C215" s="47"/>
      <c r="D215" s="188"/>
      <c r="E215" s="188"/>
      <c r="F215" s="188"/>
      <c r="G215" s="188"/>
      <c r="H215" s="188"/>
      <c r="I215" s="50"/>
    </row>
    <row r="216" spans="1:9" ht="37.200000000000003" hidden="1" customHeight="1" x14ac:dyDescent="0.25">
      <c r="A216" s="698">
        <f>+[6]ระบบการควบคุมฯ!A435</f>
        <v>6</v>
      </c>
      <c r="B216" s="502" t="str">
        <f>+[6]ระบบการควบคุมฯ!B435</f>
        <v>โครงการส่งเสริมการเรียนรู้ขั้นพื้นฐานทุกที่ทุกเวลา</v>
      </c>
      <c r="C216" s="699" t="str">
        <f>+[6]ระบบการควบคุมฯ!C435</f>
        <v>20004 3300 C100</v>
      </c>
      <c r="D216" s="503">
        <f>SUM(D217:D218)</f>
        <v>1710692</v>
      </c>
      <c r="E216" s="503">
        <f t="shared" ref="E216:I216" si="54">SUM(E217:E218)</f>
        <v>0</v>
      </c>
      <c r="F216" s="503">
        <f t="shared" si="54"/>
        <v>0</v>
      </c>
      <c r="G216" s="503">
        <f t="shared" si="54"/>
        <v>6300</v>
      </c>
      <c r="H216" s="503">
        <f t="shared" si="54"/>
        <v>1704392</v>
      </c>
      <c r="I216" s="503">
        <f t="shared" si="54"/>
        <v>0</v>
      </c>
    </row>
    <row r="217" spans="1:9" ht="18.600000000000001" hidden="1" customHeight="1" x14ac:dyDescent="0.25">
      <c r="A217" s="602">
        <f>+[6]ระบบการควบคุมฯ!A438</f>
        <v>6.1</v>
      </c>
      <c r="B217" s="171" t="str">
        <f>+[6]ระบบการควบคุมฯ!B436</f>
        <v>งบดำเนินงาน   69112xx</v>
      </c>
      <c r="C217" s="73" t="str">
        <f>+[6]ระบบการควบคุมฯ!C436</f>
        <v>20004 3310 C100 2000000</v>
      </c>
      <c r="D217" s="191">
        <f>+D225</f>
        <v>1686492</v>
      </c>
      <c r="E217" s="191">
        <f t="shared" ref="E217:H217" si="55">+E225</f>
        <v>0</v>
      </c>
      <c r="F217" s="191">
        <f t="shared" si="55"/>
        <v>0</v>
      </c>
      <c r="G217" s="191">
        <f t="shared" si="55"/>
        <v>0</v>
      </c>
      <c r="H217" s="191">
        <f t="shared" si="55"/>
        <v>1686492</v>
      </c>
      <c r="I217" s="57"/>
    </row>
    <row r="218" spans="1:9" ht="93.6" hidden="1" customHeight="1" x14ac:dyDescent="0.25">
      <c r="A218" s="602">
        <f>+[6]ระบบการควบคุมฯ!A439</f>
        <v>6.1</v>
      </c>
      <c r="B218" s="171" t="str">
        <f>+[6]ระบบการควบคุมฯ!B439</f>
        <v>งบดำเนินงาน   69112xx</v>
      </c>
      <c r="C218" s="73" t="str">
        <f>+[6]ระบบการควบคุมฯ!C439</f>
        <v>20004 3320 C100 2000000</v>
      </c>
      <c r="D218" s="191">
        <f>+D220+D228</f>
        <v>24200</v>
      </c>
      <c r="E218" s="191">
        <f t="shared" ref="E218:H218" si="56">+E220+E228</f>
        <v>0</v>
      </c>
      <c r="F218" s="191">
        <f t="shared" si="56"/>
        <v>0</v>
      </c>
      <c r="G218" s="191">
        <f t="shared" si="56"/>
        <v>6300</v>
      </c>
      <c r="H218" s="191">
        <f t="shared" si="56"/>
        <v>17900</v>
      </c>
      <c r="I218" s="57"/>
    </row>
    <row r="219" spans="1:9" ht="372" hidden="1" customHeight="1" x14ac:dyDescent="0.25">
      <c r="A219" s="235">
        <f>+[6]ระบบการควบคุมฯ!A438</f>
        <v>6.1</v>
      </c>
      <c r="B219" s="49" t="str">
        <f>+[6]ระบบการควบคุมฯ!B438</f>
        <v>กิจกรรมพัฒนาระบบนิเวศทางด้านดิจิทัลเพื่อการเรียนรู้ขั้นพื้นฐาน</v>
      </c>
      <c r="C219" s="77" t="str">
        <f>+[6]ระบบการควบคุมฯ!C438</f>
        <v xml:space="preserve">20004 69 00131 00000             </v>
      </c>
      <c r="D219" s="236">
        <f>+D220+D225</f>
        <v>1709692</v>
      </c>
      <c r="E219" s="236">
        <f t="shared" ref="E219:H219" si="57">+E220+E225</f>
        <v>0</v>
      </c>
      <c r="F219" s="236">
        <f t="shared" si="57"/>
        <v>0</v>
      </c>
      <c r="G219" s="236">
        <f t="shared" si="57"/>
        <v>5500</v>
      </c>
      <c r="H219" s="236">
        <f t="shared" si="57"/>
        <v>1704192</v>
      </c>
      <c r="I219" s="448"/>
    </row>
    <row r="220" spans="1:9" ht="55.8" hidden="1" customHeight="1" x14ac:dyDescent="0.25">
      <c r="A220" s="602">
        <f>+[6]ระบบการควบคุมฯ!A439</f>
        <v>6.1</v>
      </c>
      <c r="B220" s="171" t="str">
        <f>+[6]ระบบการควบคุมฯ!B439</f>
        <v>งบดำเนินงาน   69112xx</v>
      </c>
      <c r="C220" s="73" t="str">
        <f>+[6]ระบบการควบคุมฯ!C439</f>
        <v>20004 3320 C100 2000000</v>
      </c>
      <c r="D220" s="191">
        <f>SUM(D221:D224)</f>
        <v>23200</v>
      </c>
      <c r="E220" s="191">
        <f t="shared" ref="E220:H220" si="58">SUM(E221:E224)</f>
        <v>0</v>
      </c>
      <c r="F220" s="191">
        <f t="shared" si="58"/>
        <v>0</v>
      </c>
      <c r="G220" s="191">
        <f t="shared" si="58"/>
        <v>5500</v>
      </c>
      <c r="H220" s="191">
        <f t="shared" si="58"/>
        <v>17700</v>
      </c>
      <c r="I220" s="57"/>
    </row>
    <row r="221" spans="1:9" ht="37.200000000000003" hidden="1" customHeight="1" x14ac:dyDescent="0.25">
      <c r="A221" s="187" t="str">
        <f>+[6]ระบบการควบคุมฯ!A440</f>
        <v>6.1.1.1</v>
      </c>
      <c r="B221" s="47" t="str">
        <f>+[6]ระบบการควบคุมฯ!B440</f>
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</c>
      <c r="C221" s="47" t="str">
        <f>+[6]ระบบการควบคุมฯ!C440</f>
        <v>ศธ 04002/ว49691 ลว.28 พ.ย. 68 โอนครั้งที่ 119</v>
      </c>
      <c r="D221" s="188">
        <f>+[6]ระบบการควบคุมฯ!F440</f>
        <v>800</v>
      </c>
      <c r="E221" s="188">
        <f>+[6]ระบบการควบคุมฯ!G440+[6]ระบบการควบคุมฯ!H440</f>
        <v>0</v>
      </c>
      <c r="F221" s="188">
        <f>+[6]ระบบการควบคุมฯ!I440+[6]ระบบการควบคุมฯ!J440</f>
        <v>0</v>
      </c>
      <c r="G221" s="188">
        <f>+[6]ระบบการควบคุมฯ!K440+[6]ระบบการควบคุมฯ!L440</f>
        <v>0</v>
      </c>
      <c r="H221" s="188">
        <f>+D221-E221-F221-G221</f>
        <v>800</v>
      </c>
      <c r="I221" s="50" t="s">
        <v>267</v>
      </c>
    </row>
    <row r="222" spans="1:9" ht="18.600000000000001" customHeight="1" x14ac:dyDescent="0.25">
      <c r="A222" s="187" t="str">
        <f>+[6]ระบบการควบคุมฯ!A441</f>
        <v>6.1.1.2</v>
      </c>
      <c r="B222" s="47" t="str">
        <f>+[6]ระบบการควบคุมฯ!B441</f>
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</c>
      <c r="C222" s="47" t="str">
        <f>+[6]ระบบการควบคุมฯ!C441</f>
        <v>ศธ 04002/ว861 ลว.20 ม.ค.69 โอนครั้งที่ 236</v>
      </c>
      <c r="D222" s="188">
        <f>+[6]ระบบการควบคุมฯ!F441</f>
        <v>400</v>
      </c>
      <c r="E222" s="188">
        <f>+[6]ระบบการควบคุมฯ!G441+[6]ระบบการควบคุมฯ!H441</f>
        <v>0</v>
      </c>
      <c r="F222" s="188">
        <f>+[6]ระบบการควบคุมฯ!I441+[6]ระบบการควบคุมฯ!J441</f>
        <v>0</v>
      </c>
      <c r="G222" s="188">
        <f>+[6]ระบบการควบคุมฯ!K441+[6]ระบบการควบคุมฯ!L441</f>
        <v>400</v>
      </c>
      <c r="H222" s="188">
        <f>+D222-E222-F222-G222</f>
        <v>0</v>
      </c>
      <c r="I222" s="50" t="s">
        <v>268</v>
      </c>
    </row>
    <row r="223" spans="1:9" ht="61.8" customHeight="1" x14ac:dyDescent="0.25">
      <c r="A223" s="187" t="str">
        <f>+[6]ระบบการควบคุมฯ!A442</f>
        <v>6.1.1.3</v>
      </c>
      <c r="B223" s="47" t="str">
        <f>+[6]ระบบการควบคุมฯ!B442</f>
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</c>
      <c r="C223" s="47" t="str">
        <f>+[6]ระบบการควบคุมฯ!C442</f>
        <v>ศธ 04002/ว5217 ลว.26 มี.ค.69 โอนครั้งที่ 394</v>
      </c>
      <c r="D223" s="188">
        <f>+[6]ระบบการควบคุมฯ!F442</f>
        <v>10000</v>
      </c>
      <c r="E223" s="188">
        <f>+[6]ระบบการควบคุมฯ!G442+[6]ระบบการควบคุมฯ!H442</f>
        <v>0</v>
      </c>
      <c r="F223" s="188">
        <f>+[6]ระบบการควบคุมฯ!I442+[6]ระบบการควบคุมฯ!J442</f>
        <v>0</v>
      </c>
      <c r="G223" s="188">
        <f>+[6]ระบบการควบคุมฯ!K442+[6]ระบบการควบคุมฯ!L442</f>
        <v>2550</v>
      </c>
      <c r="H223" s="188">
        <f>+D223-E223-F223-G223</f>
        <v>7450</v>
      </c>
      <c r="I223" s="50"/>
    </row>
    <row r="224" spans="1:9" ht="130.19999999999999" hidden="1" customHeight="1" x14ac:dyDescent="0.25">
      <c r="A224" s="187" t="str">
        <f>+[6]ระบบการควบคุมฯ!A443</f>
        <v>6.1.1.4</v>
      </c>
      <c r="B224" s="47" t="str">
        <f>+[6]ระบบการควบคุมฯ!B443</f>
        <v xml:space="preserve">ค่าใช้จ่ายในการขับเคลื่อน และการสร้างเครือข่ายเพื่อการพัฒนาประยุกต์ใช้อุปกรณ์เพื่อการเรียนรู้แห่งชาติ โดยใช้เทคโนโลยีเป็นฐาน (National Digital Learning Platform : NDLP)/ค่าใช้จ่ายในการดำเนินการติดตามและประเมินผลการขับเคลื่อนการประยุกต์ใช้อุปกรณ์กับแพลตฟอร์มการจัดการเรียนรู้ขั้นพื้นฐานทุกที่ทุกเวลา (Anywhere Anytime) ระหว่างวันที่ 15 – 19 มิถุนายน 2569 ณ สำนักงานเขตพื้นที่การศึกษามัธยมศึกษา   5 แห่ง </v>
      </c>
      <c r="C224" s="47" t="str">
        <f>+[6]ระบบการควบคุมฯ!C443</f>
        <v>ศธ 04002/ว6961 ลว.28 เม.ย.69 โอนครั้งที่ 472</v>
      </c>
      <c r="D224" s="188">
        <f>+[6]ระบบการควบคุมฯ!F443</f>
        <v>12000</v>
      </c>
      <c r="E224" s="188">
        <f>+[6]ระบบการควบคุมฯ!G443+[6]ระบบการควบคุมฯ!H443</f>
        <v>0</v>
      </c>
      <c r="F224" s="188">
        <f>+[6]ระบบการควบคุมฯ!I443+[6]ระบบการควบคุมฯ!J443</f>
        <v>0</v>
      </c>
      <c r="G224" s="188">
        <f>+[6]ระบบการควบคุมฯ!K443+[6]ระบบการควบคุมฯ!L443</f>
        <v>2550</v>
      </c>
      <c r="H224" s="188">
        <f>+D224-E224-F224-G224</f>
        <v>9450</v>
      </c>
      <c r="I224" s="50"/>
    </row>
    <row r="225" spans="1:9" ht="55.8" hidden="1" customHeight="1" x14ac:dyDescent="0.25">
      <c r="A225" s="1237">
        <f>+[6]ระบบการควบคุมฯ!A444</f>
        <v>6.2</v>
      </c>
      <c r="B225" s="171" t="str">
        <f>+[6]ระบบการควบคุมฯ!B444</f>
        <v>งบดำเนินงาน   69112xx</v>
      </c>
      <c r="C225" s="73" t="str">
        <f>+[6]ระบบการควบคุมฯ!C444</f>
        <v>20004 3310 C100 2000000</v>
      </c>
      <c r="D225" s="191">
        <f>SUM(D226)</f>
        <v>1686492</v>
      </c>
      <c r="E225" s="191">
        <f t="shared" ref="E225:H225" si="59">SUM(E226)</f>
        <v>0</v>
      </c>
      <c r="F225" s="191">
        <f t="shared" si="59"/>
        <v>0</v>
      </c>
      <c r="G225" s="191">
        <f t="shared" si="59"/>
        <v>0</v>
      </c>
      <c r="H225" s="191">
        <f t="shared" si="59"/>
        <v>1686492</v>
      </c>
      <c r="I225" s="57"/>
    </row>
    <row r="226" spans="1:9" ht="18.600000000000001" hidden="1" customHeight="1" x14ac:dyDescent="0.25">
      <c r="A226" s="187" t="str">
        <f>+[6]ระบบการควบคุมฯ!A445</f>
        <v>6.2.1</v>
      </c>
      <c r="B226" s="47" t="str">
        <f>+[6]ระบบการควบคุมฯ!B445</f>
        <v>ค่าเช่าใช้อุปกรณ์การเรียนการสอนสำหรับครู และรายการค่าเช่าใช้อุปกรณ์การเรียนการสอนสำหรับนักเรียน 6 เดือน</v>
      </c>
      <c r="C226" s="47" t="str">
        <f>+[6]ระบบการควบคุมฯ!C445</f>
        <v>ศธ 04002/ว8963 ลว.28 พค. 2565 โอนครั้งที่ 596</v>
      </c>
      <c r="D226" s="188">
        <f>+[6]ระบบการควบคุมฯ!F445</f>
        <v>1686492</v>
      </c>
      <c r="E226" s="188">
        <f>+[6]ระบบการควบคุมฯ!G445+[6]ระบบการควบคุมฯ!H445</f>
        <v>0</v>
      </c>
      <c r="F226" s="188">
        <f>+[6]ระบบการควบคุมฯ!I445+[6]ระบบการควบคุมฯ!J445</f>
        <v>0</v>
      </c>
      <c r="G226" s="188">
        <f>+[6]ระบบการควบคุมฯ!K445+[6]ระบบการควบคุมฯ!L445</f>
        <v>0</v>
      </c>
      <c r="H226" s="188">
        <f>+D226-E226-F226-G226</f>
        <v>1686492</v>
      </c>
      <c r="I226" s="50" t="s">
        <v>14</v>
      </c>
    </row>
    <row r="227" spans="1:9" ht="46.8" customHeight="1" x14ac:dyDescent="0.25">
      <c r="A227" s="235">
        <f>+[6]ระบบการควบคุมฯ!A447</f>
        <v>6.2</v>
      </c>
      <c r="B227" s="49" t="str">
        <f>+[6]ระบบการควบคุมฯ!B447</f>
        <v xml:space="preserve">กิจกรรมความมั่นคงปลอดภัยทางไซเบอร์และการคุ้มครองข้อมูลส่วนบุคคล         </v>
      </c>
      <c r="C227" s="77" t="str">
        <f>+[6]ระบบการควบคุมฯ!C447</f>
        <v xml:space="preserve">20004 69 00139 00000             </v>
      </c>
      <c r="D227" s="236">
        <f t="shared" ref="D227:H228" si="60">+D228</f>
        <v>1000</v>
      </c>
      <c r="E227" s="236">
        <f t="shared" si="60"/>
        <v>0</v>
      </c>
      <c r="F227" s="236">
        <f t="shared" si="60"/>
        <v>0</v>
      </c>
      <c r="G227" s="236">
        <f t="shared" si="60"/>
        <v>800</v>
      </c>
      <c r="H227" s="236">
        <f t="shared" si="60"/>
        <v>200</v>
      </c>
      <c r="I227" s="448"/>
    </row>
    <row r="228" spans="1:9" ht="18.600000000000001" customHeight="1" x14ac:dyDescent="0.25">
      <c r="A228" s="226">
        <f>+[6]ระบบการควบคุมฯ!A448</f>
        <v>0</v>
      </c>
      <c r="B228" s="171" t="str">
        <f>+[6]ระบบการควบคุมฯ!B448</f>
        <v>งบดำเนินงาน   69112xx</v>
      </c>
      <c r="C228" s="73" t="str">
        <f>+[6]ระบบการควบคุมฯ!C448</f>
        <v>20004 3320 C100 2000000</v>
      </c>
      <c r="D228" s="191">
        <f>+D229</f>
        <v>1000</v>
      </c>
      <c r="E228" s="191">
        <f t="shared" si="60"/>
        <v>0</v>
      </c>
      <c r="F228" s="191">
        <f t="shared" si="60"/>
        <v>0</v>
      </c>
      <c r="G228" s="191">
        <f t="shared" si="60"/>
        <v>800</v>
      </c>
      <c r="H228" s="191">
        <f t="shared" si="60"/>
        <v>200</v>
      </c>
      <c r="I228" s="57"/>
    </row>
    <row r="229" spans="1:9" ht="37.200000000000003" customHeight="1" x14ac:dyDescent="0.25">
      <c r="A229" s="187" t="str">
        <f>+[6]ระบบการควบคุมฯ!A449</f>
        <v>6.2.1</v>
      </c>
      <c r="B229" s="47" t="str">
        <f>+[6]ระบบการควบคุมฯ!B449</f>
        <v>ค่าใช้จ่ายในการเดินทางเข้าร่วมการประชุมเชิงปฏิบัติการเพื่อพัฒนาความมั่นคงปลอดภัยทางไซเบอร์และการคุ้มครองข้อมูลส่วนบุคคล ระหว่างวันที่ 27 - 30 พฤษภาคม 2569 ณ โรงแรมบางกอกพาเลส</v>
      </c>
      <c r="C229" s="47" t="str">
        <f>+[6]ระบบการควบคุมฯ!C449</f>
        <v>ศธ 04002/ว8447 ลว.20 พ.ค. 69 โอนครั้งที่ 563</v>
      </c>
      <c r="D229" s="188">
        <f>+[6]ระบบการควบคุมฯ!F449</f>
        <v>1000</v>
      </c>
      <c r="E229" s="188">
        <f>+[6]ระบบการควบคุมฯ!G449+[6]ระบบการควบคุมฯ!H449</f>
        <v>0</v>
      </c>
      <c r="F229" s="188">
        <f>+[6]ระบบการควบคุมฯ!I449+[6]ระบบการควบคุมฯ!J449</f>
        <v>0</v>
      </c>
      <c r="G229" s="188">
        <f>+[6]ระบบการควบคุมฯ!K449+[6]ระบบการควบคุมฯ!L449</f>
        <v>800</v>
      </c>
      <c r="H229" s="188">
        <f>+D229-E229-F229-G229</f>
        <v>200</v>
      </c>
      <c r="I229" s="50" t="s">
        <v>289</v>
      </c>
    </row>
    <row r="230" spans="1:9" ht="37.200000000000003" customHeight="1" x14ac:dyDescent="0.25">
      <c r="A230" s="661" t="str">
        <f>+[2]งบสพฐ!A196</f>
        <v>5.1.1.3</v>
      </c>
      <c r="B230" s="662" t="str">
        <f>+[2]งบสพฐ!B196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230" s="662"/>
      <c r="D230" s="664">
        <f>+D231+D232</f>
        <v>109514460</v>
      </c>
      <c r="E230" s="664">
        <f t="shared" ref="E230:H230" si="61">+E231+E232</f>
        <v>0</v>
      </c>
      <c r="F230" s="664">
        <f t="shared" si="61"/>
        <v>0</v>
      </c>
      <c r="G230" s="664">
        <f t="shared" si="61"/>
        <v>109452983</v>
      </c>
      <c r="H230" s="664">
        <f t="shared" si="61"/>
        <v>61477</v>
      </c>
      <c r="I230" s="666"/>
    </row>
    <row r="231" spans="1:9" ht="18.600000000000001" customHeight="1" x14ac:dyDescent="0.25">
      <c r="A231" s="195"/>
      <c r="B231" s="171" t="s">
        <v>258</v>
      </c>
      <c r="C231" s="171"/>
      <c r="D231" s="191">
        <f>+D302+D309</f>
        <v>54200</v>
      </c>
      <c r="E231" s="191">
        <f t="shared" ref="E231:H231" si="62">+E302+E309</f>
        <v>0</v>
      </c>
      <c r="F231" s="191">
        <f t="shared" si="62"/>
        <v>0</v>
      </c>
      <c r="G231" s="191">
        <f t="shared" si="62"/>
        <v>34800</v>
      </c>
      <c r="H231" s="191">
        <f t="shared" si="62"/>
        <v>19400</v>
      </c>
      <c r="I231" s="193"/>
    </row>
    <row r="232" spans="1:9" ht="18.600000000000001" hidden="1" customHeight="1" x14ac:dyDescent="0.25">
      <c r="A232" s="195"/>
      <c r="B232" s="171" t="s">
        <v>259</v>
      </c>
      <c r="C232" s="171"/>
      <c r="D232" s="191">
        <f>+D235</f>
        <v>109460260</v>
      </c>
      <c r="E232" s="191">
        <f t="shared" ref="E232:H232" si="63">+E235</f>
        <v>0</v>
      </c>
      <c r="F232" s="191">
        <f t="shared" si="63"/>
        <v>0</v>
      </c>
      <c r="G232" s="191">
        <f t="shared" si="63"/>
        <v>109418183</v>
      </c>
      <c r="H232" s="191">
        <f t="shared" si="63"/>
        <v>42077</v>
      </c>
      <c r="I232" s="193"/>
    </row>
    <row r="233" spans="1:9" ht="37.200000000000003" hidden="1" customHeight="1" x14ac:dyDescent="0.25">
      <c r="A233" s="478">
        <f>+[6]ระบบการควบคุมฯ!A461</f>
        <v>1</v>
      </c>
      <c r="B233" s="481" t="str">
        <f>+[6]ระบบการควบคุมฯ!B461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33" s="481" t="str">
        <f>+[6]ระบบการควบคุมฯ!C461</f>
        <v>20004 45002400</v>
      </c>
      <c r="D233" s="479">
        <f>+D234</f>
        <v>109460260</v>
      </c>
      <c r="E233" s="479">
        <f t="shared" ref="D233:I235" si="64">+E234</f>
        <v>0</v>
      </c>
      <c r="F233" s="479">
        <f t="shared" si="64"/>
        <v>0</v>
      </c>
      <c r="G233" s="479">
        <f t="shared" si="64"/>
        <v>109418183</v>
      </c>
      <c r="H233" s="479">
        <f t="shared" si="64"/>
        <v>42077</v>
      </c>
      <c r="I233" s="480"/>
    </row>
    <row r="234" spans="1:9" ht="18.600000000000001" hidden="1" customHeight="1" x14ac:dyDescent="0.25">
      <c r="A234" s="184">
        <f>+[6]ระบบการควบคุมฯ!A463</f>
        <v>1.1000000000000001</v>
      </c>
      <c r="B234" s="71" t="str">
        <f>+[6]ระบบการควบคุมฯ!B463</f>
        <v xml:space="preserve">กิจกรรมการสนับสนุนค่าใช้จ่ายในการจัดการศึกษาขั้นพื้นฐาน </v>
      </c>
      <c r="C234" s="198" t="str">
        <f>+[6]ระบบการควบคุมฯ!C463</f>
        <v>20004 69 51993 00000</v>
      </c>
      <c r="D234" s="185">
        <f t="shared" si="64"/>
        <v>109460260</v>
      </c>
      <c r="E234" s="185">
        <f t="shared" si="64"/>
        <v>0</v>
      </c>
      <c r="F234" s="185">
        <f t="shared" si="64"/>
        <v>0</v>
      </c>
      <c r="G234" s="185">
        <f t="shared" si="64"/>
        <v>109418183</v>
      </c>
      <c r="H234" s="185">
        <f t="shared" si="64"/>
        <v>42077</v>
      </c>
      <c r="I234" s="58"/>
    </row>
    <row r="235" spans="1:9" ht="18.600000000000001" hidden="1" customHeight="1" x14ac:dyDescent="0.25">
      <c r="A235" s="190"/>
      <c r="B235" s="171" t="str">
        <f>+[6]ระบบการควบคุมฯ!B464</f>
        <v xml:space="preserve"> งบเงินอุดหนุน 6911410</v>
      </c>
      <c r="C235" s="73" t="str">
        <f>+[6]ระบบการควบคุมฯ!C464</f>
        <v>20004 45002400</v>
      </c>
      <c r="D235" s="191">
        <f>+D236</f>
        <v>109460260</v>
      </c>
      <c r="E235" s="191">
        <f t="shared" si="64"/>
        <v>0</v>
      </c>
      <c r="F235" s="191">
        <f t="shared" si="64"/>
        <v>0</v>
      </c>
      <c r="G235" s="191">
        <f t="shared" si="64"/>
        <v>109418183</v>
      </c>
      <c r="H235" s="191">
        <f t="shared" si="64"/>
        <v>42077</v>
      </c>
      <c r="I235" s="57"/>
    </row>
    <row r="236" spans="1:9" ht="74.400000000000006" hidden="1" customHeight="1" x14ac:dyDescent="0.25">
      <c r="A236" s="199" t="str">
        <f>+[6]ระบบการควบคุมฯ!A465</f>
        <v>1.1.1</v>
      </c>
      <c r="B236" s="200" t="str">
        <f>+[6]ระบบการควบคุมฯ!B465</f>
        <v xml:space="preserve">เงินอุดหนุนทั่วไป รายการค่าใช้จ่ายในการจัดการศึกษาขั้นพื้นฐาน </v>
      </c>
      <c r="C236" s="201">
        <f>+[6]ระบบการควบคุมฯ!C465</f>
        <v>0</v>
      </c>
      <c r="D236" s="202">
        <f>+D237+D243+D254+D259+D277+D284+D291+D293+D298</f>
        <v>109460260</v>
      </c>
      <c r="E236" s="202">
        <f>+E237+E243+E254+E259+E277+E284+E291+E293+E298</f>
        <v>0</v>
      </c>
      <c r="F236" s="202">
        <f>+F237+F243+F254+F259+F277+F284+F291+F293+F298</f>
        <v>0</v>
      </c>
      <c r="G236" s="202">
        <f>+G237+G243+G254+G259+G277+G284+G291+G293+G298</f>
        <v>109418183</v>
      </c>
      <c r="H236" s="202">
        <f>+H237+H243+H254+H259+H277+H284+H291+H293+H298</f>
        <v>42077</v>
      </c>
      <c r="I236" s="203"/>
    </row>
    <row r="237" spans="1:9" ht="18.600000000000001" hidden="1" customHeight="1" x14ac:dyDescent="0.25">
      <c r="A237" s="204" t="str">
        <f>+[6]ระบบการควบคุมฯ!A466</f>
        <v>1.1.1.1</v>
      </c>
      <c r="B237" s="603" t="str">
        <f>+[6]ระบบการควบคุมฯ!B466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37" s="603" t="str">
        <f>+[6]ระบบการควบคุมฯ!C466</f>
        <v>ศธ 04002/ว1018 ลว.8/3/2024โอนครั้งที่ 209</v>
      </c>
      <c r="D237" s="604">
        <f>SUM(D238:D242)</f>
        <v>0</v>
      </c>
      <c r="E237" s="604">
        <f t="shared" ref="E237:I237" si="65">SUM(E238:E242)</f>
        <v>0</v>
      </c>
      <c r="F237" s="604">
        <f t="shared" si="65"/>
        <v>0</v>
      </c>
      <c r="G237" s="604">
        <f t="shared" si="65"/>
        <v>0</v>
      </c>
      <c r="H237" s="604">
        <f t="shared" si="65"/>
        <v>0</v>
      </c>
      <c r="I237" s="604">
        <f t="shared" si="65"/>
        <v>0</v>
      </c>
    </row>
    <row r="238" spans="1:9" ht="167.4" hidden="1" customHeight="1" x14ac:dyDescent="0.25">
      <c r="A238" s="187" t="str">
        <f>+[6]ระบบการควบคุมฯ!A468</f>
        <v>1)</v>
      </c>
      <c r="B238" s="66" t="str">
        <f>+[6]ระบบการควบคุมฯ!B468</f>
        <v>ค่าหนังสือเรียน รหัสบัญชีย่อย 0022001/10,931,200</v>
      </c>
      <c r="C238" s="66" t="str">
        <f>+[6]ระบบการควบคุมฯ!C468</f>
        <v>20004 42002270 4100040</v>
      </c>
      <c r="D238" s="188"/>
      <c r="E238" s="159"/>
      <c r="F238" s="189"/>
      <c r="G238" s="159"/>
      <c r="H238" s="189">
        <f>+D238-E238-F238-G238</f>
        <v>0</v>
      </c>
      <c r="I238" s="59" t="s">
        <v>14</v>
      </c>
    </row>
    <row r="239" spans="1:9" ht="167.4" hidden="1" customHeight="1" x14ac:dyDescent="0.25">
      <c r="A239" s="187" t="str">
        <f>+[6]ระบบการควบคุมฯ!A470</f>
        <v>2)</v>
      </c>
      <c r="B239" s="66" t="str">
        <f>+[6]ระบบการควบคุมฯ!B470</f>
        <v>ค่าอุปกรณ์การเรียน รหัสบัญชีย่อย 0022002/3,421,000</v>
      </c>
      <c r="C239" s="66" t="str">
        <f>+[6]ระบบการควบคุมฯ!C470</f>
        <v>20004 42002270 4100117</v>
      </c>
      <c r="D239" s="188"/>
      <c r="E239" s="159"/>
      <c r="F239" s="189"/>
      <c r="G239" s="159"/>
      <c r="H239" s="189">
        <f t="shared" ref="H239:H242" si="66">+D239-E239-F239-G239</f>
        <v>0</v>
      </c>
      <c r="I239" s="59" t="s">
        <v>14</v>
      </c>
    </row>
    <row r="240" spans="1:9" ht="37.200000000000003" hidden="1" customHeight="1" x14ac:dyDescent="0.25">
      <c r="A240" s="187" t="str">
        <f>+[6]ระบบการควบคุมฯ!A471</f>
        <v>3)</v>
      </c>
      <c r="B240" s="66" t="str">
        <f>+[6]ระบบการควบคุมฯ!B471</f>
        <v>ค่าเครื่องแบบนักเรียน รหัสบัญชีย่อย 0022003/6,461,500</v>
      </c>
      <c r="C240" s="66" t="str">
        <f>+[6]ระบบการควบคุมฯ!C471</f>
        <v>20004 42002270 4100194</v>
      </c>
      <c r="D240" s="188"/>
      <c r="E240" s="159"/>
      <c r="F240" s="189"/>
      <c r="G240" s="159"/>
      <c r="H240" s="189">
        <f t="shared" si="66"/>
        <v>0</v>
      </c>
      <c r="I240" s="59" t="s">
        <v>14</v>
      </c>
    </row>
    <row r="241" spans="1:9" ht="18.600000000000001" hidden="1" customHeight="1" x14ac:dyDescent="0.25">
      <c r="A241" s="187" t="str">
        <f>+[6]ระบบการควบคุมฯ!A473</f>
        <v>4)</v>
      </c>
      <c r="B241" s="66" t="str">
        <f>+[6]ระบบการควบคุมฯ!B473</f>
        <v>ค่ากิจกรรมพัฒนาคุณภาพผู้เรียน รหัสบัญชีย่อย 0022004/2,636,400</v>
      </c>
      <c r="C241" s="66" t="str">
        <f>+[6]ระบบการควบคุมฯ!C473</f>
        <v>20005 42002270 4100271</v>
      </c>
      <c r="D241" s="188"/>
      <c r="E241" s="159"/>
      <c r="F241" s="189"/>
      <c r="G241" s="159"/>
      <c r="H241" s="189">
        <f t="shared" si="66"/>
        <v>0</v>
      </c>
      <c r="I241" s="59" t="s">
        <v>14</v>
      </c>
    </row>
    <row r="242" spans="1:9" ht="37.200000000000003" hidden="1" customHeight="1" x14ac:dyDescent="0.25">
      <c r="A242" s="187" t="str">
        <f>+[6]ระบบการควบคุมฯ!A475</f>
        <v>5)</v>
      </c>
      <c r="B242" s="66" t="str">
        <f>+[6]ระบบการควบคุมฯ!B475</f>
        <v>ค่าจัดการเรียนการสอน รหัสบัญชีย่อย 0022005/4,713,100</v>
      </c>
      <c r="C242" s="66" t="str">
        <f>+[6]ระบบการควบคุมฯ!C475</f>
        <v>20006 42002270 4100348</v>
      </c>
      <c r="D242" s="188"/>
      <c r="E242" s="159"/>
      <c r="F242" s="189"/>
      <c r="G242" s="159"/>
      <c r="H242" s="189">
        <f t="shared" si="66"/>
        <v>0</v>
      </c>
      <c r="I242" s="59" t="s">
        <v>14</v>
      </c>
    </row>
    <row r="243" spans="1:9" ht="37.200000000000003" hidden="1" customHeight="1" x14ac:dyDescent="0.25">
      <c r="A243" s="182" t="str">
        <f>+[6]ระบบการควบคุมฯ!A477</f>
        <v>1.1.1.2</v>
      </c>
      <c r="B243" s="192" t="str">
        <f>+[6]ระบบการควบคุมฯ!B477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43" s="219">
        <f>+[6]ระบบการควบคุมฯ!C477</f>
        <v>0</v>
      </c>
      <c r="D243" s="183">
        <f>SUM(D249:D253)</f>
        <v>104377708</v>
      </c>
      <c r="E243" s="183">
        <f t="shared" ref="E243:H243" si="67">SUM(E249:E253)</f>
        <v>0</v>
      </c>
      <c r="F243" s="183">
        <f t="shared" si="67"/>
        <v>0</v>
      </c>
      <c r="G243" s="183">
        <f t="shared" si="67"/>
        <v>104367083</v>
      </c>
      <c r="H243" s="183">
        <f t="shared" si="67"/>
        <v>10625</v>
      </c>
      <c r="I243" s="183">
        <f t="shared" ref="I243" si="68">SUM(I249:I251)</f>
        <v>0</v>
      </c>
    </row>
    <row r="244" spans="1:9" ht="37.200000000000003" hidden="1" customHeight="1" x14ac:dyDescent="0.25">
      <c r="A244" s="182">
        <f>+[6]ระบบการควบคุมฯ!A478</f>
        <v>1</v>
      </c>
      <c r="B244" s="192" t="str">
        <f>+[6]ระบบการควบคุมฯ!B478</f>
        <v xml:space="preserve"> ภาคเรียนที่ 2/2568 70%  จำนวน 37,488,985.00  บาท</v>
      </c>
      <c r="C244" s="192" t="str">
        <f>+[6]ระบบการควบคุมฯ!C478</f>
        <v>ศธ 04002/ว47248 ลว.22/ต.ค./2025 โอนครั้งที่ 13</v>
      </c>
      <c r="D244" s="183"/>
      <c r="E244" s="183"/>
      <c r="F244" s="183"/>
      <c r="G244" s="183"/>
      <c r="H244" s="183"/>
      <c r="I244" s="183"/>
    </row>
    <row r="245" spans="1:9" ht="74.400000000000006" hidden="1" customHeight="1" x14ac:dyDescent="0.25">
      <c r="A245" s="182">
        <f>+[6]ระบบการควบคุมฯ!A479</f>
        <v>2</v>
      </c>
      <c r="B245" s="192" t="str">
        <f>+[6]ระบบการควบคุมฯ!B479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45" s="192" t="str">
        <f>+[6]ระบบการควบคุมฯ!C479</f>
        <v>ศธ 04002/ว50952 ลว.22/ธ.ค./2025 โอนครั้งที่ 167</v>
      </c>
      <c r="D245" s="183"/>
      <c r="E245" s="183"/>
      <c r="F245" s="183"/>
      <c r="G245" s="183"/>
      <c r="H245" s="183"/>
      <c r="I245" s="183"/>
    </row>
    <row r="246" spans="1:9" ht="31.2" hidden="1" customHeight="1" x14ac:dyDescent="0.25">
      <c r="A246" s="182">
        <f>+[6]ระบบการควบคุมฯ!A480</f>
        <v>3</v>
      </c>
      <c r="B246" s="192" t="str">
        <f>+[6]ระบบการควบคุมฯ!B480</f>
        <v xml:space="preserve"> ภาคเรียนที่ 1/2569 70% จำนวน 51,718,283‬.00   บาท</v>
      </c>
      <c r="C246" s="192" t="str">
        <f>+[6]ระบบการควบคุมฯ!C480</f>
        <v>ศธ 04002/ว5805 ลว.7 เม.ย.69 โอนครั้งที่ 411</v>
      </c>
      <c r="D246" s="183"/>
      <c r="E246" s="183"/>
      <c r="F246" s="183"/>
      <c r="G246" s="183"/>
      <c r="H246" s="183"/>
      <c r="I246" s="183"/>
    </row>
    <row r="247" spans="1:9" ht="18.600000000000001" hidden="1" customHeight="1" x14ac:dyDescent="0.25">
      <c r="A247" s="182">
        <f>+[6]ระบบการควบคุมฯ!A479</f>
        <v>2</v>
      </c>
      <c r="B247" s="192" t="str">
        <f>+[6]ระบบการควบคุมฯ!B479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47" s="192" t="str">
        <f>+[6]ระบบการควบคุมฯ!C479</f>
        <v>ศธ 04002/ว50952 ลว.22/ธ.ค./2025 โอนครั้งที่ 167</v>
      </c>
      <c r="D247" s="183"/>
      <c r="E247" s="183"/>
      <c r="F247" s="183"/>
      <c r="G247" s="183"/>
      <c r="H247" s="183"/>
      <c r="I247" s="183"/>
    </row>
    <row r="248" spans="1:9" ht="37.200000000000003" hidden="1" customHeight="1" x14ac:dyDescent="0.25">
      <c r="A248" s="182">
        <f>+[6]ระบบการควบคุมฯ!A481</f>
        <v>3</v>
      </c>
      <c r="B248" s="192" t="str">
        <f>+[6]ระบบการควบคุมฯ!B481</f>
        <v xml:space="preserve"> ภาคเรียนที่ 1/2568 70% (เพิ่มเติม) จำนวน 17,256,205‬.00 บาท</v>
      </c>
      <c r="C248" s="192" t="str">
        <f>+[6]ระบบการควบคุมฯ!C481</f>
        <v>ศธ 04002/ว1268 ลว.26/มี.ค./2025 โอนครั้งที่ 363</v>
      </c>
      <c r="D248" s="183"/>
      <c r="E248" s="183"/>
      <c r="F248" s="183"/>
      <c r="G248" s="183"/>
      <c r="H248" s="183"/>
      <c r="I248" s="183"/>
    </row>
    <row r="249" spans="1:9" ht="37.200000000000003" hidden="1" customHeight="1" x14ac:dyDescent="0.25">
      <c r="A249" s="442" t="str">
        <f>+[6]ระบบการควบคุมฯ!A482</f>
        <v>1)</v>
      </c>
      <c r="B249" s="66" t="str">
        <f>+[6]ระบบการควบคุมฯ!B482</f>
        <v>ค่าจัดการเรียนการสอน รหัสบัญชีย่อย 0024315(ครั้งที่ 13   26,075,110) (ครั้งที่ 167  10,547,330) (ครั้งที่ 411  จำนวน 18,414,800)</v>
      </c>
      <c r="C249" s="66" t="str">
        <f>+[6]ระบบการควบคุมฯ!C482</f>
        <v>20006 45002400 4100005</v>
      </c>
      <c r="D249" s="188">
        <f>+[6]ระบบการควบคุมฯ!F482</f>
        <v>55037240</v>
      </c>
      <c r="E249" s="189">
        <f>+[6]ระบบการควบคุมฯ!G482+[6]ระบบการควบคุมฯ!H482</f>
        <v>0</v>
      </c>
      <c r="F249" s="189">
        <f>+[6]ระบบการควบคุมฯ!I482+[6]ระบบการควบคุมฯ!J482</f>
        <v>0</v>
      </c>
      <c r="G249" s="189">
        <f>+[6]ระบบการควบคุมฯ!K482+[6]ระบบการควบคุมฯ!L482</f>
        <v>55037240</v>
      </c>
      <c r="H249" s="189">
        <f>+D249-E249-F249-G249</f>
        <v>0</v>
      </c>
      <c r="I249" s="59" t="s">
        <v>14</v>
      </c>
    </row>
    <row r="250" spans="1:9" ht="55.8" hidden="1" customHeight="1" x14ac:dyDescent="0.25">
      <c r="A250" s="442" t="str">
        <f>+[6]ระบบการควบคุมฯ!A483</f>
        <v>2)</v>
      </c>
      <c r="B250" s="66" t="str">
        <f>+[6]ระบบการควบคุมฯ!B483</f>
        <v>ค่าอุปกรณ์การเรียน รหัสบัญชีย่อย 0024084 (ครั้งที่ 13 4,262,515) (ครั้งที่ 167 1,727,900) (ครั้งที่ 411  จำนวน 4,279,935)</v>
      </c>
      <c r="C250" s="66" t="str">
        <f>+[6]ระบบการควบคุมฯ!C483</f>
        <v>20004 45002400 4100002</v>
      </c>
      <c r="D250" s="188">
        <f>+[6]ระบบการควบคุมฯ!F483</f>
        <v>10270350</v>
      </c>
      <c r="E250" s="189">
        <f>+[6]ระบบการควบคุมฯ!G483+[6]ระบบการควบคุมฯ!H483</f>
        <v>0</v>
      </c>
      <c r="F250" s="189">
        <f>+[6]ระบบการควบคุมฯ!I483+[6]ระบบการควบคุมฯ!J483</f>
        <v>0</v>
      </c>
      <c r="G250" s="189">
        <f>+[6]ระบบการควบคุมฯ!K483+[6]ระบบการควบคุมฯ!L483</f>
        <v>10259725</v>
      </c>
      <c r="H250" s="189">
        <f>+D250-E250-F250-G250</f>
        <v>10625</v>
      </c>
      <c r="I250" s="59" t="s">
        <v>14</v>
      </c>
    </row>
    <row r="251" spans="1:9" ht="148.80000000000001" hidden="1" customHeight="1" x14ac:dyDescent="0.25">
      <c r="A251" s="442" t="str">
        <f>+[6]ระบบการควบคุมฯ!A485</f>
        <v>3)</v>
      </c>
      <c r="B251" s="66" t="str">
        <f>+[6]ระบบการควบคุมฯ!B485</f>
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</c>
      <c r="C251" s="66" t="str">
        <f>+[6]ระบบการควบคุมฯ!C485</f>
        <v>20005 45002400 4100004</v>
      </c>
      <c r="D251" s="188">
        <f>+[6]ระบบการควบคุมฯ!F485</f>
        <v>17254960</v>
      </c>
      <c r="E251" s="189">
        <f>+[6]ระบบการควบคุมฯ!G485+[6]ระบบการควบคุมฯ!H485</f>
        <v>0</v>
      </c>
      <c r="F251" s="189">
        <f>+[6]ระบบการควบคุมฯ!I485+[6]ระบบการควบคุมฯ!J485</f>
        <v>0</v>
      </c>
      <c r="G251" s="189">
        <f>+[6]ระบบการควบคุมฯ!K485+[6]ระบบการควบคุมฯ!L485</f>
        <v>17254960</v>
      </c>
      <c r="H251" s="189">
        <f>+D251-E251-F251-G251</f>
        <v>0</v>
      </c>
      <c r="I251" s="59" t="s">
        <v>14</v>
      </c>
    </row>
    <row r="252" spans="1:9" ht="130.19999999999999" hidden="1" customHeight="1" x14ac:dyDescent="0.25">
      <c r="A252" s="442" t="str">
        <f>+[6]ระบบการควบคุมฯ!A486</f>
        <v>4)</v>
      </c>
      <c r="B252" s="66" t="str">
        <f>+[6]ระบบการควบคุมฯ!B486</f>
        <v xml:space="preserve">ค่าหนังสือเรียน รหัสบัญชีย่อย  0024162  (13,742,133 ครั้งที่ 411)  </v>
      </c>
      <c r="C252" s="66" t="str">
        <f>+[6]ระบบการควบคุมฯ!C486</f>
        <v>20006 45002400 4100001</v>
      </c>
      <c r="D252" s="188">
        <f>+[6]ระบบการควบคุมฯ!F486</f>
        <v>13742133</v>
      </c>
      <c r="E252" s="189">
        <f>+[6]ระบบการควบคุมฯ!G486+[6]ระบบการควบคุมฯ!H486</f>
        <v>0</v>
      </c>
      <c r="F252" s="189">
        <f>+[6]ระบบการควบคุมฯ!I486+[6]ระบบการควบคุมฯ!J486</f>
        <v>0</v>
      </c>
      <c r="G252" s="189">
        <f>+[6]ระบบการควบคุมฯ!K486+[6]ระบบการควบคุมฯ!L486</f>
        <v>13742133</v>
      </c>
      <c r="H252" s="189">
        <f>+D252-E252-F252-G252</f>
        <v>0</v>
      </c>
      <c r="I252" s="59" t="s">
        <v>14</v>
      </c>
    </row>
    <row r="253" spans="1:9" ht="167.4" hidden="1" customHeight="1" x14ac:dyDescent="0.25">
      <c r="A253" s="442" t="str">
        <f>+[6]ระบบการควบคุมฯ!A487</f>
        <v>5)</v>
      </c>
      <c r="B253" s="66" t="str">
        <f>+[6]ระบบการควบคุมฯ!B487</f>
        <v xml:space="preserve">ค่าเครื่องแบบนักเรียน   รหัสบัญชีย่อย 0024162    (8,073,025 ครั้งที่ 411)  </v>
      </c>
      <c r="C253" s="66" t="str">
        <f>+[6]ระบบการควบคุมฯ!C487</f>
        <v>20007 45002400 4100003</v>
      </c>
      <c r="D253" s="188">
        <f>+[6]ระบบการควบคุมฯ!F487</f>
        <v>8073025</v>
      </c>
      <c r="E253" s="189">
        <f>+[6]ระบบการควบคุมฯ!G487+[6]ระบบการควบคุมฯ!H487</f>
        <v>0</v>
      </c>
      <c r="F253" s="189">
        <f>+[6]ระบบการควบคุมฯ!I487+[6]ระบบการควบคุมฯ!J487</f>
        <v>0</v>
      </c>
      <c r="G253" s="189">
        <f>+[6]ระบบการควบคุมฯ!K487+[6]ระบบการควบคุมฯ!L487</f>
        <v>8073025</v>
      </c>
      <c r="H253" s="189">
        <f>+D253-E253-F253-G253</f>
        <v>0</v>
      </c>
      <c r="I253" s="59" t="s">
        <v>14</v>
      </c>
    </row>
    <row r="254" spans="1:9" ht="130.19999999999999" hidden="1" customHeight="1" x14ac:dyDescent="0.25">
      <c r="A254" s="204" t="str">
        <f>+[6]ระบบการควบคุมฯ!A524</f>
        <v>1.1.2</v>
      </c>
      <c r="B254" s="603" t="str">
        <f>+[6]ระบบการควบคุมฯ!B524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54" s="603" t="str">
        <f>+[6]ระบบการควบคุมฯ!C488</f>
        <v xml:space="preserve">ศธ 04002/ว5681 ลว.20/12/2023 โอนครั้งที่ 99 จำนวน13,680,740‬.00บาท </v>
      </c>
      <c r="D254" s="604">
        <f t="shared" ref="D254:I254" si="69">SUM(D255:D258)</f>
        <v>0</v>
      </c>
      <c r="E254" s="604">
        <f t="shared" si="69"/>
        <v>0</v>
      </c>
      <c r="F254" s="604">
        <f t="shared" si="69"/>
        <v>0</v>
      </c>
      <c r="G254" s="604">
        <f t="shared" si="69"/>
        <v>0</v>
      </c>
      <c r="H254" s="604">
        <f t="shared" si="69"/>
        <v>0</v>
      </c>
      <c r="I254" s="604">
        <f t="shared" si="69"/>
        <v>0</v>
      </c>
    </row>
    <row r="255" spans="1:9" ht="74.400000000000006" hidden="1" customHeight="1" x14ac:dyDescent="0.25">
      <c r="A255" s="187" t="str">
        <f>+[6]ระบบการควบคุมฯ!A489</f>
        <v>1)</v>
      </c>
      <c r="B255" s="66" t="str">
        <f>+[6]ระบบการควบคุมฯ!B489</f>
        <v>ค่าอุปกรณ์การเรียน รหัสบัญชีย่อย 0022002/1745120</v>
      </c>
      <c r="C255" s="66" t="str">
        <f>+[6]ระบบการควบคุมฯ!C489</f>
        <v>20004 42002270 4100117</v>
      </c>
      <c r="D255" s="188"/>
      <c r="E255" s="189"/>
      <c r="F255" s="189"/>
      <c r="G255" s="189"/>
      <c r="H255" s="189">
        <f>+D255-E255-F255-G255</f>
        <v>0</v>
      </c>
      <c r="I255" s="59" t="s">
        <v>14</v>
      </c>
    </row>
    <row r="256" spans="1:9" ht="74.400000000000006" hidden="1" customHeight="1" x14ac:dyDescent="0.25">
      <c r="A256" s="187"/>
      <c r="B256" s="66">
        <f>+[6]ระบบการควบคุมฯ!B491</f>
        <v>0</v>
      </c>
      <c r="C256" s="66"/>
      <c r="D256" s="188"/>
      <c r="E256" s="189"/>
      <c r="F256" s="189"/>
      <c r="G256" s="189"/>
      <c r="H256" s="189"/>
      <c r="I256" s="59"/>
    </row>
    <row r="257" spans="1:9" ht="74.400000000000006" hidden="1" customHeight="1" x14ac:dyDescent="0.25">
      <c r="A257" s="187" t="str">
        <f>+[6]ระบบการควบคุมฯ!A492</f>
        <v>2)</v>
      </c>
      <c r="B257" s="66" t="str">
        <f>+[6]ระบบการควบคุมฯ!B492</f>
        <v>ค่ากิจกรรมพัฒนาคุณภาพผู้เรียน รหัสบัญชีย่อย 0022004/2379548</v>
      </c>
      <c r="C257" s="66" t="str">
        <f>+[6]ระบบการควบคุมฯ!C492</f>
        <v>20005 42002270 4100271</v>
      </c>
      <c r="D257" s="188">
        <f>+[6]ระบบการควบคุมฯ!F492</f>
        <v>0</v>
      </c>
      <c r="E257" s="189">
        <f>+[6]ระบบการควบคุมฯ!G492+[6]ระบบการควบคุมฯ!H492</f>
        <v>0</v>
      </c>
      <c r="F257" s="189">
        <f>+[6]ระบบการควบคุมฯ!I492+[6]ระบบการควบคุมฯ!J492</f>
        <v>0</v>
      </c>
      <c r="G257" s="189">
        <f>+[6]ระบบการควบคุมฯ!K492+[6]ระบบการควบคุมฯ!L492</f>
        <v>0</v>
      </c>
      <c r="H257" s="189">
        <f>+D257-E257-F257-G257</f>
        <v>0</v>
      </c>
      <c r="I257" s="59" t="s">
        <v>14</v>
      </c>
    </row>
    <row r="258" spans="1:9" ht="37.200000000000003" hidden="1" customHeight="1" x14ac:dyDescent="0.25">
      <c r="A258" s="187" t="str">
        <f>+[6]ระบบการควบคุมฯ!A493</f>
        <v>3)</v>
      </c>
      <c r="B258" s="66" t="str">
        <f>+[6]ระบบการควบคุมฯ!B493</f>
        <v>ค่าจัดการเรียนการสอน รหัสบัญชีย่อย 0022005/9556072</v>
      </c>
      <c r="C258" s="66" t="str">
        <f>+[6]ระบบการควบคุมฯ!C493</f>
        <v>20006 42002270 4100348</v>
      </c>
      <c r="D258" s="188">
        <f>+[6]ระบบการควบคุมฯ!F493</f>
        <v>0</v>
      </c>
      <c r="E258" s="189">
        <f>+[6]ระบบการควบคุมฯ!G493+[6]ระบบการควบคุมฯ!H493</f>
        <v>0</v>
      </c>
      <c r="F258" s="189">
        <f>+[6]ระบบการควบคุมฯ!I493+[6]ระบบการควบคุมฯ!J493</f>
        <v>0</v>
      </c>
      <c r="G258" s="189">
        <f>+[6]ระบบการควบคุมฯ!K493+[6]ระบบการควบคุมฯ!L493</f>
        <v>0</v>
      </c>
      <c r="H258" s="189">
        <f>+D258-E258-F258-G258</f>
        <v>0</v>
      </c>
      <c r="I258" s="59" t="s">
        <v>14</v>
      </c>
    </row>
    <row r="259" spans="1:9" ht="37.200000000000003" hidden="1" customHeight="1" x14ac:dyDescent="0.25">
      <c r="A259" s="204" t="str">
        <f>+[6]ระบบการควบคุมฯ!A494</f>
        <v>1.1.1.4</v>
      </c>
      <c r="B259" s="603" t="str">
        <f>+[6]ระบบการควบคุมฯ!B494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59" s="605">
        <f>+[6]ระบบการควบคุมฯ!C494</f>
        <v>0</v>
      </c>
      <c r="D259" s="604">
        <f>SUM(D262:D274)</f>
        <v>0</v>
      </c>
      <c r="E259" s="604">
        <f>SUM(E262:E274)</f>
        <v>0</v>
      </c>
      <c r="F259" s="604">
        <f>SUM(F262:F274)</f>
        <v>0</v>
      </c>
      <c r="G259" s="604">
        <f>SUM(G262:G274)</f>
        <v>0</v>
      </c>
      <c r="H259" s="604">
        <f>SUM(H262:H274)</f>
        <v>0</v>
      </c>
      <c r="I259" s="205" t="s">
        <v>14</v>
      </c>
    </row>
    <row r="260" spans="1:9" ht="37.200000000000003" hidden="1" customHeight="1" x14ac:dyDescent="0.25">
      <c r="A260" s="511">
        <f>+[6]ระบบการควบคุมฯ!A495</f>
        <v>0</v>
      </c>
      <c r="B260" s="603" t="str">
        <f>+[6]ระบบการควบคุมฯ!B495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60" s="603"/>
      <c r="D260" s="604"/>
      <c r="E260" s="604"/>
      <c r="F260" s="604"/>
      <c r="G260" s="604"/>
      <c r="H260" s="604"/>
      <c r="I260" s="205" t="s">
        <v>14</v>
      </c>
    </row>
    <row r="261" spans="1:9" ht="37.200000000000003" hidden="1" customHeight="1" x14ac:dyDescent="0.25">
      <c r="A261" s="605">
        <f>+[6]ระบบการควบคุมฯ!A496</f>
        <v>0</v>
      </c>
      <c r="B261" s="603" t="str">
        <f>+[6]ระบบการควบคุมฯ!B496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61" s="603"/>
      <c r="D261" s="604"/>
      <c r="E261" s="604"/>
      <c r="F261" s="604"/>
      <c r="G261" s="604"/>
      <c r="H261" s="604"/>
      <c r="I261" s="205" t="s">
        <v>14</v>
      </c>
    </row>
    <row r="262" spans="1:9" ht="74.400000000000006" hidden="1" customHeight="1" x14ac:dyDescent="0.25">
      <c r="A262" s="484" t="str">
        <f>+[6]ระบบการควบคุมฯ!A497</f>
        <v>1)</v>
      </c>
      <c r="B262" s="485" t="str">
        <f>+[6]ระบบการควบคุมฯ!B497</f>
        <v xml:space="preserve">ค่าหนังสือเรียน  รหัสกิจกรรมย่อย 0024007 </v>
      </c>
      <c r="C262" s="485" t="str">
        <f>+[6]ระบบการควบคุมฯ!C497</f>
        <v>20004450024004100037</v>
      </c>
      <c r="D262" s="606">
        <f>+[6]ระบบการควบคุมฯ!D497</f>
        <v>0</v>
      </c>
      <c r="E262" s="512">
        <f>+[6]ระบบการควบคุมฯ!G497+[6]ระบบการควบคุมฯ!H497</f>
        <v>0</v>
      </c>
      <c r="F262" s="512">
        <f>+[6]ระบบการควบคุมฯ!I497+[6]ระบบการควบคุมฯ!J497</f>
        <v>0</v>
      </c>
      <c r="G262" s="512">
        <f>+[6]ระบบการควบคุมฯ!K497+[6]ระบบการควบคุมฯ!L497</f>
        <v>0</v>
      </c>
      <c r="H262" s="512">
        <f>+D262-E262-F262-G262</f>
        <v>0</v>
      </c>
      <c r="I262" s="513" t="s">
        <v>14</v>
      </c>
    </row>
    <row r="263" spans="1:9" ht="18.600000000000001" hidden="1" customHeight="1" x14ac:dyDescent="0.25">
      <c r="A263" s="187" t="str">
        <f>+[6]ระบบการควบคุมฯ!A498</f>
        <v>1.1)</v>
      </c>
      <c r="B263" s="66" t="str">
        <f>+[6]ระบบการควบคุมฯ!B498</f>
        <v>ค่าหนังสือเรียน 993,703 รหัสกิจกรรมย่อย 0024007 1/2568 70%</v>
      </c>
      <c r="C263" s="66" t="str">
        <f>+[6]ระบบการควบคุมฯ!C498</f>
        <v xml:space="preserve">ศธ 04002/ว2992 ลว.2 กค 68 โอนครั้งที่ 647 </v>
      </c>
      <c r="D263" s="188"/>
      <c r="E263" s="189"/>
      <c r="F263" s="189"/>
      <c r="G263" s="189"/>
      <c r="H263" s="189"/>
      <c r="I263" s="59"/>
    </row>
    <row r="264" spans="1:9" ht="148.80000000000001" hidden="1" customHeight="1" x14ac:dyDescent="0.25">
      <c r="A264" s="187" t="str">
        <f>+[6]ระบบการควบคุมฯ!A499</f>
        <v>1.2)</v>
      </c>
      <c r="B264" s="66" t="str">
        <f>+[6]ระบบการควบคุมฯ!B499</f>
        <v>ค่าหนังสือเรียน 5,592,137.00  รหัสกิจกรรมย่อย 0024007 1/2568 30%</v>
      </c>
      <c r="C264" s="66" t="str">
        <f>+[6]ระบบการควบคุมฯ!C499</f>
        <v>ศธ 04002/ว40516 ลว.16 กค 68 โอนครั้งที่ 695</v>
      </c>
      <c r="D264" s="188"/>
      <c r="E264" s="189"/>
      <c r="F264" s="189"/>
      <c r="G264" s="189"/>
      <c r="H264" s="189"/>
      <c r="I264" s="59"/>
    </row>
    <row r="265" spans="1:9" ht="37.200000000000003" hidden="1" customHeight="1" x14ac:dyDescent="0.25">
      <c r="A265" s="484" t="str">
        <f>+[6]ระบบการควบคุมฯ!A500</f>
        <v>2)</v>
      </c>
      <c r="B265" s="485" t="str">
        <f>+[6]ระบบการควบคุมฯ!B500</f>
        <v>ค่าอุปกรณ์การเรียนรหัสบัญชีย่อย 0024084</v>
      </c>
      <c r="C265" s="485" t="str">
        <f>+[6]ระบบการควบคุมฯ!C500</f>
        <v>20004450024004100114</v>
      </c>
      <c r="D265" s="606">
        <f>+[6]ระบบการควบคุมฯ!D500</f>
        <v>0</v>
      </c>
      <c r="E265" s="512">
        <f>+[6]ระบบการควบคุมฯ!G500+[6]ระบบการควบคุมฯ!H500</f>
        <v>0</v>
      </c>
      <c r="F265" s="512">
        <f>+[6]ระบบการควบคุมฯ!I500+[6]ระบบการควบคุมฯ!J500</f>
        <v>0</v>
      </c>
      <c r="G265" s="512">
        <f>+[6]ระบบการควบคุมฯ!K500+[6]ระบบการควบคุมฯ!L500</f>
        <v>0</v>
      </c>
      <c r="H265" s="512">
        <f>+D265-E265-F265-G265</f>
        <v>0</v>
      </c>
      <c r="I265" s="513" t="s">
        <v>14</v>
      </c>
    </row>
    <row r="266" spans="1:9" ht="18.600000000000001" hidden="1" customHeight="1" x14ac:dyDescent="0.25">
      <c r="A266" s="187" t="str">
        <f>+[6]ระบบการควบคุมฯ!A501</f>
        <v>2.1)</v>
      </c>
      <c r="B266" s="47" t="str">
        <f>+[6]ระบบการควบคุมฯ!B501</f>
        <v>ค่าอุปกรณ์การเรียน 136,000บาท 1/2568 70%</v>
      </c>
      <c r="C266" s="47" t="str">
        <f>+[6]ระบบการควบคุมฯ!C501</f>
        <v xml:space="preserve">ศธ 04002/ว2992 ลว.2 กค 68 โอนครั้งที่ 647 </v>
      </c>
      <c r="D266" s="188"/>
      <c r="E266" s="189"/>
      <c r="F266" s="189"/>
      <c r="G266" s="189"/>
      <c r="H266" s="189"/>
      <c r="I266" s="283"/>
    </row>
    <row r="267" spans="1:9" ht="148.80000000000001" hidden="1" customHeight="1" x14ac:dyDescent="0.25">
      <c r="A267" s="187" t="str">
        <f>+[6]ระบบการควบคุมฯ!A502</f>
        <v>2.2)</v>
      </c>
      <c r="B267" s="47" t="str">
        <f>+[6]ระบบการควบคุมฯ!B502</f>
        <v>ค่าอุปกรณ์การเรียน 1,741,585.00 บาท 1/2568 30%</v>
      </c>
      <c r="C267" s="47" t="str">
        <f>+[6]ระบบการควบคุมฯ!C502</f>
        <v>ศธ 04002/ว40516 ลว.16 กค 68 โอนครั้งที่ 695</v>
      </c>
      <c r="D267" s="188"/>
      <c r="E267" s="189"/>
      <c r="F267" s="189"/>
      <c r="G267" s="189"/>
      <c r="H267" s="189"/>
      <c r="I267" s="283"/>
    </row>
    <row r="268" spans="1:9" ht="148.80000000000001" hidden="1" customHeight="1" x14ac:dyDescent="0.25">
      <c r="A268" s="514" t="str">
        <f>+[6]ระบบการควบคุมฯ!A503</f>
        <v>3)</v>
      </c>
      <c r="B268" s="607" t="str">
        <f>+[6]ระบบการควบคุมฯ!B503</f>
        <v>ค่าเครื่องแบบนักเรียน รหัสบัญชีย่อย 0024162</v>
      </c>
      <c r="C268" s="607" t="str">
        <f>+[6]ระบบการควบคุมฯ!C503</f>
        <v>20004450024004100191</v>
      </c>
      <c r="D268" s="606">
        <f>+[6]ระบบการควบคุมฯ!D503</f>
        <v>0</v>
      </c>
      <c r="E268" s="512">
        <f>+[6]ระบบการควบคุมฯ!G503+[6]ระบบการควบคุมฯ!H503</f>
        <v>0</v>
      </c>
      <c r="F268" s="512">
        <f>+[6]ระบบการควบคุมฯ!I503+[6]ระบบการควบคุมฯ!J503</f>
        <v>0</v>
      </c>
      <c r="G268" s="512">
        <f>+[6]ระบบการควบคุมฯ!K503+[6]ระบบการควบคุมฯ!L503</f>
        <v>0</v>
      </c>
      <c r="H268" s="512">
        <f>+D268-E268-F268-G268</f>
        <v>0</v>
      </c>
      <c r="I268" s="515" t="s">
        <v>14</v>
      </c>
    </row>
    <row r="269" spans="1:9" ht="93" hidden="1" customHeight="1" x14ac:dyDescent="0.25">
      <c r="A269" s="187" t="str">
        <f>+[6]ระบบการควบคุมฯ!A504</f>
        <v>3.1)</v>
      </c>
      <c r="B269" s="47" t="str">
        <f>+[6]ระบบการควบคุมฯ!B504</f>
        <v>ค่าเครื่องแบบนักเรียน รหัสบัญชีย่อย 0024162/477,100 1/2568 70%</v>
      </c>
      <c r="C269" s="47" t="str">
        <f>+[6]ระบบการควบคุมฯ!C504</f>
        <v xml:space="preserve">ศธ 04002/ว2992 ลว.2 กค 68 โอนครั้งที่ 647 </v>
      </c>
      <c r="D269" s="188"/>
      <c r="E269" s="189"/>
      <c r="F269" s="189"/>
      <c r="G269" s="189"/>
      <c r="H269" s="189"/>
      <c r="I269" s="283"/>
    </row>
    <row r="270" spans="1:9" ht="93" hidden="1" customHeight="1" x14ac:dyDescent="0.25">
      <c r="A270" s="187" t="str">
        <f>+[6]ระบบการควบคุมฯ!A505</f>
        <v>3.2)</v>
      </c>
      <c r="B270" s="47" t="str">
        <f>+[6]ระบบการควบคุมฯ!B505</f>
        <v>ค่าเครื่องแบบนักเรียน รหัสบัญชีย่อย 0024162/3,283,175.00  1/2568 30%</v>
      </c>
      <c r="C270" s="47" t="str">
        <f>+[6]ระบบการควบคุมฯ!C505</f>
        <v>ศธ 04002/ว40516 ลว.16 กค 68 โอนครั้งที่ 695</v>
      </c>
      <c r="D270" s="188"/>
      <c r="E270" s="189"/>
      <c r="F270" s="189"/>
      <c r="G270" s="189"/>
      <c r="H270" s="189"/>
      <c r="I270" s="283"/>
    </row>
    <row r="271" spans="1:9" ht="93" hidden="1" customHeight="1" x14ac:dyDescent="0.25">
      <c r="A271" s="514" t="str">
        <f>+[6]ระบบการควบคุมฯ!A507</f>
        <v>4)</v>
      </c>
      <c r="B271" s="607" t="str">
        <f>+[6]ระบบการควบคุมฯ!B507</f>
        <v>ค่ากิจกรรมพัฒนาคุณภาพผู้เรียน รหัสบัญชีย่อย 0024238</v>
      </c>
      <c r="C271" s="607" t="str">
        <f>+[6]ระบบการควบคุมฯ!C507</f>
        <v>20004450024004100268</v>
      </c>
      <c r="D271" s="606">
        <f>+[6]ระบบการควบคุมฯ!D507</f>
        <v>0</v>
      </c>
      <c r="E271" s="512">
        <f>+[6]ระบบการควบคุมฯ!G507+[6]ระบบการควบคุมฯ!H507</f>
        <v>0</v>
      </c>
      <c r="F271" s="512">
        <f>+[6]ระบบการควบคุมฯ!I507+[6]ระบบการควบคุมฯ!J507</f>
        <v>0</v>
      </c>
      <c r="G271" s="512">
        <f>+[6]ระบบการควบคุมฯ!K507+[6]ระบบการควบคุมฯ!L507</f>
        <v>0</v>
      </c>
      <c r="H271" s="512">
        <f>+D271-E271-F271-G271</f>
        <v>0</v>
      </c>
      <c r="I271" s="515" t="s">
        <v>14</v>
      </c>
    </row>
    <row r="272" spans="1:9" ht="55.8" hidden="1" customHeight="1" x14ac:dyDescent="0.25">
      <c r="A272" s="187" t="str">
        <f>+[6]ระบบการควบคุมฯ!A508</f>
        <v>4.1)</v>
      </c>
      <c r="B272" s="47" t="str">
        <f>+[6]ระบบการควบคุมฯ!B508</f>
        <v>ค่ากิจกรรมพัฒนาคุณภาพผู้เรียน รหัสบัญชีย่อย 0024238/274,882 1/2568 70%</v>
      </c>
      <c r="C272" s="47" t="str">
        <f>+[6]ระบบการควบคุมฯ!C508</f>
        <v xml:space="preserve">ศธ 04002/ว2992 ลว.2 กค 68 โอนครั้งที่ 647 </v>
      </c>
      <c r="D272" s="188"/>
      <c r="E272" s="189"/>
      <c r="F272" s="189"/>
      <c r="G272" s="189"/>
      <c r="H272" s="189"/>
      <c r="I272" s="283"/>
    </row>
    <row r="273" spans="1:9" ht="55.8" hidden="1" customHeight="1" x14ac:dyDescent="0.25">
      <c r="A273" s="187" t="str">
        <f>+[6]ระบบการควบคุมฯ!A509</f>
        <v>4.2)</v>
      </c>
      <c r="B273" s="47" t="str">
        <f>+[6]ระบบการควบคุมฯ!B509</f>
        <v>ค่ากิจกรรมพัฒนาคุณภาพผู้เรียน รหัสบัญชีย่อย 0024238/2,511,517.00  1/2568 30%</v>
      </c>
      <c r="C273" s="47" t="str">
        <f>+[6]ระบบการควบคุมฯ!C509</f>
        <v>ศธ 04002/ว40516 ลว.16 กค 68 โอนครั้งที่ 695</v>
      </c>
      <c r="D273" s="188"/>
      <c r="E273" s="189"/>
      <c r="F273" s="189"/>
      <c r="G273" s="189"/>
      <c r="H273" s="189"/>
      <c r="I273" s="283"/>
    </row>
    <row r="274" spans="1:9" ht="55.8" hidden="1" customHeight="1" x14ac:dyDescent="0.25">
      <c r="A274" s="514" t="str">
        <f>+[6]ระบบการควบคุมฯ!A510</f>
        <v>5)</v>
      </c>
      <c r="B274" s="607" t="str">
        <f>+[6]ระบบการควบคุมฯ!B510</f>
        <v>ค่าจัดการเรียนการสอน รหัสบัญชีย่อย 0024315</v>
      </c>
      <c r="C274" s="607" t="str">
        <f>+[6]ระบบการควบคุมฯ!C510</f>
        <v>20004450024004100345</v>
      </c>
      <c r="D274" s="606">
        <f>+[6]ระบบการควบคุมฯ!D510</f>
        <v>0</v>
      </c>
      <c r="E274" s="512">
        <f>+[6]ระบบการควบคุมฯ!G510+[6]ระบบการควบคุมฯ!H510</f>
        <v>0</v>
      </c>
      <c r="F274" s="512">
        <f>+[6]ระบบการควบคุมฯ!I510+[6]ระบบการควบคุมฯ!J510</f>
        <v>0</v>
      </c>
      <c r="G274" s="512">
        <f>+[6]ระบบการควบคุมฯ!K510+[6]ระบบการควบคุมฯ!L510</f>
        <v>0</v>
      </c>
      <c r="H274" s="512">
        <f>+D274-E274-F274-G274</f>
        <v>0</v>
      </c>
      <c r="I274" s="515" t="s">
        <v>14</v>
      </c>
    </row>
    <row r="275" spans="1:9" ht="37.200000000000003" hidden="1" customHeight="1" x14ac:dyDescent="0.25">
      <c r="A275" s="187" t="str">
        <f>+[6]ระบบการควบคุมฯ!A511</f>
        <v>5.1)</v>
      </c>
      <c r="B275" s="47" t="str">
        <f>+[6]ระบบการควบคุมฯ!B511</f>
        <v>ค่าจัดการเรียนการสอน รหัสบัญชีย่อย 0024315/3,501,022 บาท 1/2568 70%</v>
      </c>
      <c r="C275" s="47" t="str">
        <f>+[6]ระบบการควบคุมฯ!C511</f>
        <v xml:space="preserve">ศธ 04002/ว2992 ลว.2 กค 68 โอนครั้งที่ 647 </v>
      </c>
      <c r="D275" s="188"/>
      <c r="E275" s="189"/>
      <c r="F275" s="189"/>
      <c r="G275" s="189"/>
      <c r="H275" s="189"/>
      <c r="I275" s="283"/>
    </row>
    <row r="276" spans="1:9" ht="18.600000000000001" hidden="1" customHeight="1" x14ac:dyDescent="0.25">
      <c r="A276" s="187" t="str">
        <f>+[6]ระบบการควบคุมฯ!A512</f>
        <v>5.2)</v>
      </c>
      <c r="B276" s="47" t="str">
        <f>+[6]ระบบการควบคุมฯ!B512</f>
        <v>ค่าจัดการเรียนการสอน รหัสบัญชีย่อย 0024315/10,226,554.00  บาท 1/2568 30%</v>
      </c>
      <c r="C276" s="47" t="str">
        <f>+[6]ระบบการควบคุมฯ!C512</f>
        <v>ศธ 04002/ว40516 ลว.16 กค 68 โอนครั้งที่ 695</v>
      </c>
      <c r="D276" s="188"/>
      <c r="E276" s="189"/>
      <c r="F276" s="189"/>
      <c r="G276" s="189"/>
      <c r="H276" s="189"/>
      <c r="I276" s="283"/>
    </row>
    <row r="277" spans="1:9" ht="204.6" hidden="1" customHeight="1" x14ac:dyDescent="0.25">
      <c r="A277" s="204" t="str">
        <f>+[6]ระบบการควบคุมฯ!A524</f>
        <v>1.1.2</v>
      </c>
      <c r="B277" s="603" t="str">
        <f>+[6]ระบบการควบคุมฯ!B524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77" s="603"/>
      <c r="D277" s="604">
        <f t="shared" ref="D277:I277" si="70">SUM(D281:D283)</f>
        <v>4027552</v>
      </c>
      <c r="E277" s="604">
        <f t="shared" si="70"/>
        <v>0</v>
      </c>
      <c r="F277" s="604">
        <f t="shared" si="70"/>
        <v>0</v>
      </c>
      <c r="G277" s="604">
        <f t="shared" si="70"/>
        <v>4022600</v>
      </c>
      <c r="H277" s="604">
        <f t="shared" si="70"/>
        <v>4952</v>
      </c>
      <c r="I277" s="604">
        <f t="shared" si="70"/>
        <v>0</v>
      </c>
    </row>
    <row r="278" spans="1:9" ht="74.400000000000006" hidden="1" customHeight="1" x14ac:dyDescent="0.25">
      <c r="A278" s="190"/>
      <c r="B278" s="171" t="str">
        <f>+B235</f>
        <v xml:space="preserve"> งบเงินอุดหนุน 6911410</v>
      </c>
      <c r="C278" s="171" t="str">
        <f>+C235</f>
        <v>20004 45002400</v>
      </c>
      <c r="D278" s="191">
        <f>+D279</f>
        <v>4027552</v>
      </c>
      <c r="E278" s="191">
        <f t="shared" ref="E278:H279" si="71">+E279</f>
        <v>0</v>
      </c>
      <c r="F278" s="191">
        <f t="shared" si="71"/>
        <v>0</v>
      </c>
      <c r="G278" s="191">
        <f t="shared" si="71"/>
        <v>4022600</v>
      </c>
      <c r="H278" s="191">
        <f t="shared" si="71"/>
        <v>4952</v>
      </c>
      <c r="I278" s="191"/>
    </row>
    <row r="279" spans="1:9" ht="74.400000000000006" hidden="1" customHeight="1" x14ac:dyDescent="0.25">
      <c r="A279" s="182" t="str">
        <f>+[6]ระบบการควบคุมฯ!A525</f>
        <v>1.1.2.1</v>
      </c>
      <c r="B279" s="192" t="str">
        <f>+[6]ระบบการควบคุมฯ!B525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</c>
      <c r="C279" s="192" t="str">
        <f>+[6]ระบบการควบคุมฯ!C525</f>
        <v>ศธ 04002/ว50973 ลว.22/12/2025 โอนครั้งที่ 175</v>
      </c>
      <c r="D279" s="183">
        <f>+D280</f>
        <v>4027552</v>
      </c>
      <c r="E279" s="183">
        <f t="shared" si="71"/>
        <v>0</v>
      </c>
      <c r="F279" s="183">
        <f t="shared" si="71"/>
        <v>0</v>
      </c>
      <c r="G279" s="183">
        <f t="shared" si="71"/>
        <v>4022600</v>
      </c>
      <c r="H279" s="183">
        <f t="shared" si="71"/>
        <v>4952</v>
      </c>
      <c r="I279" s="183">
        <f t="shared" ref="I279:I280" si="72">SUM(I282:I284)</f>
        <v>0</v>
      </c>
    </row>
    <row r="280" spans="1:9" ht="55.8" hidden="1" customHeight="1" x14ac:dyDescent="0.25">
      <c r="A280" s="182">
        <v>1</v>
      </c>
      <c r="B280" s="192" t="str">
        <f>+[6]ระบบการควบคุมฯ!B526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80" s="192"/>
      <c r="D280" s="183">
        <f>SUM(D281:D283)</f>
        <v>4027552</v>
      </c>
      <c r="E280" s="183">
        <f t="shared" ref="E280:H280" si="73">SUM(E281:E283)</f>
        <v>0</v>
      </c>
      <c r="F280" s="183">
        <f t="shared" si="73"/>
        <v>0</v>
      </c>
      <c r="G280" s="183">
        <f t="shared" si="73"/>
        <v>4022600</v>
      </c>
      <c r="H280" s="183">
        <f t="shared" si="73"/>
        <v>4952</v>
      </c>
      <c r="I280" s="183">
        <f t="shared" si="72"/>
        <v>0</v>
      </c>
    </row>
    <row r="281" spans="1:9" ht="74.400000000000006" hidden="1" customHeight="1" x14ac:dyDescent="0.25">
      <c r="A281" s="187" t="str">
        <f>+[6]ระบบการควบคุมฯ!A527</f>
        <v>1)</v>
      </c>
      <c r="B281" s="66" t="str">
        <f>+[6]ระบบการควบคุมฯ!B527</f>
        <v>ค่าอุปกรณ์การเรียน รหัสบัญชีย่อย 0024084 (ครั้งที่ 175  134,770)</v>
      </c>
      <c r="C281" s="66" t="str">
        <f>+[6]ระบบการควบคุมฯ!C527</f>
        <v>20004 4500 2400 4100002</v>
      </c>
      <c r="D281" s="188">
        <f>+[6]ระบบการควบคุมฯ!D527</f>
        <v>134770</v>
      </c>
      <c r="E281" s="189">
        <f>+[6]ระบบการควบคุมฯ!G527+[6]ระบบการควบคุมฯ!H527</f>
        <v>0</v>
      </c>
      <c r="F281" s="189">
        <f>+[6]ระบบการควบคุมฯ!I527+[6]ระบบการควบคุมฯ!J527</f>
        <v>0</v>
      </c>
      <c r="G281" s="189">
        <f>+[6]ระบบการควบคุมฯ!K527+[6]ระบบการควบคุมฯ!L527</f>
        <v>134550</v>
      </c>
      <c r="H281" s="189">
        <f>+D281-E281-F281-G281</f>
        <v>220</v>
      </c>
      <c r="I281" s="59" t="s">
        <v>14</v>
      </c>
    </row>
    <row r="282" spans="1:9" ht="93" hidden="1" customHeight="1" x14ac:dyDescent="0.25">
      <c r="A282" s="187" t="str">
        <f>+[6]ระบบการควบคุมฯ!A529</f>
        <v>2)</v>
      </c>
      <c r="B282" s="66" t="str">
        <f>+[6]ระบบการควบคุมฯ!B529</f>
        <v>ค่ากิจกรรมพัฒนาคุณภาพผู้เรียน รหัสบัญชีย่อย 0024238  (ครั้งที่ 175   314,176 บาท</v>
      </c>
      <c r="C282" s="66" t="str">
        <f>+[6]ระบบการควบคุมฯ!C529</f>
        <v>20004 4500 2400 4100004</v>
      </c>
      <c r="D282" s="188">
        <f>+[6]ระบบการควบคุมฯ!D529</f>
        <v>314176</v>
      </c>
      <c r="E282" s="189">
        <f>+[6]ระบบการควบคุมฯ!G529+[6]ระบบการควบคุมฯ!H529</f>
        <v>0</v>
      </c>
      <c r="F282" s="189">
        <f>+[6]ระบบการควบคุมฯ!I529+[6]ระบบการควบคุมฯ!J529</f>
        <v>0</v>
      </c>
      <c r="G282" s="189">
        <f>+[6]ระบบการควบคุมฯ!K529+[6]ระบบการควบคุมฯ!L529</f>
        <v>313861</v>
      </c>
      <c r="H282" s="189">
        <f>+D282-E282-F282-G282</f>
        <v>315</v>
      </c>
      <c r="I282" s="59" t="s">
        <v>14</v>
      </c>
    </row>
    <row r="283" spans="1:9" ht="37.200000000000003" customHeight="1" x14ac:dyDescent="0.25">
      <c r="A283" s="187" t="str">
        <f>+[6]ระบบการควบคุมฯ!A531</f>
        <v>3)</v>
      </c>
      <c r="B283" s="66" t="str">
        <f>+[6]ระบบการควบคุมฯ!B531</f>
        <v>ค่าจัดกิจกรรมการเรียนการสอน รหัสบัญชีย่อย 0024315 (ครั้งที่ 175  3,578,606 บาท)</v>
      </c>
      <c r="C283" s="66" t="str">
        <f>+[6]ระบบการควบคุมฯ!C531</f>
        <v>20004 4500 2400 4100005</v>
      </c>
      <c r="D283" s="188">
        <f>+[6]ระบบการควบคุมฯ!F531</f>
        <v>3578606</v>
      </c>
      <c r="E283" s="189">
        <f>+[6]ระบบการควบคุมฯ!G531+[6]ระบบการควบคุมฯ!H531</f>
        <v>0</v>
      </c>
      <c r="F283" s="189">
        <f>+[6]ระบบการควบคุมฯ!I531+[6]ระบบการควบคุมฯ!J531</f>
        <v>0</v>
      </c>
      <c r="G283" s="189">
        <f>+[6]ระบบการควบคุมฯ!K531+[6]ระบบการควบคุมฯ!L531</f>
        <v>3574189</v>
      </c>
      <c r="H283" s="189">
        <f>+D283-E283-F283-G283</f>
        <v>4417</v>
      </c>
      <c r="I283" s="59" t="s">
        <v>14</v>
      </c>
    </row>
    <row r="284" spans="1:9" ht="18.600000000000001" customHeight="1" x14ac:dyDescent="0.25">
      <c r="A284" s="204" t="str">
        <f>+[6]ระบบการควบคุมฯ!A533</f>
        <v>1.1.2.2</v>
      </c>
      <c r="B284" s="603" t="str">
        <f>+[6]ระบบการควบคุมฯ!B533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84" s="603"/>
      <c r="D284" s="604">
        <f>SUM(D286:D290)</f>
        <v>0</v>
      </c>
      <c r="E284" s="604">
        <f t="shared" ref="E284:G285" si="74">SUM(E286:E290)</f>
        <v>0</v>
      </c>
      <c r="F284" s="604">
        <f t="shared" si="74"/>
        <v>0</v>
      </c>
      <c r="G284" s="604">
        <f t="shared" si="74"/>
        <v>0</v>
      </c>
      <c r="H284" s="604">
        <f>+D284-E284-F284-G284</f>
        <v>0</v>
      </c>
      <c r="I284" s="604">
        <f t="shared" ref="I284:I285" si="75">SUM(I286:I288)</f>
        <v>0</v>
      </c>
    </row>
    <row r="285" spans="1:9" ht="18.600000000000001" x14ac:dyDescent="0.25">
      <c r="A285" s="182" t="str">
        <f>+[6]ระบบการควบคุมฯ!A534</f>
        <v>1.1.2.2.1</v>
      </c>
      <c r="B285" s="192" t="str">
        <f>+[6]ระบบการควบคุมฯ!B534</f>
        <v>หนังสือเรียน รหัสบัญชีย่อย 0022001</v>
      </c>
      <c r="C285" s="192"/>
      <c r="D285" s="183">
        <f>SUM(D287:D291)</f>
        <v>0</v>
      </c>
      <c r="E285" s="183">
        <f t="shared" si="74"/>
        <v>0</v>
      </c>
      <c r="F285" s="183">
        <f t="shared" si="74"/>
        <v>0</v>
      </c>
      <c r="G285" s="183">
        <f t="shared" si="74"/>
        <v>0</v>
      </c>
      <c r="H285" s="183">
        <f>+D285-E285-F285-G285</f>
        <v>0</v>
      </c>
      <c r="I285" s="183">
        <f t="shared" si="75"/>
        <v>0</v>
      </c>
    </row>
    <row r="286" spans="1:9" ht="37.200000000000003" x14ac:dyDescent="0.25">
      <c r="A286" s="187" t="str">
        <f>+[6]ระบบการควบคุมฯ!A534</f>
        <v>1.1.2.2.1</v>
      </c>
      <c r="B286" s="47" t="str">
        <f>+[6]ระบบการควบคุมฯ!B534</f>
        <v>หนังสือเรียน รหัสบัญชีย่อย 0022001</v>
      </c>
      <c r="C286" s="47" t="str">
        <f>+[6]ระบบการควบคุมฯ!C534</f>
        <v>20004 42002200 4100037</v>
      </c>
      <c r="D286" s="188"/>
      <c r="E286" s="188"/>
      <c r="F286" s="188"/>
      <c r="G286" s="188"/>
      <c r="H286" s="188">
        <f t="shared" ref="H286:H292" si="76">+D286-E286-F286-G286</f>
        <v>0</v>
      </c>
      <c r="I286" s="188">
        <f t="shared" ref="I286" si="77">SUM(I287:I293)</f>
        <v>0</v>
      </c>
    </row>
    <row r="287" spans="1:9" ht="18.600000000000001" hidden="1" customHeight="1" x14ac:dyDescent="0.25">
      <c r="A287" s="187" t="str">
        <f>+[6]ระบบการควบคุมฯ!A535</f>
        <v>1.1.2.2.2</v>
      </c>
      <c r="B287" s="47" t="str">
        <f>+[6]ระบบการควบคุมฯ!B535</f>
        <v>ค่าอุปกรณ์การเรียน รหัสบัญชีย่อย 0022002</v>
      </c>
      <c r="C287" s="47" t="str">
        <f>+[6]ระบบการควบคุมฯ!C535</f>
        <v>20004 42002200 4100114</v>
      </c>
      <c r="D287" s="188"/>
      <c r="E287" s="188"/>
      <c r="F287" s="188"/>
      <c r="G287" s="188"/>
      <c r="H287" s="188">
        <f t="shared" si="76"/>
        <v>0</v>
      </c>
      <c r="I287" s="188">
        <f>SUM(I288:I295)</f>
        <v>0</v>
      </c>
    </row>
    <row r="288" spans="1:9" ht="18.600000000000001" hidden="1" customHeight="1" x14ac:dyDescent="0.25">
      <c r="A288" s="187" t="str">
        <f>+[6]ระบบการควบคุมฯ!A536</f>
        <v>1.1.2.2.3</v>
      </c>
      <c r="B288" s="47" t="str">
        <f>+[6]ระบบการควบคุมฯ!B536</f>
        <v>ค่าเครื่องแบบนักเรียน รหัสบัญชีย่อย 0022003</v>
      </c>
      <c r="C288" s="47" t="str">
        <f>+[6]ระบบการควบคุมฯ!C536</f>
        <v>20004 42002200 4100191</v>
      </c>
      <c r="D288" s="188"/>
      <c r="E288" s="188"/>
      <c r="F288" s="188"/>
      <c r="G288" s="188"/>
      <c r="H288" s="188">
        <f t="shared" si="76"/>
        <v>0</v>
      </c>
      <c r="I288" s="188">
        <f>SUM(I293:I296)</f>
        <v>0</v>
      </c>
    </row>
    <row r="289" spans="1:9" ht="93" hidden="1" customHeight="1" x14ac:dyDescent="0.25">
      <c r="A289" s="187" t="str">
        <f>+[6]ระบบการควบคุมฯ!A537</f>
        <v>1.1.2.2.4</v>
      </c>
      <c r="B289" s="47" t="str">
        <f>+[6]ระบบการควบคุมฯ!B537</f>
        <v>ค่ากิจกรรมพัฒนาคุณภาพผู้เรียน รหัสบัญชีย่อย 0022004</v>
      </c>
      <c r="C289" s="47" t="str">
        <f>+[6]ระบบการควบคุมฯ!C537</f>
        <v>20005 42002200 4100268</v>
      </c>
      <c r="D289" s="188"/>
      <c r="E289" s="188"/>
      <c r="F289" s="188"/>
      <c r="G289" s="188"/>
      <c r="H289" s="188">
        <f t="shared" si="76"/>
        <v>0</v>
      </c>
      <c r="I289" s="188">
        <f>SUM(I290:I301)</f>
        <v>0</v>
      </c>
    </row>
    <row r="290" spans="1:9" ht="37.200000000000003" hidden="1" customHeight="1" x14ac:dyDescent="0.25">
      <c r="A290" s="187" t="str">
        <f>+[6]ระบบการควบคุมฯ!A538</f>
        <v>1.1.2.2.5</v>
      </c>
      <c r="B290" s="47" t="str">
        <f>+[6]ระบบการควบคุมฯ!B538</f>
        <v>ค่าจัดการเรียนการสอน รหัสบัญชีย่อย 0022005</v>
      </c>
      <c r="C290" s="47" t="str">
        <f>+[6]ระบบการควบคุมฯ!C538</f>
        <v>20006 42002200 4100345</v>
      </c>
      <c r="D290" s="188"/>
      <c r="E290" s="188"/>
      <c r="F290" s="188"/>
      <c r="G290" s="188"/>
      <c r="H290" s="188">
        <f t="shared" si="76"/>
        <v>0</v>
      </c>
      <c r="I290" s="188">
        <f>SUM(I296:I302)</f>
        <v>0</v>
      </c>
    </row>
    <row r="291" spans="1:9" ht="18.600000000000001" customHeight="1" x14ac:dyDescent="0.25">
      <c r="A291" s="204" t="str">
        <f>+[6]ระบบการควบคุมฯ!A539</f>
        <v>1.1.2.2</v>
      </c>
      <c r="B291" s="603" t="str">
        <f>+[6]ระบบการควบคุมฯ!B539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91" s="603" t="str">
        <f>+[6]ระบบการควบคุมฯ!C539</f>
        <v>ศธ 04002/ว5898 ลว.6/12/2024 โอนครั้งที่ 5</v>
      </c>
      <c r="D291" s="604">
        <f>SUM(D292)</f>
        <v>0</v>
      </c>
      <c r="E291" s="604">
        <f t="shared" ref="E291:G291" si="78">SUM(E292)</f>
        <v>0</v>
      </c>
      <c r="F291" s="604">
        <f t="shared" si="78"/>
        <v>0</v>
      </c>
      <c r="G291" s="604">
        <f t="shared" si="78"/>
        <v>0</v>
      </c>
      <c r="H291" s="604">
        <f t="shared" si="76"/>
        <v>0</v>
      </c>
      <c r="I291" s="604">
        <f>SUM(I298:I303)</f>
        <v>0</v>
      </c>
    </row>
    <row r="292" spans="1:9" ht="18.600000000000001" hidden="1" customHeight="1" x14ac:dyDescent="0.25">
      <c r="A292" s="187" t="str">
        <f>+[6]ระบบการควบคุมฯ!A540</f>
        <v>1.1.2.2.1</v>
      </c>
      <c r="B292" s="47" t="str">
        <f>+[6]ระบบการควบคุมฯ!B540</f>
        <v>ค่าเครื่องแบบนักเรียน รหัสบัญชีย่อย 0022003</v>
      </c>
      <c r="C292" s="47" t="str">
        <f>+[6]ระบบการควบคุมฯ!C540</f>
        <v>20004 42002200 4100191</v>
      </c>
      <c r="D292" s="188"/>
      <c r="E292" s="188"/>
      <c r="F292" s="188"/>
      <c r="G292" s="188"/>
      <c r="H292" s="188">
        <f t="shared" si="76"/>
        <v>0</v>
      </c>
      <c r="I292" s="188">
        <f>SUM(I299:I304)</f>
        <v>0</v>
      </c>
    </row>
    <row r="293" spans="1:9" ht="18.600000000000001" hidden="1" customHeight="1" x14ac:dyDescent="0.25">
      <c r="A293" s="204" t="str">
        <f>+[6]ระบบการควบคุมฯ!A541</f>
        <v>1.1.3</v>
      </c>
      <c r="B293" s="603" t="str">
        <f>+[6]ระบบการควบคุมฯ!B541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93" s="603" t="str">
        <f>+[6]ระบบการควบคุมฯ!C541</f>
        <v>20004 4500 2400 4100005</v>
      </c>
      <c r="D293" s="604">
        <f t="shared" ref="D293:H294" si="79">SUM(D295)</f>
        <v>1055000</v>
      </c>
      <c r="E293" s="604">
        <f t="shared" si="79"/>
        <v>0</v>
      </c>
      <c r="F293" s="604">
        <f t="shared" si="79"/>
        <v>0</v>
      </c>
      <c r="G293" s="604">
        <f t="shared" si="79"/>
        <v>1028500</v>
      </c>
      <c r="H293" s="604">
        <f t="shared" si="79"/>
        <v>26500</v>
      </c>
      <c r="I293" s="604">
        <f>SUM(I295:I302)</f>
        <v>0</v>
      </c>
    </row>
    <row r="294" spans="1:9" ht="34.200000000000003" customHeight="1" x14ac:dyDescent="0.25">
      <c r="A294" s="511">
        <f>+[6]ระบบการควบคุมฯ!A542</f>
        <v>0</v>
      </c>
      <c r="B294" s="603" t="str">
        <f>+[6]ระบบการควบคุมฯ!B542</f>
        <v>6911410</v>
      </c>
      <c r="C294" s="603" t="str">
        <f>+[6]ระบบการควบคุมฯ!C542</f>
        <v>20004 69 51993 00000</v>
      </c>
      <c r="D294" s="604">
        <f t="shared" si="79"/>
        <v>0</v>
      </c>
      <c r="E294" s="604">
        <f t="shared" si="79"/>
        <v>0</v>
      </c>
      <c r="F294" s="604">
        <f t="shared" si="79"/>
        <v>0</v>
      </c>
      <c r="G294" s="604">
        <f t="shared" si="79"/>
        <v>0</v>
      </c>
      <c r="H294" s="604">
        <f t="shared" si="79"/>
        <v>0</v>
      </c>
      <c r="I294" s="604">
        <f>SUM(I296:I303)</f>
        <v>0</v>
      </c>
    </row>
    <row r="295" spans="1:9" ht="18.600000000000001" customHeight="1" x14ac:dyDescent="0.25">
      <c r="A295" s="187" t="str">
        <f>+[6]ระบบการควบคุมฯ!A543</f>
        <v>1.1.3.1</v>
      </c>
      <c r="B295" s="66" t="str">
        <f>+[6]ระบบการควบคุมฯ!B543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</c>
      <c r="C295" s="66" t="str">
        <f>+[6]ระบบการควบคุมฯ!C543</f>
        <v>20004 4500 2400 4100005</v>
      </c>
      <c r="D295" s="188">
        <f>+[6]ระบบการควบคุมฯ!F543</f>
        <v>1055000</v>
      </c>
      <c r="E295" s="189">
        <f>+[6]ระบบการควบคุมฯ!G543+[6]ระบบการควบคุมฯ!H543</f>
        <v>0</v>
      </c>
      <c r="F295" s="189">
        <f>+[6]ระบบการควบคุมฯ!I542+[6]ระบบการควบคุมฯ!J542</f>
        <v>0</v>
      </c>
      <c r="G295" s="189">
        <f>+[6]ระบบการควบคุมฯ!K543+[6]ระบบการควบคุมฯ!L543</f>
        <v>1028500</v>
      </c>
      <c r="H295" s="189">
        <f>+D295-E295-F295-G295</f>
        <v>26500</v>
      </c>
      <c r="I295" s="59" t="s">
        <v>14</v>
      </c>
    </row>
    <row r="296" spans="1:9" ht="18.600000000000001" customHeight="1" x14ac:dyDescent="0.25">
      <c r="A296" s="187"/>
      <c r="B296" s="66" t="str">
        <f>+[6]ระบบการควบคุมฯ!B544</f>
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</c>
      <c r="C296" s="66" t="str">
        <f>+[6]ระบบการควบคุมฯ!C544</f>
        <v>ศธ 04002/ว51300 ลว.25 ธ.ค.68 โอนครั้งที่ 182</v>
      </c>
      <c r="D296" s="188"/>
      <c r="E296" s="449"/>
      <c r="F296" s="189"/>
      <c r="G296" s="189"/>
      <c r="H296" s="189"/>
      <c r="I296" s="59"/>
    </row>
    <row r="297" spans="1:9" ht="18.600000000000001" customHeight="1" x14ac:dyDescent="0.25">
      <c r="A297" s="187"/>
      <c r="B297" s="66">
        <f>+[6]ระบบการควบคุมฯ!B546</f>
        <v>0</v>
      </c>
      <c r="C297" s="66"/>
      <c r="D297" s="188"/>
      <c r="E297" s="449"/>
      <c r="F297" s="189"/>
      <c r="G297" s="189"/>
      <c r="H297" s="189"/>
      <c r="I297" s="59"/>
    </row>
    <row r="298" spans="1:9" ht="18.600000000000001" customHeight="1" x14ac:dyDescent="0.25">
      <c r="A298" s="204" t="str">
        <f>+[6]ระบบการควบคุมฯ!A548</f>
        <v>1.1.3.2</v>
      </c>
      <c r="B298" s="603" t="str">
        <f>+[6]ระบบการควบคุมฯ!B548</f>
        <v xml:space="preserve">รายการค่าจัดการเรียนการสอน (ปัจจัยพื้นฐานนักเรียนยากจน) </v>
      </c>
      <c r="C298" s="603" t="str">
        <f>+[6]ระบบการควบคุมฯ!C548</f>
        <v xml:space="preserve">20004 42002200 4100345 </v>
      </c>
      <c r="D298" s="604">
        <f>SUM(D299:D300)</f>
        <v>0</v>
      </c>
      <c r="E298" s="604">
        <f t="shared" ref="E298:H298" si="80">SUM(E299:E300)</f>
        <v>0</v>
      </c>
      <c r="F298" s="604">
        <f t="shared" si="80"/>
        <v>0</v>
      </c>
      <c r="G298" s="604">
        <f t="shared" si="80"/>
        <v>0</v>
      </c>
      <c r="H298" s="604">
        <f t="shared" si="80"/>
        <v>0</v>
      </c>
      <c r="I298" s="604">
        <f t="shared" ref="I298" si="81">SUM(I299:I305)</f>
        <v>0</v>
      </c>
    </row>
    <row r="299" spans="1:9" ht="18.600000000000001" customHeight="1" x14ac:dyDescent="0.25">
      <c r="A299" s="187" t="str">
        <f>+[6]ระบบการควบคุมฯ!A549</f>
        <v>1.1.3.2.1</v>
      </c>
      <c r="B299" s="66">
        <f>+[6]ระบบการควบคุมฯ!B549</f>
        <v>0</v>
      </c>
      <c r="C299" s="66">
        <f>+[6]ระบบการควบคุมฯ!C549</f>
        <v>0</v>
      </c>
      <c r="D299" s="188"/>
      <c r="E299" s="189"/>
      <c r="F299" s="189"/>
      <c r="G299" s="189"/>
      <c r="H299" s="189">
        <f>+D299-E299-F299-G299</f>
        <v>0</v>
      </c>
      <c r="I299" s="59" t="s">
        <v>14</v>
      </c>
    </row>
    <row r="300" spans="1:9" ht="18.600000000000001" hidden="1" customHeight="1" x14ac:dyDescent="0.25">
      <c r="A300" s="187">
        <f>+[6]ระบบการควบคุมฯ!A550</f>
        <v>0</v>
      </c>
      <c r="B300" s="66">
        <f>+[6]ระบบการควบคุมฯ!B550</f>
        <v>0</v>
      </c>
      <c r="C300" s="66">
        <f>+[6]ระบบการควบคุมฯ!C550</f>
        <v>0</v>
      </c>
      <c r="D300" s="188"/>
      <c r="E300" s="189"/>
      <c r="F300" s="189"/>
      <c r="G300" s="189"/>
      <c r="H300" s="189">
        <f>+D300-E300-F300-G300</f>
        <v>0</v>
      </c>
      <c r="I300" s="59" t="s">
        <v>14</v>
      </c>
    </row>
    <row r="301" spans="1:9" ht="18.600000000000001" customHeight="1" x14ac:dyDescent="0.25">
      <c r="A301" s="478">
        <f>+[6]ระบบการควบคุมฯ!A570</f>
        <v>2</v>
      </c>
      <c r="B301" s="481" t="str">
        <f>+[6]ระบบการควบคุมฯ!B570</f>
        <v xml:space="preserve">โครงการพัฒนาสื่อและเทคโนโลยีสารสนเทศเพื่อการศึกษา </v>
      </c>
      <c r="C301" s="481" t="str">
        <f>+[6]ระบบการควบคุมฯ!C570</f>
        <v xml:space="preserve">20004 4520 4900 </v>
      </c>
      <c r="D301" s="479">
        <f>+D302</f>
        <v>20000</v>
      </c>
      <c r="E301" s="482">
        <f t="shared" ref="E301:H302" si="82">+E303</f>
        <v>0</v>
      </c>
      <c r="F301" s="482">
        <f t="shared" si="82"/>
        <v>0</v>
      </c>
      <c r="G301" s="482">
        <f t="shared" si="82"/>
        <v>20000</v>
      </c>
      <c r="H301" s="482">
        <f t="shared" si="82"/>
        <v>0</v>
      </c>
      <c r="I301" s="480"/>
    </row>
    <row r="302" spans="1:9" ht="18.600000000000001" customHeight="1" x14ac:dyDescent="0.25">
      <c r="A302" s="190"/>
      <c r="B302" s="171" t="str">
        <f>+[6]ระบบการควบคุมฯ!B571</f>
        <v xml:space="preserve"> งบดำเนินงาน 69112xx</v>
      </c>
      <c r="C302" s="73"/>
      <c r="D302" s="191">
        <f>+D304</f>
        <v>20000</v>
      </c>
      <c r="E302" s="191">
        <f t="shared" si="82"/>
        <v>0</v>
      </c>
      <c r="F302" s="191">
        <f t="shared" si="82"/>
        <v>0</v>
      </c>
      <c r="G302" s="191">
        <f t="shared" si="82"/>
        <v>20000</v>
      </c>
      <c r="H302" s="191">
        <f t="shared" si="82"/>
        <v>0</v>
      </c>
      <c r="I302" s="57"/>
    </row>
    <row r="303" spans="1:9" ht="18.600000000000001" hidden="1" customHeight="1" x14ac:dyDescent="0.25">
      <c r="A303" s="184">
        <f>+[6]ระบบการควบคุมฯ!A573</f>
        <v>2.1</v>
      </c>
      <c r="B303" s="71" t="str">
        <f>+[6]ระบบการควบคุมฯ!B573</f>
        <v xml:space="preserve">กิจกรรมการส่งเสริมการจัดการศึกษาทางไกล </v>
      </c>
      <c r="C303" s="198" t="str">
        <f>+[6]ระบบการควบคุมฯ!C573</f>
        <v>20004 69 86184 00000</v>
      </c>
      <c r="D303" s="185">
        <f>+D304</f>
        <v>20000</v>
      </c>
      <c r="E303" s="206">
        <f t="shared" ref="E303:H303" si="83">+E304</f>
        <v>0</v>
      </c>
      <c r="F303" s="206">
        <f t="shared" si="83"/>
        <v>0</v>
      </c>
      <c r="G303" s="206">
        <f t="shared" si="83"/>
        <v>20000</v>
      </c>
      <c r="H303" s="206">
        <f t="shared" si="83"/>
        <v>0</v>
      </c>
      <c r="I303" s="58"/>
    </row>
    <row r="304" spans="1:9" ht="18.600000000000001" hidden="1" customHeight="1" x14ac:dyDescent="0.25">
      <c r="A304" s="207" t="str">
        <f>+[6]ระบบการควบคุมฯ!A574</f>
        <v>2.1.1</v>
      </c>
      <c r="B304" s="171" t="str">
        <f>+[6]ระบบการควบคุมฯ!B574</f>
        <v xml:space="preserve"> งบดำเนินงาน 69112xx</v>
      </c>
      <c r="C304" s="73" t="str">
        <f>+[6]ระบบการควบคุมฯ!C574</f>
        <v xml:space="preserve">20004 4520 4900 2000000 </v>
      </c>
      <c r="D304" s="191">
        <f>SUM(D305:D306)</f>
        <v>20000</v>
      </c>
      <c r="E304" s="191">
        <f t="shared" ref="E304:H304" si="84">SUM(E305:E306)</f>
        <v>0</v>
      </c>
      <c r="F304" s="191">
        <f t="shared" si="84"/>
        <v>0</v>
      </c>
      <c r="G304" s="191">
        <f t="shared" si="84"/>
        <v>20000</v>
      </c>
      <c r="H304" s="191">
        <f t="shared" si="84"/>
        <v>0</v>
      </c>
      <c r="I304" s="57"/>
    </row>
    <row r="305" spans="1:9" ht="85.2" customHeight="1" x14ac:dyDescent="0.25">
      <c r="A305" s="187" t="str">
        <f>+[6]ระบบการควบคุมฯ!A575</f>
        <v>2.1.1.1</v>
      </c>
      <c r="B305" s="483" t="str">
        <f>+[6]ระบบการควบคุมฯ!B575</f>
        <v>ค่าใช้จ่ายในการพัฒนาคุณภาพการจัดการศึกษาทางไกลผ่านดาวเทียม (DLTV) ประจำปีงบประมาณ พ.ศ. 2569</v>
      </c>
      <c r="C305" s="66" t="str">
        <f>+[6]ระบบการควบคุมฯ!C575</f>
        <v>ศธ 04002/ว50939 ลว. 22 ธค 69 โอนครั้งที่ 158</v>
      </c>
      <c r="D305" s="188">
        <f>+[6]ระบบการควบคุมฯ!F575</f>
        <v>20000</v>
      </c>
      <c r="E305" s="189">
        <f>+[6]ระบบการควบคุมฯ!G575+[6]ระบบการควบคุมฯ!H575</f>
        <v>0</v>
      </c>
      <c r="F305" s="189">
        <f>+[6]ระบบการควบคุมฯ!I551+[6]ระบบการควบคุมฯ!J551</f>
        <v>0</v>
      </c>
      <c r="G305" s="189">
        <f>+[6]ระบบการควบคุมฯ!K575+[6]ระบบการควบคุมฯ!L575</f>
        <v>20000</v>
      </c>
      <c r="H305" s="189">
        <f>+D305-E305-F305-G305</f>
        <v>0</v>
      </c>
      <c r="I305" s="701" t="s">
        <v>269</v>
      </c>
    </row>
    <row r="306" spans="1:9" ht="55.8" hidden="1" customHeight="1" x14ac:dyDescent="0.25">
      <c r="A306" s="187" t="str">
        <f>+[6]ระบบการควบคุมฯ!A576</f>
        <v>2.1.1.2</v>
      </c>
      <c r="B306" s="66" t="str">
        <f>+[6]ระบบการควบคุมฯ!B576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306" s="234" t="str">
        <f>+[6]ระบบการควบคุมฯ!C576</f>
        <v>ศธ 04002/ว1247 ลว.26  มค 68 โอนครั้งที่ 362</v>
      </c>
      <c r="D306" s="234">
        <f>+[6]ระบบการควบคุมฯ!F576</f>
        <v>0</v>
      </c>
      <c r="E306" s="234">
        <f>+[6]ระบบการควบคุมฯ!G576+[6]ระบบการควบคุมฯ!H576</f>
        <v>0</v>
      </c>
      <c r="F306" s="234"/>
      <c r="G306" s="234">
        <f>+[6]ระบบการควบคุมฯ!K576+[6]ระบบการควบคุมฯ!L576</f>
        <v>0</v>
      </c>
      <c r="H306" s="189">
        <f>+D306-E306-F306-G306</f>
        <v>0</v>
      </c>
      <c r="I306" s="208" t="s">
        <v>128</v>
      </c>
    </row>
    <row r="307" spans="1:9" ht="18.600000000000001" hidden="1" customHeight="1" x14ac:dyDescent="0.25">
      <c r="A307" s="501">
        <f>+[6]ระบบการควบคุมฯ!A594</f>
        <v>3</v>
      </c>
      <c r="B307" s="502" t="str">
        <f>+[6]ระบบการควบคุมฯ!B594</f>
        <v>โครงการสร้างโอกาสและลดความเหลื่อมล้ำทางการศึกษาในระดับพื้นที่</v>
      </c>
      <c r="C307" s="502" t="str">
        <f>+[6]ระบบการควบคุมฯ!C594</f>
        <v>20004 4520 6900 2000000</v>
      </c>
      <c r="D307" s="503">
        <f>+D308+D314</f>
        <v>34200</v>
      </c>
      <c r="E307" s="503">
        <f t="shared" ref="E307:H307" si="85">+E308+E314</f>
        <v>0</v>
      </c>
      <c r="F307" s="503">
        <f t="shared" si="85"/>
        <v>0</v>
      </c>
      <c r="G307" s="503">
        <f t="shared" si="85"/>
        <v>14800</v>
      </c>
      <c r="H307" s="503">
        <f t="shared" si="85"/>
        <v>19400</v>
      </c>
      <c r="I307" s="504"/>
    </row>
    <row r="308" spans="1:9" ht="93" hidden="1" customHeight="1" x14ac:dyDescent="0.25">
      <c r="A308" s="184">
        <f>+[6]ระบบการควบคุมฯ!A595</f>
        <v>3.1</v>
      </c>
      <c r="B308" s="71" t="str">
        <f>+[6]ระบบการควบคุมฯ!B595</f>
        <v xml:space="preserve">กิจกรรมการยกระดับคุณภาพโรงเรียนขยายโอกาส </v>
      </c>
      <c r="C308" s="198" t="str">
        <f>+[6]ระบบการควบคุมฯ!C595</f>
        <v xml:space="preserve">20004 69 00106 00000 </v>
      </c>
      <c r="D308" s="185">
        <f>+D309</f>
        <v>34200</v>
      </c>
      <c r="E308" s="206">
        <f t="shared" ref="E308:H308" si="86">+E309</f>
        <v>0</v>
      </c>
      <c r="F308" s="206">
        <f t="shared" si="86"/>
        <v>0</v>
      </c>
      <c r="G308" s="206">
        <f t="shared" si="86"/>
        <v>14800</v>
      </c>
      <c r="H308" s="206">
        <f t="shared" si="86"/>
        <v>19400</v>
      </c>
      <c r="I308" s="58"/>
    </row>
    <row r="309" spans="1:9" ht="186" hidden="1" customHeight="1" x14ac:dyDescent="0.25">
      <c r="A309" s="190"/>
      <c r="B309" s="171" t="str">
        <f>+[6]ระบบการควบคุมฯ!B596</f>
        <v xml:space="preserve"> งบดำเนินงาน 69112xx</v>
      </c>
      <c r="C309" s="73" t="str">
        <f>+[6]ระบบการควบคุมฯ!C596</f>
        <v>20004 4520 6900 2000000</v>
      </c>
      <c r="D309" s="191">
        <f>SUM(D310:D313)</f>
        <v>34200</v>
      </c>
      <c r="E309" s="191">
        <f t="shared" ref="E309:H309" si="87">SUM(E310:E313)</f>
        <v>0</v>
      </c>
      <c r="F309" s="191">
        <f t="shared" si="87"/>
        <v>0</v>
      </c>
      <c r="G309" s="191">
        <f t="shared" si="87"/>
        <v>14800</v>
      </c>
      <c r="H309" s="191">
        <f t="shared" si="87"/>
        <v>19400</v>
      </c>
      <c r="I309" s="57"/>
    </row>
    <row r="310" spans="1:9" ht="18.600000000000001" hidden="1" customHeight="1" x14ac:dyDescent="0.25">
      <c r="A310" s="209" t="str">
        <f>+[6]ระบบการควบคุมฯ!A597</f>
        <v>3.1.1</v>
      </c>
      <c r="B310" s="66" t="str">
        <f>+[6]ระบบการควบคุมฯ!B597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310" s="66" t="str">
        <f>+[6]ระบบการควบคุมฯ!C597</f>
        <v>ศธ 04002/ว48831 ลว. 17 พ.ย. 68 โอนครั้งที่ 79</v>
      </c>
      <c r="D310" s="188">
        <f>+[6]ระบบการควบคุมฯ!F597</f>
        <v>1200</v>
      </c>
      <c r="E310" s="189">
        <f>+[6]ระบบการควบคุมฯ!G597+[6]ระบบการควบคุมฯ!H597</f>
        <v>0</v>
      </c>
      <c r="F310" s="189"/>
      <c r="G310" s="189">
        <f>+[6]ระบบการควบคุมฯ!K597+[6]ระบบการควบคุมฯ!L597</f>
        <v>800</v>
      </c>
      <c r="H310" s="189">
        <f>+D310-E310-F310-G310</f>
        <v>400</v>
      </c>
      <c r="I310" s="59" t="s">
        <v>15</v>
      </c>
    </row>
    <row r="311" spans="1:9" ht="18.600000000000001" hidden="1" customHeight="1" x14ac:dyDescent="0.25">
      <c r="A311" s="209" t="str">
        <f>+[6]ระบบการควบคุมฯ!A598</f>
        <v>3.1.2</v>
      </c>
      <c r="B311" s="66" t="str">
        <f>+[6]ระบบการควบคุมฯ!B598</f>
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</c>
      <c r="C311" s="66" t="str">
        <f>+[6]ระบบการควบคุมฯ!C598</f>
        <v>ศธ 04002/ว50787 ลว.22 ธ.ค. 68 โอนครั้งที่ 161</v>
      </c>
      <c r="D311" s="188">
        <f>+[6]ระบบการควบคุมฯ!F598</f>
        <v>14000</v>
      </c>
      <c r="E311" s="189">
        <f>+[6]ระบบการควบคุมฯ!G598+[6]ระบบการควบคุมฯ!H598</f>
        <v>0</v>
      </c>
      <c r="F311" s="189"/>
      <c r="G311" s="189">
        <f>+[6]ระบบการควบคุมฯ!K598+[6]ระบบการควบคุมฯ!L598</f>
        <v>14000</v>
      </c>
      <c r="H311" s="189">
        <f>+D311-E311-F311-G311</f>
        <v>0</v>
      </c>
      <c r="I311" s="59" t="s">
        <v>15</v>
      </c>
    </row>
    <row r="312" spans="1:9" ht="55.8" hidden="1" customHeight="1" x14ac:dyDescent="0.25">
      <c r="A312" s="209" t="str">
        <f>+[6]ระบบการควบคุมฯ!A599</f>
        <v>3.1.3</v>
      </c>
      <c r="B312" s="66" t="str">
        <f>+[6]ระบบการควบคุมฯ!B599</f>
        <v xml:space="preserve">ค่าใช้จ่ายในการดำเนินการขับเคลื่อนแผนบริหารจัดการโรงเรียนขยายโอกาสทางการศึกษา ระยะ 5 ปี (ปีการศึกษา 2569 – 2573)  </v>
      </c>
      <c r="C312" s="66" t="str">
        <f>+[6]ระบบการควบคุมฯ!C599</f>
        <v>ศธ 04002/ว2335 ลว.29 พค 68 โอนครั้งที่ 543</v>
      </c>
      <c r="D312" s="188">
        <f>+[6]ระบบการควบคุมฯ!F599</f>
        <v>19000</v>
      </c>
      <c r="E312" s="189">
        <f>+[6]ระบบการควบคุมฯ!G599+[6]ระบบการควบคุมฯ!H599</f>
        <v>0</v>
      </c>
      <c r="F312" s="189"/>
      <c r="G312" s="189">
        <f>+[6]ระบบการควบคุมฯ!K599+[6]ระบบการควบคุมฯ!L599</f>
        <v>0</v>
      </c>
      <c r="H312" s="189">
        <f>+D312-E312-F312-G312</f>
        <v>19000</v>
      </c>
      <c r="I312" s="60" t="s">
        <v>15</v>
      </c>
    </row>
    <row r="313" spans="1:9" ht="18.600000000000001" hidden="1" customHeight="1" x14ac:dyDescent="0.25">
      <c r="A313" s="209" t="str">
        <f>+[6]ระบบการควบคุมฯ!A600</f>
        <v>3.1.3.1</v>
      </c>
      <c r="B313" s="66" t="str">
        <f>+[6]ระบบการควบคุมฯ!B600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313" s="66" t="str">
        <f>+[6]ระบบการควบคุมฯ!C600</f>
        <v>ศธ 04002/ว40620 ลว.17 ก.ค. 68 โอนครั้งที่ 709</v>
      </c>
      <c r="D313" s="188">
        <f>+[6]ระบบการควบคุมฯ!F600</f>
        <v>0</v>
      </c>
      <c r="E313" s="189">
        <f>+[6]ระบบการควบคุมฯ!G600+[6]ระบบการควบคุมฯ!H600</f>
        <v>0</v>
      </c>
      <c r="F313" s="189"/>
      <c r="G313" s="189">
        <f>+[6]ระบบการควบคุมฯ!K600+[6]ระบบการควบคุมฯ!L600</f>
        <v>0</v>
      </c>
      <c r="H313" s="189">
        <f>+D313-E313-F313-G313</f>
        <v>0</v>
      </c>
      <c r="I313" s="60" t="s">
        <v>16</v>
      </c>
    </row>
    <row r="314" spans="1:9" ht="74.400000000000006" hidden="1" customHeight="1" x14ac:dyDescent="0.25">
      <c r="A314" s="184">
        <f>+[6]ระบบการควบคุมฯ!A601</f>
        <v>4</v>
      </c>
      <c r="B314" s="71" t="str">
        <f>+[6]ระบบการควบคุมฯ!B601</f>
        <v>กิจกรรมพัฒนาการจัดการศึกษาโรงเรียนที่ตั้งในพื้นที่ลักษณะพิเศษ</v>
      </c>
      <c r="C314" s="198" t="str">
        <f>+[6]ระบบการควบคุมฯ!C601</f>
        <v>20004 68 00017 00000</v>
      </c>
      <c r="D314" s="185">
        <f>+D315</f>
        <v>0</v>
      </c>
      <c r="E314" s="206">
        <f>+E315</f>
        <v>0</v>
      </c>
      <c r="F314" s="206">
        <f>+F315</f>
        <v>0</v>
      </c>
      <c r="G314" s="206">
        <f>+G315</f>
        <v>0</v>
      </c>
      <c r="H314" s="206">
        <f>+H315</f>
        <v>0</v>
      </c>
      <c r="I314" s="58"/>
    </row>
    <row r="315" spans="1:9" ht="42" customHeight="1" x14ac:dyDescent="0.25">
      <c r="A315" s="190"/>
      <c r="B315" s="171" t="str">
        <f>+[6]ระบบการควบคุมฯ!B602</f>
        <v xml:space="preserve"> งบดำเนินงาน 68112xx</v>
      </c>
      <c r="C315" s="73" t="str">
        <f>+[6]ระบบการควบคุมฯ!C602</f>
        <v xml:space="preserve">20004 42006700 2000000 </v>
      </c>
      <c r="D315" s="191">
        <f>SUM(D316:D317)</f>
        <v>0</v>
      </c>
      <c r="E315" s="191">
        <f>SUM(E316:E317)</f>
        <v>0</v>
      </c>
      <c r="F315" s="191">
        <f>SUM(F316:F317)</f>
        <v>0</v>
      </c>
      <c r="G315" s="191">
        <f>SUM(G316:G317)</f>
        <v>0</v>
      </c>
      <c r="H315" s="191">
        <f>SUM(H316:H317)</f>
        <v>0</v>
      </c>
      <c r="I315" s="57"/>
    </row>
    <row r="316" spans="1:9" ht="22.2" customHeight="1" x14ac:dyDescent="0.25">
      <c r="A316" s="187">
        <f>+[6]ระบบการควบคุมฯ!A603</f>
        <v>4.0999999999999996</v>
      </c>
      <c r="B316" s="210" t="str">
        <f>+[6]ระบบการควบคุมฯ!B603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316" s="66" t="str">
        <f>+[6]ระบบการควบคุมฯ!C603</f>
        <v>ศธ 04002/ว2091 ลว.28 พค 67 โอนครั้งที่ 60</v>
      </c>
      <c r="D316" s="188"/>
      <c r="E316" s="189"/>
      <c r="F316" s="189"/>
      <c r="G316" s="189"/>
      <c r="H316" s="189">
        <f>+D316-E316-F316-G316</f>
        <v>0</v>
      </c>
      <c r="I316" s="208" t="s">
        <v>129</v>
      </c>
    </row>
    <row r="317" spans="1:9" ht="37.200000000000003" hidden="1" customHeight="1" x14ac:dyDescent="0.25">
      <c r="A317" s="187"/>
      <c r="B317" s="66"/>
      <c r="C317" s="66"/>
      <c r="D317" s="188"/>
      <c r="E317" s="189"/>
      <c r="F317" s="189"/>
      <c r="G317" s="189"/>
      <c r="H317" s="189"/>
      <c r="I317" s="59"/>
    </row>
    <row r="318" spans="1:9" ht="18.600000000000001" hidden="1" customHeight="1" x14ac:dyDescent="0.25">
      <c r="A318" s="661" t="str">
        <f>+[4]งบสพฐ!A152</f>
        <v>3.10.3</v>
      </c>
      <c r="B318" s="662" t="str">
        <f>+[4]งบสพฐ!B152</f>
        <v>ค่าจ้างนักการภารโรง ค่าจ้าง 9,000.-บาท จำนวน 63 อัตรา  ครั้งที่ 1  (ตค 68 - มค 69) จำนวนเงิน 2,268,000 บาท</v>
      </c>
      <c r="C318" s="662"/>
      <c r="D318" s="664" t="e">
        <f>+D319+D329</f>
        <v>#VALUE!</v>
      </c>
      <c r="E318" s="664" t="e">
        <f t="shared" ref="E318:H318" si="88">+E319+E329</f>
        <v>#VALUE!</v>
      </c>
      <c r="F318" s="664">
        <f t="shared" si="88"/>
        <v>0</v>
      </c>
      <c r="G318" s="664">
        <f t="shared" si="88"/>
        <v>1311069.2999999998</v>
      </c>
      <c r="H318" s="664" t="e">
        <f t="shared" si="88"/>
        <v>#VALUE!</v>
      </c>
      <c r="I318" s="666"/>
    </row>
    <row r="319" spans="1:9" ht="27" customHeight="1" x14ac:dyDescent="0.25">
      <c r="A319" s="182" t="str">
        <f>+[4]งบสพฐ!A153</f>
        <v>3.10.3.1</v>
      </c>
      <c r="B319" s="192" t="str">
        <f>+[6]ระบบการควบคุมฯ!B610</f>
        <v xml:space="preserve">ผลผลิตผู้จบการศึกษาก่อนประถมศึกษา </v>
      </c>
      <c r="C319" s="211" t="str">
        <f>+[6]ระบบการควบคุมฯ!C611</f>
        <v>20004 3720 1000 2000000</v>
      </c>
      <c r="D319" s="183">
        <f>+D320</f>
        <v>0</v>
      </c>
      <c r="E319" s="183">
        <f t="shared" ref="E319:H320" si="89">+E320</f>
        <v>0</v>
      </c>
      <c r="F319" s="183">
        <f t="shared" si="89"/>
        <v>0</v>
      </c>
      <c r="G319" s="183">
        <f t="shared" si="89"/>
        <v>0</v>
      </c>
      <c r="H319" s="183">
        <f t="shared" si="89"/>
        <v>0</v>
      </c>
      <c r="I319" s="183"/>
    </row>
    <row r="320" spans="1:9" ht="18.600000000000001" x14ac:dyDescent="0.25">
      <c r="A320" s="190"/>
      <c r="B320" s="171" t="str">
        <f>+[6]ระบบการควบคุมฯ!B608</f>
        <v xml:space="preserve"> งบดำเนินงาน 69112xx</v>
      </c>
      <c r="C320" s="73"/>
      <c r="D320" s="191">
        <f>+D321</f>
        <v>0</v>
      </c>
      <c r="E320" s="191">
        <f t="shared" si="89"/>
        <v>0</v>
      </c>
      <c r="F320" s="191">
        <f t="shared" si="89"/>
        <v>0</v>
      </c>
      <c r="G320" s="191">
        <f t="shared" si="89"/>
        <v>0</v>
      </c>
      <c r="H320" s="191">
        <f t="shared" si="89"/>
        <v>0</v>
      </c>
      <c r="I320" s="57"/>
    </row>
    <row r="321" spans="1:9" ht="18.600000000000001" x14ac:dyDescent="0.25">
      <c r="A321" s="212">
        <f>+[6]ระบบการควบคุมฯ!A654</f>
        <v>1</v>
      </c>
      <c r="B321" s="213" t="str">
        <f>+[6]ระบบการควบคุมฯ!B654</f>
        <v>งบสพฐ.</v>
      </c>
      <c r="C321" s="214"/>
      <c r="D321" s="215">
        <f>+D322+D325</f>
        <v>0</v>
      </c>
      <c r="E321" s="215">
        <f>+E322+E325</f>
        <v>0</v>
      </c>
      <c r="F321" s="215">
        <f>+F322+F325</f>
        <v>0</v>
      </c>
      <c r="G321" s="215">
        <f>+G322+G325</f>
        <v>0</v>
      </c>
      <c r="H321" s="215">
        <f>+H322+H325</f>
        <v>0</v>
      </c>
      <c r="I321" s="61"/>
    </row>
    <row r="322" spans="1:9" ht="28.2" customHeight="1" x14ac:dyDescent="0.25">
      <c r="A322" s="184">
        <f>+[6]ระบบการควบคุมฯ!A615</f>
        <v>1.1000000000000001</v>
      </c>
      <c r="B322" s="71" t="str">
        <f>+[6]ระบบการควบคุมฯ!B615</f>
        <v xml:space="preserve">กิจกรรมการจัดการศึกษาก่อนประถมศึกษา  </v>
      </c>
      <c r="C322" s="198" t="str">
        <f>+[6]ระบบการควบคุมฯ!C615</f>
        <v>20004 68 05162 00000</v>
      </c>
      <c r="D322" s="185">
        <f>+D324</f>
        <v>0</v>
      </c>
      <c r="E322" s="185">
        <f>+E324</f>
        <v>0</v>
      </c>
      <c r="F322" s="185">
        <f>+F324</f>
        <v>0</v>
      </c>
      <c r="G322" s="185">
        <f>+G324</f>
        <v>0</v>
      </c>
      <c r="H322" s="185">
        <f>+H324</f>
        <v>0</v>
      </c>
      <c r="I322" s="58"/>
    </row>
    <row r="323" spans="1:9" ht="93" hidden="1" customHeight="1" x14ac:dyDescent="0.25">
      <c r="A323" s="190"/>
      <c r="B323" s="171" t="str">
        <f>+[6]ระบบการควบคุมฯ!B617</f>
        <v xml:space="preserve"> งบดำเนินงาน 69112xx</v>
      </c>
      <c r="C323" s="155">
        <f>+[6]ระบบการควบคุมฯ!C691</f>
        <v>0</v>
      </c>
      <c r="D323" s="191">
        <f>+D324</f>
        <v>0</v>
      </c>
      <c r="E323" s="191">
        <f t="shared" ref="E323:H325" si="90">+E324</f>
        <v>0</v>
      </c>
      <c r="F323" s="191">
        <f t="shared" si="90"/>
        <v>0</v>
      </c>
      <c r="G323" s="191">
        <f t="shared" si="90"/>
        <v>0</v>
      </c>
      <c r="H323" s="191">
        <f t="shared" si="90"/>
        <v>0</v>
      </c>
      <c r="I323" s="57"/>
    </row>
    <row r="324" spans="1:9" ht="37.200000000000003" hidden="1" customHeight="1" x14ac:dyDescent="0.25">
      <c r="A324" s="216"/>
      <c r="B324" s="217"/>
      <c r="C324" s="217">
        <f>+[6]ระบบการควบคุมฯ!C655</f>
        <v>0</v>
      </c>
      <c r="D324" s="189">
        <f>+[6]ระบบการควบคุมฯ!F655</f>
        <v>0</v>
      </c>
      <c r="E324" s="189">
        <f>+[6]ระบบการควบคุมฯ!G655+[6]ระบบการควบคุมฯ!H655</f>
        <v>0</v>
      </c>
      <c r="F324" s="189">
        <f>+[6]ระบบการควบคุมฯ!I655+[6]ระบบการควบคุมฯ!J655</f>
        <v>0</v>
      </c>
      <c r="G324" s="189">
        <f>+[6]ระบบการควบคุมฯ!K655+[6]ระบบการควบคุมฯ!L655</f>
        <v>0</v>
      </c>
      <c r="H324" s="189">
        <f>+D324-E324-F324-G324</f>
        <v>0</v>
      </c>
      <c r="I324" s="60"/>
    </row>
    <row r="325" spans="1:9" ht="74.400000000000006" hidden="1" customHeight="1" x14ac:dyDescent="0.25">
      <c r="A325" s="184">
        <f>+[6]ระบบการควบคุมฯ!A693</f>
        <v>1.2</v>
      </c>
      <c r="B325" s="71" t="str">
        <f>+[6]ระบบการควบคุมฯ!B693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25" s="198" t="str">
        <f>+[6]ระบบการควบคุมฯ!C693</f>
        <v>20004 67 00080  00000</v>
      </c>
      <c r="D325" s="185">
        <f>+D326</f>
        <v>0</v>
      </c>
      <c r="E325" s="185">
        <f t="shared" si="90"/>
        <v>0</v>
      </c>
      <c r="F325" s="185">
        <f t="shared" si="90"/>
        <v>0</v>
      </c>
      <c r="G325" s="185">
        <f t="shared" si="90"/>
        <v>0</v>
      </c>
      <c r="H325" s="185">
        <f t="shared" si="90"/>
        <v>0</v>
      </c>
      <c r="I325" s="58"/>
    </row>
    <row r="326" spans="1:9" ht="18.600000000000001" hidden="1" customHeight="1" x14ac:dyDescent="0.25">
      <c r="A326" s="190"/>
      <c r="B326" s="171" t="str">
        <f>+[6]ระบบการควบคุมฯ!B694</f>
        <v xml:space="preserve"> งบดำเนินงาน 69112xx</v>
      </c>
      <c r="C326" s="73" t="str">
        <f>+[6]ระบบการควบคุมฯ!C694</f>
        <v>20004 3720 1000 2000000</v>
      </c>
      <c r="D326" s="191">
        <f>SUM(D327:D328)</f>
        <v>0</v>
      </c>
      <c r="E326" s="191">
        <f t="shared" ref="E326:H326" si="91">SUM(E327:E328)</f>
        <v>0</v>
      </c>
      <c r="F326" s="191">
        <f t="shared" si="91"/>
        <v>0</v>
      </c>
      <c r="G326" s="191">
        <f t="shared" si="91"/>
        <v>0</v>
      </c>
      <c r="H326" s="191">
        <f t="shared" si="91"/>
        <v>0</v>
      </c>
      <c r="I326" s="57"/>
    </row>
    <row r="327" spans="1:9" ht="18.600000000000001" hidden="1" customHeight="1" x14ac:dyDescent="0.25">
      <c r="A327" s="187" t="str">
        <f>+[6]ระบบการควบคุมฯ!A695</f>
        <v>1.2.1</v>
      </c>
      <c r="B327" s="47" t="str">
        <f>+[6]ระบบการควบคุมฯ!B695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27" s="47" t="str">
        <f>+[6]ระบบการควบคุมฯ!C695</f>
        <v>ที่ ศธ04002/ว5680 ลว 20 ธค 66 ครั้งที่ 100</v>
      </c>
      <c r="D327" s="188"/>
      <c r="E327" s="189"/>
      <c r="F327" s="189"/>
      <c r="G327" s="189"/>
      <c r="H327" s="189">
        <f>+D327-E327-F327-G327</f>
        <v>0</v>
      </c>
      <c r="I327" s="69" t="s">
        <v>123</v>
      </c>
    </row>
    <row r="328" spans="1:9" ht="74.400000000000006" hidden="1" customHeight="1" x14ac:dyDescent="0.25">
      <c r="A328" s="187" t="str">
        <f>+[6]ระบบการควบคุมฯ!A696</f>
        <v>1.2.2</v>
      </c>
      <c r="B328" s="47" t="str">
        <f>+[6]ระบบการควบคุมฯ!B696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28" s="47" t="str">
        <f>+[6]ระบบการควบคุมฯ!C696</f>
        <v>ที่ ศธ04002/ว3094 ลว 18 กค 67 ครั้งที่ 230</v>
      </c>
      <c r="D328" s="188"/>
      <c r="E328" s="189"/>
      <c r="F328" s="189"/>
      <c r="G328" s="189"/>
      <c r="H328" s="189">
        <f>+D328-E328-F328-G328</f>
        <v>0</v>
      </c>
      <c r="I328" s="218" t="s">
        <v>130</v>
      </c>
    </row>
    <row r="329" spans="1:9" ht="18.600000000000001" hidden="1" customHeight="1" x14ac:dyDescent="0.25">
      <c r="A329" s="667">
        <f>+[6]ระบบการควบคุมฯ!A701</f>
        <v>0</v>
      </c>
      <c r="B329" s="192" t="str">
        <f>+[6]ระบบการควบคุมฯ!B701</f>
        <v>ผลผลิตผู้จบการศึกษาขั้นพื้นฐาน</v>
      </c>
      <c r="C329" s="219" t="str">
        <f>+[6]ระบบการควบคุมฯ!C701</f>
        <v>20004 3720 1000 2000000</v>
      </c>
      <c r="D329" s="183" t="e">
        <f>+D330+D334+D341+D345+D347+D363+D367+D374+D378+D386+D408+D413+D415+D419+D429+D436+D444+D450</f>
        <v>#VALUE!</v>
      </c>
      <c r="E329" s="183" t="e">
        <f t="shared" ref="E329:H329" si="92">+E330+E334+E341+E345+E347+E363+E367+E374+E378+E386+E408+E413+E415+E419+E429+E436+E444+E450</f>
        <v>#VALUE!</v>
      </c>
      <c r="F329" s="183">
        <f t="shared" si="92"/>
        <v>0</v>
      </c>
      <c r="G329" s="183">
        <f t="shared" si="92"/>
        <v>1311069.2999999998</v>
      </c>
      <c r="H329" s="183" t="e">
        <f t="shared" si="92"/>
        <v>#VALUE!</v>
      </c>
      <c r="I329" s="183"/>
    </row>
    <row r="330" spans="1:9" ht="93" hidden="1" customHeight="1" x14ac:dyDescent="0.25">
      <c r="A330" s="184">
        <f>+[6]ระบบการควบคุมฯ!A707</f>
        <v>1.1000000000000001</v>
      </c>
      <c r="B330" s="71" t="str">
        <f>+[6]ระบบการควบคุมฯ!B707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30" s="220" t="str">
        <f>+[6]ระบบการควบคุมฯ!C707</f>
        <v>20004 69 00080 00000</v>
      </c>
      <c r="D330" s="185">
        <f>+D331</f>
        <v>0</v>
      </c>
      <c r="E330" s="185">
        <f t="shared" ref="E330:H330" si="93">+E331</f>
        <v>0</v>
      </c>
      <c r="F330" s="185">
        <f t="shared" si="93"/>
        <v>0</v>
      </c>
      <c r="G330" s="185">
        <f t="shared" si="93"/>
        <v>0</v>
      </c>
      <c r="H330" s="185">
        <f t="shared" si="93"/>
        <v>0</v>
      </c>
      <c r="I330" s="58"/>
    </row>
    <row r="331" spans="1:9" ht="167.4" hidden="1" customHeight="1" x14ac:dyDescent="0.25">
      <c r="A331" s="190"/>
      <c r="B331" s="171" t="str">
        <f>+[6]ระบบการควบคุมฯ!B694</f>
        <v xml:space="preserve"> งบดำเนินงาน 69112xx</v>
      </c>
      <c r="C331" s="155" t="str">
        <f>+[6]ระบบการควบคุมฯ!C694</f>
        <v>20004 3720 1000 2000000</v>
      </c>
      <c r="D331" s="191">
        <f>SUM(D332:D333)</f>
        <v>0</v>
      </c>
      <c r="E331" s="191">
        <f t="shared" ref="E331:H331" si="94">SUM(E332:E333)</f>
        <v>0</v>
      </c>
      <c r="F331" s="191">
        <f t="shared" si="94"/>
        <v>0</v>
      </c>
      <c r="G331" s="191">
        <f t="shared" si="94"/>
        <v>0</v>
      </c>
      <c r="H331" s="191">
        <f t="shared" si="94"/>
        <v>0</v>
      </c>
      <c r="I331" s="57"/>
    </row>
    <row r="332" spans="1:9" ht="18.600000000000001" hidden="1" customHeight="1" x14ac:dyDescent="0.25">
      <c r="A332" s="231" t="str">
        <f>+[6]ระบบการควบคุมฯ!A709</f>
        <v>1.1.1</v>
      </c>
      <c r="B332" s="47" t="str">
        <f>+[6]ระบบการควบคุมฯ!B709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32" s="47" t="str">
        <f>+[6]ระบบการควบคุมฯ!C709</f>
        <v>ที่ ศธ04002/ว5967 ลว 11 ธค 67 ครั้งที่ 119</v>
      </c>
      <c r="D332" s="608">
        <f>+[6]ระบบการควบคุมฯ!F709</f>
        <v>0</v>
      </c>
      <c r="E332" s="189">
        <f>+[6]ระบบการควบคุมฯ!G709+[6]ระบบการควบคุมฯ!H709</f>
        <v>0</v>
      </c>
      <c r="F332" s="188">
        <f>+[6]ระบบการควบคุมฯ!I709+[6]ระบบการควบคุมฯ!J709</f>
        <v>0</v>
      </c>
      <c r="G332" s="189">
        <f>+[6]ระบบการควบคุมฯ!K709+[6]ระบบการควบคุมฯ!L709</f>
        <v>0</v>
      </c>
      <c r="H332" s="188">
        <f>+D332-E332-F332-G332</f>
        <v>0</v>
      </c>
      <c r="I332" s="507" t="s">
        <v>47</v>
      </c>
    </row>
    <row r="333" spans="1:9" ht="18.600000000000001" hidden="1" customHeight="1" x14ac:dyDescent="0.25">
      <c r="A333" s="231" t="str">
        <f>+[6]ระบบการควบคุมฯ!A710</f>
        <v>1.1.2</v>
      </c>
      <c r="B333" s="47" t="str">
        <f>+[6]ระบบการควบคุมฯ!B710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33" s="47" t="str">
        <f>+[6]ระบบการควบคุมฯ!C710</f>
        <v>ที่ ศธ04002/ว2449 ลว 6 มิ.ย. 68 ครั้งที่ 560</v>
      </c>
      <c r="D333" s="608">
        <f>+[6]ระบบการควบคุมฯ!F710</f>
        <v>0</v>
      </c>
      <c r="E333" s="189">
        <f>+[6]ระบบการควบคุมฯ!G710+[6]ระบบการควบคุมฯ!H710</f>
        <v>0</v>
      </c>
      <c r="F333" s="188">
        <f>+[6]ระบบการควบคุมฯ!I710+[6]ระบบการควบคุมฯ!J710</f>
        <v>0</v>
      </c>
      <c r="G333" s="189">
        <f>+[6]ระบบการควบคุมฯ!K710+[6]ระบบการควบคุมฯ!L710</f>
        <v>0</v>
      </c>
      <c r="H333" s="188">
        <f>+D333-E333-F333-G333</f>
        <v>0</v>
      </c>
      <c r="I333" s="60" t="s">
        <v>199</v>
      </c>
    </row>
    <row r="334" spans="1:9" ht="18.600000000000001" x14ac:dyDescent="0.25">
      <c r="A334" s="184">
        <f>+[6]ระบบการควบคุมฯ!A712</f>
        <v>1.2</v>
      </c>
      <c r="B334" s="71" t="str">
        <f>+[6]ระบบการควบคุมฯ!B712</f>
        <v>กิจกรรมการสนับสนุนการศึกษาขั้นพื้นฐาน</v>
      </c>
      <c r="C334" s="220" t="str">
        <f>+[6]ระบบการควบคุมฯ!C712</f>
        <v>20004 69 00146 00000</v>
      </c>
      <c r="D334" s="185">
        <f>+D335</f>
        <v>984753</v>
      </c>
      <c r="E334" s="185">
        <f t="shared" ref="E334:H334" si="95">+E335</f>
        <v>216433.80000000002</v>
      </c>
      <c r="F334" s="185">
        <f t="shared" si="95"/>
        <v>0</v>
      </c>
      <c r="G334" s="185">
        <f t="shared" si="95"/>
        <v>767518.29999999993</v>
      </c>
      <c r="H334" s="185">
        <f t="shared" si="95"/>
        <v>800.90000000002328</v>
      </c>
      <c r="I334" s="58"/>
    </row>
    <row r="335" spans="1:9" ht="18.600000000000001" x14ac:dyDescent="0.25">
      <c r="A335" s="190"/>
      <c r="B335" s="171" t="str">
        <f>+[6]ระบบการควบคุมฯ!B713</f>
        <v xml:space="preserve"> งบดำเนินงาน 69112xx </v>
      </c>
      <c r="C335" s="155" t="str">
        <f>+[6]ระบบการควบคุมฯ!C713</f>
        <v>20004 3720 1000 2000000</v>
      </c>
      <c r="D335" s="191">
        <f>SUM(D336:D340)</f>
        <v>984753</v>
      </c>
      <c r="E335" s="191">
        <f t="shared" ref="E335:H335" si="96">SUM(E336:E340)</f>
        <v>216433.80000000002</v>
      </c>
      <c r="F335" s="191">
        <f t="shared" si="96"/>
        <v>0</v>
      </c>
      <c r="G335" s="191">
        <f t="shared" si="96"/>
        <v>767518.29999999993</v>
      </c>
      <c r="H335" s="191">
        <f t="shared" si="96"/>
        <v>800.90000000002328</v>
      </c>
      <c r="I335" s="57"/>
    </row>
    <row r="336" spans="1:9" ht="55.8" x14ac:dyDescent="0.25">
      <c r="A336" s="231" t="str">
        <f>+[6]ระบบการควบคุมฯ!A714</f>
        <v>1.2.1</v>
      </c>
      <c r="B336" s="47" t="str">
        <f>+[6]ระบบการควบคุมฯ!B714</f>
        <v xml:space="preserve">ค่าเช่าใช้บริการสัญญาณอินเทอร์เน็ต </v>
      </c>
      <c r="C336" s="223">
        <f>+[6]ระบบการควบคุมฯ!C714</f>
        <v>0</v>
      </c>
      <c r="D336" s="608">
        <f>+[6]ระบบการควบคุมฯ!F714</f>
        <v>973953</v>
      </c>
      <c r="E336" s="189">
        <f>+[6]ระบบการควบคุมฯ!G714+[6]ระบบการควบคุมฯ!H714</f>
        <v>216433.80000000002</v>
      </c>
      <c r="F336" s="188">
        <f>+[6]ระบบการควบคุมฯ!I714+[6]ระบบการควบคุมฯ!J714</f>
        <v>0</v>
      </c>
      <c r="G336" s="189">
        <f>+[6]ระบบการควบคุมฯ!K714+[6]ระบบการควบคุมฯ!L714</f>
        <v>757518.29999999993</v>
      </c>
      <c r="H336" s="188">
        <f>+D336-E336-F336-G336</f>
        <v>0.90000000002328306</v>
      </c>
      <c r="I336" s="507" t="s">
        <v>14</v>
      </c>
    </row>
    <row r="337" spans="1:9" ht="40.200000000000003" customHeight="1" x14ac:dyDescent="0.25">
      <c r="A337" s="443" t="str">
        <f>+[6]ระบบการควบคุมฯ!A715</f>
        <v>1)</v>
      </c>
      <c r="B337" s="47" t="str">
        <f>+[6]ระบบการควบคุมฯ!B715</f>
        <v xml:space="preserve">ค่าเช่าใช้บริการสัญญาณอินเทอร์เน็ต 6 เดือน (ตุลาคม 2568 – มีนาคม 2569)   649,302.-บาท </v>
      </c>
      <c r="C337" s="47" t="str">
        <f>+[6]ระบบการควบคุมฯ!C715</f>
        <v>ศธ 04002/ว1923   ลว. 4 ก.พ. 69/ โอนครั้งที่ 277</v>
      </c>
      <c r="D337" s="608">
        <f>+[6]ระบบการควบคุมฯ!F715</f>
        <v>0</v>
      </c>
      <c r="E337" s="189">
        <f>+[6]ระบบการควบคุมฯ!G715+[6]ระบบการควบคุมฯ!H715</f>
        <v>0</v>
      </c>
      <c r="F337" s="188">
        <f>+[6]ระบบการควบคุมฯ!I715+[6]ระบบการควบคุมฯ!J715</f>
        <v>0</v>
      </c>
      <c r="G337" s="189">
        <f>+[6]ระบบการควบคุมฯ!K715+[6]ระบบการควบคุมฯ!L715</f>
        <v>0</v>
      </c>
      <c r="H337" s="188">
        <f>+D337-E337-F337-G337</f>
        <v>0</v>
      </c>
      <c r="I337" s="60"/>
    </row>
    <row r="338" spans="1:9" ht="37.200000000000003" x14ac:dyDescent="0.25">
      <c r="A338" s="443" t="str">
        <f>+[6]ระบบการควบคุมฯ!A716</f>
        <v>2)</v>
      </c>
      <c r="B338" s="47" t="str">
        <f>+[6]ระบบการควบคุมฯ!B716</f>
        <v>ค่าเช่าใช้บริการสัญญาณอินเทอร์เน็ต  3 เดือน (เม.ย. 69 - มิ.ย. 69) 324,651 บาท</v>
      </c>
      <c r="C338" s="47" t="str">
        <f>+[6]ระบบการควบคุมฯ!C716</f>
        <v>ศธ 04002/ว7214 ลว. 30 เม.ย.69 โอนครั้งที่ 489</v>
      </c>
      <c r="D338" s="608">
        <f>+[6]ระบบการควบคุมฯ!F716</f>
        <v>0</v>
      </c>
      <c r="E338" s="189">
        <f>+[6]ระบบการควบคุมฯ!G716+[6]ระบบการควบคุมฯ!H716</f>
        <v>0</v>
      </c>
      <c r="F338" s="188">
        <f>+[6]ระบบการควบคุมฯ!I716+[6]ระบบการควบคุมฯ!J716</f>
        <v>0</v>
      </c>
      <c r="G338" s="189">
        <f>+[6]ระบบการควบคุมฯ!K716+[6]ระบบการควบคุมฯ!L716</f>
        <v>0</v>
      </c>
      <c r="H338" s="188">
        <f>+D338-E338-F338-G338</f>
        <v>0</v>
      </c>
      <c r="I338" s="60"/>
    </row>
    <row r="339" spans="1:9" ht="55.8" x14ac:dyDescent="0.25">
      <c r="A339" s="443" t="str">
        <f>+[6]ระบบการควบคุมฯ!A717</f>
        <v>1.2.2</v>
      </c>
      <c r="B339" s="47" t="str">
        <f>+[6]ระบบการควบคุมฯ!B717</f>
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</c>
      <c r="C339" s="47" t="str">
        <f>+[6]ระบบการควบคุมฯ!C717</f>
        <v>ศธ 04002/ว2323 ลว. 11 ก.พ.69 โอนครั้งที่ 292</v>
      </c>
      <c r="D339" s="608">
        <f>+[6]ระบบการควบคุมฯ!F717</f>
        <v>10000</v>
      </c>
      <c r="E339" s="189">
        <f>+[6]ระบบการควบคุมฯ!G717+[6]ระบบการควบคุมฯ!H717</f>
        <v>0</v>
      </c>
      <c r="F339" s="188">
        <f>+[6]ระบบการควบคุมฯ!I717+[6]ระบบการควบคุมฯ!J717</f>
        <v>0</v>
      </c>
      <c r="G339" s="189">
        <f>+[6]ระบบการควบคุมฯ!K717+[6]ระบบการควบคุมฯ!L717</f>
        <v>10000</v>
      </c>
      <c r="H339" s="188">
        <f>+D339-E339-F339-G339</f>
        <v>0</v>
      </c>
      <c r="I339" s="60"/>
    </row>
    <row r="340" spans="1:9" ht="111.6" x14ac:dyDescent="0.25">
      <c r="A340" s="443" t="str">
        <f>+[6]ระบบการควบคุมฯ!A718</f>
        <v>1.2.3</v>
      </c>
      <c r="B340" s="47" t="str">
        <f>+[6]ระบบการควบคุมฯ!B718</f>
        <v>ค่าใช้จ่ายในการเดินทางของคณะทำงานที่เข้าร่วมประชุมโครงการปฐมนิเทศนักเรียนทุนการศึกษา เฉลิมราชกุมารี ระยะที่ 2 รุ่นที่ 9 ประจำปี 2569 ระหว่างวันที่ 19 – 22 เมษายน 2569 ณ โรงแรมริเวอร์ไซด์ กรุงเทพมหานคร</v>
      </c>
      <c r="C340" s="47" t="str">
        <f>+[6]ระบบการควบคุมฯ!C718</f>
        <v>ศธ 04002/ว9198 ลว. 2 มิ.ย. 69 โอนครั้งที่ 601</v>
      </c>
      <c r="D340" s="608">
        <f>+[6]ระบบการควบคุมฯ!F718</f>
        <v>800</v>
      </c>
      <c r="E340" s="189">
        <f>+[6]ระบบการควบคุมฯ!G718+[6]ระบบการควบคุมฯ!H718</f>
        <v>0</v>
      </c>
      <c r="F340" s="188">
        <f>+[6]ระบบการควบคุมฯ!I718+[6]ระบบการควบคุมฯ!J718</f>
        <v>0</v>
      </c>
      <c r="G340" s="189">
        <f>+[6]ระบบการควบคุมฯ!K718+[6]ระบบการควบคุมฯ!L718</f>
        <v>0</v>
      </c>
      <c r="H340" s="188">
        <f>+D340-E340-F340-G340</f>
        <v>800</v>
      </c>
      <c r="I340" s="60"/>
    </row>
    <row r="341" spans="1:9" ht="18.600000000000001" customHeight="1" x14ac:dyDescent="0.25">
      <c r="A341" s="184">
        <f>+[6]ระบบการควบคุมฯ!A719</f>
        <v>1.3</v>
      </c>
      <c r="B341" s="71" t="str">
        <f>+[6]ระบบการควบคุมฯ!B719</f>
        <v>กิจกรรมส่งเสริมการอ่าน</v>
      </c>
      <c r="C341" s="220" t="str">
        <f>+[6]ระบบการควบคุมฯ!C719</f>
        <v>20004 69 00147 00000</v>
      </c>
      <c r="D341" s="185">
        <f>+D342</f>
        <v>10000</v>
      </c>
      <c r="E341" s="185">
        <f t="shared" ref="E341:H341" si="97">+E342</f>
        <v>0</v>
      </c>
      <c r="F341" s="185">
        <f t="shared" si="97"/>
        <v>0</v>
      </c>
      <c r="G341" s="185">
        <f t="shared" si="97"/>
        <v>0</v>
      </c>
      <c r="H341" s="185">
        <f t="shared" si="97"/>
        <v>10000</v>
      </c>
      <c r="I341" s="58"/>
    </row>
    <row r="342" spans="1:9" ht="55.8" customHeight="1" x14ac:dyDescent="0.25">
      <c r="A342" s="190"/>
      <c r="B342" s="171" t="str">
        <f>+[6]ระบบการควบคุมฯ!B721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42" s="155" t="str">
        <f>+C326</f>
        <v>20004 3720 1000 2000000</v>
      </c>
      <c r="D342" s="191">
        <f>SUM(D343:D344)</f>
        <v>10000</v>
      </c>
      <c r="E342" s="191">
        <f t="shared" ref="E342:H342" si="98">SUM(E343:E344)</f>
        <v>0</v>
      </c>
      <c r="F342" s="191">
        <f t="shared" si="98"/>
        <v>0</v>
      </c>
      <c r="G342" s="191">
        <f t="shared" si="98"/>
        <v>0</v>
      </c>
      <c r="H342" s="191">
        <f t="shared" si="98"/>
        <v>10000</v>
      </c>
      <c r="I342" s="57"/>
    </row>
    <row r="343" spans="1:9" ht="18.600000000000001" hidden="1" customHeight="1" x14ac:dyDescent="0.25">
      <c r="A343" s="187" t="str">
        <f>+[6]ระบบการควบคุมฯ!A722</f>
        <v>1.3.1</v>
      </c>
      <c r="B343" s="66">
        <f>+[6]ระบบการควบคุมฯ!B722</f>
        <v>0</v>
      </c>
      <c r="C343" s="66">
        <f>+[6]ระบบการควบคุมฯ!C722</f>
        <v>0</v>
      </c>
      <c r="D343" s="188">
        <f>+[6]ระบบการควบคุมฯ!F722</f>
        <v>0</v>
      </c>
      <c r="E343" s="189">
        <f>+[6]ระบบการควบคุมฯ!G722+[6]ระบบการควบคุมฯ!H722</f>
        <v>0</v>
      </c>
      <c r="F343" s="189">
        <f>+[6]ระบบการควบคุมฯ!I722+[6]ระบบการควบคุมฯ!J722</f>
        <v>0</v>
      </c>
      <c r="G343" s="189">
        <f>+[6]ระบบการควบคุมฯ!K722+[6]ระบบการควบคุมฯ!L722</f>
        <v>0</v>
      </c>
      <c r="H343" s="188">
        <f>+[6]ระบบการควบคุมฯ!J722</f>
        <v>0</v>
      </c>
      <c r="I343" s="60" t="s">
        <v>47</v>
      </c>
    </row>
    <row r="344" spans="1:9" ht="93" x14ac:dyDescent="0.25">
      <c r="A344" s="187" t="str">
        <f>+[6]ระบบการควบคุมฯ!A721</f>
        <v>1.3.1</v>
      </c>
      <c r="B344" s="66" t="str">
        <f>+[6]ระบบการควบคุมฯ!B721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44" s="66" t="str">
        <f>+[6]ระบบการควบคุมฯ!C721</f>
        <v>ศธ04002/ว3738 ลว. 4 มี.ค. 69 ครั้งที่ 341</v>
      </c>
      <c r="D344" s="188">
        <f>+[6]ระบบการควบคุมฯ!F721</f>
        <v>10000</v>
      </c>
      <c r="E344" s="189">
        <f>+[6]ระบบการควบคุมฯ!G721+[6]ระบบการควบคุมฯ!H721</f>
        <v>0</v>
      </c>
      <c r="F344" s="189">
        <f>+[6]ระบบการควบคุมฯ!I721+[6]ระบบการควบคุมฯ!J721</f>
        <v>0</v>
      </c>
      <c r="G344" s="189">
        <f>+[6]ระบบการควบคุมฯ!K721+[6]ระบบการควบคุมฯ!L721</f>
        <v>0</v>
      </c>
      <c r="H344" s="189">
        <f t="shared" ref="H344" si="99">+D344-E344-F344-G344</f>
        <v>10000</v>
      </c>
      <c r="I344" s="60" t="s">
        <v>47</v>
      </c>
    </row>
    <row r="345" spans="1:9" ht="37.200000000000003" customHeight="1" x14ac:dyDescent="0.25">
      <c r="A345" s="221">
        <f>+[6]ระบบการควบคุมฯ!A723</f>
        <v>1.4</v>
      </c>
      <c r="B345" s="71" t="str">
        <f>+[6]ระบบการควบคุมฯ!B723</f>
        <v>กิจกรรมการบริหารจัดการในเขตพื้นที่การศึกษา</v>
      </c>
      <c r="C345" s="220" t="str">
        <f>+[6]ระบบการควบคุมฯ!C723</f>
        <v>20004 69 00148 00000</v>
      </c>
      <c r="D345" s="185">
        <f>+D346</f>
        <v>0</v>
      </c>
      <c r="E345" s="185">
        <f>+E346</f>
        <v>0</v>
      </c>
      <c r="F345" s="185">
        <f>+F346</f>
        <v>0</v>
      </c>
      <c r="G345" s="185">
        <f>+G346</f>
        <v>0</v>
      </c>
      <c r="H345" s="185">
        <f>+H346</f>
        <v>0</v>
      </c>
      <c r="I345" s="72" t="s">
        <v>26</v>
      </c>
    </row>
    <row r="346" spans="1:9" ht="18.600000000000001" customHeight="1" x14ac:dyDescent="0.25">
      <c r="A346" s="190"/>
      <c r="B346" s="171" t="str">
        <f>+[6]ระบบการควบคุมฯ!B725</f>
        <v xml:space="preserve"> งบดำเนินงาน 69112xx </v>
      </c>
      <c r="C346" s="155" t="str">
        <f>+C329</f>
        <v>20004 3720 1000 2000000</v>
      </c>
      <c r="D346" s="191"/>
      <c r="E346" s="191"/>
      <c r="F346" s="191"/>
      <c r="G346" s="191"/>
      <c r="H346" s="191"/>
      <c r="I346" s="57"/>
    </row>
    <row r="347" spans="1:9" ht="37.200000000000003" x14ac:dyDescent="0.25">
      <c r="A347" s="221">
        <f>+[6]ระบบการควบคุมฯ!A849</f>
        <v>1.5</v>
      </c>
      <c r="B347" s="71" t="str">
        <f>+[6]ระบบการควบคุมฯ!B849</f>
        <v>กิจกรรมการจัดการศึกษาประถมศึกษาสำหรับโรงเรียนปกติ</v>
      </c>
      <c r="C347" s="222" t="str">
        <f>+[6]ระบบการควบคุมฯ!C849</f>
        <v>20004 69 05164 00000</v>
      </c>
      <c r="D347" s="185">
        <f>+D348</f>
        <v>406492</v>
      </c>
      <c r="E347" s="185">
        <f>+E348</f>
        <v>0</v>
      </c>
      <c r="F347" s="185">
        <f>+F348</f>
        <v>0</v>
      </c>
      <c r="G347" s="185">
        <f>+G348</f>
        <v>312612</v>
      </c>
      <c r="H347" s="185">
        <f>+H348</f>
        <v>93880</v>
      </c>
      <c r="I347" s="58"/>
    </row>
    <row r="348" spans="1:9" ht="18.600000000000001" x14ac:dyDescent="0.25">
      <c r="A348" s="190"/>
      <c r="B348" s="171" t="str">
        <f>+[6]ระบบการควบคุมฯ!B850</f>
        <v>งบดำเนินงาน  69112xx</v>
      </c>
      <c r="C348" s="155"/>
      <c r="D348" s="191">
        <f>SUM(D349:D357)</f>
        <v>406492</v>
      </c>
      <c r="E348" s="191">
        <f t="shared" ref="E348:H348" si="100">SUM(E349:E357)</f>
        <v>0</v>
      </c>
      <c r="F348" s="191">
        <f t="shared" si="100"/>
        <v>0</v>
      </c>
      <c r="G348" s="191">
        <f t="shared" si="100"/>
        <v>312612</v>
      </c>
      <c r="H348" s="191">
        <f t="shared" si="100"/>
        <v>93880</v>
      </c>
      <c r="I348" s="57"/>
    </row>
    <row r="349" spans="1:9" ht="18.600000000000001" customHeight="1" x14ac:dyDescent="0.25">
      <c r="A349" s="187">
        <f>+[6]ระบบการควบคุมฯ!A914</f>
        <v>1</v>
      </c>
      <c r="B349" s="66" t="str">
        <f>+[6]ระบบการควบคุมฯ!B914</f>
        <v xml:space="preserve">ค่าตอบแทนวิทยากรสอนอิสลามศึกษารายชั่วโมง </v>
      </c>
      <c r="C349" s="66"/>
      <c r="D349" s="188">
        <f>+[6]ระบบการควบคุมฯ!F914</f>
        <v>312000</v>
      </c>
      <c r="E349" s="189">
        <f>+[6]ระบบการควบคุมฯ!G914+[6]ระบบการควบคุมฯ!H914</f>
        <v>0</v>
      </c>
      <c r="F349" s="189">
        <f>+[6]ระบบการควบคุมฯ!I914+[6]ระบบการควบคุมฯ!J914</f>
        <v>0</v>
      </c>
      <c r="G349" s="189">
        <f>+[6]ระบบการควบคุมฯ!K914+[6]ระบบการควบคุมฯ!L914</f>
        <v>283400</v>
      </c>
      <c r="H349" s="189">
        <f t="shared" ref="H349:H362" si="101">+D349-E349-F349-G349</f>
        <v>28600</v>
      </c>
      <c r="I349" s="1309" t="s">
        <v>14</v>
      </c>
    </row>
    <row r="350" spans="1:9" ht="111.6" x14ac:dyDescent="0.25">
      <c r="A350" s="187" t="str">
        <f>+[6]ระบบการควบคุมฯ!A915</f>
        <v>1.1)</v>
      </c>
      <c r="B350" s="66" t="str">
        <f>+[6]ระบบการควบคุมฯ!B915</f>
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50" s="66" t="str">
        <f>+[6]ระบบการควบคุมฯ!C915</f>
        <v>ศธ 04002/ว50200 ลว 9 ธ.ค. 68 โอนครั้งที่ 134</v>
      </c>
      <c r="D350" s="188"/>
      <c r="E350" s="189"/>
      <c r="F350" s="189"/>
      <c r="G350" s="189"/>
      <c r="H350" s="189"/>
      <c r="I350" s="1309"/>
    </row>
    <row r="351" spans="1:9" ht="18.600000000000001" customHeight="1" x14ac:dyDescent="0.25">
      <c r="A351" s="187">
        <f>+[6]ระบบการควบคุมฯ!A917</f>
        <v>2</v>
      </c>
      <c r="B351" s="66" t="str">
        <f>+[6]ระบบการควบคุมฯ!B917</f>
        <v>ค่าขนย้ายสิ่งของส่วนตัวในการเดินทางไปราชการประจำของข้าราชการ</v>
      </c>
      <c r="C351" s="66" t="str">
        <f>+[6]ระบบการควบคุมฯ!C917</f>
        <v>ศธ 04002/ว2956  ลว 19 กุมภาพันธ์ 2569 โอนครั้งที่ 315</v>
      </c>
      <c r="D351" s="188">
        <f>+[6]ระบบการควบคุมฯ!F917</f>
        <v>29212</v>
      </c>
      <c r="E351" s="189">
        <f>+[6]ระบบการควบคุมฯ!G917+[6]ระบบการควบคุมฯ!H917</f>
        <v>0</v>
      </c>
      <c r="F351" s="189">
        <f>+[6]ระบบการควบคุมฯ!I917+[6]ระบบการควบคุมฯ!J917</f>
        <v>0</v>
      </c>
      <c r="G351" s="189">
        <f>+[6]ระบบการควบคุมฯ!K917+[6]ระบบการควบคุมฯ!L917</f>
        <v>29212</v>
      </c>
      <c r="H351" s="189">
        <f t="shared" ref="H351" si="102">+D351-E351-F351-G351</f>
        <v>0</v>
      </c>
      <c r="I351" s="60" t="s">
        <v>195</v>
      </c>
    </row>
    <row r="352" spans="1:9" ht="18.600000000000001" customHeight="1" x14ac:dyDescent="0.25">
      <c r="A352" s="66">
        <f>+[6]ระบบการควบคุมฯ!A918</f>
        <v>3</v>
      </c>
      <c r="B352" s="66" t="str">
        <f>+[6]ระบบการควบคุมฯ!B918</f>
        <v>ค่าขนย้ายสิ่งของส่วนตัวในการเดินทางไปราชการประจำของข้าราชการ ผอ 16,432 บาท รองอภิเชษฐ์ 12,780 บาท</v>
      </c>
      <c r="C352" s="66" t="str">
        <f>+[6]ระบบการควบคุมฯ!C918</f>
        <v>ศธ 04002/ว6234  ลว 25 ธค 67 โอนครั้งที่ 161</v>
      </c>
      <c r="D352" s="188"/>
      <c r="E352" s="189"/>
      <c r="F352" s="189"/>
      <c r="G352" s="189"/>
      <c r="H352" s="189"/>
      <c r="I352" s="60"/>
    </row>
    <row r="353" spans="1:9" ht="55.8" customHeight="1" x14ac:dyDescent="0.25">
      <c r="A353" s="66" t="str">
        <f>+[6]ระบบการควบคุมฯ!A919</f>
        <v>1.2.2)</v>
      </c>
      <c r="B353" s="66" t="str">
        <f>+[6]ระบบการควบคุมฯ!B919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53" s="66" t="str">
        <f>+[6]ระบบการควบคุมฯ!C919</f>
        <v>ศธ 04002/ว366  ลว 29 ม.ค. 68 โอนครั้งที่ 230</v>
      </c>
      <c r="D353" s="188"/>
      <c r="E353" s="189"/>
      <c r="F353" s="189"/>
      <c r="G353" s="189"/>
      <c r="H353" s="189"/>
      <c r="I353" s="60"/>
    </row>
    <row r="354" spans="1:9" ht="37.200000000000003" customHeight="1" x14ac:dyDescent="0.25">
      <c r="A354" s="1334">
        <f>+[6]ระบบการควบคุมฯ!A920</f>
        <v>3</v>
      </c>
      <c r="B354" s="66" t="str">
        <f>+[6]ระบบการควบคุมฯ!B920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2569 </v>
      </c>
      <c r="C354" s="66" t="str">
        <f>+[6]ระบบการควบคุมฯ!C920</f>
        <v>ศธ 04002/ว9547  ลว. 9 มิ.ย. 69 โอนครั้งที่ 619</v>
      </c>
      <c r="D354" s="188">
        <f>+[6]ระบบการควบคุมฯ!F920</f>
        <v>65280</v>
      </c>
      <c r="E354" s="189">
        <f>+[6]ระบบการควบคุมฯ!G920+[6]ระบบการควบคุมฯ!H920</f>
        <v>0</v>
      </c>
      <c r="F354" s="189">
        <f>+[6]ระบบการควบคุมฯ!I920+[6]ระบบการควบคุมฯ!J920</f>
        <v>0</v>
      </c>
      <c r="G354" s="189">
        <f>+[6]ระบบการควบคุมฯ!K920+[6]ระบบการควบคุมฯ!L920</f>
        <v>0</v>
      </c>
      <c r="H354" s="189">
        <f t="shared" si="101"/>
        <v>65280</v>
      </c>
      <c r="I354" s="60" t="s">
        <v>17</v>
      </c>
    </row>
    <row r="355" spans="1:9" ht="93" customHeight="1" x14ac:dyDescent="0.25">
      <c r="A355" s="66" t="str">
        <f>+[6]ระบบการควบคุมฯ!A921</f>
        <v>1.3.1)</v>
      </c>
      <c r="B355" s="66" t="str">
        <f>+[6]ระบบการควบคุมฯ!B921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55" s="66" t="str">
        <f>+[6]ระบบการควบคุมฯ!C921</f>
        <v>ศธ 04002/ว1307  ลว 28 มีค 68 โอนครั้งที่ 377</v>
      </c>
      <c r="D355" s="188">
        <f>+[6]ระบบการควบคุมฯ!F921</f>
        <v>0</v>
      </c>
      <c r="E355" s="189">
        <f>+[6]ระบบการควบคุมฯ!G921+[6]ระบบการควบคุมฯ!H921</f>
        <v>0</v>
      </c>
      <c r="F355" s="189">
        <f>+[6]ระบบการควบคุมฯ!I921+[6]ระบบการควบคุมฯ!J921</f>
        <v>0</v>
      </c>
      <c r="G355" s="189">
        <f>+[6]ระบบการควบคุมฯ!K921+[6]ระบบการควบคุมฯ!L921</f>
        <v>0</v>
      </c>
      <c r="H355" s="189">
        <f t="shared" si="101"/>
        <v>0</v>
      </c>
      <c r="I355" s="60" t="s">
        <v>14</v>
      </c>
    </row>
    <row r="356" spans="1:9" ht="37.200000000000003" customHeight="1" x14ac:dyDescent="0.25">
      <c r="A356" s="66" t="str">
        <f>+[6]ระบบการควบคุมฯ!A922</f>
        <v>2)</v>
      </c>
      <c r="B356" s="66" t="str">
        <f>+[6]ระบบการควบคุมฯ!B922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56" s="66" t="str">
        <f>+[6]ระบบการควบคุมฯ!C922</f>
        <v>ศธ 04002/ว40514 ลว 16 ก.ค 68 โอนครั้งที่ 697</v>
      </c>
      <c r="D356" s="188">
        <f>+[6]ระบบการควบคุมฯ!F922</f>
        <v>0</v>
      </c>
      <c r="E356" s="189">
        <f>+[6]ระบบการควบคุมฯ!G922+[6]ระบบการควบคุมฯ!H922</f>
        <v>0</v>
      </c>
      <c r="F356" s="189">
        <f>+[6]ระบบการควบคุมฯ!I922+[6]ระบบการควบคุมฯ!J922</f>
        <v>0</v>
      </c>
      <c r="G356" s="189">
        <f>+[6]ระบบการควบคุมฯ!K922+[6]ระบบการควบคุมฯ!L922</f>
        <v>0</v>
      </c>
      <c r="H356" s="189">
        <f t="shared" si="101"/>
        <v>0</v>
      </c>
      <c r="I356" s="60" t="s">
        <v>17</v>
      </c>
    </row>
    <row r="357" spans="1:9" ht="18.600000000000001" hidden="1" customHeight="1" x14ac:dyDescent="0.25">
      <c r="A357" s="1238">
        <f>+[6]ระบบการควบคุมฯ!A923</f>
        <v>0</v>
      </c>
      <c r="B357" s="66">
        <f>+[6]ระบบการควบคุมฯ!B923</f>
        <v>0</v>
      </c>
      <c r="C357" s="66">
        <f>+[6]ระบบการควบคุมฯ!C923</f>
        <v>0</v>
      </c>
      <c r="D357" s="188">
        <f>+[6]ระบบการควบคุมฯ!F923</f>
        <v>0</v>
      </c>
      <c r="E357" s="189">
        <f>+[6]ระบบการควบคุมฯ!G923+[6]ระบบการควบคุมฯ!H923</f>
        <v>0</v>
      </c>
      <c r="F357" s="189">
        <f>+[6]ระบบการควบคุมฯ!I923+[6]ระบบการควบคุมฯ!J923</f>
        <v>0</v>
      </c>
      <c r="G357" s="189">
        <f>+[6]ระบบการควบคุมฯ!K923+[6]ระบบการควบคุมฯ!L923</f>
        <v>0</v>
      </c>
      <c r="H357" s="189">
        <f t="shared" si="101"/>
        <v>0</v>
      </c>
      <c r="I357" s="60" t="s">
        <v>14</v>
      </c>
    </row>
    <row r="358" spans="1:9" ht="74.400000000000006" hidden="1" customHeight="1" x14ac:dyDescent="0.25">
      <c r="A358" s="182" t="str">
        <f>+[6]ระบบการควบคุมฯ!A840</f>
        <v>2.1.4</v>
      </c>
      <c r="B358" s="192">
        <f>+[6]ระบบการควบคุมฯ!B840</f>
        <v>0</v>
      </c>
      <c r="C358" s="192">
        <f>+[6]ระบบการควบคุมฯ!C840</f>
        <v>0</v>
      </c>
      <c r="D358" s="183">
        <f>SUM(D359:D362)</f>
        <v>0</v>
      </c>
      <c r="E358" s="183">
        <f t="shared" ref="E358:H358" si="103">SUM(E359:E362)</f>
        <v>0</v>
      </c>
      <c r="F358" s="183">
        <f t="shared" si="103"/>
        <v>0</v>
      </c>
      <c r="G358" s="183">
        <f t="shared" si="103"/>
        <v>0</v>
      </c>
      <c r="H358" s="183">
        <f t="shared" si="103"/>
        <v>0</v>
      </c>
      <c r="I358" s="609" t="s">
        <v>14</v>
      </c>
    </row>
    <row r="359" spans="1:9" ht="37.200000000000003" hidden="1" customHeight="1" x14ac:dyDescent="0.25">
      <c r="A359" s="187" t="str">
        <f>+[6]ระบบการควบคุมฯ!A841</f>
        <v>1)</v>
      </c>
      <c r="B359" s="66">
        <f>+[6]ระบบการควบคุมฯ!B841</f>
        <v>0</v>
      </c>
      <c r="C359" s="66">
        <f>+[6]ระบบการควบคุมฯ!C840</f>
        <v>0</v>
      </c>
      <c r="D359" s="188"/>
      <c r="E359" s="189"/>
      <c r="F359" s="189"/>
      <c r="G359" s="189"/>
      <c r="H359" s="189">
        <f t="shared" si="101"/>
        <v>0</v>
      </c>
      <c r="I359" s="60"/>
    </row>
    <row r="360" spans="1:9" ht="18.600000000000001" hidden="1" x14ac:dyDescent="0.25">
      <c r="A360" s="187" t="str">
        <f>+[6]ระบบการควบคุมฯ!A843</f>
        <v>2)</v>
      </c>
      <c r="B360" s="66">
        <f>+[6]ระบบการควบคุมฯ!B843</f>
        <v>0</v>
      </c>
      <c r="C360" s="66">
        <f>+C358</f>
        <v>0</v>
      </c>
      <c r="D360" s="188"/>
      <c r="E360" s="189"/>
      <c r="F360" s="189"/>
      <c r="G360" s="189"/>
      <c r="H360" s="189">
        <f t="shared" si="101"/>
        <v>0</v>
      </c>
      <c r="I360" s="60"/>
    </row>
    <row r="361" spans="1:9" ht="18.600000000000001" hidden="1" customHeight="1" x14ac:dyDescent="0.25">
      <c r="A361" s="187" t="str">
        <f>+[6]ระบบการควบคุมฯ!A845</f>
        <v>3)</v>
      </c>
      <c r="B361" s="66">
        <f>+[6]ระบบการควบคุมฯ!B845</f>
        <v>0</v>
      </c>
      <c r="C361" s="66">
        <f>+C358</f>
        <v>0</v>
      </c>
      <c r="D361" s="188"/>
      <c r="E361" s="189"/>
      <c r="F361" s="189"/>
      <c r="G361" s="189"/>
      <c r="H361" s="189">
        <f t="shared" si="101"/>
        <v>0</v>
      </c>
      <c r="I361" s="60"/>
    </row>
    <row r="362" spans="1:9" ht="148.80000000000001" hidden="1" customHeight="1" x14ac:dyDescent="0.25">
      <c r="A362" s="187" t="str">
        <f>+[6]ระบบการควบคุมฯ!A847</f>
        <v>4)</v>
      </c>
      <c r="B362" s="66">
        <f>+[6]ระบบการควบคุมฯ!B847</f>
        <v>0</v>
      </c>
      <c r="C362" s="66">
        <f>+C358</f>
        <v>0</v>
      </c>
      <c r="D362" s="188"/>
      <c r="E362" s="189"/>
      <c r="F362" s="189"/>
      <c r="G362" s="189"/>
      <c r="H362" s="189">
        <f t="shared" si="101"/>
        <v>0</v>
      </c>
      <c r="I362" s="60"/>
    </row>
    <row r="363" spans="1:9" ht="37.200000000000003" x14ac:dyDescent="0.25">
      <c r="A363" s="184" t="str">
        <f>+[6]ระบบการควบคุมฯ!A1054</f>
        <v>1.5.1</v>
      </c>
      <c r="B363" s="71" t="str">
        <f>+[6]ระบบการควบคุมฯ!B1054</f>
        <v xml:space="preserve">กิจกรรมรองการพัฒนาประสิทธิภาพการบริหารจัดการการศึกษาขั้นพื้นฐาน </v>
      </c>
      <c r="C363" s="71" t="str">
        <f>+[6]ระบบการควบคุมฯ!C1054</f>
        <v xml:space="preserve">20004 69 05164 00144 </v>
      </c>
      <c r="D363" s="185">
        <f>+D364</f>
        <v>19000</v>
      </c>
      <c r="E363" s="185">
        <f>+E364</f>
        <v>0</v>
      </c>
      <c r="F363" s="185">
        <f>+F364</f>
        <v>0</v>
      </c>
      <c r="G363" s="185">
        <f>+G364</f>
        <v>14700</v>
      </c>
      <c r="H363" s="185">
        <f>+H364</f>
        <v>4300</v>
      </c>
      <c r="I363" s="58"/>
    </row>
    <row r="364" spans="1:9" ht="18.600000000000001" customHeight="1" x14ac:dyDescent="0.25">
      <c r="A364" s="190"/>
      <c r="B364" s="171" t="str">
        <f>+[6]ระบบการควบคุมฯ!B1055</f>
        <v xml:space="preserve"> งบดำเนินงาน 69112xx </v>
      </c>
      <c r="C364" s="73" t="str">
        <f>+[6]ระบบการควบคุมฯ!C1055</f>
        <v>20004 3720 1000 2000000</v>
      </c>
      <c r="D364" s="191">
        <f>SUM(D365:D366)</f>
        <v>19000</v>
      </c>
      <c r="E364" s="191">
        <f t="shared" ref="E364:H364" si="104">SUM(E365:E366)</f>
        <v>0</v>
      </c>
      <c r="F364" s="191">
        <f t="shared" si="104"/>
        <v>0</v>
      </c>
      <c r="G364" s="191">
        <f t="shared" si="104"/>
        <v>14700</v>
      </c>
      <c r="H364" s="191">
        <f t="shared" si="104"/>
        <v>4300</v>
      </c>
      <c r="I364" s="57"/>
    </row>
    <row r="365" spans="1:9" ht="74.400000000000006" x14ac:dyDescent="0.25">
      <c r="A365" s="187" t="str">
        <f>+[6]ระบบการควบคุมฯ!A1056</f>
        <v>1.5.1.1.1</v>
      </c>
      <c r="B365" s="66" t="str">
        <f>+[6]ระบบการควบคุมฯ!B1056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65" s="66" t="str">
        <f>+[6]ระบบการควบคุมฯ!C1056</f>
        <v>ศธ 04002/ว374 ลว 12 ม.ค. 69 โอนครั้งที่ 209</v>
      </c>
      <c r="D365" s="188">
        <f>+[6]ระบบการควบคุมฯ!F1056</f>
        <v>18000</v>
      </c>
      <c r="E365" s="189">
        <f>+[6]ระบบการควบคุมฯ!G1056+[6]ระบบการควบคุมฯ!H1056</f>
        <v>0</v>
      </c>
      <c r="F365" s="189">
        <f>+[6]ระบบการควบคุมฯ!I1056+[6]ระบบการควบคุมฯ!J1056</f>
        <v>0</v>
      </c>
      <c r="G365" s="189">
        <f>+[6]ระบบการควบคุมฯ!K1056+[6]ระบบการควบคุมฯ!L1056</f>
        <v>14700</v>
      </c>
      <c r="H365" s="189">
        <f>+D365-E365-F365-G365</f>
        <v>3300</v>
      </c>
      <c r="I365" s="60" t="s">
        <v>12</v>
      </c>
    </row>
    <row r="366" spans="1:9" ht="130.19999999999999" x14ac:dyDescent="0.25">
      <c r="A366" s="187" t="str">
        <f>+[6]ระบบการควบคุมฯ!A1057</f>
        <v>1.5.1.1.2</v>
      </c>
      <c r="B366" s="66" t="str">
        <f>+[6]ระบบการควบคุมฯ!B1057</f>
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</c>
      <c r="C366" s="66" t="str">
        <f>+[6]ระบบการควบคุมฯ!C1057</f>
        <v>ศธ 04002/ว1674 ลว 2 ก.พ. 69 โอนครั้งที่ 270</v>
      </c>
      <c r="D366" s="188">
        <f>+[6]ระบบการควบคุมฯ!F1057</f>
        <v>1000</v>
      </c>
      <c r="E366" s="189">
        <f>+[6]ระบบการควบคุมฯ!G1057+[6]ระบบการควบคุมฯ!H1057</f>
        <v>0</v>
      </c>
      <c r="F366" s="189">
        <f>+[6]ระบบการควบคุมฯ!I1057+[6]ระบบการควบคุมฯ!J1057</f>
        <v>0</v>
      </c>
      <c r="G366" s="189">
        <f>+[6]ระบบการควบคุมฯ!K1057+[6]ระบบการควบคุมฯ!L1057</f>
        <v>0</v>
      </c>
      <c r="H366" s="189">
        <f>+D366-E366-F366-G366</f>
        <v>1000</v>
      </c>
      <c r="I366" s="60" t="s">
        <v>12</v>
      </c>
    </row>
    <row r="367" spans="1:9" ht="37.200000000000003" x14ac:dyDescent="0.25">
      <c r="A367" s="184" t="str">
        <f>+[6]ระบบการควบคุมฯ!A1059</f>
        <v>1.5.2</v>
      </c>
      <c r="B367" s="71" t="str">
        <f>+[6]ระบบการควบคุมฯ!B1059</f>
        <v xml:space="preserve">กิจกรรมรองเทคโนโลยีดิจิทัลเพื่อการศึกษาขั้นพื้นฐาน </v>
      </c>
      <c r="C367" s="71" t="str">
        <f>+[6]ระบบการควบคุมฯ!C1059</f>
        <v>20004 69 05164 00063</v>
      </c>
      <c r="D367" s="185">
        <f>+D368+D371</f>
        <v>0</v>
      </c>
      <c r="E367" s="185">
        <f t="shared" ref="E367:H367" si="105">+E368+E371</f>
        <v>0</v>
      </c>
      <c r="F367" s="185">
        <f t="shared" si="105"/>
        <v>0</v>
      </c>
      <c r="G367" s="185">
        <f t="shared" si="105"/>
        <v>0</v>
      </c>
      <c r="H367" s="185">
        <f t="shared" si="105"/>
        <v>0</v>
      </c>
      <c r="I367" s="185">
        <f t="shared" ref="I367" si="106">+I368</f>
        <v>0</v>
      </c>
    </row>
    <row r="368" spans="1:9" ht="37.200000000000003" customHeight="1" x14ac:dyDescent="0.25">
      <c r="A368" s="190"/>
      <c r="B368" s="171" t="str">
        <f>+[6]ระบบการควบคุมฯ!B1060</f>
        <v xml:space="preserve"> งบดำเนินงาน 69112xx</v>
      </c>
      <c r="C368" s="171" t="str">
        <f>+[6]ระบบการควบคุมฯ!C1060</f>
        <v>20004 3720 1000 2000000</v>
      </c>
      <c r="D368" s="191">
        <f>SUM(D369:D370)</f>
        <v>0</v>
      </c>
      <c r="E368" s="191">
        <f t="shared" ref="E368:H368" si="107">SUM(E369:E370)</f>
        <v>0</v>
      </c>
      <c r="F368" s="191">
        <f t="shared" si="107"/>
        <v>0</v>
      </c>
      <c r="G368" s="191">
        <f t="shared" si="107"/>
        <v>0</v>
      </c>
      <c r="H368" s="191">
        <f t="shared" si="107"/>
        <v>0</v>
      </c>
      <c r="I368" s="191"/>
    </row>
    <row r="369" spans="1:9" ht="37.200000000000003" customHeight="1" x14ac:dyDescent="0.25">
      <c r="A369" s="187" t="str">
        <f>+[6]ระบบการควบคุมฯ!A1061</f>
        <v>1)</v>
      </c>
      <c r="B369" s="47" t="str">
        <f>+[6]ระบบการควบคุมฯ!B1061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69" s="223" t="str">
        <f>+[6]ระบบการควบคุมฯ!C1061</f>
        <v>ศธ 04002/ว1623 ลว 21 เม.ย. 67 ครั้งที่ 426</v>
      </c>
      <c r="D369" s="188">
        <f>+[6]ระบบการควบคุมฯ!F1061</f>
        <v>0</v>
      </c>
      <c r="E369" s="189">
        <f>+[6]ระบบการควบคุมฯ!G1061+[6]ระบบการควบคุมฯ!H1061</f>
        <v>0</v>
      </c>
      <c r="F369" s="189">
        <f>+[6]ระบบการควบคุมฯ!I1061+[6]ระบบการควบคุมฯ!J1061</f>
        <v>0</v>
      </c>
      <c r="G369" s="189">
        <f>+[6]ระบบการควบคุมฯ!K1061+[6]ระบบการควบคุมฯ!L1061</f>
        <v>0</v>
      </c>
      <c r="H369" s="189">
        <f>+D369-E369-F369-G369</f>
        <v>0</v>
      </c>
      <c r="I369" s="64" t="s">
        <v>67</v>
      </c>
    </row>
    <row r="370" spans="1:9" ht="18.600000000000001" customHeight="1" x14ac:dyDescent="0.25">
      <c r="A370" s="187" t="str">
        <f>+[6]ระบบการควบคุมฯ!A1062</f>
        <v>1.5.2.2</v>
      </c>
      <c r="B370" s="47" t="str">
        <f>+[6]ระบบการควบคุมฯ!B1062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70" s="223" t="str">
        <f>+[6]ระบบการควบคุมฯ!C1062</f>
        <v>ศธ 04002/ว42932 ลว 20 ส.ค. 68 ครั้งที่ 858</v>
      </c>
      <c r="D370" s="188">
        <f>+[6]ระบบการควบคุมฯ!F1062</f>
        <v>0</v>
      </c>
      <c r="E370" s="189">
        <f>+[6]ระบบการควบคุมฯ!G1062+[6]ระบบการควบคุมฯ!H1062</f>
        <v>0</v>
      </c>
      <c r="F370" s="189">
        <f>+[6]ระบบการควบคุมฯ!I1062+[6]ระบบการควบคุมฯ!J1062</f>
        <v>0</v>
      </c>
      <c r="G370" s="189">
        <f>+[6]ระบบการควบคุมฯ!K1062+[6]ระบบการควบคุมฯ!L1062</f>
        <v>0</v>
      </c>
      <c r="H370" s="189">
        <f>+D370-E370-F370-G370</f>
        <v>0</v>
      </c>
      <c r="I370" s="64" t="s">
        <v>67</v>
      </c>
    </row>
    <row r="371" spans="1:9" ht="74.400000000000006" x14ac:dyDescent="0.25">
      <c r="A371" s="171" t="str">
        <f>+[6]ระบบการควบคุมฯ!A1063</f>
        <v>แยกจาก37201</v>
      </c>
      <c r="B371" s="171" t="str">
        <f>+[6]ระบบการควบคุมฯ!B1063</f>
        <v xml:space="preserve"> งบดำเนินงาน 69112xx</v>
      </c>
      <c r="C371" s="171" t="str">
        <f>+[6]ระบบการควบคุมฯ!C1063</f>
        <v>20004 3710 1000 2000000</v>
      </c>
      <c r="D371" s="191">
        <f>SUM(D372:D373)</f>
        <v>0</v>
      </c>
      <c r="E371" s="191">
        <f t="shared" ref="E371:I371" si="108">SUM(E372:E373)</f>
        <v>0</v>
      </c>
      <c r="F371" s="191">
        <f t="shared" si="108"/>
        <v>0</v>
      </c>
      <c r="G371" s="191">
        <f t="shared" si="108"/>
        <v>0</v>
      </c>
      <c r="H371" s="191">
        <f t="shared" si="108"/>
        <v>0</v>
      </c>
      <c r="I371" s="191">
        <f t="shared" si="108"/>
        <v>0</v>
      </c>
    </row>
    <row r="372" spans="1:9" ht="204.6" customHeight="1" x14ac:dyDescent="0.25">
      <c r="A372" s="187" t="str">
        <f>+[6]ระบบการควบคุมฯ!A1064</f>
        <v>1.5.2.2</v>
      </c>
      <c r="B372" s="47" t="str">
        <f>+[6]ระบบการควบคุมฯ!B1064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72" s="223" t="str">
        <f>+[6]ระบบการควบคุมฯ!C1064</f>
        <v>ศธ 04002/ว1624 ลว 21 เม.ย.68 ครั้งที่ 427</v>
      </c>
      <c r="D372" s="223">
        <f>+[6]ระบบการควบคุมฯ!F1064</f>
        <v>0</v>
      </c>
      <c r="E372" s="223">
        <f>+[6]ระบบการควบคุมฯ!G1064+[6]ระบบการควบคุมฯ!H1064</f>
        <v>0</v>
      </c>
      <c r="F372" s="223"/>
      <c r="G372" s="223">
        <f>+[6]ระบบการควบคุมฯ!K1064+[6]ระบบการควบคุมฯ!L1064</f>
        <v>0</v>
      </c>
      <c r="H372" s="223">
        <f>+D372-E372-F372-G372</f>
        <v>0</v>
      </c>
      <c r="I372" s="50" t="s">
        <v>47</v>
      </c>
    </row>
    <row r="373" spans="1:9" ht="111.6" customHeight="1" x14ac:dyDescent="0.25">
      <c r="A373" s="187" t="str">
        <f>+[6]ระบบการควบคุมฯ!A1065</f>
        <v>1.5.2.3</v>
      </c>
      <c r="B373" s="47" t="str">
        <f>+[6]ระบบการควบคุมฯ!B1065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73" s="223" t="str">
        <f>+[6]ระบบการควบคุมฯ!C1065</f>
        <v>ศธ 04002/ว41037 ลว 23 ก.ค.68 ครั้งที่ 734</v>
      </c>
      <c r="D373" s="223">
        <f>+[6]ระบบการควบคุมฯ!F1065</f>
        <v>0</v>
      </c>
      <c r="E373" s="223">
        <f>+[6]ระบบการควบคุมฯ!G1065+[6]ระบบการควบคุมฯ!H1065</f>
        <v>0</v>
      </c>
      <c r="F373" s="223"/>
      <c r="G373" s="223">
        <f>+[6]ระบบการควบคุมฯ!K1065+[6]ระบบการควบคุมฯ!L1065</f>
        <v>0</v>
      </c>
      <c r="H373" s="223">
        <f>+D373-E373-F373-G373</f>
        <v>0</v>
      </c>
      <c r="I373" s="50" t="s">
        <v>47</v>
      </c>
    </row>
    <row r="374" spans="1:9" ht="37.200000000000003" x14ac:dyDescent="0.25">
      <c r="A374" s="184" t="str">
        <f>+[6]ระบบการควบคุมฯ!A1073</f>
        <v>1.5.3</v>
      </c>
      <c r="B374" s="71" t="str">
        <f>+[6]ระบบการควบคุมฯ!B1073</f>
        <v xml:space="preserve">กิจกรรมรองการพัฒนาประสิทธิภาพการบริหารจัดการการศึกษาขั้นพื้นฐาน </v>
      </c>
      <c r="C374" s="71" t="str">
        <f>+[6]ระบบการควบคุมฯ!C1073</f>
        <v>20004 69 05164 00144</v>
      </c>
      <c r="D374" s="185">
        <f>+D375</f>
        <v>800</v>
      </c>
      <c r="E374" s="185">
        <f t="shared" ref="E374:I375" si="109">+E375</f>
        <v>0</v>
      </c>
      <c r="F374" s="185">
        <f t="shared" si="109"/>
        <v>0</v>
      </c>
      <c r="G374" s="185">
        <f t="shared" si="109"/>
        <v>800</v>
      </c>
      <c r="H374" s="185">
        <f t="shared" si="109"/>
        <v>0</v>
      </c>
      <c r="I374" s="224"/>
    </row>
    <row r="375" spans="1:9" ht="21" customHeight="1" x14ac:dyDescent="0.25">
      <c r="A375" s="190"/>
      <c r="B375" s="171" t="str">
        <f>+[6]ระบบการควบคุมฯ!B1074</f>
        <v xml:space="preserve"> งบดำเนินงาน 69112xx </v>
      </c>
      <c r="C375" s="668" t="str">
        <f>+[6]ระบบการควบคุมฯ!C1074</f>
        <v>20004 3720 1000 2000000</v>
      </c>
      <c r="D375" s="191">
        <f>SUM(D376:D377)</f>
        <v>800</v>
      </c>
      <c r="E375" s="191">
        <f>SUM(E376:E377)</f>
        <v>0</v>
      </c>
      <c r="F375" s="191">
        <f>SUM(F376:F377)</f>
        <v>0</v>
      </c>
      <c r="G375" s="191">
        <f>SUM(G376:G377)</f>
        <v>800</v>
      </c>
      <c r="H375" s="191">
        <f>SUM(H376:H377)</f>
        <v>0</v>
      </c>
      <c r="I375" s="225" t="str">
        <f t="shared" si="109"/>
        <v>กลุ่มส่งเสริมการจัดการศึกษา</v>
      </c>
    </row>
    <row r="376" spans="1:9" ht="74.400000000000006" customHeight="1" x14ac:dyDescent="0.25">
      <c r="A376" s="187" t="str">
        <f>+[6]ระบบการควบคุมฯ!A1075</f>
        <v>1.5.3.1</v>
      </c>
      <c r="B376" s="47" t="str">
        <f>+[6]ระบบการควบคุมฯ!B1075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76" s="223" t="str">
        <f>+[6]ระบบการควบคุมฯ!C1075</f>
        <v xml:space="preserve">ศธ 04002/ว48878 ลว 17 พ.ย.68 โอนครั้งที่ 83 </v>
      </c>
      <c r="D376" s="223">
        <f>+[6]ระบบการควบคุมฯ!D1075</f>
        <v>800</v>
      </c>
      <c r="E376" s="223">
        <f>+[6]ระบบการควบคุมฯ!G1075+[6]ระบบการควบคุมฯ!H1075</f>
        <v>0</v>
      </c>
      <c r="F376" s="189">
        <f>+[6]ระบบการควบคุมฯ!I1075+[6]ระบบการควบคุมฯ!J1075</f>
        <v>0</v>
      </c>
      <c r="G376" s="223">
        <f>+[6]ระบบการควบคุมฯ!K1075+[6]ระบบการควบคุมฯ!L1075</f>
        <v>800</v>
      </c>
      <c r="H376" s="223">
        <f>+D376-E376-F376-G376</f>
        <v>0</v>
      </c>
      <c r="I376" s="210" t="s">
        <v>12</v>
      </c>
    </row>
    <row r="377" spans="1:9" ht="18.600000000000001" customHeight="1" x14ac:dyDescent="0.25">
      <c r="A377" s="187">
        <f>+[6]ระบบการควบคุมฯ!A1145</f>
        <v>2</v>
      </c>
      <c r="B377" s="47" t="str">
        <f>+[6]ระบบการควบคุมฯ!B1145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77" s="223" t="str">
        <f>+[6]ระบบการควบคุมฯ!C1145</f>
        <v>ศธ04002/ว5487ว.8 พย 67 โอนครั้งที่ 47</v>
      </c>
      <c r="D377" s="223">
        <f>+[6]ระบบการควบคุมฯ!F1145</f>
        <v>0</v>
      </c>
      <c r="E377" s="223">
        <f>+[6]ระบบการควบคุมฯ!G1145+[6]ระบบการควบคุมฯ!H1145</f>
        <v>0</v>
      </c>
      <c r="F377" s="189">
        <f>+[6]ระบบการควบคุมฯ!I1145+[6]ระบบการควบคุมฯ!J1145</f>
        <v>0</v>
      </c>
      <c r="G377" s="223">
        <f>+[6]ระบบการควบคุมฯ!K1145+[6]ระบบการควบคุมฯ!L1145</f>
        <v>0</v>
      </c>
      <c r="H377" s="223">
        <f>+D377-E377-F377-G377</f>
        <v>0</v>
      </c>
      <c r="I377" s="210" t="s">
        <v>12</v>
      </c>
    </row>
    <row r="378" spans="1:9" ht="18.600000000000001" x14ac:dyDescent="0.25">
      <c r="A378" s="71" t="str">
        <f>+[6]ระบบการควบคุมฯ!A1077</f>
        <v>1.5.4</v>
      </c>
      <c r="B378" s="71" t="str">
        <f>+[6]ระบบการควบคุมฯ!B1077</f>
        <v>กิจกรรมการสนับสนุนการศึกษาขั้นพื้นฐาน</v>
      </c>
      <c r="C378" s="71" t="str">
        <f>+[6]ระบบการควบคุมฯ!C1077</f>
        <v>20004 69 0146 00000</v>
      </c>
      <c r="D378" s="185">
        <f>+D379</f>
        <v>0</v>
      </c>
      <c r="E378" s="185">
        <f>+E379</f>
        <v>0</v>
      </c>
      <c r="F378" s="185">
        <f>+F379</f>
        <v>0</v>
      </c>
      <c r="G378" s="185">
        <f>+G379</f>
        <v>0</v>
      </c>
      <c r="H378" s="185">
        <f>+H379</f>
        <v>0</v>
      </c>
      <c r="I378" s="58"/>
    </row>
    <row r="379" spans="1:9" ht="18.600000000000001" customHeight="1" x14ac:dyDescent="0.25">
      <c r="A379" s="226">
        <f>+[6]ระบบการควบคุมฯ!A1100</f>
        <v>0</v>
      </c>
      <c r="B379" s="171" t="str">
        <f>+[6]ระบบการควบคุมฯ!B1100</f>
        <v xml:space="preserve"> งบดำเนินงาน 69112xx </v>
      </c>
      <c r="C379" s="171" t="str">
        <f>+[6]ระบบการควบคุมฯ!C1100</f>
        <v>20004 37201000 2000000</v>
      </c>
      <c r="D379" s="191">
        <f>SUM(D380:D385)</f>
        <v>0</v>
      </c>
      <c r="E379" s="191">
        <f t="shared" ref="E379:H379" si="110">SUM(E380:E385)</f>
        <v>0</v>
      </c>
      <c r="F379" s="191">
        <f t="shared" si="110"/>
        <v>0</v>
      </c>
      <c r="G379" s="191">
        <f t="shared" si="110"/>
        <v>0</v>
      </c>
      <c r="H379" s="191">
        <f t="shared" si="110"/>
        <v>0</v>
      </c>
      <c r="I379" s="57"/>
    </row>
    <row r="380" spans="1:9" ht="74.400000000000006" hidden="1" customHeight="1" x14ac:dyDescent="0.25">
      <c r="A380" s="187" t="str">
        <f>+[6]ระบบการควบคุมฯ!A1101</f>
        <v>2.1.2.1</v>
      </c>
      <c r="B380" s="66" t="str">
        <f>+[6]ระบบการควบคุมฯ!B1101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80" s="66" t="str">
        <f>+[6]ระบบการควบคุมฯ!C1101</f>
        <v>ศธ 04002/ว5700 ลว 21 ธค 66 โอนครั้งที่ 103</v>
      </c>
      <c r="D380" s="188"/>
      <c r="E380" s="189"/>
      <c r="F380" s="189"/>
      <c r="G380" s="189"/>
      <c r="H380" s="189">
        <f>+D380-E380-F380-G380</f>
        <v>0</v>
      </c>
      <c r="I380" s="60" t="s">
        <v>14</v>
      </c>
    </row>
    <row r="381" spans="1:9" ht="18.600000000000001" hidden="1" customHeight="1" x14ac:dyDescent="0.25">
      <c r="A381" s="187" t="str">
        <f>+[6]ระบบการควบคุมฯ!A1102</f>
        <v>2.1.2.2</v>
      </c>
      <c r="B381" s="66" t="str">
        <f>+[6]ระบบการควบคุมฯ!B1102</f>
        <v xml:space="preserve">เงินสมทบกองทุนเงินทดแทน ประจำปี พ.ศ. 2567 (มกราคม - ธันวาคม 2567)                             </v>
      </c>
      <c r="C381" s="66" t="str">
        <f>+[6]ระบบการควบคุมฯ!C1102</f>
        <v>ศธ 04002/ว35 ลว 4 มค 67 โอนครั้งที่ 117</v>
      </c>
      <c r="D381" s="188"/>
      <c r="E381" s="189"/>
      <c r="F381" s="189"/>
      <c r="G381" s="189"/>
      <c r="H381" s="189">
        <f>+D381-E381-F381-G381</f>
        <v>0</v>
      </c>
      <c r="I381" s="60" t="s">
        <v>14</v>
      </c>
    </row>
    <row r="382" spans="1:9" ht="18.600000000000001" hidden="1" customHeight="1" x14ac:dyDescent="0.25">
      <c r="A382" s="187" t="str">
        <f>+[6]ระบบการควบคุมฯ!A714</f>
        <v>1.2.1</v>
      </c>
      <c r="B382" s="66" t="str">
        <f>+[6]ระบบการควบคุมฯ!B714</f>
        <v xml:space="preserve">ค่าเช่าใช้บริการสัญญาณอินเทอร์เน็ต </v>
      </c>
      <c r="C382" s="66" t="str">
        <f>+[6]ระบบการควบคุมฯ!C716</f>
        <v>ศธ 04002/ว7214 ลว. 30 เม.ย.69 โอนครั้งที่ 489</v>
      </c>
      <c r="D382" s="188"/>
      <c r="E382" s="189"/>
      <c r="F382" s="189"/>
      <c r="G382" s="189"/>
      <c r="H382" s="189">
        <f>+D382-E382-F382-G382</f>
        <v>0</v>
      </c>
      <c r="I382" s="60" t="s">
        <v>14</v>
      </c>
    </row>
    <row r="383" spans="1:9" ht="18.600000000000001" hidden="1" customHeight="1" x14ac:dyDescent="0.25">
      <c r="A383" s="187"/>
      <c r="B383" s="66" t="str">
        <f>+[6]ระบบการควบคุมฯ!B1103</f>
        <v>ค่าเช่าใช้บริการสัญญาณอินเทอร์เน็ต 6 เดือน (เมย-มิย 66)   603600บาท</v>
      </c>
      <c r="C383" s="66" t="str">
        <f>+[6]ระบบการควบคุมฯ!C1103</f>
        <v>ศธ 04002/ว1923   ลว 20 พค 67 โอนครั้งที่ 30</v>
      </c>
      <c r="D383" s="188"/>
      <c r="E383" s="189"/>
      <c r="F383" s="189"/>
      <c r="G383" s="189"/>
      <c r="H383" s="189">
        <f>+D383-E383-F383-G383</f>
        <v>0</v>
      </c>
      <c r="I383" s="60"/>
    </row>
    <row r="384" spans="1:9" ht="18.600000000000001" hidden="1" customHeight="1" x14ac:dyDescent="0.25">
      <c r="A384" s="187"/>
      <c r="B384" s="66" t="str">
        <f>+[6]ระบบการควบคุมฯ!B1104</f>
        <v>ค่าเช่าใช้บริการสัญญาณอินเทอร์เน็ต 3 เดือน (กรกฎาคม 2567 – กันยายน 2567)   514,3500บาท</v>
      </c>
      <c r="C384" s="66" t="str">
        <f>+[6]ระบบการควบคุมฯ!C1104</f>
        <v>ศธ 04002/ว2864 ลว 2 กรกฎาคม 2567 โอนครั้งที่ 185</v>
      </c>
      <c r="D384" s="188"/>
      <c r="E384" s="189"/>
      <c r="F384" s="189"/>
      <c r="G384" s="189"/>
      <c r="H384" s="189"/>
      <c r="I384" s="60"/>
    </row>
    <row r="385" spans="1:9" ht="18.600000000000001" hidden="1" customHeight="1" x14ac:dyDescent="0.25">
      <c r="A385" s="187" t="str">
        <f>+[6]ระบบการควบคุมฯ!A1105</f>
        <v>2.1.3.2</v>
      </c>
      <c r="B385" s="228" t="str">
        <f>+[6]ระบบการควบคุมฯ!B1105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85" s="228" t="str">
        <f>+[6]ระบบการควบคุมฯ!C1105</f>
        <v>ศธ 04002/ว4582 ลว 20 กย 67 โอนครั้งที่ 433</v>
      </c>
      <c r="D385" s="188"/>
      <c r="E385" s="189"/>
      <c r="F385" s="189"/>
      <c r="G385" s="189"/>
      <c r="H385" s="189">
        <f>+D385-E385-F385-G385</f>
        <v>0</v>
      </c>
      <c r="I385" s="60" t="s">
        <v>131</v>
      </c>
    </row>
    <row r="386" spans="1:9" ht="37.200000000000003" customHeight="1" x14ac:dyDescent="0.25">
      <c r="A386" s="71" t="str">
        <f>+[6]ระบบการควบคุมฯ!A1132</f>
        <v>1.5.5</v>
      </c>
      <c r="B386" s="71" t="str">
        <f>+[6]ระบบการควบคุมฯ!B1132</f>
        <v xml:space="preserve">กิจกรรมรองส่งเสริมการจัดการเรียนรู้และพัฒนาคุณลักษณะของผู้เรียน  </v>
      </c>
      <c r="C386" s="71"/>
      <c r="D386" s="185" t="e">
        <f>+D387</f>
        <v>#VALUE!</v>
      </c>
      <c r="E386" s="185" t="e">
        <f>+E387</f>
        <v>#VALUE!</v>
      </c>
      <c r="F386" s="185">
        <f>+F387</f>
        <v>0</v>
      </c>
      <c r="G386" s="185">
        <f>+G387</f>
        <v>1600</v>
      </c>
      <c r="H386" s="185" t="e">
        <f>+H387</f>
        <v>#VALUE!</v>
      </c>
      <c r="I386" s="58"/>
    </row>
    <row r="387" spans="1:9" ht="18.600000000000001" customHeight="1" x14ac:dyDescent="0.25">
      <c r="A387" s="226">
        <f>+[6]ระบบการควบคุมฯ!A1133</f>
        <v>0</v>
      </c>
      <c r="B387" s="171" t="str">
        <f>+[6]ระบบการควบคุมฯ!B1133</f>
        <v xml:space="preserve"> งบดำเนินงาน 69112xx </v>
      </c>
      <c r="C387" s="171"/>
      <c r="D387" s="191" t="e">
        <f>SUM(D388:D393)</f>
        <v>#VALUE!</v>
      </c>
      <c r="E387" s="191" t="e">
        <f>SUM(E388:E393)</f>
        <v>#VALUE!</v>
      </c>
      <c r="F387" s="191">
        <f>SUM(F388:F393)</f>
        <v>0</v>
      </c>
      <c r="G387" s="191">
        <f>SUM(G388:G393)</f>
        <v>1600</v>
      </c>
      <c r="H387" s="191" t="e">
        <f>SUM(H388:H393)</f>
        <v>#VALUE!</v>
      </c>
      <c r="I387" s="57"/>
    </row>
    <row r="388" spans="1:9" ht="18.600000000000001" customHeight="1" x14ac:dyDescent="0.25">
      <c r="A388" s="187" t="str">
        <f>+[6]ระบบการควบคุมฯ!A1134</f>
        <v>1.5.5.1</v>
      </c>
      <c r="B388" s="66" t="str">
        <f>+[6]ระบบการควบคุมฯ!B1134</f>
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</c>
      <c r="C388" s="66" t="str">
        <f>+[6]ระบบการควบคุมฯ!C1134</f>
        <v>ศธ 04002/ว4808 ลว 19 มี.ค.69 โอนครั้งที่ 374</v>
      </c>
      <c r="D388" s="188">
        <f>+[6]ระบบการควบคุมฯ!F1134</f>
        <v>3000</v>
      </c>
      <c r="E388" s="189">
        <f>+[6]ระบบการควบคุมฯ!G1134+[6]ระบบการควบคุมฯ!H1134</f>
        <v>0</v>
      </c>
      <c r="F388" s="189"/>
      <c r="G388" s="189">
        <f>+[6]ระบบการควบคุมฯ!K1134+[6]ระบบการควบคุมฯ!L1134</f>
        <v>1600</v>
      </c>
      <c r="H388" s="189">
        <f>+D388-E388-F388-G388</f>
        <v>1400</v>
      </c>
      <c r="I388" s="60" t="s">
        <v>187</v>
      </c>
    </row>
    <row r="389" spans="1:9" ht="74.400000000000006" customHeight="1" x14ac:dyDescent="0.25">
      <c r="A389" s="187"/>
      <c r="B389" s="66"/>
      <c r="C389" s="66"/>
      <c r="D389" s="188"/>
      <c r="E389" s="189"/>
      <c r="F389" s="189"/>
      <c r="G389" s="189"/>
      <c r="H389" s="189"/>
      <c r="I389" s="60"/>
    </row>
    <row r="390" spans="1:9" ht="18.600000000000001" customHeight="1" x14ac:dyDescent="0.25">
      <c r="A390" s="187"/>
      <c r="B390" s="66"/>
      <c r="C390" s="66"/>
      <c r="D390" s="188"/>
      <c r="E390" s="189"/>
      <c r="F390" s="189"/>
      <c r="G390" s="189"/>
      <c r="H390" s="189"/>
      <c r="I390" s="65"/>
    </row>
    <row r="391" spans="1:9" ht="111.6" customHeight="1" x14ac:dyDescent="0.25">
      <c r="A391" s="187"/>
      <c r="B391" s="66"/>
      <c r="C391" s="66"/>
      <c r="D391" s="229"/>
      <c r="E391" s="229"/>
      <c r="F391" s="229"/>
      <c r="G391" s="229"/>
      <c r="H391" s="189"/>
      <c r="I391" s="62"/>
    </row>
    <row r="392" spans="1:9" ht="93" customHeight="1" x14ac:dyDescent="0.25">
      <c r="A392" s="187"/>
      <c r="B392" s="66"/>
      <c r="C392" s="66"/>
      <c r="D392" s="229" t="e">
        <f>+[2]งบสพฐ!F397</f>
        <v>#VALUE!</v>
      </c>
      <c r="E392" s="229" t="e">
        <f>+[2]งบสพฐ!G397+[2]งบสพฐ!H397</f>
        <v>#VALUE!</v>
      </c>
      <c r="F392" s="229">
        <f>+[2]งบสพฐ!I397+[2]งบสพฐ!J397</f>
        <v>0</v>
      </c>
      <c r="G392" s="229">
        <f>+[2]งบสพฐ!K397+[2]งบสพฐ!L397</f>
        <v>0</v>
      </c>
      <c r="H392" s="189" t="e">
        <f t="shared" ref="H390:H407" si="111">+D392-E392-F392-G392</f>
        <v>#VALUE!</v>
      </c>
      <c r="I392" s="62"/>
    </row>
    <row r="393" spans="1:9" ht="93" customHeight="1" x14ac:dyDescent="0.25">
      <c r="A393" s="187"/>
      <c r="B393" s="483"/>
      <c r="C393" s="66"/>
      <c r="D393" s="229">
        <f>+[2]งบสพฐ!F398</f>
        <v>0</v>
      </c>
      <c r="E393" s="229" t="e">
        <f>+[2]งบสพฐ!G396+[2]งบสพฐ!H396</f>
        <v>#VALUE!</v>
      </c>
      <c r="F393" s="229">
        <f>+[2]งบสพฐ!I396+[2]งบสพฐ!J396</f>
        <v>0</v>
      </c>
      <c r="G393" s="229">
        <f>+[2]งบสพฐ!K398+[2]งบสพฐ!L398</f>
        <v>0</v>
      </c>
      <c r="H393" s="189" t="e">
        <f t="shared" si="111"/>
        <v>#VALUE!</v>
      </c>
      <c r="I393" s="62"/>
    </row>
    <row r="394" spans="1:9" ht="55.8" customHeight="1" x14ac:dyDescent="0.25">
      <c r="A394" s="187"/>
      <c r="B394" s="66"/>
      <c r="C394" s="66"/>
      <c r="D394" s="229">
        <f>+[2]งบสพฐ!F399</f>
        <v>0</v>
      </c>
      <c r="E394" s="229" t="e">
        <f>+[2]งบสพฐ!G397+[2]งบสพฐ!H397</f>
        <v>#VALUE!</v>
      </c>
      <c r="F394" s="229">
        <f>+[2]งบสพฐ!I397+[2]งบสพฐ!J397</f>
        <v>0</v>
      </c>
      <c r="G394" s="229">
        <f>+[2]งบสพฐ!K399+[2]งบสพฐ!L399</f>
        <v>0</v>
      </c>
      <c r="H394" s="189" t="e">
        <f t="shared" si="111"/>
        <v>#VALUE!</v>
      </c>
      <c r="I394" s="60"/>
    </row>
    <row r="395" spans="1:9" ht="74.400000000000006" customHeight="1" x14ac:dyDescent="0.25">
      <c r="A395" s="187"/>
      <c r="B395" s="66"/>
      <c r="C395" s="66"/>
      <c r="D395" s="229">
        <f>+[2]งบสพฐ!F400</f>
        <v>0</v>
      </c>
      <c r="E395" s="229">
        <f>+[2]งบสพฐ!G398+[2]งบสพฐ!H398</f>
        <v>-28340</v>
      </c>
      <c r="F395" s="229">
        <f>+[2]งบสพฐ!I398+[2]งบสพฐ!J398</f>
        <v>0</v>
      </c>
      <c r="G395" s="229">
        <f>+[2]งบสพฐ!K400+[2]งบสพฐ!L400</f>
        <v>0</v>
      </c>
      <c r="H395" s="189">
        <f t="shared" si="111"/>
        <v>28340</v>
      </c>
      <c r="I395" s="62"/>
    </row>
    <row r="396" spans="1:9" ht="18.600000000000001" customHeight="1" x14ac:dyDescent="0.25">
      <c r="A396" s="187"/>
      <c r="B396" s="66"/>
      <c r="C396" s="66"/>
      <c r="D396" s="229">
        <f>+[2]งบสพฐ!F401</f>
        <v>0</v>
      </c>
      <c r="E396" s="229">
        <f>+[2]งบสพฐ!G399+[2]งบสพฐ!H399</f>
        <v>-28340</v>
      </c>
      <c r="F396" s="229">
        <f>+[2]งบสพฐ!I399+[2]งบสพฐ!J399</f>
        <v>0</v>
      </c>
      <c r="G396" s="229">
        <f>+[2]งบสพฐ!K401+[2]งบสพฐ!L401</f>
        <v>0</v>
      </c>
      <c r="H396" s="189">
        <f t="shared" si="111"/>
        <v>28340</v>
      </c>
      <c r="I396" s="62"/>
    </row>
    <row r="397" spans="1:9" ht="260.39999999999998" customHeight="1" x14ac:dyDescent="0.25">
      <c r="A397" s="187"/>
      <c r="B397" s="66"/>
      <c r="C397" s="66"/>
      <c r="D397" s="229">
        <f>+[2]งบสพฐ!F402</f>
        <v>0</v>
      </c>
      <c r="E397" s="229">
        <f>+[2]งบสพฐ!G400+[2]งบสพฐ!H400</f>
        <v>0</v>
      </c>
      <c r="F397" s="229">
        <f>+[2]งบสพฐ!I400+[2]งบสพฐ!J400</f>
        <v>0</v>
      </c>
      <c r="G397" s="229">
        <f>+[2]งบสพฐ!K402+[2]งบสพฐ!L402</f>
        <v>0</v>
      </c>
      <c r="H397" s="189">
        <f t="shared" si="111"/>
        <v>0</v>
      </c>
      <c r="I397" s="62"/>
    </row>
    <row r="398" spans="1:9" ht="316.2" customHeight="1" x14ac:dyDescent="0.25">
      <c r="A398" s="187"/>
      <c r="B398" s="66"/>
      <c r="C398" s="66"/>
      <c r="D398" s="229">
        <f>+[2]งบสพฐ!F403</f>
        <v>0</v>
      </c>
      <c r="E398" s="229">
        <f>+[2]งบสพฐ!G401+[2]งบสพฐ!H401</f>
        <v>0</v>
      </c>
      <c r="F398" s="229">
        <f>+[2]งบสพฐ!I401+[2]งบสพฐ!J401</f>
        <v>0</v>
      </c>
      <c r="G398" s="229">
        <f>+[2]งบสพฐ!K403+[2]งบสพฐ!L403</f>
        <v>0</v>
      </c>
      <c r="H398" s="189">
        <f t="shared" si="111"/>
        <v>0</v>
      </c>
      <c r="I398" s="60"/>
    </row>
    <row r="399" spans="1:9" ht="55.8" customHeight="1" x14ac:dyDescent="0.25">
      <c r="A399" s="187"/>
      <c r="B399" s="66"/>
      <c r="C399" s="66"/>
      <c r="D399" s="229">
        <f>+[2]งบสพฐ!F404</f>
        <v>0</v>
      </c>
      <c r="E399" s="229">
        <f>+[2]งบสพฐ!G402+[2]งบสพฐ!H402</f>
        <v>0</v>
      </c>
      <c r="F399" s="229" t="e">
        <f>+[2]งบสพฐ!I402+[2]งบสพฐ!J402</f>
        <v>#VALUE!</v>
      </c>
      <c r="G399" s="229">
        <f>+[2]งบสพฐ!K404+[2]งบสพฐ!L404</f>
        <v>0</v>
      </c>
      <c r="H399" s="189" t="e">
        <f t="shared" si="111"/>
        <v>#VALUE!</v>
      </c>
      <c r="I399" s="60"/>
    </row>
    <row r="400" spans="1:9" ht="18.600000000000001" customHeight="1" x14ac:dyDescent="0.25">
      <c r="A400" s="187"/>
      <c r="B400" s="66"/>
      <c r="C400" s="66"/>
      <c r="D400" s="229">
        <f>+[2]งบสพฐ!F405</f>
        <v>0</v>
      </c>
      <c r="E400" s="229">
        <f>+[2]งบสพฐ!G403+[2]งบสพฐ!H403</f>
        <v>0</v>
      </c>
      <c r="F400" s="229" t="e">
        <f>+[2]งบสพฐ!I403+[2]งบสพฐ!J403</f>
        <v>#VALUE!</v>
      </c>
      <c r="G400" s="229">
        <f>+[2]งบสพฐ!K405+[2]งบสพฐ!L405</f>
        <v>0</v>
      </c>
      <c r="H400" s="189" t="e">
        <f t="shared" si="111"/>
        <v>#VALUE!</v>
      </c>
      <c r="I400" s="60"/>
    </row>
    <row r="401" spans="1:9" ht="18.600000000000001" x14ac:dyDescent="0.25">
      <c r="A401" s="187"/>
      <c r="B401" s="66"/>
      <c r="C401" s="66"/>
      <c r="D401" s="229">
        <f>+[2]งบสพฐ!F406</f>
        <v>0</v>
      </c>
      <c r="E401" s="229">
        <f>+[2]งบสพฐ!G404+[2]งบสพฐ!H404</f>
        <v>0</v>
      </c>
      <c r="F401" s="229"/>
      <c r="G401" s="229"/>
      <c r="H401" s="189"/>
      <c r="I401" s="60"/>
    </row>
    <row r="402" spans="1:9" ht="24.6" customHeight="1" x14ac:dyDescent="0.25">
      <c r="A402" s="187"/>
      <c r="B402" s="66"/>
      <c r="C402" s="66"/>
      <c r="D402" s="229">
        <f>+[2]งบสพฐ!F407</f>
        <v>0</v>
      </c>
      <c r="E402" s="229">
        <f>+[2]งบสพฐ!G405+[2]งบสพฐ!H405</f>
        <v>0</v>
      </c>
      <c r="F402" s="229"/>
      <c r="G402" s="229"/>
      <c r="H402" s="189"/>
      <c r="I402" s="60"/>
    </row>
    <row r="403" spans="1:9" ht="74.400000000000006" customHeight="1" x14ac:dyDescent="0.25">
      <c r="A403" s="187"/>
      <c r="B403" s="66"/>
      <c r="C403" s="66"/>
      <c r="D403" s="229">
        <f>+[2]งบสพฐ!F408</f>
        <v>0</v>
      </c>
      <c r="E403" s="229">
        <f>+[2]งบสพฐ!G399+[2]งบสพฐ!H399</f>
        <v>-28340</v>
      </c>
      <c r="F403" s="229"/>
      <c r="G403" s="229"/>
      <c r="H403" s="189"/>
      <c r="I403" s="60"/>
    </row>
    <row r="404" spans="1:9" ht="93" customHeight="1" x14ac:dyDescent="0.25">
      <c r="A404" s="187"/>
      <c r="B404" s="66"/>
      <c r="C404" s="66"/>
      <c r="D404" s="229">
        <f>+[2]งบสพฐ!F409</f>
        <v>0</v>
      </c>
      <c r="E404" s="229">
        <f>+[2]งบสพฐ!G400+[2]งบสพฐ!H400</f>
        <v>0</v>
      </c>
      <c r="F404" s="229"/>
      <c r="G404" s="229"/>
      <c r="H404" s="189"/>
      <c r="I404" s="60"/>
    </row>
    <row r="405" spans="1:9" ht="18.600000000000001" x14ac:dyDescent="0.25">
      <c r="A405" s="187"/>
      <c r="B405" s="47"/>
      <c r="C405" s="66"/>
      <c r="D405" s="229">
        <f>+[2]งบสพฐ!F410</f>
        <v>0</v>
      </c>
      <c r="E405" s="229">
        <f>+[2]งบสพฐ!G401+[2]งบสพฐ!H401</f>
        <v>0</v>
      </c>
      <c r="F405" s="229"/>
      <c r="G405" s="229"/>
      <c r="H405" s="189"/>
      <c r="I405" s="60"/>
    </row>
    <row r="406" spans="1:9" ht="18.600000000000001" x14ac:dyDescent="0.25">
      <c r="A406" s="187"/>
      <c r="B406" s="47"/>
      <c r="C406" s="66"/>
      <c r="D406" s="229">
        <f>+[2]งบสพฐ!F411</f>
        <v>0</v>
      </c>
      <c r="E406" s="229">
        <f>+[2]งบสพฐ!G402+[2]งบสพฐ!H402</f>
        <v>0</v>
      </c>
      <c r="F406" s="229"/>
      <c r="G406" s="229"/>
      <c r="H406" s="189"/>
      <c r="I406" s="60"/>
    </row>
    <row r="407" spans="1:9" ht="18.600000000000001" x14ac:dyDescent="0.25">
      <c r="A407" s="187"/>
      <c r="B407" s="47"/>
      <c r="C407" s="66"/>
      <c r="D407" s="229">
        <f>+[2]งบสพฐ!F412</f>
        <v>0</v>
      </c>
      <c r="E407" s="229">
        <f>+[2]งบสพฐ!G403+[2]งบสพฐ!H403</f>
        <v>0</v>
      </c>
      <c r="F407" s="229"/>
      <c r="G407" s="229"/>
      <c r="H407" s="189"/>
      <c r="I407" s="60"/>
    </row>
    <row r="408" spans="1:9" ht="55.8" x14ac:dyDescent="0.25">
      <c r="A408" s="194" t="str">
        <f>+[6]ระบบการควบคุมฯ!A1137</f>
        <v>1.5.6</v>
      </c>
      <c r="B408" s="71" t="str">
        <f>+[6]ระบบการควบคุมฯ!B1137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408" s="71"/>
      <c r="D408" s="185">
        <f>+D409</f>
        <v>0</v>
      </c>
      <c r="E408" s="206">
        <f>+E409</f>
        <v>0</v>
      </c>
      <c r="F408" s="206">
        <f>+F409</f>
        <v>0</v>
      </c>
      <c r="G408" s="206">
        <f>+G409</f>
        <v>0</v>
      </c>
      <c r="H408" s="206">
        <f>+H409</f>
        <v>0</v>
      </c>
      <c r="I408" s="58"/>
    </row>
    <row r="409" spans="1:9" ht="111.6" hidden="1" customHeight="1" x14ac:dyDescent="0.25">
      <c r="A409" s="226">
        <f>+[6]ระบบการควบคุมฯ!A1138</f>
        <v>0</v>
      </c>
      <c r="B409" s="171" t="str">
        <f>+[6]ระบบการควบคุมฯ!B1138</f>
        <v xml:space="preserve"> งบดำเนินงาน 69112xx </v>
      </c>
      <c r="C409" s="73"/>
      <c r="D409" s="191">
        <f>SUM(D410:D412)</f>
        <v>0</v>
      </c>
      <c r="E409" s="191">
        <f>SUM(E410:E412)</f>
        <v>0</v>
      </c>
      <c r="F409" s="191">
        <f>SUM(F410:F412)</f>
        <v>0</v>
      </c>
      <c r="G409" s="191">
        <f>SUM(G410:G412)</f>
        <v>0</v>
      </c>
      <c r="H409" s="191">
        <f>SUM(H410:H412)</f>
        <v>0</v>
      </c>
      <c r="I409" s="57"/>
    </row>
    <row r="410" spans="1:9" ht="130.19999999999999" hidden="1" customHeight="1" x14ac:dyDescent="0.25">
      <c r="A410" s="230" t="str">
        <f>+[6]ระบบการควบคุมฯ!A1139</f>
        <v>2.1.4.1</v>
      </c>
      <c r="B410" s="47" t="str">
        <f>+[6]ระบบการควบคุมฯ!B1139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410" s="47" t="str">
        <f>+[6]ระบบการควบคุมฯ!C1139</f>
        <v>ที่ ศธ 04002/ว    /9 กพ 67  ครั้งที่ 165</v>
      </c>
      <c r="D410" s="608"/>
      <c r="E410" s="189"/>
      <c r="F410" s="188"/>
      <c r="G410" s="189"/>
      <c r="H410" s="188">
        <f>+D410-E410-F410-G410</f>
        <v>0</v>
      </c>
      <c r="I410" s="60" t="s">
        <v>12</v>
      </c>
    </row>
    <row r="411" spans="1:9" ht="148.80000000000001" hidden="1" customHeight="1" x14ac:dyDescent="0.25">
      <c r="A411" s="230" t="str">
        <f>+[6]ระบบการควบคุมฯ!A1140</f>
        <v>2.1.4.2</v>
      </c>
      <c r="B411" s="47" t="str">
        <f>+[6]ระบบการควบคุมฯ!B1140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411" s="47" t="str">
        <f>+[6]ระบบการควบคุมฯ!C1140</f>
        <v>ศธ04002/ว2276 ลว. 7 มิย 67 โอนครั้งที่ 102</v>
      </c>
      <c r="D411" s="608"/>
      <c r="E411" s="189"/>
      <c r="F411" s="188"/>
      <c r="G411" s="189"/>
      <c r="H411" s="188">
        <f>+D411-E411-F411-G411</f>
        <v>0</v>
      </c>
      <c r="I411" s="60" t="s">
        <v>64</v>
      </c>
    </row>
    <row r="412" spans="1:9" ht="334.8" hidden="1" customHeight="1" x14ac:dyDescent="0.25">
      <c r="A412" s="230" t="str">
        <f>+[6]ระบบการควบคุมฯ!A1141</f>
        <v>2.1.4.3</v>
      </c>
      <c r="B412" s="47" t="str">
        <f>+[6]ระบบการควบคุมฯ!B1141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412" s="47" t="str">
        <f>+[6]ระบบการควบคุมฯ!C1141</f>
        <v>ศธ04002/ว3560 ลว. 15 สค 67 โอนครั้งที่ 323</v>
      </c>
      <c r="D412" s="188"/>
      <c r="E412" s="188"/>
      <c r="F412" s="188"/>
      <c r="G412" s="188"/>
      <c r="H412" s="188">
        <f>+D412-E412-F412-G412</f>
        <v>0</v>
      </c>
      <c r="I412" s="60" t="s">
        <v>64</v>
      </c>
    </row>
    <row r="413" spans="1:9" ht="37.200000000000003" hidden="1" x14ac:dyDescent="0.25">
      <c r="A413" s="194">
        <f>+[6]ระบบการควบคุมฯ!A1148</f>
        <v>1.6</v>
      </c>
      <c r="B413" s="232" t="str">
        <f>+[6]ระบบการควบคุมฯ!B1148</f>
        <v xml:space="preserve">กิจกรรมการจัดการศึกษามัธยมศึกษาตอนต้นสำหรับโรงเรียนปกติ  </v>
      </c>
      <c r="C413" s="68" t="str">
        <f>+[6]ระบบการควบคุมฯ!C1148</f>
        <v>20004 69 0516500000</v>
      </c>
      <c r="D413" s="185">
        <f>+D414</f>
        <v>0</v>
      </c>
      <c r="E413" s="206">
        <f>+E414</f>
        <v>0</v>
      </c>
      <c r="F413" s="206">
        <f>+F414</f>
        <v>0</v>
      </c>
      <c r="G413" s="206">
        <f>+G414</f>
        <v>0</v>
      </c>
      <c r="H413" s="206">
        <f>+H414</f>
        <v>0</v>
      </c>
      <c r="I413" s="58"/>
    </row>
    <row r="414" spans="1:9" ht="37.200000000000003" hidden="1" x14ac:dyDescent="0.25">
      <c r="A414" s="226" t="str">
        <f>+[6]ระบบการควบคุมฯ!A1174</f>
        <v>1.6.1</v>
      </c>
      <c r="B414" s="233" t="str">
        <f>+[6]ระบบการควบคุมฯ!B1174</f>
        <v xml:space="preserve"> งบดำเนินงาน 69112xx</v>
      </c>
      <c r="C414" s="1239" t="str">
        <f>+[6]ระบบการควบคุมฯ!C1174</f>
        <v>20004 3720 1000 2000000</v>
      </c>
      <c r="D414" s="191"/>
      <c r="E414" s="191"/>
      <c r="F414" s="191"/>
      <c r="G414" s="191"/>
      <c r="H414" s="191"/>
      <c r="I414" s="57"/>
    </row>
    <row r="415" spans="1:9" ht="31.2" hidden="1" x14ac:dyDescent="0.25">
      <c r="A415" s="702" t="str">
        <f>+[6]ระบบการควบคุมฯ!A1173</f>
        <v>1.6.1</v>
      </c>
      <c r="B415" s="1335" t="str">
        <f>+[6]ระบบการควบคุมฯ!B1173</f>
        <v xml:space="preserve">กิจกรรมรองการวิจัยเพื่อพัฒนานวัตกรรมการจัดการศึกษา </v>
      </c>
      <c r="C415" s="71" t="str">
        <f>+[6]ระบบการควบคุมฯ!C1173</f>
        <v>20004 68 05165 52018</v>
      </c>
      <c r="D415" s="185">
        <f>+[6]ระบบการควบคุมฯ!F1173</f>
        <v>0</v>
      </c>
      <c r="E415" s="185">
        <f>+[6]ระบบการควบคุมฯ!G1173+[6]ระบบการควบคุมฯ!H1173</f>
        <v>0</v>
      </c>
      <c r="F415" s="185">
        <f>+[6]ระบบการควบคุมฯ!I1174+[6]ระบบการควบคุมฯ!J1174</f>
        <v>0</v>
      </c>
      <c r="G415" s="185">
        <f>+[6]ระบบการควบคุมฯ!K1173+[6]ระบบการควบคุมฯ!L1173</f>
        <v>0</v>
      </c>
      <c r="H415" s="185">
        <f>+D415-E415-F415-G415</f>
        <v>0</v>
      </c>
      <c r="I415" s="516"/>
    </row>
    <row r="416" spans="1:9" ht="37.200000000000003" hidden="1" x14ac:dyDescent="0.25">
      <c r="A416" s="226" t="str">
        <f>+[6]ระบบการควบคุมฯ!A1176</f>
        <v>1.6.1.1</v>
      </c>
      <c r="B416" s="233" t="str">
        <f>+[6]ระบบการควบคุมฯ!B1174</f>
        <v xml:space="preserve"> งบดำเนินงาน 69112xx</v>
      </c>
      <c r="C416" s="1239" t="str">
        <f>+[6]ระบบการควบคุมฯ!C1174</f>
        <v>20004 3720 1000 2000000</v>
      </c>
      <c r="D416" s="191">
        <f>SUM(D417:D418)</f>
        <v>0</v>
      </c>
      <c r="E416" s="191">
        <f t="shared" ref="E416:H416" si="112">SUM(E417:E418)</f>
        <v>0</v>
      </c>
      <c r="F416" s="191">
        <f t="shared" si="112"/>
        <v>0</v>
      </c>
      <c r="G416" s="191">
        <f t="shared" si="112"/>
        <v>0</v>
      </c>
      <c r="H416" s="191">
        <f t="shared" si="112"/>
        <v>0</v>
      </c>
      <c r="I416" s="57"/>
    </row>
    <row r="417" spans="1:9" ht="122.4" hidden="1" customHeight="1" x14ac:dyDescent="0.25">
      <c r="A417" s="230" t="str">
        <f>+[6]ระบบการควบคุมฯ!A1175</f>
        <v>1.6.1.1</v>
      </c>
      <c r="B417" s="47" t="str">
        <f>+[6]ระบบการควบคุมฯ!B1175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417" s="47" t="str">
        <f>+[6]ระบบการควบคุมฯ!C1175</f>
        <v>ที่ ศธ04002/ว41392 ลว 31 ก.ค.68 ครั้งที่ 766</v>
      </c>
      <c r="D417" s="608">
        <f>+[6]ระบบการควบคุมฯ!F1175</f>
        <v>0</v>
      </c>
      <c r="E417" s="188">
        <f>+[6]ระบบการควบคุมฯ!G1175+[6]ระบบการควบคุมฯ!H1175</f>
        <v>0</v>
      </c>
      <c r="F417" s="188">
        <f>+[6]ระบบการควบคุมฯ!I1179+[6]ระบบการควบคุมฯ!J1179</f>
        <v>0</v>
      </c>
      <c r="G417" s="188">
        <f>+[6]ระบบการควบคุมฯ!K1175+[6]ระบบการควบคุมฯ!L1175</f>
        <v>0</v>
      </c>
      <c r="H417" s="188">
        <f>+D417-E417-F417-G417</f>
        <v>0</v>
      </c>
      <c r="I417" s="60" t="s">
        <v>210</v>
      </c>
    </row>
    <row r="418" spans="1:9" ht="148.80000000000001" hidden="1" x14ac:dyDescent="0.25">
      <c r="A418" s="230" t="str">
        <f>+[6]ระบบการควบคุมฯ!A1176</f>
        <v>1.6.1.1</v>
      </c>
      <c r="B418" s="47" t="str">
        <f>+[6]ระบบการควบคุมฯ!B1176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418" s="47" t="str">
        <f>+[6]ระบบการควบคุมฯ!C1176</f>
        <v>ที่ ศธ04002/ว41551 ลว 30 ก.ค.68 ครั้งที่ 769</v>
      </c>
      <c r="D418" s="608">
        <f>+[6]ระบบการควบคุมฯ!F1176</f>
        <v>0</v>
      </c>
      <c r="E418" s="188">
        <f>+[6]ระบบการควบคุมฯ!G1176+[6]ระบบการควบคุมฯ!H1176</f>
        <v>0</v>
      </c>
      <c r="F418" s="188">
        <f>+[6]ระบบการควบคุมฯ!I1180+[6]ระบบการควบคุมฯ!J1180</f>
        <v>0</v>
      </c>
      <c r="G418" s="188">
        <f>+[6]ระบบการควบคุมฯ!K1176+[6]ระบบการควบคุมฯ!L1176</f>
        <v>0</v>
      </c>
      <c r="H418" s="188">
        <f>+D418-E418-F418-G418</f>
        <v>0</v>
      </c>
      <c r="I418" s="60" t="s">
        <v>47</v>
      </c>
    </row>
    <row r="419" spans="1:9" ht="55.8" x14ac:dyDescent="0.25">
      <c r="A419" s="194" t="str">
        <f>+[6]ระบบการควบคุมฯ!A1180</f>
        <v>1.6.2</v>
      </c>
      <c r="B419" s="232" t="str">
        <f>+[6]ระบบการควบคุมฯ!B1180</f>
        <v>กิจกรรมรองสนับสนุนเสริมสร้างความเข้มแข็งในการพัฒนาครูอย่างมีประสิทธิภาพ</v>
      </c>
      <c r="C419" s="68" t="str">
        <f>+[6]ระบบการควบคุมฯ!C1180</f>
        <v>20004 69 05165 51999</v>
      </c>
      <c r="D419" s="185">
        <f>+D420</f>
        <v>105540</v>
      </c>
      <c r="E419" s="206">
        <f>+E420</f>
        <v>0</v>
      </c>
      <c r="F419" s="206">
        <f>+F420</f>
        <v>0</v>
      </c>
      <c r="G419" s="206">
        <f>+G420</f>
        <v>59139</v>
      </c>
      <c r="H419" s="206">
        <f>+H420</f>
        <v>46401</v>
      </c>
      <c r="I419" s="58"/>
    </row>
    <row r="420" spans="1:9" ht="18.600000000000001" x14ac:dyDescent="0.25">
      <c r="A420" s="226">
        <f>+[6]ระบบการควบคุมฯ!A1181</f>
        <v>0</v>
      </c>
      <c r="B420" s="233" t="str">
        <f>+[6]ระบบการควบคุมฯ!B1181</f>
        <v xml:space="preserve"> งบดำเนินงาน 69112xx </v>
      </c>
      <c r="C420" s="196" t="str">
        <f>+[6]ระบบการควบคุมฯ!C1181</f>
        <v>20004 3720 1000 2000000</v>
      </c>
      <c r="D420" s="191">
        <f>SUM(D421:D428)</f>
        <v>105540</v>
      </c>
      <c r="E420" s="191">
        <f t="shared" ref="E420:H420" si="113">SUM(E421:E428)</f>
        <v>0</v>
      </c>
      <c r="F420" s="191">
        <f t="shared" si="113"/>
        <v>0</v>
      </c>
      <c r="G420" s="191">
        <f t="shared" si="113"/>
        <v>59139</v>
      </c>
      <c r="H420" s="191">
        <f t="shared" si="113"/>
        <v>46401</v>
      </c>
      <c r="I420" s="57"/>
    </row>
    <row r="421" spans="1:9" ht="93" x14ac:dyDescent="0.25">
      <c r="A421" s="230" t="str">
        <f>+[6]ระบบการควบคุมฯ!A1182</f>
        <v>1.6.2.1</v>
      </c>
      <c r="B421" s="47" t="str">
        <f>+[6]ระบบการควบคุมฯ!B1182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</c>
      <c r="C421" s="47" t="str">
        <f>+[6]ระบบการควบคุมฯ!C1182</f>
        <v>ศธ04002/ว50938 ลว 22 ธ.ค. 68 โอนครั้งที่ 168</v>
      </c>
      <c r="D421" s="188">
        <f>+[6]ระบบการควบคุมฯ!D1182</f>
        <v>10240</v>
      </c>
      <c r="E421" s="188">
        <f>+[6]ระบบการควบคุมฯ!G1182+[6]ระบบการควบคุมฯ!H1182</f>
        <v>0</v>
      </c>
      <c r="F421" s="188">
        <f>+[6]ระบบการควบคุมฯ!I1182+[6]ระบบการควบคุมฯ!J1182</f>
        <v>0</v>
      </c>
      <c r="G421" s="188">
        <f>+[6]ระบบการควบคุมฯ!K1182+[6]ระบบการควบคุมฯ!L1182</f>
        <v>4830</v>
      </c>
      <c r="H421" s="188">
        <f>+D421-E421-F421-G421</f>
        <v>5410</v>
      </c>
      <c r="I421" s="60" t="s">
        <v>17</v>
      </c>
    </row>
    <row r="422" spans="1:9" ht="167.4" x14ac:dyDescent="0.25">
      <c r="A422" s="230" t="str">
        <f>+[6]ระบบการควบคุมฯ!A1183</f>
        <v>1.6.2.2</v>
      </c>
      <c r="B422" s="47" t="str">
        <f>+[6]ระบบการควบคุมฯ!B1183</f>
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</c>
      <c r="C422" s="47" t="str">
        <f>+[6]ระบบการควบคุมฯ!C1183</f>
        <v>ศธ 04002/ว51464  ลว 29 ธ.ค. 68 ครั้งที่ 195</v>
      </c>
      <c r="D422" s="188">
        <f>+[6]ระบบการควบคุมฯ!D1183</f>
        <v>800</v>
      </c>
      <c r="E422" s="188">
        <f>+[6]ระบบการควบคุมฯ!G1183+[6]ระบบการควบคุมฯ!H1183</f>
        <v>0</v>
      </c>
      <c r="F422" s="188">
        <f>+[6]ระบบการควบคุมฯ!I1183+[6]ระบบการควบคุมฯ!J1183</f>
        <v>0</v>
      </c>
      <c r="G422" s="188">
        <f>+[6]ระบบการควบคุมฯ!K1183+[6]ระบบการควบคุมฯ!L1183</f>
        <v>600</v>
      </c>
      <c r="H422" s="188">
        <f>+D422-E422-F422-G422</f>
        <v>200</v>
      </c>
      <c r="I422" s="60" t="s">
        <v>262</v>
      </c>
    </row>
    <row r="423" spans="1:9" ht="148.80000000000001" x14ac:dyDescent="0.25">
      <c r="A423" s="230" t="str">
        <f>+[6]ระบบการควบคุมฯ!A1184</f>
        <v>1.6.2.3</v>
      </c>
      <c r="B423" s="47" t="str">
        <f>+[6]ระบบการควบคุมฯ!B1184</f>
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</c>
      <c r="C423" s="47" t="str">
        <f>+[6]ระบบการควบคุมฯ!C1184</f>
        <v>ศธ 04002/ว51461 ลว 29 ธ.ค. 69 ครั้งที่ 196</v>
      </c>
      <c r="D423" s="188">
        <f>+[6]ระบบการควบคุมฯ!D1184</f>
        <v>500</v>
      </c>
      <c r="E423" s="188">
        <f>+[6]ระบบการควบคุมฯ!G1184+[6]ระบบการควบคุมฯ!H1184</f>
        <v>0</v>
      </c>
      <c r="F423" s="188">
        <f>+[6]ระบบการควบคุมฯ!I1184+[6]ระบบการควบคุมฯ!J1184</f>
        <v>0</v>
      </c>
      <c r="G423" s="188">
        <f>+[6]ระบบการควบคุมฯ!K1184+[6]ระบบการควบคุมฯ!L1184</f>
        <v>500</v>
      </c>
      <c r="H423" s="188">
        <f>+D423-E423-F423-G423</f>
        <v>0</v>
      </c>
      <c r="I423" s="60" t="s">
        <v>262</v>
      </c>
    </row>
    <row r="424" spans="1:9" ht="93" hidden="1" customHeight="1" x14ac:dyDescent="0.25">
      <c r="A424" s="230" t="str">
        <f>+[6]ระบบการควบคุมฯ!A1185</f>
        <v>1.6.2.4</v>
      </c>
      <c r="B424" s="47" t="str">
        <f>+[6]ระบบการควบคุมฯ!B1185</f>
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</c>
      <c r="C424" s="47" t="str">
        <f>+[6]ระบบการควบคุมฯ!C1185</f>
        <v>ศธ 04002/ว51459 ลว 29 ธ.ค. 69 ครั้งที่ 197</v>
      </c>
      <c r="D424" s="188">
        <f>+[6]ระบบการควบคุมฯ!D1185</f>
        <v>15000</v>
      </c>
      <c r="E424" s="188">
        <f>+[6]ระบบการควบคุมฯ!G1185+[6]ระบบการควบคุมฯ!H1185</f>
        <v>0</v>
      </c>
      <c r="F424" s="188">
        <f>+[6]ระบบการควบคุมฯ!I1185+[6]ระบบการควบคุมฯ!J1185</f>
        <v>0</v>
      </c>
      <c r="G424" s="188">
        <f>+[6]ระบบการควบคุมฯ!K1185+[6]ระบบการควบคุมฯ!L1185</f>
        <v>13300</v>
      </c>
      <c r="H424" s="188">
        <f>+D424-E424-G424</f>
        <v>1700</v>
      </c>
      <c r="I424" s="69" t="s">
        <v>47</v>
      </c>
    </row>
    <row r="425" spans="1:9" ht="130.19999999999999" hidden="1" customHeight="1" x14ac:dyDescent="0.25">
      <c r="A425" s="230" t="str">
        <f>+[6]ระบบการควบคุมฯ!A1186</f>
        <v>1.6.1.5</v>
      </c>
      <c r="B425" s="47" t="str">
        <f>+[6]ระบบการควบคุมฯ!B1186</f>
        <v xml:space="preserve">ค่าใช้จ่ายในการเดินทางสำหรับคณะทำงาน/ผู้เข้าร่วมการประชุมเชิงปฏิบัติการ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</c>
      <c r="C425" s="47" t="str">
        <f>+[6]ระบบการควบคุมฯ!C1186</f>
        <v>ศธ04002/ว482 ลว 29 เม.ย. 69 โอนครั้งที่ 482</v>
      </c>
      <c r="D425" s="608">
        <f>+[6]ระบบการควบคุมฯ!D1186</f>
        <v>1800</v>
      </c>
      <c r="E425" s="188">
        <f>+[6]ระบบการควบคุมฯ!G1186+[6]ระบบการควบคุมฯ!H1186</f>
        <v>0</v>
      </c>
      <c r="F425" s="188">
        <f>+[6]ระบบการควบคุมฯ!I1186+[6]ระบบการควบคุมฯ!J1186</f>
        <v>0</v>
      </c>
      <c r="G425" s="188">
        <f>+[6]ระบบการควบคุมฯ!K1186+[6]ระบบการควบคุมฯ!L1186</f>
        <v>0</v>
      </c>
      <c r="H425" s="188">
        <f>+D425-E425-G425</f>
        <v>1800</v>
      </c>
      <c r="I425" s="69" t="str">
        <f>+I424</f>
        <v>กลุ่มนิเทศติดตามและประเมินผลการจัดการศึกษา</v>
      </c>
    </row>
    <row r="426" spans="1:9" ht="130.19999999999999" hidden="1" customHeight="1" x14ac:dyDescent="0.25">
      <c r="A426" s="230" t="str">
        <f>+[6]ระบบการควบคุมฯ!A1187</f>
        <v>1.6.1.6</v>
      </c>
      <c r="B426" s="47" t="str">
        <f>+[6]ระบบการควบคุมฯ!B1187</f>
        <v xml:space="preserve">เพื่อสนับสนุนค่าใช้จ่ายในการประชุม อ.ก.ค.ศ. เขตพื้นที่การศึกษา  ตั้งแต่เดือนตุลาคม 2568 - กันยายน 2569 จำนวนเงิน 50,000.-บาท (ห้าหมื่นบาทถ้วน)   </v>
      </c>
      <c r="C426" s="47" t="str">
        <f>+[6]ระบบการควบคุมฯ!C1187</f>
        <v>ศธ 04002/ว7447 ลว 5 พ.ค. 69 โอนครั้งที่ 491</v>
      </c>
      <c r="D426" s="608">
        <f>+[6]ระบบการควบคุมฯ!D1187</f>
        <v>50000</v>
      </c>
      <c r="E426" s="188">
        <f>+[6]ระบบการควบคุมฯ!G1187+[6]ระบบการควบคุมฯ!H1187</f>
        <v>0</v>
      </c>
      <c r="F426" s="188">
        <f>+[6]ระบบการควบคุมฯ!I1187+[6]ระบบการควบคุมฯ!J1187</f>
        <v>0</v>
      </c>
      <c r="G426" s="188">
        <f>+[6]ระบบการควบคุมฯ!K1187+[6]ระบบการควบคุมฯ!L1187</f>
        <v>23249</v>
      </c>
      <c r="H426" s="188">
        <f>+D426-E426-G426</f>
        <v>26751</v>
      </c>
      <c r="I426" s="508" t="s">
        <v>17</v>
      </c>
    </row>
    <row r="427" spans="1:9" ht="334.8" hidden="1" customHeight="1" x14ac:dyDescent="0.25">
      <c r="A427" s="230" t="str">
        <f>+[6]ระบบการควบคุมฯ!A1188</f>
        <v>1.6.1.7</v>
      </c>
      <c r="B427" s="47" t="str">
        <f>+[6]ระบบการควบคุมฯ!B1188</f>
        <v xml:space="preserve">ค่าใช้จ่ายโครงการเสริมสร้างสมรรถนะองค์ความรู้ด้านกฎหมายเพื่อพัฒนาบุคลากร  ค่าสมนาคุณคณะกรรมการสอบสวนวินัยข้าราชการ </v>
      </c>
      <c r="C427" s="47" t="str">
        <f>+[6]ระบบการควบคุมฯ!C1188</f>
        <v>ศธ 04002/ว7712 ลว 7 พ.ค. 69  โอนครั้งที่ 512</v>
      </c>
      <c r="D427" s="608">
        <f>+[6]ระบบการควบคุมฯ!D1188</f>
        <v>2200</v>
      </c>
      <c r="E427" s="188">
        <f>+[6]ระบบการควบคุมฯ!G1188+[6]ระบบการควบคุมฯ!H1188</f>
        <v>0</v>
      </c>
      <c r="F427" s="188">
        <f>+[6]ระบบการควบคุมฯ!I1188+[6]ระบบการควบคุมฯ!J1188</f>
        <v>0</v>
      </c>
      <c r="G427" s="188">
        <f>+[6]ระบบการควบคุมฯ!K1188+[6]ระบบการควบคุมฯ!L1188</f>
        <v>0</v>
      </c>
      <c r="H427" s="188">
        <f>+D427-E427-G427</f>
        <v>2200</v>
      </c>
      <c r="I427" s="508" t="s">
        <v>196</v>
      </c>
    </row>
    <row r="428" spans="1:9" ht="111.6" x14ac:dyDescent="0.25">
      <c r="A428" s="230" t="str">
        <f>+[6]ระบบการควบคุมฯ!A1189</f>
        <v>1.6.1.8</v>
      </c>
      <c r="B428" s="47" t="str">
        <f>+[6]ระบบการควบคุมฯ!B1189</f>
        <v xml:space="preserve">ค่าใช้จ่ายในการดำเนินการตรวจรับ – จ่ายเครื่องราชอิสริยาภรณ์ชั้นต่ำกว่าสายสะพายและ เหรียญจักรพรรดิมาลา ประจำปี 2568 ระหว่างวันที่ 8 -10 มิถุนายน 2569 และระหว่างวันที่ 17 - 19 มิถุนายน 2569 </v>
      </c>
      <c r="C428" s="47" t="str">
        <f>+[6]ระบบการควบคุมฯ!C1189</f>
        <v>ศธ 04002/ว9126 ลว 29 พ.ค. 69 โอนครั้งที่ 599</v>
      </c>
      <c r="D428" s="608">
        <f>+[6]ระบบการควบคุมฯ!D1189</f>
        <v>25000</v>
      </c>
      <c r="E428" s="188">
        <f>+[6]ระบบการควบคุมฯ!G1189+[6]ระบบการควบคุมฯ!H1189</f>
        <v>0</v>
      </c>
      <c r="F428" s="188">
        <f>+[6]ระบบการควบคุมฯ!I1189+[6]ระบบการควบคุมฯ!J1189</f>
        <v>0</v>
      </c>
      <c r="G428" s="188">
        <f>+[6]ระบบการควบคุมฯ!K1189+[6]ระบบการควบคุมฯ!L1189</f>
        <v>16660</v>
      </c>
      <c r="H428" s="188">
        <f>+D428-E428-G428</f>
        <v>8340</v>
      </c>
      <c r="I428" s="508" t="s">
        <v>16</v>
      </c>
    </row>
    <row r="429" spans="1:9" ht="74.400000000000006" x14ac:dyDescent="0.25">
      <c r="A429" s="194">
        <f>+[6]ระบบการควบคุมฯ!A1248</f>
        <v>1.7</v>
      </c>
      <c r="B429" s="71" t="str">
        <f>+[6]ระบบการควบคุมฯ!B1248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29" s="71" t="str">
        <f>+[6]ระบบการควบคุมฯ!C1248</f>
        <v>20004 69 52015 00000</v>
      </c>
      <c r="D429" s="185">
        <f>+D430</f>
        <v>19600</v>
      </c>
      <c r="E429" s="206">
        <f>+E430</f>
        <v>0</v>
      </c>
      <c r="F429" s="206">
        <f>+F430</f>
        <v>0</v>
      </c>
      <c r="G429" s="206">
        <f>+G430</f>
        <v>3200</v>
      </c>
      <c r="H429" s="206">
        <f>+H430</f>
        <v>16400</v>
      </c>
      <c r="I429" s="58"/>
    </row>
    <row r="430" spans="1:9" ht="37.200000000000003" customHeight="1" x14ac:dyDescent="0.25">
      <c r="A430" s="226"/>
      <c r="B430" s="171" t="str">
        <f>+[6]ระบบการควบคุมฯ!B1249</f>
        <v xml:space="preserve"> งบดำเนินงาน 69112xx</v>
      </c>
      <c r="C430" s="73" t="str">
        <f>+[6]ระบบการควบคุมฯ!C1249</f>
        <v>20004 3720 1000 2000000</v>
      </c>
      <c r="D430" s="191">
        <f>SUM(D431:D434)</f>
        <v>19600</v>
      </c>
      <c r="E430" s="191">
        <f t="shared" ref="E430:H430" si="114">SUM(E431:E434)</f>
        <v>0</v>
      </c>
      <c r="F430" s="191">
        <f t="shared" si="114"/>
        <v>0</v>
      </c>
      <c r="G430" s="191">
        <f t="shared" si="114"/>
        <v>3200</v>
      </c>
      <c r="H430" s="191">
        <f t="shared" si="114"/>
        <v>16400</v>
      </c>
      <c r="I430" s="57"/>
    </row>
    <row r="431" spans="1:9" ht="18.600000000000001" customHeight="1" x14ac:dyDescent="0.25">
      <c r="A431" s="230" t="str">
        <f>+[6]ระบบการควบคุมฯ!A1250</f>
        <v>1.7.1</v>
      </c>
      <c r="B431" s="47" t="str">
        <f>+[6]ระบบการควบคุมฯ!B1250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31" s="47" t="str">
        <f>+[6]ระบบการควบคุมฯ!C1250</f>
        <v>ศธ 04002/ว49354 ลว. 24 พย 68 ครั้งที่ 98</v>
      </c>
      <c r="D431" s="188">
        <f>+[6]ระบบการควบคุมฯ!F1250</f>
        <v>3200</v>
      </c>
      <c r="E431" s="188">
        <f>+[6]ระบบการควบคุมฯ!G1250+[6]ระบบการควบคุมฯ!H1250</f>
        <v>0</v>
      </c>
      <c r="F431" s="188">
        <f>+[6]ระบบการควบคุมฯ!I1250+[6]ระบบการควบคุมฯ!J1250</f>
        <v>0</v>
      </c>
      <c r="G431" s="188">
        <f>+[6]ระบบการควบคุมฯ!K1250+[6]ระบบการควบคุมฯ!L1250</f>
        <v>3200</v>
      </c>
      <c r="H431" s="188">
        <f t="shared" ref="H431:H435" si="115">+D431-E431-F431-G431</f>
        <v>0</v>
      </c>
      <c r="I431" s="669" t="s">
        <v>12</v>
      </c>
    </row>
    <row r="432" spans="1:9" ht="111.6" customHeight="1" x14ac:dyDescent="0.25">
      <c r="A432" s="230" t="str">
        <f>+[6]ระบบการควบคุมฯ!A1251</f>
        <v>1.7.2</v>
      </c>
      <c r="B432" s="47" t="str">
        <f>+[6]ระบบการควบคุมฯ!B1251</f>
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</c>
      <c r="C432" s="47" t="str">
        <f>+[6]ระบบการควบคุมฯ!C1251</f>
        <v>ศธ 04002/ว2012 ลว 6 ก.พ. 69  โอนครั้งที่ 281</v>
      </c>
      <c r="D432" s="188">
        <f>+[6]ระบบการควบคุมฯ!F1251</f>
        <v>13000</v>
      </c>
      <c r="E432" s="188">
        <f>+[6]ระบบการควบคุมฯ!G1251+[6]ระบบการควบคุมฯ!H1251</f>
        <v>0</v>
      </c>
      <c r="F432" s="188">
        <f>+[6]ระบบการควบคุมฯ!I1251+[6]ระบบการควบคุมฯ!J1251</f>
        <v>0</v>
      </c>
      <c r="G432" s="188">
        <f>+[6]ระบบการควบคุมฯ!K1251+[6]ระบบการควบคุมฯ!L1251</f>
        <v>0</v>
      </c>
      <c r="H432" s="188">
        <f t="shared" si="115"/>
        <v>13000</v>
      </c>
      <c r="I432" s="60" t="s">
        <v>12</v>
      </c>
    </row>
    <row r="433" spans="1:9" ht="18.600000000000001" customHeight="1" x14ac:dyDescent="0.25">
      <c r="A433" s="230" t="str">
        <f>+[6]ระบบการควบคุมฯ!A1252</f>
        <v>1.7.3</v>
      </c>
      <c r="B433" s="47" t="str">
        <f>+[6]ระบบการควบคุมฯ!B1252</f>
        <v>โครงการพัฒนาและแลกเปลี่ยนนวัตกรรมการบริหารจัดการสถานศึกษาขั้นพื้นฐาน ตามแนวความคิดการจัดการศึกษาที่ยืดหยุ่นและไร้รอยต่อเพื่อป้องกันเด็กและเยาวชนหลุดออกจากระบบการศึกษา (OBEC Zeo Dropout)  ระหว่างวันที่ 22 – 24 กรกฎาคม 2569 ณ โรงแรมโกลเด้นบีช ชะอำ จังหวัดเพชรบุรี</v>
      </c>
      <c r="C433" s="47" t="str">
        <f>+[6]ระบบการควบคุมฯ!C1252</f>
        <v>ศธ 04002/ว9995 ลว 16 มิ.ย. 69  โอนครั้งที่ 639</v>
      </c>
      <c r="D433" s="188">
        <f>+[6]ระบบการควบคุมฯ!F1252</f>
        <v>3400</v>
      </c>
      <c r="E433" s="188">
        <f>+[6]ระบบการควบคุมฯ!G1253+[6]ระบบการควบคุมฯ!H1253</f>
        <v>0</v>
      </c>
      <c r="F433" s="188">
        <f>+[6]ระบบการควบคุมฯ!I1253+[6]ระบบการควบคุมฯ!J1253</f>
        <v>0</v>
      </c>
      <c r="G433" s="188">
        <f>+[6]ระบบการควบคุมฯ!K1253+[6]ระบบการควบคุมฯ!L1253</f>
        <v>0</v>
      </c>
      <c r="H433" s="188">
        <f t="shared" si="115"/>
        <v>3400</v>
      </c>
      <c r="I433" s="60" t="s">
        <v>12</v>
      </c>
    </row>
    <row r="434" spans="1:9" ht="161.4" customHeight="1" x14ac:dyDescent="0.25">
      <c r="A434" s="230" t="str">
        <f>+[6]ระบบการควบคุมฯ!A1253</f>
        <v>1.7.4</v>
      </c>
      <c r="B434" s="47" t="str">
        <f>+[6]ระบบการควบคุมฯ!B1253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34" s="47" t="str">
        <f>+[6]ระบบการควบคุมฯ!C1253</f>
        <v>ศธ 04002/ว2871  ลว 27 มิ.ย. 68 ครั้งที่ 629</v>
      </c>
      <c r="D434" s="188">
        <f>+[6]ระบบการควบคุมฯ!F1253</f>
        <v>0</v>
      </c>
      <c r="E434" s="188">
        <f>+[6]ระบบการควบคุมฯ!G1254+[6]ระบบการควบคุมฯ!H1254</f>
        <v>0</v>
      </c>
      <c r="F434" s="188">
        <f>+[6]ระบบการควบคุมฯ!I1254+[6]ระบบการควบคุมฯ!J1254</f>
        <v>0</v>
      </c>
      <c r="G434" s="188">
        <f>+[6]ระบบการควบคุมฯ!K1254+[6]ระบบการควบคุมฯ!L1254</f>
        <v>0</v>
      </c>
      <c r="H434" s="188">
        <f t="shared" si="115"/>
        <v>0</v>
      </c>
      <c r="I434" s="60" t="s">
        <v>15</v>
      </c>
    </row>
    <row r="435" spans="1:9" ht="130.19999999999999" hidden="1" customHeight="1" x14ac:dyDescent="0.25">
      <c r="A435" s="230" t="str">
        <f>+[6]ระบบการควบคุมฯ!A1256</f>
        <v>1.7.6</v>
      </c>
      <c r="B435" s="47" t="str">
        <f>+[6]ระบบการควบคุมฯ!B1256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35" s="47" t="str">
        <f>+[6]ระบบการควบคุมฯ!C1256</f>
        <v>ศธ 04002/ว44293  ลว  12 ก.ย. 68 ครั้งที่ 889</v>
      </c>
      <c r="D435" s="188">
        <f>+[6]ระบบการควบคุมฯ!F1256</f>
        <v>0</v>
      </c>
      <c r="E435" s="188">
        <f>+[6]ระบบการควบคุมฯ!G1256+[6]ระบบการควบคุมฯ!H1256</f>
        <v>0</v>
      </c>
      <c r="F435" s="188">
        <f>+[6]ระบบการควบคุมฯ!I1256+[6]ระบบการควบคุมฯ!J1256</f>
        <v>0</v>
      </c>
      <c r="G435" s="188">
        <f>+[6]ระบบการควบคุมฯ!K1256+[6]ระบบการควบคุมฯ!L1256</f>
        <v>0</v>
      </c>
      <c r="H435" s="188">
        <f t="shared" si="115"/>
        <v>0</v>
      </c>
      <c r="I435" s="60" t="s">
        <v>78</v>
      </c>
    </row>
    <row r="436" spans="1:9" ht="18.600000000000001" x14ac:dyDescent="0.25">
      <c r="A436" s="194">
        <f>+[6]ระบบการควบคุมฯ!A1272</f>
        <v>1.8</v>
      </c>
      <c r="B436" s="71" t="str">
        <f>+[6]ระบบการควบคุมฯ!B1272</f>
        <v xml:space="preserve">กิจกรรมช่วยเหลือกลุ่มเป้าหมายทางสังคม  </v>
      </c>
      <c r="C436" s="71">
        <f>+[2]งบสพฐ!C910</f>
        <v>0</v>
      </c>
      <c r="D436" s="185">
        <f>+D437</f>
        <v>37200</v>
      </c>
      <c r="E436" s="206">
        <f>+E437</f>
        <v>0</v>
      </c>
      <c r="F436" s="206">
        <f>+F437</f>
        <v>0</v>
      </c>
      <c r="G436" s="206">
        <f>+G437</f>
        <v>7200</v>
      </c>
      <c r="H436" s="206">
        <f>+H437</f>
        <v>30000</v>
      </c>
      <c r="I436" s="58"/>
    </row>
    <row r="437" spans="1:9" ht="28.2" customHeight="1" x14ac:dyDescent="0.25">
      <c r="A437" s="190"/>
      <c r="B437" s="171" t="str">
        <f>+[6]ระบบการควบคุมฯ!B1273</f>
        <v xml:space="preserve"> งบดำเนินงาน 69112xx</v>
      </c>
      <c r="C437" s="73" t="str">
        <f>+[6]ระบบการควบคุมฯ!C1273</f>
        <v>20004 3720 1000 2000000</v>
      </c>
      <c r="D437" s="610">
        <f>SUM(D438:D443)</f>
        <v>37200</v>
      </c>
      <c r="E437" s="610">
        <f t="shared" ref="E437:H437" si="116">SUM(E438:E443)</f>
        <v>0</v>
      </c>
      <c r="F437" s="610">
        <f t="shared" si="116"/>
        <v>0</v>
      </c>
      <c r="G437" s="610">
        <f t="shared" si="116"/>
        <v>7200</v>
      </c>
      <c r="H437" s="610">
        <f t="shared" si="116"/>
        <v>30000</v>
      </c>
      <c r="I437" s="57"/>
    </row>
    <row r="438" spans="1:9" ht="130.19999999999999" x14ac:dyDescent="0.25">
      <c r="A438" s="187" t="str">
        <f>+[6]ระบบการควบคุมฯ!A1274</f>
        <v>1.8.1</v>
      </c>
      <c r="B438" s="66" t="str">
        <f>+[6]ระบบการควบคุมฯ!B1274</f>
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ระหว่างวันที่ 16 - 24 ธันวาคม 2568 ณ โรงแรมแมดิสัน แบงค็อก กรุงเทพมหานคร </v>
      </c>
      <c r="C438" s="66" t="str">
        <f>+[6]ระบบการควบคุมฯ!C1274</f>
        <v>ศธ 04002/ว324 ลว 12 ม.ค. 69 ครั้งที่ 206</v>
      </c>
      <c r="D438" s="188">
        <f>+[6]ระบบการควบคุมฯ!F1274</f>
        <v>5000</v>
      </c>
      <c r="E438" s="188">
        <f>+[6]ระบบการควบคุมฯ!G1274+[6]ระบบการควบคุมฯ!H1274</f>
        <v>0</v>
      </c>
      <c r="F438" s="188">
        <f>+[6]ระบบการควบคุมฯ!I1274+[6]ระบบการควบคุมฯ!J1274</f>
        <v>0</v>
      </c>
      <c r="G438" s="188">
        <f>+[6]ระบบการควบคุมฯ!K1274+[6]ระบบการควบคุมฯ!L1274</f>
        <v>4000</v>
      </c>
      <c r="H438" s="188">
        <f t="shared" ref="H438:H443" si="117">+D438-E438-F438-G438</f>
        <v>1000</v>
      </c>
      <c r="I438" s="70" t="s">
        <v>12</v>
      </c>
    </row>
    <row r="439" spans="1:9" ht="93" customHeight="1" x14ac:dyDescent="0.25">
      <c r="A439" s="187" t="str">
        <f>+[6]ระบบการควบคุมฯ!A1275</f>
        <v>1.8.2</v>
      </c>
      <c r="B439" s="66" t="str">
        <f>+[6]ระบบการควบคุมฯ!B1275</f>
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</c>
      <c r="C439" s="66" t="str">
        <f>+[6]ระบบการควบคุมฯ!C1275</f>
        <v>ศธ 04002/ว3112 ลว. 23 ก.พ. 69 ครั้งที่ 325</v>
      </c>
      <c r="D439" s="188">
        <f>+[6]ระบบการควบคุมฯ!F1275</f>
        <v>3200</v>
      </c>
      <c r="E439" s="188">
        <f>+[6]ระบบการควบคุมฯ!G1275+[6]ระบบการควบคุมฯ!H1275</f>
        <v>0</v>
      </c>
      <c r="F439" s="188">
        <f>+[6]ระบบการควบคุมฯ!I1275+[6]ระบบการควบคุมฯ!J1275</f>
        <v>0</v>
      </c>
      <c r="G439" s="188">
        <f>+[6]ระบบการควบคุมฯ!K1275+[6]ระบบการควบคุมฯ!L1275</f>
        <v>3200</v>
      </c>
      <c r="H439" s="188">
        <f t="shared" si="117"/>
        <v>0</v>
      </c>
      <c r="I439" s="70" t="s">
        <v>47</v>
      </c>
    </row>
    <row r="440" spans="1:9" ht="37.200000000000003" hidden="1" customHeight="1" x14ac:dyDescent="0.25">
      <c r="A440" s="187" t="str">
        <f>+[6]ระบบการควบคุมฯ!A1276</f>
        <v>1.8.3</v>
      </c>
      <c r="B440" s="66" t="str">
        <f>+[6]ระบบการควบคุมฯ!B1276</f>
        <v>1.สนับสนุนสร้างความเข้มแข็งการขับเคลื่อนงานแนะแนวให้กับศูนย์แนะแนวประจำเขตพื้นที่การศึกษา จำนวน 4,000.-บาท ร.ร.วัดเขียนเขต และสนับสนุนเขตพื้นที่เพื่อขับเคลื่อนงานแนะแนวเขตพื้นที่ จำนวน 5,000 บาท</v>
      </c>
      <c r="C440" s="66" t="str">
        <f>+[6]ระบบการควบคุมฯ!C1276</f>
        <v>ที่ ศธ 04002/ว 7917 ลว.11 พ.ค. 69 ครั้งที่ 530</v>
      </c>
      <c r="D440" s="188">
        <f>+[6]ระบบการควบคุมฯ!F1276</f>
        <v>9000</v>
      </c>
      <c r="E440" s="188">
        <f>+[6]ระบบการควบคุมฯ!G1276+[6]ระบบการควบคุมฯ!H1276</f>
        <v>0</v>
      </c>
      <c r="F440" s="188"/>
      <c r="G440" s="188">
        <f>+[6]ระบบการควบคุมฯ!K1276+[6]ระบบการควบคุมฯ!L1276</f>
        <v>0</v>
      </c>
      <c r="H440" s="188">
        <f t="shared" si="117"/>
        <v>9000</v>
      </c>
      <c r="I440" s="507" t="s">
        <v>290</v>
      </c>
    </row>
    <row r="441" spans="1:9" ht="55.8" hidden="1" customHeight="1" x14ac:dyDescent="0.25">
      <c r="A441" s="187" t="str">
        <f>+[6]ระบบการควบคุมฯ!A1277</f>
        <v>1.8.4</v>
      </c>
      <c r="B441" s="66" t="str">
        <f>+[6]ระบบการควบคุมฯ!B1277</f>
        <v>ค่าใช้จ่ายสำหรับดำเนินกิจกรรมด้านความความปลอดภัยของนักเรียน ครู และบุคลากรทางการศึกษา สังกัดสำนักงานคณะกรรมการการศึกษาขั้นพื้นฐาน ประจำปีงบประมาณ พ.ศ. 2569</v>
      </c>
      <c r="C441" s="66" t="str">
        <f>+[6]ระบบการควบคุมฯ!C1277</f>
        <v>ศธ 04002/ว8483 ลว 20 พ.ค. 69 ครั้งที่ 568</v>
      </c>
      <c r="D441" s="188">
        <f>+[6]ระบบการควบคุมฯ!F1277</f>
        <v>20000</v>
      </c>
      <c r="E441" s="188">
        <f>+[6]ระบบการควบคุมฯ!G1277+[6]ระบบการควบคุมฯ!H1277</f>
        <v>0</v>
      </c>
      <c r="F441" s="188"/>
      <c r="G441" s="188">
        <f>+[6]ระบบการควบคุมฯ!K1277+[6]ระบบการควบคุมฯ!L1277</f>
        <v>0</v>
      </c>
      <c r="H441" s="188">
        <f t="shared" si="117"/>
        <v>20000</v>
      </c>
      <c r="I441" s="70" t="s">
        <v>12</v>
      </c>
    </row>
    <row r="442" spans="1:9" ht="21" hidden="1" customHeight="1" x14ac:dyDescent="0.25">
      <c r="A442" s="187" t="str">
        <f>+[6]ระบบการควบคุมฯ!A1278</f>
        <v>1.8.2.3</v>
      </c>
      <c r="B442" s="66" t="str">
        <f>+[6]ระบบการควบคุมฯ!B1278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42" s="66" t="str">
        <f>+[6]ระบบการควบคุมฯ!C1278</f>
        <v>ศธ 04002/ว41929 ลว 4 ส.ค. 68 ครั้งที่ 807</v>
      </c>
      <c r="D442" s="188">
        <f>+[6]ระบบการควบคุมฯ!F1278</f>
        <v>0</v>
      </c>
      <c r="E442" s="188">
        <f>+[6]ระบบการควบคุมฯ!G1278+[6]ระบบการควบคุมฯ!H1278</f>
        <v>0</v>
      </c>
      <c r="F442" s="188"/>
      <c r="G442" s="188">
        <f>+[6]ระบบการควบคุมฯ!K1278+[6]ระบบการควบคุมฯ!L1278</f>
        <v>0</v>
      </c>
      <c r="H442" s="188">
        <f t="shared" si="117"/>
        <v>0</v>
      </c>
      <c r="I442" s="70" t="s">
        <v>218</v>
      </c>
    </row>
    <row r="443" spans="1:9" ht="55.8" hidden="1" customHeight="1" x14ac:dyDescent="0.25">
      <c r="A443" s="187" t="str">
        <f>+[6]ระบบการควบคุมฯ!A1279</f>
        <v>1.8.2.3</v>
      </c>
      <c r="B443" s="66" t="str">
        <f>+[6]ระบบการควบคุมฯ!B1279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43" s="66" t="str">
        <f>+[6]ระบบการควบคุมฯ!C1279</f>
        <v>ศธ 04002/ว42217 ลว 7 ส.ค. 68 ครั้งที่ 834</v>
      </c>
      <c r="D443" s="188">
        <f>+[6]ระบบการควบคุมฯ!F1279</f>
        <v>0</v>
      </c>
      <c r="E443" s="188">
        <f>+[6]ระบบการควบคุมฯ!G1279+[6]ระบบการควบคุมฯ!H1279</f>
        <v>0</v>
      </c>
      <c r="F443" s="188"/>
      <c r="G443" s="188">
        <f>+[6]ระบบการควบคุมฯ!K1279+[6]ระบบการควบคุมฯ!L1279</f>
        <v>0</v>
      </c>
      <c r="H443" s="188">
        <f t="shared" si="117"/>
        <v>0</v>
      </c>
      <c r="I443" s="70" t="s">
        <v>218</v>
      </c>
    </row>
    <row r="444" spans="1:9" ht="18.600000000000001" hidden="1" customHeight="1" x14ac:dyDescent="0.25">
      <c r="A444" s="450">
        <f>+[6]ระบบการควบคุมฯ!A1532</f>
        <v>1.1100000000000001</v>
      </c>
      <c r="B444" s="71" t="str">
        <f>+[6]ระบบการควบคุมฯ!B1532</f>
        <v xml:space="preserve">กิจกรรมการพัฒนาเด็กปฐมวัยอย่างมีคุณภาพ </v>
      </c>
      <c r="C444" s="71" t="str">
        <f>+[6]ระบบการควบคุมฯ!C1532</f>
        <v>20004 69 86176 00000</v>
      </c>
      <c r="D444" s="185">
        <f>+D445</f>
        <v>800</v>
      </c>
      <c r="E444" s="185">
        <f>+E445</f>
        <v>0</v>
      </c>
      <c r="F444" s="185">
        <f>+F445</f>
        <v>0</v>
      </c>
      <c r="G444" s="185">
        <f>+G445</f>
        <v>800</v>
      </c>
      <c r="H444" s="185">
        <f>+H445</f>
        <v>0</v>
      </c>
      <c r="I444" s="72"/>
    </row>
    <row r="445" spans="1:9" ht="37.200000000000003" hidden="1" customHeight="1" x14ac:dyDescent="0.25">
      <c r="A445" s="190"/>
      <c r="B445" s="171" t="str">
        <f>+[6]ระบบการควบคุมฯ!B1533</f>
        <v>งบดำเนินงาน 69112xx</v>
      </c>
      <c r="C445" s="73" t="str">
        <f>+[6]ระบบการควบคุมฯ!C1533</f>
        <v>20004 3720 1000 200000</v>
      </c>
      <c r="D445" s="191">
        <f>SUM(D446:D449)</f>
        <v>800</v>
      </c>
      <c r="E445" s="191">
        <f t="shared" ref="E445:H445" si="118">SUM(E446:E449)</f>
        <v>0</v>
      </c>
      <c r="F445" s="191">
        <f t="shared" si="118"/>
        <v>0</v>
      </c>
      <c r="G445" s="191">
        <f t="shared" si="118"/>
        <v>800</v>
      </c>
      <c r="H445" s="191">
        <f t="shared" si="118"/>
        <v>0</v>
      </c>
      <c r="I445" s="57"/>
    </row>
    <row r="446" spans="1:9" ht="18.600000000000001" hidden="1" customHeight="1" x14ac:dyDescent="0.25">
      <c r="A446" s="187" t="str">
        <f>+[6]ระบบการควบคุมฯ!A1534</f>
        <v>1.11.1</v>
      </c>
      <c r="B446" s="66" t="str">
        <f>+[6]ระบบการควบคุมฯ!B1534</f>
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</c>
      <c r="C446" s="66" t="str">
        <f>+[6]ระบบการควบคุมฯ!C1534</f>
        <v>ศธ 04002/ว50957 ลว 22 ธ.ค. ครั้งที่ 159</v>
      </c>
      <c r="D446" s="188">
        <f>+[6]ระบบการควบคุมฯ!F1534</f>
        <v>800</v>
      </c>
      <c r="E446" s="189">
        <f>+[6]ระบบการควบคุมฯ!G1534+[6]ระบบการควบคุมฯ!H1534</f>
        <v>0</v>
      </c>
      <c r="F446" s="188">
        <f>+[6]ระบบการควบคุมฯ!I1534+[6]ระบบการควบคุมฯ!J1534</f>
        <v>0</v>
      </c>
      <c r="G446" s="189">
        <f>+[6]ระบบการควบคุมฯ!K1534+[6]ระบบการควบคุมฯ!L1534</f>
        <v>800</v>
      </c>
      <c r="H446" s="189">
        <f>+D446-E446-F446-G446</f>
        <v>0</v>
      </c>
      <c r="I446" s="60" t="s">
        <v>270</v>
      </c>
    </row>
    <row r="447" spans="1:9" ht="55.8" hidden="1" customHeight="1" x14ac:dyDescent="0.25">
      <c r="A447" s="187" t="str">
        <f>+[6]ระบบการควบคุมฯ!A1535</f>
        <v>1.11.2</v>
      </c>
      <c r="B447" s="66" t="str">
        <f>+[6]ระบบการควบคุมฯ!B1535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47" s="66" t="str">
        <f>+[6]ระบบการควบคุมฯ!C1535</f>
        <v>ศธ 04002/ว63 ลว 7 มค ครั้งที่ 175</v>
      </c>
      <c r="D447" s="188">
        <f>+[6]ระบบการควบคุมฯ!F1535</f>
        <v>0</v>
      </c>
      <c r="E447" s="189">
        <f>+[6]ระบบการควบคุมฯ!G1535+[6]ระบบการควบคุมฯ!H1535</f>
        <v>0</v>
      </c>
      <c r="F447" s="188">
        <f>+[6]ระบบการควบคุมฯ!I1535+[6]ระบบการควบคุมฯ!J1535</f>
        <v>0</v>
      </c>
      <c r="G447" s="189">
        <f>+[6]ระบบการควบคุมฯ!K1535+[6]ระบบการควบคุมฯ!L1535</f>
        <v>0</v>
      </c>
      <c r="H447" s="189">
        <f>+D447-E447-F447-G447</f>
        <v>0</v>
      </c>
      <c r="I447" s="60" t="s">
        <v>187</v>
      </c>
    </row>
    <row r="448" spans="1:9" ht="18.600000000000001" hidden="1" customHeight="1" x14ac:dyDescent="0.25">
      <c r="A448" s="187" t="str">
        <f>+[6]ระบบการควบคุมฯ!A1536</f>
        <v>1.11.3</v>
      </c>
      <c r="B448" s="66" t="str">
        <f>+[6]ระบบการควบคุมฯ!B1536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48" s="66" t="str">
        <f>+[6]ระบบการควบคุมฯ!C1536</f>
        <v>ศธ 04002/ว1154 ลว 20 มี.ค.68 ครั้งที่ 350</v>
      </c>
      <c r="D448" s="188">
        <f>+[6]ระบบการควบคุมฯ!F1536</f>
        <v>0</v>
      </c>
      <c r="E448" s="189">
        <f>+[6]ระบบการควบคุมฯ!G1536+[6]ระบบการควบคุมฯ!H1536</f>
        <v>0</v>
      </c>
      <c r="F448" s="188">
        <f>+[6]ระบบการควบคุมฯ!I1536+[6]ระบบการควบคุมฯ!J1536</f>
        <v>0</v>
      </c>
      <c r="G448" s="189">
        <f>+[6]ระบบการควบคุมฯ!K1536+[6]ระบบการควบคุมฯ!L1536</f>
        <v>0</v>
      </c>
      <c r="H448" s="189">
        <f>+D448-E448-F448-G448</f>
        <v>0</v>
      </c>
      <c r="I448" s="208" t="s">
        <v>47</v>
      </c>
    </row>
    <row r="449" spans="1:9" ht="18.600000000000001" hidden="1" customHeight="1" x14ac:dyDescent="0.25">
      <c r="A449" s="187" t="str">
        <f>+[6]ระบบการควบคุมฯ!A1537</f>
        <v>1.11.4</v>
      </c>
      <c r="B449" s="66" t="str">
        <f>+[6]ระบบการควบคุมฯ!B1537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49" s="66" t="str">
        <f>+[6]ระบบการควบคุมฯ!C1537</f>
        <v>ศธ 04002/ว2545 ลว 11 มิ.ย.68 ครั้งที่ 569</v>
      </c>
      <c r="D449" s="188">
        <f>+[6]ระบบการควบคุมฯ!F1537</f>
        <v>0</v>
      </c>
      <c r="E449" s="189">
        <f>+[6]ระบบการควบคุมฯ!G1537+[6]ระบบการควบคุมฯ!H1537</f>
        <v>0</v>
      </c>
      <c r="F449" s="188">
        <f>+[6]ระบบการควบคุมฯ!I1537+[6]ระบบการควบคุมฯ!J1537</f>
        <v>0</v>
      </c>
      <c r="G449" s="189">
        <f>+[6]ระบบการควบคุมฯ!K1537+[6]ระบบการควบคุมฯ!L1537</f>
        <v>0</v>
      </c>
      <c r="H449" s="189">
        <f>+D449-E449-F449-G449</f>
        <v>0</v>
      </c>
      <c r="I449" s="208" t="s">
        <v>200</v>
      </c>
    </row>
    <row r="450" spans="1:9" ht="18.600000000000001" hidden="1" customHeight="1" x14ac:dyDescent="0.25">
      <c r="A450" s="450">
        <f>+[6]ระบบการควบคุมฯ!A1563</f>
        <v>1.1200000000000001</v>
      </c>
      <c r="B450" s="71" t="str">
        <f>+[6]ระบบการควบคุมฯ!B1563</f>
        <v>กิจกรรมการส่งเสริมศักยภาพในการเรียนระดับมัธยมศึกษา</v>
      </c>
      <c r="C450" s="71" t="str">
        <f>+[6]ระบบการควบคุมฯ!C1563</f>
        <v>20004 69 50194 00000</v>
      </c>
      <c r="D450" s="185">
        <f>+D451</f>
        <v>326875</v>
      </c>
      <c r="E450" s="206">
        <f>+E451</f>
        <v>0</v>
      </c>
      <c r="F450" s="206">
        <f>+F451</f>
        <v>0</v>
      </c>
      <c r="G450" s="206">
        <f>+G451</f>
        <v>143500</v>
      </c>
      <c r="H450" s="206">
        <f>+H451</f>
        <v>183375</v>
      </c>
      <c r="I450" s="58"/>
    </row>
    <row r="451" spans="1:9" ht="18.600000000000001" hidden="1" customHeight="1" x14ac:dyDescent="0.25">
      <c r="A451" s="190"/>
      <c r="B451" s="171" t="str">
        <f>+[6]ระบบการควบคุมฯ!B1564</f>
        <v xml:space="preserve"> งบดำเนินงาน 69112xx</v>
      </c>
      <c r="C451" s="73" t="str">
        <f>+[6]ระบบการควบคุมฯ!C1564</f>
        <v>20004 3720 1000 2000000</v>
      </c>
      <c r="D451" s="191">
        <f>SUM(D452)</f>
        <v>326875</v>
      </c>
      <c r="E451" s="191">
        <f>SUM(E452)</f>
        <v>0</v>
      </c>
      <c r="F451" s="191">
        <f>SUM(F452)</f>
        <v>0</v>
      </c>
      <c r="G451" s="191">
        <f>SUM(G452)</f>
        <v>143500</v>
      </c>
      <c r="H451" s="191">
        <f>SUM(H452)</f>
        <v>183375</v>
      </c>
      <c r="I451" s="57"/>
    </row>
    <row r="452" spans="1:9" ht="18.600000000000001" hidden="1" customHeight="1" x14ac:dyDescent="0.25">
      <c r="A452" s="187" t="str">
        <f>+[6]ระบบการควบคุมฯ!A1565</f>
        <v>1.12.1</v>
      </c>
      <c r="B452" s="47" t="str">
        <f>+[6]ระบบการควบคุมฯ!B1565</f>
        <v xml:space="preserve">ค่าเบี้ยประชุมคณะกรรมการสถานศึกษาขั้นพื้นฐาน </v>
      </c>
      <c r="C452" s="47" t="str">
        <f>+[6]ระบบการควบคุมฯ!C1565</f>
        <v>ศธ 04002/ว51301 ลว. 25 ธ.ค. 68 โอนครั้งที่ 184</v>
      </c>
      <c r="D452" s="188">
        <f>+[6]ระบบการควบคุมฯ!F1565</f>
        <v>326875</v>
      </c>
      <c r="E452" s="189">
        <f>+[6]ระบบการควบคุมฯ!G1565+[6]ระบบการควบคุมฯ!H1565</f>
        <v>0</v>
      </c>
      <c r="F452" s="188">
        <f>+[6]ระบบการควบคุมฯ!I1565+[6]ระบบการควบคุมฯ!J1565</f>
        <v>0</v>
      </c>
      <c r="G452" s="189">
        <f>+[6]ระบบการควบคุมฯ!K1565+[6]ระบบการควบคุมฯ!L1565</f>
        <v>143500</v>
      </c>
      <c r="H452" s="189">
        <f>+D452-E452-F452-G452</f>
        <v>183375</v>
      </c>
      <c r="I452" s="69" t="s">
        <v>78</v>
      </c>
    </row>
    <row r="453" spans="1:9" ht="18.600000000000001" x14ac:dyDescent="0.25">
      <c r="A453" s="184">
        <v>3.2</v>
      </c>
      <c r="B453" s="71">
        <f>+[2]งบสพฐ!B1099</f>
        <v>0</v>
      </c>
      <c r="C453" s="71">
        <f>+[2]งบสพฐ!C1099</f>
        <v>0</v>
      </c>
      <c r="D453" s="185">
        <f>+D454</f>
        <v>0</v>
      </c>
      <c r="E453" s="206">
        <f>+E454</f>
        <v>0</v>
      </c>
      <c r="F453" s="206">
        <f>+F454</f>
        <v>0</v>
      </c>
      <c r="G453" s="206">
        <f>+G454</f>
        <v>0</v>
      </c>
      <c r="H453" s="206">
        <f>+H454</f>
        <v>0</v>
      </c>
      <c r="I453" s="58"/>
    </row>
    <row r="454" spans="1:9" ht="93" customHeight="1" x14ac:dyDescent="0.25">
      <c r="A454" s="190"/>
      <c r="B454" s="171">
        <f>+[2]งบสพฐ!B1100</f>
        <v>0</v>
      </c>
      <c r="C454" s="73">
        <f>+[2]งบสพฐ!C1100</f>
        <v>0</v>
      </c>
      <c r="D454" s="191">
        <f>SUM(D455)</f>
        <v>0</v>
      </c>
      <c r="E454" s="191">
        <f>SUM(E455)</f>
        <v>0</v>
      </c>
      <c r="F454" s="191">
        <f>SUM(F455)</f>
        <v>0</v>
      </c>
      <c r="G454" s="191">
        <f>SUM(G455)</f>
        <v>0</v>
      </c>
      <c r="H454" s="191">
        <f>SUM(H455)</f>
        <v>0</v>
      </c>
      <c r="I454" s="57"/>
    </row>
    <row r="455" spans="1:9" ht="74.400000000000006" x14ac:dyDescent="0.25">
      <c r="A455" s="187" t="s">
        <v>55</v>
      </c>
      <c r="B455" s="66"/>
      <c r="C455" s="611"/>
      <c r="D455" s="188">
        <f>+[2]งบสพฐ!D1101</f>
        <v>0</v>
      </c>
      <c r="E455" s="189">
        <f>+[2]งบสพฐ!G1100+[2]งบสพฐ!H1100</f>
        <v>0</v>
      </c>
      <c r="F455" s="189">
        <f>+[2]งบสพฐ!I1100+[2]งบสพฐ!J1100</f>
        <v>0</v>
      </c>
      <c r="G455" s="189">
        <f>+[2]งบสพฐ!K1100+[2]งบสพฐ!L1100</f>
        <v>0</v>
      </c>
      <c r="H455" s="189">
        <f>+D455-E455-F455-G455</f>
        <v>0</v>
      </c>
      <c r="I455" s="60" t="s">
        <v>57</v>
      </c>
    </row>
    <row r="456" spans="1:9" ht="55.8" hidden="1" customHeight="1" x14ac:dyDescent="0.25">
      <c r="A456" s="187"/>
      <c r="B456" s="66"/>
      <c r="C456" s="66"/>
      <c r="D456" s="188">
        <f>+[4]งบสพฐ!F272</f>
        <v>0</v>
      </c>
      <c r="E456" s="189">
        <f>+[4]งบสพฐ!G272+[4]งบสพฐ!H272</f>
        <v>4027552</v>
      </c>
      <c r="F456" s="189">
        <f>+[4]งบสพฐ!I272+[4]งบสพฐ!J272</f>
        <v>0</v>
      </c>
      <c r="G456" s="189">
        <f>+[4]งบสพฐ!K272+[4]งบสพฐ!L272</f>
        <v>0</v>
      </c>
      <c r="H456" s="189">
        <f>+D456-E456-F456-G456</f>
        <v>-4027552</v>
      </c>
      <c r="I456" s="60"/>
    </row>
    <row r="457" spans="1:9" ht="21" hidden="1" customHeight="1" x14ac:dyDescent="0.25">
      <c r="A457" s="661">
        <f>+[4]งบสพฐ!A895</f>
        <v>0</v>
      </c>
      <c r="B457" s="662">
        <f>+[4]งบสพฐ!B895</f>
        <v>0</v>
      </c>
      <c r="C457" s="690">
        <f>+[2]งบสพฐ!C1105</f>
        <v>0</v>
      </c>
      <c r="D457" s="664">
        <f t="shared" ref="D457:H459" si="119">+D458</f>
        <v>70600</v>
      </c>
      <c r="E457" s="664">
        <f t="shared" si="119"/>
        <v>0</v>
      </c>
      <c r="F457" s="664">
        <f t="shared" si="119"/>
        <v>0</v>
      </c>
      <c r="G457" s="664">
        <f t="shared" si="119"/>
        <v>600</v>
      </c>
      <c r="H457" s="664">
        <f t="shared" si="119"/>
        <v>70000</v>
      </c>
      <c r="I457" s="691"/>
    </row>
    <row r="458" spans="1:9" ht="55.8" hidden="1" customHeight="1" x14ac:dyDescent="0.25">
      <c r="A458" s="484">
        <f>+[4]งบสพฐ!A896</f>
        <v>0</v>
      </c>
      <c r="B458" s="485" t="str">
        <f>+[6]ระบบการควบคุมฯ!B1574</f>
        <v xml:space="preserve">โครงการป้องกันและแก้ไขปัญหายาเสพติดในสถานศึกษา    </v>
      </c>
      <c r="C458" s="485" t="str">
        <f>+[6]ระบบการควบคุมฯ!C1574</f>
        <v xml:space="preserve">20004 0600 3800 5000002  </v>
      </c>
      <c r="D458" s="242">
        <f t="shared" si="119"/>
        <v>70600</v>
      </c>
      <c r="E458" s="242">
        <f t="shared" si="119"/>
        <v>0</v>
      </c>
      <c r="F458" s="242">
        <f t="shared" si="119"/>
        <v>0</v>
      </c>
      <c r="G458" s="242">
        <f t="shared" si="119"/>
        <v>600</v>
      </c>
      <c r="H458" s="242">
        <f t="shared" si="119"/>
        <v>70000</v>
      </c>
      <c r="I458" s="76"/>
    </row>
    <row r="459" spans="1:9" ht="93" hidden="1" customHeight="1" x14ac:dyDescent="0.25">
      <c r="A459" s="235">
        <f>+[6]ระบบการควบคุมฯ!A1575</f>
        <v>1.1000000000000001</v>
      </c>
      <c r="B459" s="49" t="str">
        <f>+[6]ระบบการควบคุมฯ!B1575</f>
        <v xml:space="preserve"> กิจกรรมป้องกันและแก้ไขปัญหายาเสพติดในสถานศึกษาในสถานศึกษา  </v>
      </c>
      <c r="C459" s="49">
        <f>+[2]งบสพฐ!C1107</f>
        <v>0</v>
      </c>
      <c r="D459" s="236">
        <f>+D460</f>
        <v>70600</v>
      </c>
      <c r="E459" s="236">
        <f t="shared" si="119"/>
        <v>0</v>
      </c>
      <c r="F459" s="236">
        <f t="shared" si="119"/>
        <v>0</v>
      </c>
      <c r="G459" s="236">
        <f t="shared" si="119"/>
        <v>600</v>
      </c>
      <c r="H459" s="236">
        <f t="shared" si="119"/>
        <v>70000</v>
      </c>
      <c r="I459" s="52"/>
    </row>
    <row r="460" spans="1:9" ht="55.8" hidden="1" customHeight="1" x14ac:dyDescent="0.25">
      <c r="A460" s="190"/>
      <c r="B460" s="171" t="str">
        <f>+[6]ระบบการควบคุมฯ!B1576</f>
        <v xml:space="preserve"> งบรายจ่ายอื่น 6911500</v>
      </c>
      <c r="C460" s="73" t="str">
        <f>+C458</f>
        <v xml:space="preserve">20004 0600 3800 5000002  </v>
      </c>
      <c r="D460" s="191">
        <f>SUM(D461:D475)</f>
        <v>70600</v>
      </c>
      <c r="E460" s="191">
        <f>SUM(E461:E475)</f>
        <v>0</v>
      </c>
      <c r="F460" s="191">
        <f>SUM(F461:F475)</f>
        <v>0</v>
      </c>
      <c r="G460" s="191">
        <f>SUM(G461:G475)</f>
        <v>600</v>
      </c>
      <c r="H460" s="191">
        <f>SUM(H461:H475)</f>
        <v>70000</v>
      </c>
      <c r="I460" s="57"/>
    </row>
    <row r="461" spans="1:9" ht="18.600000000000001" hidden="1" customHeight="1" x14ac:dyDescent="0.25">
      <c r="A461" s="187" t="str">
        <f>+[6]ระบบการควบคุมฯ!A1577</f>
        <v>1.1.1</v>
      </c>
      <c r="B461" s="66" t="str">
        <f>+[6]ระบบการควบคุมฯ!B1577</f>
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</c>
      <c r="C461" s="66" t="str">
        <f>+[6]ระบบการควบคุมฯ!C1577</f>
        <v>ศธ 04002/ว50448 ลว 12 ธ.ค. 68 ครั้งที่ 148</v>
      </c>
      <c r="D461" s="188">
        <f>+[6]ระบบการควบคุมฯ!F1577</f>
        <v>20000</v>
      </c>
      <c r="E461" s="189">
        <f>+[6]ระบบการควบคุมฯ!G1577+[6]ระบบการควบคุมฯ!H1577</f>
        <v>0</v>
      </c>
      <c r="F461" s="188">
        <f>+[6]ระบบการควบคุมฯ!I1577+[6]ระบบการควบคุมฯ!J1577</f>
        <v>0</v>
      </c>
      <c r="G461" s="189">
        <f>+[6]ระบบการควบคุมฯ!K1577+[6]ระบบการควบคุมฯ!L1577</f>
        <v>0</v>
      </c>
      <c r="H461" s="189">
        <f>+D461-E461-F461-G461</f>
        <v>20000</v>
      </c>
      <c r="I461" s="60" t="s">
        <v>12</v>
      </c>
    </row>
    <row r="462" spans="1:9" ht="186" hidden="1" customHeight="1" x14ac:dyDescent="0.25">
      <c r="A462" s="187" t="str">
        <f>+[6]ระบบการควบคุมฯ!A1578</f>
        <v>1.1.2</v>
      </c>
      <c r="B462" s="66" t="str">
        <f>+[6]ระบบการควบคุมฯ!B1578</f>
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</c>
      <c r="C462" s="66" t="str">
        <f>+[6]ระบบการควบคุมฯ!C1578</f>
        <v>ศธ 04002/ว2889 ลว 19 ก.พ. 69 ครั้งที่ 313</v>
      </c>
      <c r="D462" s="188">
        <f>+[6]ระบบการควบคุมฯ!F1578</f>
        <v>600</v>
      </c>
      <c r="E462" s="189">
        <f>+[6]ระบบการควบคุมฯ!G1578+[6]ระบบการควบคุมฯ!H1578</f>
        <v>0</v>
      </c>
      <c r="F462" s="188">
        <f>+[6]ระบบการควบคุมฯ!I1578+[6]ระบบการควบคุมฯ!J1578</f>
        <v>0</v>
      </c>
      <c r="G462" s="189">
        <f>+[6]ระบบการควบคุมฯ!K1578+[6]ระบบการควบคุมฯ!L1578</f>
        <v>600</v>
      </c>
      <c r="H462" s="189">
        <f>+D462-E462-F462-G462</f>
        <v>0</v>
      </c>
      <c r="I462" s="60" t="s">
        <v>47</v>
      </c>
    </row>
    <row r="463" spans="1:9" ht="55.8" hidden="1" customHeight="1" x14ac:dyDescent="0.25">
      <c r="A463" s="187" t="str">
        <f>+[6]ระบบการควบคุมฯ!A1579</f>
        <v>1.1.3</v>
      </c>
      <c r="B463" s="47" t="str">
        <f>+[6]ระบบการควบคุมฯ!B1579</f>
        <v xml:space="preserve">สนับสนุนการดำเนินการป้องกันเด็กและแก้ไขปัญหายาเสพติดในสถานศึกษา </v>
      </c>
      <c r="C463" s="66" t="str">
        <f>+[6]ระบบการควบคุมฯ!C1579</f>
        <v>ศธ 04002/ว9128    ลว 29 พ.ค. 69 ครั้งที่ 600</v>
      </c>
      <c r="D463" s="188">
        <f>+[6]ระบบการควบคุมฯ!F1579</f>
        <v>50000</v>
      </c>
      <c r="E463" s="189">
        <f>+[6]ระบบการควบคุมฯ!G1579+[6]ระบบการควบคุมฯ!H1579</f>
        <v>0</v>
      </c>
      <c r="F463" s="188">
        <f>+[6]ระบบการควบคุมฯ!I1579+[6]ระบบการควบคุมฯ!J1579</f>
        <v>0</v>
      </c>
      <c r="G463" s="189">
        <f>+[6]ระบบการควบคุมฯ!K1579+[6]ระบบการควบคุมฯ!L1579</f>
        <v>0</v>
      </c>
      <c r="H463" s="189">
        <f>+D463-E463-F463-G463</f>
        <v>50000</v>
      </c>
      <c r="I463" s="60" t="s">
        <v>12</v>
      </c>
    </row>
    <row r="464" spans="1:9" ht="18.600000000000001" hidden="1" customHeight="1" x14ac:dyDescent="0.25">
      <c r="A464" s="187" t="str">
        <f>+[6]ระบบการควบคุมฯ!A1583</f>
        <v>1.1.2</v>
      </c>
      <c r="B464" s="66">
        <f>+[6]ระบบการควบคุมฯ!B1583</f>
        <v>0</v>
      </c>
      <c r="C464" s="66">
        <f>+[6]ระบบการควบคุมฯ!C1583</f>
        <v>0</v>
      </c>
      <c r="D464" s="240"/>
      <c r="E464" s="189"/>
      <c r="F464" s="239"/>
      <c r="G464" s="239"/>
      <c r="H464" s="239">
        <f>+D464-E464-F464-G464</f>
        <v>0</v>
      </c>
      <c r="I464" s="241" t="s">
        <v>132</v>
      </c>
    </row>
    <row r="465" spans="1:9" ht="37.200000000000003" hidden="1" customHeight="1" x14ac:dyDescent="0.6">
      <c r="A465" s="187"/>
      <c r="B465" s="66"/>
      <c r="C465" s="612"/>
      <c r="D465" s="613"/>
      <c r="E465" s="592"/>
      <c r="F465" s="592"/>
      <c r="G465" s="592"/>
      <c r="H465" s="592"/>
      <c r="I465" s="62"/>
    </row>
    <row r="466" spans="1:9" ht="18.600000000000001" hidden="1" customHeight="1" x14ac:dyDescent="0.25">
      <c r="A466" s="187">
        <f>+[2]งบสพฐ!A1111</f>
        <v>0</v>
      </c>
      <c r="B466" s="66">
        <f>+[2]งบสพฐ!B1111</f>
        <v>0</v>
      </c>
      <c r="C466" s="66">
        <f>+[2]งบสพฐ!C1111</f>
        <v>0</v>
      </c>
      <c r="D466" s="240">
        <f>+[2]งบสพฐ!D1111</f>
        <v>0</v>
      </c>
      <c r="E466" s="239">
        <f>+[2]งบสพฐ!G1111+[2]งบสพฐ!H1111</f>
        <v>0</v>
      </c>
      <c r="F466" s="239">
        <f>+[2]งบสพฐ!I1111+[2]งบสพฐ!J1111</f>
        <v>0</v>
      </c>
      <c r="G466" s="239">
        <f>+[2]งบสพฐ!K1111+[2]งบสพฐ!L1111</f>
        <v>0</v>
      </c>
      <c r="H466" s="239">
        <f>+D466-E466-F466-G466</f>
        <v>0</v>
      </c>
      <c r="I466" s="60" t="s">
        <v>50</v>
      </c>
    </row>
    <row r="467" spans="1:9" ht="167.4" hidden="1" customHeight="1" x14ac:dyDescent="0.25">
      <c r="A467" s="187"/>
      <c r="B467" s="66"/>
      <c r="C467" s="66">
        <f>+[2]งบสพฐ!C1112</f>
        <v>0</v>
      </c>
      <c r="D467" s="240"/>
      <c r="E467" s="239"/>
      <c r="F467" s="239"/>
      <c r="G467" s="239"/>
      <c r="H467" s="239"/>
      <c r="I467" s="62"/>
    </row>
    <row r="468" spans="1:9" ht="223.2" hidden="1" customHeight="1" x14ac:dyDescent="0.25">
      <c r="A468" s="187">
        <f>+[2]งบสพฐ!A1113</f>
        <v>0</v>
      </c>
      <c r="B468" s="66">
        <f>+[2]งบสพฐ!B1113</f>
        <v>0</v>
      </c>
      <c r="C468" s="66">
        <f>+[2]งบสพฐ!C1113</f>
        <v>0</v>
      </c>
      <c r="D468" s="240">
        <f>+[2]งบสพฐ!D1113</f>
        <v>0</v>
      </c>
      <c r="E468" s="239">
        <f>+[2]งบสพฐ!G1113+[2]งบสพฐ!H1113</f>
        <v>0</v>
      </c>
      <c r="F468" s="239">
        <f>+[2]งบสพฐ!I1113+[2]งบสพฐ!J1113</f>
        <v>0</v>
      </c>
      <c r="G468" s="239">
        <f>+[2]งบสพฐ!K1113+[2]งบสพฐ!L1113</f>
        <v>0</v>
      </c>
      <c r="H468" s="239">
        <f>+D468-E468-F468-G468</f>
        <v>0</v>
      </c>
      <c r="I468" s="60" t="s">
        <v>12</v>
      </c>
    </row>
    <row r="469" spans="1:9" ht="37.200000000000003" hidden="1" customHeight="1" x14ac:dyDescent="0.25">
      <c r="A469" s="187"/>
      <c r="B469" s="66"/>
      <c r="C469" s="66">
        <f>+[2]งบสพฐ!C1114</f>
        <v>0</v>
      </c>
      <c r="D469" s="240"/>
      <c r="E469" s="239"/>
      <c r="F469" s="239"/>
      <c r="G469" s="239"/>
      <c r="H469" s="239"/>
      <c r="I469" s="62"/>
    </row>
    <row r="470" spans="1:9" ht="18.600000000000001" hidden="1" customHeight="1" x14ac:dyDescent="0.25">
      <c r="A470" s="187">
        <f>+[2]งบสพฐ!A1115</f>
        <v>0</v>
      </c>
      <c r="B470" s="66">
        <f>+[4]งบสพฐ!B901</f>
        <v>0</v>
      </c>
      <c r="C470" s="66">
        <f>+[4]งบสพฐ!C901</f>
        <v>0</v>
      </c>
      <c r="D470" s="240"/>
      <c r="E470" s="239">
        <f>+[2]งบสพฐ!G1115+[2]งบสพฐ!H1115</f>
        <v>0</v>
      </c>
      <c r="F470" s="239">
        <f>+[2]งบสพฐ!I1115+[2]งบสพฐ!J1115</f>
        <v>0</v>
      </c>
      <c r="G470" s="239">
        <f>+[2]งบสพฐ!K1115+[2]งบสพฐ!L1115</f>
        <v>0</v>
      </c>
      <c r="H470" s="239">
        <f>+D470-E470-F470-G470</f>
        <v>0</v>
      </c>
      <c r="I470" s="60" t="s">
        <v>50</v>
      </c>
    </row>
    <row r="471" spans="1:9" ht="55.8" hidden="1" customHeight="1" x14ac:dyDescent="0.25">
      <c r="A471" s="187"/>
      <c r="B471" s="66"/>
      <c r="C471" s="66">
        <f>+[4]งบสพฐ!C902</f>
        <v>0</v>
      </c>
      <c r="D471" s="240"/>
      <c r="E471" s="239"/>
      <c r="F471" s="239"/>
      <c r="G471" s="239"/>
      <c r="H471" s="239"/>
      <c r="I471" s="62"/>
    </row>
    <row r="472" spans="1:9" ht="55.8" hidden="1" customHeight="1" x14ac:dyDescent="0.25">
      <c r="A472" s="187"/>
      <c r="B472" s="66"/>
      <c r="C472" s="66"/>
      <c r="D472" s="240"/>
      <c r="E472" s="239"/>
      <c r="F472" s="239"/>
      <c r="G472" s="239"/>
      <c r="H472" s="239"/>
      <c r="I472" s="62"/>
    </row>
    <row r="473" spans="1:9" ht="18.600000000000001" hidden="1" customHeight="1" x14ac:dyDescent="0.25">
      <c r="A473" s="187"/>
      <c r="B473" s="66"/>
      <c r="C473" s="66"/>
      <c r="D473" s="240"/>
      <c r="E473" s="239"/>
      <c r="F473" s="239"/>
      <c r="G473" s="239"/>
      <c r="H473" s="239"/>
      <c r="I473" s="62"/>
    </row>
    <row r="474" spans="1:9" ht="18.600000000000001" hidden="1" customHeight="1" x14ac:dyDescent="0.25">
      <c r="A474" s="187"/>
      <c r="B474" s="66"/>
      <c r="C474" s="66"/>
      <c r="D474" s="240"/>
      <c r="E474" s="239"/>
      <c r="F474" s="239"/>
      <c r="G474" s="239"/>
      <c r="H474" s="239"/>
      <c r="I474" s="62"/>
    </row>
    <row r="475" spans="1:9" ht="18.600000000000001" hidden="1" customHeight="1" x14ac:dyDescent="0.25">
      <c r="A475" s="187"/>
      <c r="B475" s="66"/>
      <c r="C475" s="66"/>
      <c r="D475" s="240"/>
      <c r="E475" s="239"/>
      <c r="F475" s="239"/>
      <c r="G475" s="239"/>
      <c r="H475" s="239"/>
      <c r="I475" s="62"/>
    </row>
    <row r="476" spans="1:9" ht="18.600000000000001" hidden="1" customHeight="1" x14ac:dyDescent="0.25">
      <c r="A476" s="148" t="str">
        <f>+[6]ระบบการควบคุมฯ!A1592</f>
        <v>ฉ</v>
      </c>
      <c r="B476" s="74" t="str">
        <f>+[6]ระบบการควบคุมฯ!B1592</f>
        <v>แผนบูรณาการต่อต้านการทุจริตและประพฤติมิชอบ</v>
      </c>
      <c r="C476" s="74" t="str">
        <f>+[6]ระบบการควบคุมฯ!C1592</f>
        <v>20004 6020 3900 2000000</v>
      </c>
      <c r="D476" s="149">
        <f>+D477</f>
        <v>128000</v>
      </c>
      <c r="E476" s="149">
        <f>+E477</f>
        <v>0</v>
      </c>
      <c r="F476" s="149">
        <f>+F477</f>
        <v>0</v>
      </c>
      <c r="G476" s="149">
        <f>+G477</f>
        <v>52435.6</v>
      </c>
      <c r="H476" s="149">
        <f>+H477</f>
        <v>75564.399999999994</v>
      </c>
      <c r="I476" s="75"/>
    </row>
    <row r="477" spans="1:9" ht="93" customHeight="1" x14ac:dyDescent="0.25">
      <c r="A477" s="484">
        <f>+[6]ระบบการควบคุมฯ!A1593</f>
        <v>1</v>
      </c>
      <c r="B477" s="485" t="str">
        <f>+[6]ระบบการควบคุมฯ!B1593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77" s="485" t="str">
        <f>+[6]ระบบการควบคุมฯ!C1593</f>
        <v>20004 6020 3900 2000000</v>
      </c>
      <c r="D477" s="242">
        <f>+D478</f>
        <v>128000</v>
      </c>
      <c r="E477" s="242">
        <f t="shared" ref="E477:H477" si="120">+E478</f>
        <v>0</v>
      </c>
      <c r="F477" s="242">
        <f t="shared" si="120"/>
        <v>0</v>
      </c>
      <c r="G477" s="242">
        <f t="shared" si="120"/>
        <v>52435.6</v>
      </c>
      <c r="H477" s="242">
        <f t="shared" si="120"/>
        <v>75564.399999999994</v>
      </c>
      <c r="I477" s="76"/>
    </row>
    <row r="478" spans="1:9" ht="55.8" hidden="1" customHeight="1" x14ac:dyDescent="0.25">
      <c r="A478" s="190"/>
      <c r="B478" s="171" t="str">
        <f>+[6]ระบบการควบคุมฯ!B1594</f>
        <v>งบดำเนินงาน 69112XX</v>
      </c>
      <c r="C478" s="73"/>
      <c r="D478" s="191">
        <f>+D480+D484+D489</f>
        <v>128000</v>
      </c>
      <c r="E478" s="191">
        <f t="shared" ref="E478:H478" si="121">+E480+E484+E489</f>
        <v>0</v>
      </c>
      <c r="F478" s="191">
        <f t="shared" si="121"/>
        <v>0</v>
      </c>
      <c r="G478" s="191">
        <f t="shared" si="121"/>
        <v>52435.6</v>
      </c>
      <c r="H478" s="191">
        <f t="shared" si="121"/>
        <v>75564.399999999994</v>
      </c>
      <c r="I478" s="57"/>
    </row>
    <row r="479" spans="1:9" ht="21" hidden="1" customHeight="1" x14ac:dyDescent="0.25">
      <c r="A479" s="235">
        <f>+[6]ระบบการควบคุมฯ!A1595</f>
        <v>1.1000000000000001</v>
      </c>
      <c r="B479" s="49" t="str">
        <f>+[6]ระบบการควบคุมฯ!B1595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79" s="77" t="str">
        <f>+[6]ระบบการควบคุมฯ!C1595</f>
        <v xml:space="preserve">20004 69 00118 00000  </v>
      </c>
      <c r="D479" s="236">
        <f t="shared" ref="D479:I479" si="122">+D480</f>
        <v>1000</v>
      </c>
      <c r="E479" s="236">
        <f t="shared" si="122"/>
        <v>0</v>
      </c>
      <c r="F479" s="236">
        <f t="shared" si="122"/>
        <v>0</v>
      </c>
      <c r="G479" s="236">
        <f t="shared" si="122"/>
        <v>385.6</v>
      </c>
      <c r="H479" s="236">
        <f t="shared" si="122"/>
        <v>614.4</v>
      </c>
      <c r="I479" s="236">
        <f t="shared" si="122"/>
        <v>0</v>
      </c>
    </row>
    <row r="480" spans="1:9" ht="21" hidden="1" customHeight="1" x14ac:dyDescent="0.25">
      <c r="A480" s="190"/>
      <c r="B480" s="171" t="str">
        <f>+[6]ระบบการควบคุมฯ!B1596</f>
        <v xml:space="preserve"> งบดำเนินงาน 68112xx</v>
      </c>
      <c r="C480" s="73" t="str">
        <f>+C477</f>
        <v>20004 6020 3900 2000000</v>
      </c>
      <c r="D480" s="191">
        <f>SUM(D481:D482)</f>
        <v>1000</v>
      </c>
      <c r="E480" s="191">
        <f t="shared" ref="E480:H480" si="123">SUM(E481:E482)</f>
        <v>0</v>
      </c>
      <c r="F480" s="191">
        <f t="shared" si="123"/>
        <v>0</v>
      </c>
      <c r="G480" s="191">
        <f t="shared" si="123"/>
        <v>385.6</v>
      </c>
      <c r="H480" s="191">
        <f t="shared" si="123"/>
        <v>614.4</v>
      </c>
      <c r="I480" s="57"/>
    </row>
    <row r="481" spans="1:9" ht="21" hidden="1" customHeight="1" x14ac:dyDescent="0.25">
      <c r="A481" s="187" t="str">
        <f>+[6]ระบบการควบคุมฯ!A1597</f>
        <v>1.1.1</v>
      </c>
      <c r="B481" s="614" t="str">
        <f>+[6]ระบบการควบคุมฯ!B1597</f>
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</c>
      <c r="C481" s="615" t="str">
        <f>+[6]ระบบการควบคุมฯ!C1597</f>
        <v>ศธ 04002/ว2860 ลว 18 ก.พ. 69 ครั้งที่ 311</v>
      </c>
      <c r="D481" s="240">
        <f>+[6]ระบบการควบคุมฯ!F1597</f>
        <v>1000</v>
      </c>
      <c r="E481" s="189">
        <f>+[6]ระบบการควบคุมฯ!G1597+[6]ระบบการควบคุมฯ!H1597</f>
        <v>0</v>
      </c>
      <c r="F481" s="239">
        <f>+[6]ระบบการควบคุมฯ!I1597+[6]ระบบการควบคุมฯ!J1597</f>
        <v>0</v>
      </c>
      <c r="G481" s="189">
        <f>+[6]ระบบการควบคุมฯ!K1597+[6]ระบบการควบคุมฯ!L1597</f>
        <v>385.6</v>
      </c>
      <c r="H481" s="239">
        <f t="shared" ref="H481:H482" si="124">+D481-E481-F481-G481</f>
        <v>614.4</v>
      </c>
      <c r="I481" s="507" t="s">
        <v>47</v>
      </c>
    </row>
    <row r="482" spans="1:9" ht="37.200000000000003" hidden="1" customHeight="1" x14ac:dyDescent="0.25">
      <c r="A482" s="187" t="str">
        <f>+[6]ระบบการควบคุมฯ!A1598</f>
        <v>1.1.2</v>
      </c>
      <c r="B482" s="66">
        <f>+[6]ระบบการควบคุมฯ!B1598</f>
        <v>0</v>
      </c>
      <c r="C482" s="66">
        <f>+[6]ระบบการควบคุมฯ!C1598</f>
        <v>0</v>
      </c>
      <c r="D482" s="240">
        <f>+[6]ระบบการควบคุมฯ!F1598</f>
        <v>0</v>
      </c>
      <c r="E482" s="239">
        <f>+[6]ระบบการควบคุมฯ!G1598+[6]ระบบการควบคุมฯ!H1598</f>
        <v>0</v>
      </c>
      <c r="F482" s="239">
        <f>+[6]ระบบการควบคุมฯ!I1598+[6]ระบบการควบคุมฯ!J1598</f>
        <v>0</v>
      </c>
      <c r="G482" s="239">
        <f>+[6]ระบบการควบคุมฯ!K1598+[6]ระบบการควบคุมฯ!L1598</f>
        <v>0</v>
      </c>
      <c r="H482" s="239">
        <f t="shared" si="124"/>
        <v>0</v>
      </c>
      <c r="I482" s="507" t="s">
        <v>13</v>
      </c>
    </row>
    <row r="483" spans="1:9" ht="37.200000000000003" hidden="1" customHeight="1" x14ac:dyDescent="0.25">
      <c r="A483" s="235">
        <f>+[2]งบสพฐ!A1128</f>
        <v>0</v>
      </c>
      <c r="B483" s="49">
        <f>+[2]งบสพฐ!B1128</f>
        <v>0</v>
      </c>
      <c r="C483" s="49">
        <f>+[2]งบสพฐ!C1128</f>
        <v>0</v>
      </c>
      <c r="D483" s="236">
        <f>+D484</f>
        <v>126000</v>
      </c>
      <c r="E483" s="236">
        <f>+E484</f>
        <v>0</v>
      </c>
      <c r="F483" s="236">
        <f>+F484</f>
        <v>0</v>
      </c>
      <c r="G483" s="236">
        <f>+G484</f>
        <v>51250</v>
      </c>
      <c r="H483" s="236">
        <f>+H484</f>
        <v>74750</v>
      </c>
      <c r="I483" s="173"/>
    </row>
    <row r="484" spans="1:9" ht="18.600000000000001" hidden="1" customHeight="1" x14ac:dyDescent="0.25">
      <c r="A484" s="190"/>
      <c r="B484" s="171" t="str">
        <f>+[6]ระบบการควบคุมฯ!B1602</f>
        <v xml:space="preserve"> งบดำเนินงาน 69112xx</v>
      </c>
      <c r="C484" s="171" t="str">
        <f>+[6]ระบบการควบคุมฯ!C1602</f>
        <v>20004 6020 3900 2000000</v>
      </c>
      <c r="D484" s="191">
        <f>SUM(D485:D487)</f>
        <v>126000</v>
      </c>
      <c r="E484" s="191">
        <f>SUM(E485:E487)</f>
        <v>0</v>
      </c>
      <c r="F484" s="191">
        <f>SUM(F485:F487)</f>
        <v>0</v>
      </c>
      <c r="G484" s="191">
        <f>SUM(G485:G487)</f>
        <v>51250</v>
      </c>
      <c r="H484" s="191">
        <f>SUM(H485:H487)</f>
        <v>74750</v>
      </c>
      <c r="I484" s="244"/>
    </row>
    <row r="485" spans="1:9" ht="18.600000000000001" hidden="1" customHeight="1" x14ac:dyDescent="0.25">
      <c r="A485" s="187" t="str">
        <f>+[6]ระบบการควบคุมฯ!A1603</f>
        <v>1.2.1</v>
      </c>
      <c r="B485" s="66" t="str">
        <f>+[6]ระบบการควบคุมฯ!B1603</f>
        <v xml:space="preserve">1. คำใช้จ่ายในการดำเนินกิจกรรมตามโครงการโรงเรียนสุจริต การนิเทศ กำกับ ติดตาม แบบบูรณาการ จำนวน 120,000.-บาท และ 2. ค่าใช้จ่ายในการส่งเสริมความโปร่งใสในสำนักงานเขตพื้นที่การศึกษา จำนวนเงิน  5,000.-บาท </v>
      </c>
      <c r="C485" s="47" t="str">
        <f>+[6]ระบบการควบคุมฯ!C1603</f>
        <v>ที่ ศธ 04002/ว8185 ลว. 15 พ.ค. 69 ครั้งที่ 545</v>
      </c>
      <c r="D485" s="240">
        <f>+[6]ระบบการควบคุมฯ!F1603</f>
        <v>125000</v>
      </c>
      <c r="E485" s="239">
        <f>+[6]ระบบการควบคุมฯ!G1603+[6]ระบบการควบคุมฯ!H1603</f>
        <v>0</v>
      </c>
      <c r="F485" s="239">
        <f>+[6]ระบบการควบคุมฯ!I1603+[6]ระบบการควบคุมฯ!J1603</f>
        <v>0</v>
      </c>
      <c r="G485" s="239">
        <f>+[6]ระบบการควบคุมฯ!K1603+[6]ระบบการควบคุมฯ!L1603</f>
        <v>51250</v>
      </c>
      <c r="H485" s="239">
        <f t="shared" ref="H485:H486" si="125">+D485-E485-F485-G485</f>
        <v>73750</v>
      </c>
      <c r="I485" s="507" t="s">
        <v>291</v>
      </c>
    </row>
    <row r="486" spans="1:9" ht="74.400000000000006" hidden="1" customHeight="1" x14ac:dyDescent="0.25">
      <c r="A486" s="187" t="str">
        <f>+[6]ระบบการควบคุมฯ!A1604</f>
        <v>1.2.2</v>
      </c>
      <c r="B486" s="66" t="str">
        <f>+[6]ระบบการควบคุมฯ!B1604</f>
        <v>ค่าใช้จ่ายในการเดินทางเข้าร่วมการอบรมเชิงปฏิบัติการแนวทางการส่งเสริมความโปร่งใสในสำนักงานเขตพื้นที่การศึกษา (Open Data Integrity and Transparency Assessment: OIT) : ประจำปีงบประมาณ พ.ศ. 2569 ระหว่างวันที่ 8 - 10 มิถุนายน 2569 ณ โรงแรมริเวอร์ไซด์ กรุงเทพมหานคร</v>
      </c>
      <c r="C486" s="47" t="str">
        <f>+[6]ระบบการควบคุมฯ!C1604</f>
        <v>ที่ ศธ 04002/ว9987  ลว. 16 มิ.ย. 69 ครั้งที่ 645</v>
      </c>
      <c r="D486" s="240">
        <f>+[6]ระบบการควบคุมฯ!F1604</f>
        <v>1000</v>
      </c>
      <c r="E486" s="239">
        <f>+[6]ระบบการควบคุมฯ!G1604+[6]ระบบการควบคุมฯ!H1604</f>
        <v>0</v>
      </c>
      <c r="F486" s="239">
        <f>+[6]ระบบการควบคุมฯ!I1604+[6]ระบบการควบคุมฯ!J1604</f>
        <v>0</v>
      </c>
      <c r="G486" s="239">
        <f>+[6]ระบบการควบคุมฯ!K1604+[6]ระบบการควบคุมฯ!L1604</f>
        <v>0</v>
      </c>
      <c r="H486" s="239">
        <f t="shared" si="125"/>
        <v>1000</v>
      </c>
      <c r="I486" s="60" t="s">
        <v>16</v>
      </c>
    </row>
    <row r="487" spans="1:9" ht="18.600000000000001" hidden="1" customHeight="1" x14ac:dyDescent="0.25">
      <c r="A487" s="187">
        <f>+[6]ระบบการควบคุมฯ!A1605</f>
        <v>0</v>
      </c>
      <c r="B487" s="66"/>
      <c r="C487" s="616"/>
      <c r="D487" s="240">
        <f>+[6]ระบบการควบคุมฯ!F1605</f>
        <v>0</v>
      </c>
      <c r="E487" s="239">
        <f>+[6]ระบบการควบคุมฯ!G1605+[6]ระบบการควบคุมฯ!H1605</f>
        <v>0</v>
      </c>
      <c r="F487" s="239">
        <f>+[6]ระบบการควบคุมฯ!I1605+[6]ระบบการควบคุมฯ!J1605</f>
        <v>0</v>
      </c>
      <c r="G487" s="239">
        <f>+[6]ระบบการควบคุมฯ!K1605+[6]ระบบการควบคุมฯ!L1605</f>
        <v>0</v>
      </c>
      <c r="H487" s="239">
        <f>+D487-E487-F487-G487</f>
        <v>0</v>
      </c>
      <c r="I487" s="60"/>
    </row>
    <row r="488" spans="1:9" ht="18.600000000000001" hidden="1" customHeight="1" x14ac:dyDescent="0.25">
      <c r="A488" s="617">
        <f>+[6]ระบบการควบคุมฯ!A1606</f>
        <v>1.3</v>
      </c>
      <c r="B488" s="49" t="str">
        <f>+[6]ระบบการควบคุมฯ!B1606</f>
        <v xml:space="preserve">กิจกรรมเสริมสร้างธรรมาภิบาลเพื่อเพิ่มประสิทธิภาพในการบริหารจัดการ      </v>
      </c>
      <c r="C488" s="49" t="str">
        <f>+[6]ระบบการควบคุมฯ!C1606</f>
        <v>20004 69 00068 00000</v>
      </c>
      <c r="D488" s="236">
        <f>+D489</f>
        <v>1000</v>
      </c>
      <c r="E488" s="236">
        <f>+E489</f>
        <v>0</v>
      </c>
      <c r="F488" s="236">
        <f>+F489</f>
        <v>0</v>
      </c>
      <c r="G488" s="236">
        <f>+G489</f>
        <v>800</v>
      </c>
      <c r="H488" s="236">
        <f>+H489</f>
        <v>200</v>
      </c>
      <c r="I488" s="173"/>
    </row>
    <row r="489" spans="1:9" ht="18.600000000000001" hidden="1" customHeight="1" x14ac:dyDescent="0.25">
      <c r="A489" s="190"/>
      <c r="B489" s="171" t="str">
        <f>+[6]ระบบการควบคุมฯ!B1607</f>
        <v xml:space="preserve"> งบดำเนินงาน 69112xx</v>
      </c>
      <c r="C489" s="171" t="str">
        <f>+[6]ระบบการควบคุมฯ!C1607</f>
        <v>20004 6020 3900 2000000</v>
      </c>
      <c r="D489" s="191">
        <f>SUM(D490)</f>
        <v>1000</v>
      </c>
      <c r="E489" s="191">
        <f t="shared" ref="E489:H489" si="126">SUM(E490)</f>
        <v>0</v>
      </c>
      <c r="F489" s="191">
        <f t="shared" si="126"/>
        <v>0</v>
      </c>
      <c r="G489" s="191">
        <f t="shared" si="126"/>
        <v>800</v>
      </c>
      <c r="H489" s="191">
        <f t="shared" si="126"/>
        <v>200</v>
      </c>
      <c r="I489" s="244"/>
    </row>
    <row r="490" spans="1:9" ht="21" hidden="1" customHeight="1" x14ac:dyDescent="0.25">
      <c r="A490" s="187" t="str">
        <f>+[6]ระบบการควบคุมฯ!A1608</f>
        <v>1.3.1</v>
      </c>
      <c r="B490" s="66" t="str">
        <f>+[6]ระบบการควบคุมฯ!B1608</f>
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</c>
      <c r="C490" s="46" t="str">
        <f>+[6]ระบบการควบคุมฯ!C1608</f>
        <v>ศธ 04002/ว5136 ลว 25 มี.ค. 69  ครั้งที่ 391</v>
      </c>
      <c r="D490" s="240">
        <f>+[6]ระบบการควบคุมฯ!F1608</f>
        <v>1000</v>
      </c>
      <c r="E490" s="239">
        <f>+[6]ระบบการควบคุมฯ!G1608+[6]ระบบการควบคุมฯ!H1608</f>
        <v>0</v>
      </c>
      <c r="F490" s="239">
        <f>+[6]ระบบการควบคุมฯ!I1608+[6]ระบบการควบคุมฯ!J1608</f>
        <v>0</v>
      </c>
      <c r="G490" s="239">
        <f>+[6]ระบบการควบคุมฯ!K1608+[6]ระบบการควบคุมฯ!L1608</f>
        <v>800</v>
      </c>
      <c r="H490" s="239">
        <f t="shared" ref="H490:H492" si="127">+D490-E490-F490-G490</f>
        <v>200</v>
      </c>
      <c r="I490" s="60" t="s">
        <v>219</v>
      </c>
    </row>
    <row r="491" spans="1:9" ht="21" hidden="1" customHeight="1" x14ac:dyDescent="0.25">
      <c r="A491" s="187" t="str">
        <f>+[6]ระบบการควบคุมฯ!A1609</f>
        <v>1.3.2</v>
      </c>
      <c r="B491" s="66">
        <f>+[6]ระบบการควบคุมฯ!B1609</f>
        <v>0</v>
      </c>
      <c r="C491" s="46">
        <f>+[6]ระบบการควบคุมฯ!C1609</f>
        <v>0</v>
      </c>
      <c r="D491" s="240">
        <f>+[6]ระบบการควบคุมฯ!F1609</f>
        <v>0</v>
      </c>
      <c r="E491" s="239">
        <f>+[6]ระบบการควบคุมฯ!G1609+[6]ระบบการควบคุมฯ!H1609</f>
        <v>0</v>
      </c>
      <c r="F491" s="239">
        <f>+[6]ระบบการควบคุมฯ!I1609+[6]ระบบการควบคุมฯ!J1609</f>
        <v>0</v>
      </c>
      <c r="G491" s="239">
        <f>+[6]ระบบการควบคุมฯ!K1609+[6]ระบบการควบคุมฯ!L1609</f>
        <v>0</v>
      </c>
      <c r="H491" s="239">
        <f t="shared" si="127"/>
        <v>0</v>
      </c>
      <c r="I491" s="60"/>
    </row>
    <row r="492" spans="1:9" ht="21" hidden="1" customHeight="1" x14ac:dyDescent="0.25">
      <c r="A492" s="187" t="str">
        <f>+[6]ระบบการควบคุมฯ!A1609</f>
        <v>1.3.2</v>
      </c>
      <c r="B492" s="66">
        <f>+[6]ระบบการควบคุมฯ!B1609</f>
        <v>0</v>
      </c>
      <c r="C492" s="66">
        <f>+[6]ระบบการควบคุมฯ!C1609</f>
        <v>0</v>
      </c>
      <c r="D492" s="240">
        <f>+[6]ระบบการควบคุมฯ!F1609</f>
        <v>0</v>
      </c>
      <c r="E492" s="239">
        <f>+[6]ระบบการควบคุมฯ!G1609+[6]ระบบการควบคุมฯ!H1609</f>
        <v>0</v>
      </c>
      <c r="F492" s="239">
        <f>+[6]ระบบการควบคุมฯ!I1609+[6]ระบบการควบคุมฯ!J1609</f>
        <v>0</v>
      </c>
      <c r="G492" s="239">
        <f>+[6]ระบบการควบคุมฯ!K1609+[6]ระบบการควบคุมฯ!L1609</f>
        <v>0</v>
      </c>
      <c r="H492" s="239">
        <f t="shared" si="127"/>
        <v>0</v>
      </c>
      <c r="I492" s="60" t="s">
        <v>13</v>
      </c>
    </row>
    <row r="493" spans="1:9" ht="21" hidden="1" customHeight="1" x14ac:dyDescent="0.25">
      <c r="A493" s="187"/>
      <c r="B493" s="66"/>
      <c r="C493" s="82"/>
      <c r="D493" s="613"/>
      <c r="E493" s="592"/>
      <c r="F493" s="592"/>
      <c r="G493" s="592"/>
      <c r="H493" s="592"/>
      <c r="I493" s="62"/>
    </row>
    <row r="494" spans="1:9" ht="37.200000000000003" hidden="1" customHeight="1" x14ac:dyDescent="0.25">
      <c r="A494" s="187"/>
      <c r="B494" s="66"/>
      <c r="C494" s="82"/>
      <c r="D494" s="83"/>
      <c r="E494" s="84"/>
      <c r="F494" s="84"/>
      <c r="G494" s="84"/>
      <c r="H494" s="84"/>
      <c r="I494" s="62"/>
    </row>
    <row r="495" spans="1:9" ht="21" hidden="1" customHeight="1" x14ac:dyDescent="0.25">
      <c r="A495" s="187"/>
      <c r="B495" s="66"/>
      <c r="C495" s="66"/>
      <c r="D495" s="240"/>
      <c r="E495" s="239"/>
      <c r="F495" s="239"/>
      <c r="G495" s="239"/>
      <c r="H495" s="239"/>
      <c r="I495" s="60"/>
    </row>
    <row r="496" spans="1:9" ht="18.600000000000001" hidden="1" customHeight="1" x14ac:dyDescent="0.25">
      <c r="A496" s="187"/>
      <c r="B496" s="66"/>
      <c r="C496" s="66"/>
      <c r="D496" s="240"/>
      <c r="E496" s="239"/>
      <c r="F496" s="239"/>
      <c r="G496" s="239"/>
      <c r="H496" s="239"/>
      <c r="I496" s="60"/>
    </row>
    <row r="497" spans="1:9" ht="18.600000000000001" hidden="1" customHeight="1" x14ac:dyDescent="0.55000000000000004">
      <c r="A497" s="248"/>
      <c r="B497" s="249" t="s">
        <v>18</v>
      </c>
      <c r="C497" s="250"/>
      <c r="D497" s="251" t="e">
        <f t="shared" ref="D497:I497" si="128">+D6+D26+D230+D318+D457+D476</f>
        <v>#VALUE!</v>
      </c>
      <c r="E497" s="251" t="e">
        <f t="shared" si="128"/>
        <v>#VALUE!</v>
      </c>
      <c r="F497" s="251">
        <f t="shared" si="128"/>
        <v>0</v>
      </c>
      <c r="G497" s="251">
        <f t="shared" si="128"/>
        <v>134545436.60999998</v>
      </c>
      <c r="H497" s="251" t="e">
        <f t="shared" si="128"/>
        <v>#VALUE!</v>
      </c>
      <c r="I497" s="251">
        <f t="shared" si="128"/>
        <v>0</v>
      </c>
    </row>
    <row r="498" spans="1:9" ht="74.400000000000006" hidden="1" customHeight="1" x14ac:dyDescent="0.55000000000000004">
      <c r="A498" s="248"/>
      <c r="B498" s="249" t="s">
        <v>19</v>
      </c>
      <c r="C498" s="250"/>
      <c r="D498" s="252" t="e">
        <f>SUM(E498:H498)</f>
        <v>#VALUE!</v>
      </c>
      <c r="E498" s="253" t="e">
        <f>+E497*100/D497</f>
        <v>#VALUE!</v>
      </c>
      <c r="F498" s="254">
        <v>0</v>
      </c>
      <c r="G498" s="254" t="e">
        <f>+G497*100/D497</f>
        <v>#VALUE!</v>
      </c>
      <c r="H498" s="253" t="e">
        <f>+H497*100/D497</f>
        <v>#VALUE!</v>
      </c>
      <c r="I498" s="85"/>
    </row>
    <row r="499" spans="1:9" ht="18.600000000000001" hidden="1" customHeight="1" x14ac:dyDescent="0.6">
      <c r="A499" s="517"/>
      <c r="B499" s="518"/>
      <c r="C499" s="519"/>
      <c r="D499" s="520"/>
      <c r="E499" s="521"/>
      <c r="F499" s="522"/>
      <c r="G499" s="522"/>
      <c r="H499" s="522"/>
      <c r="I499" s="523"/>
    </row>
    <row r="500" spans="1:9" ht="18.600000000000001" hidden="1" customHeight="1" x14ac:dyDescent="0.6">
      <c r="A500" s="517"/>
      <c r="B500" s="518"/>
      <c r="C500" s="544"/>
      <c r="D500" s="322"/>
      <c r="E500" s="471"/>
      <c r="F500" s="329"/>
      <c r="G500" s="329"/>
      <c r="H500" s="329"/>
      <c r="I500" s="101"/>
    </row>
    <row r="501" spans="1:9" ht="18.600000000000001" customHeight="1" x14ac:dyDescent="0.6">
      <c r="A501" s="524"/>
      <c r="B501" s="525"/>
      <c r="C501" s="526" t="str">
        <f>+[6]ระบบการควบคุมฯ!B1640</f>
        <v>งบประมาณเบิกแทนกัน</v>
      </c>
      <c r="D501" s="527"/>
      <c r="E501" s="528"/>
      <c r="F501" s="529"/>
      <c r="G501" s="529"/>
      <c r="H501" s="529"/>
      <c r="I501" s="530"/>
    </row>
    <row r="502" spans="1:9" ht="37.200000000000003" x14ac:dyDescent="0.25">
      <c r="A502" s="148" t="str">
        <f>+[6]ระบบการควบคุมฯ!A1641</f>
        <v>A1</v>
      </c>
      <c r="B502" s="74" t="str">
        <f>+[6]ระบบการควบคุมฯ!B1641</f>
        <v xml:space="preserve">แผนงานพื้นฐานด้านการพัฒนาและเสริมสร้างศักยภาพทรัพยากรมนุษย์ </v>
      </c>
      <c r="C502" s="74" t="str">
        <f>+[6]ระบบการควบคุมฯ!C1641</f>
        <v>20004 3720 0609 2000000</v>
      </c>
      <c r="D502" s="149">
        <f>+D504</f>
        <v>0</v>
      </c>
      <c r="E502" s="149">
        <f>+E504</f>
        <v>0</v>
      </c>
      <c r="F502" s="149">
        <f>+F504</f>
        <v>0</v>
      </c>
      <c r="G502" s="149">
        <f>+G504</f>
        <v>0</v>
      </c>
      <c r="H502" s="149">
        <f>+H504</f>
        <v>0</v>
      </c>
      <c r="I502" s="75"/>
    </row>
    <row r="503" spans="1:9" ht="55.8" x14ac:dyDescent="0.25">
      <c r="A503" s="484">
        <f>+[6]ระบบการควบคุมฯ!A1621</f>
        <v>0</v>
      </c>
      <c r="B503" s="485" t="str">
        <f>+[6]ระบบการควบคุมฯ!B1642</f>
        <v xml:space="preserve">โครงการมาตรฐานการบริหารงานบุคคลของข้าราชการครูและบุคลากรทางการศึกษา  </v>
      </c>
      <c r="C503" s="485" t="str">
        <f>+[6]ระบบการควบคุมฯ!C1642</f>
        <v>20004 3720 0609 2000000</v>
      </c>
      <c r="D503" s="242">
        <f>+D504</f>
        <v>0</v>
      </c>
      <c r="E503" s="242">
        <f t="shared" ref="E503:H503" si="129">+E504</f>
        <v>0</v>
      </c>
      <c r="F503" s="242">
        <f t="shared" si="129"/>
        <v>0</v>
      </c>
      <c r="G503" s="242">
        <f t="shared" si="129"/>
        <v>0</v>
      </c>
      <c r="H503" s="242">
        <f t="shared" si="129"/>
        <v>0</v>
      </c>
      <c r="I503" s="76"/>
    </row>
    <row r="504" spans="1:9" ht="18.600000000000001" x14ac:dyDescent="0.25">
      <c r="A504" s="245">
        <f>+[6]ระบบการควบคุมฯ!A1622</f>
        <v>0</v>
      </c>
      <c r="B504" s="78" t="str">
        <f>+[6]ระบบการควบคุมฯ!B1643</f>
        <v>กิจกรรมหลัก</v>
      </c>
      <c r="C504" s="78" t="str">
        <f>+[6]ระบบการควบคุมฯ!C1643</f>
        <v xml:space="preserve">20004 99 99999 99999   </v>
      </c>
      <c r="D504" s="243">
        <f>+D505</f>
        <v>0</v>
      </c>
      <c r="E504" s="243">
        <f>+E505</f>
        <v>0</v>
      </c>
      <c r="F504" s="243">
        <f>+F505</f>
        <v>0</v>
      </c>
      <c r="G504" s="243">
        <f>+G505</f>
        <v>0</v>
      </c>
      <c r="H504" s="243">
        <f>+H505</f>
        <v>0</v>
      </c>
      <c r="I504" s="79"/>
    </row>
    <row r="505" spans="1:9" ht="18.600000000000001" x14ac:dyDescent="0.25">
      <c r="A505" s="246"/>
      <c r="B505" s="80" t="str">
        <f>+[6]ระบบการควบคุมฯ!B1644</f>
        <v>งบดำเนินงาน 68112xx</v>
      </c>
      <c r="C505" s="80" t="str">
        <f>+[6]ระบบการควบคุมฯ!C1644</f>
        <v>68112xx</v>
      </c>
      <c r="D505" s="247">
        <f>SUM(D506)</f>
        <v>0</v>
      </c>
      <c r="E505" s="247">
        <f t="shared" ref="E505:H505" si="130">SUM(E506)</f>
        <v>0</v>
      </c>
      <c r="F505" s="247">
        <f t="shared" si="130"/>
        <v>0</v>
      </c>
      <c r="G505" s="247">
        <f t="shared" si="130"/>
        <v>0</v>
      </c>
      <c r="H505" s="247">
        <f t="shared" si="130"/>
        <v>0</v>
      </c>
      <c r="I505" s="81"/>
    </row>
    <row r="506" spans="1:9" ht="93" x14ac:dyDescent="0.25">
      <c r="A506" s="227">
        <f>+[6]ระบบการควบคุมฯ!A1645</f>
        <v>1</v>
      </c>
      <c r="B506" s="67" t="str">
        <f>+[6]ระบบการควบคุมฯ!B1645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506" s="157" t="str">
        <f>+[6]ระบบการควบคุมฯ!C1645</f>
        <v>ศธ04087/ว2139 ลว. 21 พ.ค. 68 โอนครั้งที่ 3</v>
      </c>
      <c r="D506" s="237"/>
      <c r="E506" s="238">
        <f>+[6]ระบบการควบคุมฯ!G1645+[6]ระบบการควบคุมฯ!H1645</f>
        <v>0</v>
      </c>
      <c r="F506" s="238">
        <f>+[6]ระบบการควบคุมฯ!I1622+[6]ระบบการควบคุมฯ!J1622</f>
        <v>0</v>
      </c>
      <c r="G506" s="238">
        <f>+[6]ระบบการควบคุมฯ!K1645+[6]ระบบการควบคุมฯ!L1645</f>
        <v>0</v>
      </c>
      <c r="H506" s="238">
        <f t="shared" ref="H506" si="131">+D506-E506-F506-G506</f>
        <v>0</v>
      </c>
      <c r="I506" s="63" t="s">
        <v>196</v>
      </c>
    </row>
    <row r="507" spans="1:9" ht="18.600000000000001" x14ac:dyDescent="0.25">
      <c r="A507" s="227"/>
      <c r="B507" s="531" t="s">
        <v>211</v>
      </c>
      <c r="C507" s="532"/>
      <c r="D507" s="533">
        <f>+D504</f>
        <v>0</v>
      </c>
      <c r="E507" s="533">
        <f t="shared" ref="E507:H507" si="132">+E504</f>
        <v>0</v>
      </c>
      <c r="F507" s="533">
        <f t="shared" si="132"/>
        <v>0</v>
      </c>
      <c r="G507" s="533">
        <f t="shared" si="132"/>
        <v>0</v>
      </c>
      <c r="H507" s="533">
        <f t="shared" si="132"/>
        <v>0</v>
      </c>
      <c r="I507" s="534"/>
    </row>
    <row r="508" spans="1:9" ht="18.600000000000001" x14ac:dyDescent="0.25">
      <c r="A508" s="535"/>
      <c r="B508" s="536" t="s">
        <v>19</v>
      </c>
      <c r="C508" s="537"/>
      <c r="D508" s="538"/>
      <c r="E508" s="539"/>
      <c r="F508" s="539"/>
      <c r="G508" s="539"/>
      <c r="H508" s="539"/>
      <c r="I508" s="60"/>
    </row>
    <row r="509" spans="1:9" ht="37.200000000000003" x14ac:dyDescent="0.25">
      <c r="A509" s="540"/>
      <c r="B509" s="541" t="s">
        <v>212</v>
      </c>
      <c r="C509" s="542"/>
      <c r="D509" s="543" t="e">
        <f>+D497+D502</f>
        <v>#VALUE!</v>
      </c>
      <c r="E509" s="543" t="e">
        <f t="shared" ref="E509:H509" si="133">+E497+E502</f>
        <v>#VALUE!</v>
      </c>
      <c r="F509" s="543">
        <f t="shared" si="133"/>
        <v>0</v>
      </c>
      <c r="G509" s="543">
        <f t="shared" si="133"/>
        <v>134545436.60999998</v>
      </c>
      <c r="H509" s="543" t="e">
        <f t="shared" si="133"/>
        <v>#VALUE!</v>
      </c>
      <c r="I509" s="543"/>
    </row>
    <row r="510" spans="1:9" ht="21" x14ac:dyDescent="0.6">
      <c r="A510" s="517"/>
      <c r="B510" s="518"/>
      <c r="C510" s="544"/>
      <c r="D510" s="322"/>
      <c r="E510" s="471"/>
      <c r="F510" s="329"/>
      <c r="G510" s="329"/>
      <c r="H510" s="329"/>
      <c r="I510" s="101"/>
    </row>
    <row r="511" spans="1:9" ht="18.600000000000001" x14ac:dyDescent="0.55000000000000004">
      <c r="A511" s="545"/>
      <c r="B511" s="546"/>
      <c r="C511" s="1305" t="s">
        <v>186</v>
      </c>
      <c r="D511" s="1305"/>
      <c r="E511" s="1305"/>
      <c r="F511" s="1305"/>
      <c r="G511" s="1305"/>
      <c r="H511" s="547"/>
      <c r="I511" s="547"/>
    </row>
    <row r="512" spans="1:9" ht="18.600000000000001" x14ac:dyDescent="0.55000000000000004">
      <c r="A512" s="545"/>
      <c r="B512" s="546"/>
      <c r="C512" s="548"/>
      <c r="D512" s="545"/>
      <c r="E512" s="549"/>
      <c r="F512" s="550"/>
      <c r="G512" s="551"/>
      <c r="H512" s="551"/>
      <c r="I512" s="551"/>
    </row>
    <row r="513" spans="1:9" ht="18.600000000000001" x14ac:dyDescent="0.55000000000000004">
      <c r="A513" s="552" t="s">
        <v>255</v>
      </c>
      <c r="B513" s="553"/>
      <c r="C513" s="554"/>
      <c r="D513" s="555"/>
      <c r="E513" s="556"/>
      <c r="F513" s="556"/>
      <c r="G513" s="556"/>
      <c r="H513" s="556"/>
      <c r="I513" s="556"/>
    </row>
    <row r="514" spans="1:9" ht="18.600000000000001" x14ac:dyDescent="0.55000000000000004">
      <c r="A514" s="552" t="s">
        <v>256</v>
      </c>
      <c r="B514" s="553"/>
      <c r="C514" s="557" t="s">
        <v>20</v>
      </c>
      <c r="D514" s="556"/>
      <c r="E514" s="558"/>
      <c r="F514" s="559" t="s">
        <v>115</v>
      </c>
      <c r="G514" s="560"/>
      <c r="H514" s="556"/>
      <c r="I514" s="556"/>
    </row>
    <row r="515" spans="1:9" ht="18.600000000000001" x14ac:dyDescent="0.55000000000000004">
      <c r="A515" s="552" t="s">
        <v>49</v>
      </c>
      <c r="B515" s="561"/>
      <c r="C515" s="618" t="s">
        <v>133</v>
      </c>
      <c r="D515" s="1306" t="s">
        <v>220</v>
      </c>
      <c r="E515" s="1306"/>
      <c r="F515" s="1307" t="s">
        <v>228</v>
      </c>
      <c r="G515" s="1307"/>
      <c r="H515" s="1307"/>
      <c r="I515" s="562"/>
    </row>
  </sheetData>
  <mergeCells count="8">
    <mergeCell ref="C511:G511"/>
    <mergeCell ref="D515:E515"/>
    <mergeCell ref="F515:H515"/>
    <mergeCell ref="A1:I1"/>
    <mergeCell ref="A2:I2"/>
    <mergeCell ref="A3:I3"/>
    <mergeCell ref="B4:H4"/>
    <mergeCell ref="I349:I35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topLeftCell="A26" workbookViewId="0">
      <selection sqref="A1:M41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310" t="s">
        <v>190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  <c r="M1" s="1310"/>
    </row>
    <row r="2" spans="1:13" ht="18.600000000000001" x14ac:dyDescent="0.55000000000000004">
      <c r="A2" s="1311" t="s">
        <v>274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</row>
    <row r="3" spans="1:13" ht="18.600000000000001" x14ac:dyDescent="0.55000000000000004">
      <c r="A3" s="1310" t="s">
        <v>241</v>
      </c>
      <c r="B3" s="1310"/>
      <c r="C3" s="1310"/>
      <c r="D3" s="1310"/>
      <c r="E3" s="1310"/>
      <c r="F3" s="1310"/>
      <c r="G3" s="1310"/>
      <c r="H3" s="1310"/>
      <c r="I3" s="1310"/>
      <c r="J3" s="1310"/>
      <c r="K3" s="1310"/>
      <c r="L3" s="1310"/>
      <c r="M3" s="1310"/>
    </row>
    <row r="4" spans="1:13" ht="18.600000000000001" x14ac:dyDescent="0.55000000000000004">
      <c r="A4" s="1310" t="s">
        <v>242</v>
      </c>
      <c r="B4" s="1310"/>
      <c r="C4" s="1310"/>
      <c r="D4" s="1310"/>
      <c r="E4" s="1310"/>
      <c r="F4" s="1310"/>
      <c r="G4" s="1310"/>
      <c r="H4" s="1310"/>
      <c r="I4" s="1310"/>
      <c r="J4" s="1310"/>
      <c r="K4" s="1310"/>
      <c r="L4" s="1310"/>
      <c r="M4" s="1310"/>
    </row>
    <row r="5" spans="1:13" ht="18.600000000000001" customHeight="1" x14ac:dyDescent="0.55000000000000004">
      <c r="A5" s="758"/>
      <c r="B5" s="759"/>
      <c r="C5" s="1312" t="str">
        <f>+[6]ระบบการควบคุมฯ!A4</f>
        <v>ประจำเดือน มิถุนายน 2569</v>
      </c>
      <c r="D5" s="1312"/>
      <c r="E5" s="1312"/>
      <c r="F5" s="1312"/>
      <c r="G5" s="1312"/>
      <c r="H5" s="1312"/>
      <c r="I5" s="1312"/>
      <c r="J5" s="1312"/>
      <c r="K5" s="1312"/>
      <c r="L5" s="1312"/>
      <c r="M5" s="760" t="s">
        <v>111</v>
      </c>
    </row>
    <row r="6" spans="1:13" ht="18.600000000000001" customHeight="1" x14ac:dyDescent="0.25">
      <c r="A6" s="1319" t="s">
        <v>23</v>
      </c>
      <c r="B6" s="1320"/>
      <c r="C6" s="1320"/>
      <c r="D6" s="1320"/>
      <c r="E6" s="1321"/>
      <c r="F6" s="1315" t="s">
        <v>184</v>
      </c>
      <c r="G6" s="1325" t="s">
        <v>83</v>
      </c>
      <c r="H6" s="1313" t="s">
        <v>84</v>
      </c>
      <c r="I6" s="1314"/>
      <c r="J6" s="1315" t="s">
        <v>185</v>
      </c>
      <c r="K6" s="1313" t="s">
        <v>85</v>
      </c>
      <c r="L6" s="1314"/>
      <c r="M6" s="1317" t="s">
        <v>112</v>
      </c>
    </row>
    <row r="7" spans="1:13" ht="93.6" customHeight="1" x14ac:dyDescent="0.25">
      <c r="A7" s="1322"/>
      <c r="B7" s="1323"/>
      <c r="C7" s="1323"/>
      <c r="D7" s="1323"/>
      <c r="E7" s="1324"/>
      <c r="F7" s="1316"/>
      <c r="G7" s="1326"/>
      <c r="H7" s="761" t="s">
        <v>86</v>
      </c>
      <c r="I7" s="762" t="s">
        <v>87</v>
      </c>
      <c r="J7" s="1316"/>
      <c r="K7" s="761" t="s">
        <v>86</v>
      </c>
      <c r="L7" s="762" t="s">
        <v>87</v>
      </c>
      <c r="M7" s="1318"/>
    </row>
    <row r="8" spans="1:13" ht="18.600000000000001" x14ac:dyDescent="0.55000000000000004">
      <c r="A8" s="763" t="s">
        <v>88</v>
      </c>
      <c r="B8" s="764" t="s">
        <v>89</v>
      </c>
      <c r="C8" s="765"/>
      <c r="D8" s="765"/>
      <c r="E8" s="766"/>
      <c r="F8" s="767">
        <v>93</v>
      </c>
      <c r="G8" s="768"/>
      <c r="H8" s="769"/>
      <c r="I8" s="768"/>
      <c r="J8" s="767">
        <f>+J12</f>
        <v>100</v>
      </c>
      <c r="K8" s="768"/>
      <c r="L8" s="769"/>
      <c r="M8" s="770"/>
    </row>
    <row r="9" spans="1:13" ht="55.8" x14ac:dyDescent="0.25">
      <c r="A9" s="771" t="s">
        <v>90</v>
      </c>
      <c r="B9" s="772" t="s">
        <v>243</v>
      </c>
      <c r="C9" s="772"/>
      <c r="D9" s="772"/>
      <c r="E9" s="773"/>
      <c r="F9" s="774">
        <v>33</v>
      </c>
      <c r="G9" s="775">
        <f>+'[5]มาตการ รวมงบบุคลากร'!$G$9</f>
        <v>94420392</v>
      </c>
      <c r="H9" s="776">
        <f>+'[5]มาตการ รวมงบบุคลากร'!$H$9</f>
        <v>69966362.859999999</v>
      </c>
      <c r="I9" s="777">
        <f>+H9*100/G9</f>
        <v>74.100902758378723</v>
      </c>
      <c r="J9" s="774">
        <v>38</v>
      </c>
      <c r="K9" s="776">
        <f>+'[5]มาตการ รวมงบบุคลากร'!$K$9</f>
        <v>84105162.859999999</v>
      </c>
      <c r="L9" s="777">
        <f>+K9*100/G9</f>
        <v>89.075210427001835</v>
      </c>
      <c r="M9" s="778" t="s">
        <v>276</v>
      </c>
    </row>
    <row r="10" spans="1:13" ht="55.8" x14ac:dyDescent="0.25">
      <c r="A10" s="771" t="s">
        <v>91</v>
      </c>
      <c r="B10" s="772" t="s">
        <v>244</v>
      </c>
      <c r="C10" s="772"/>
      <c r="D10" s="772"/>
      <c r="E10" s="773"/>
      <c r="F10" s="774">
        <v>55</v>
      </c>
      <c r="G10" s="779">
        <f>+[7]รายงานผลการเบิกจ่าย!$G$10</f>
        <v>103356406</v>
      </c>
      <c r="H10" s="776">
        <f>+[7]รายงานผลการเบิกจ่าย!$H$10</f>
        <v>87026293.950000003</v>
      </c>
      <c r="I10" s="780">
        <f>+H10*100/G10</f>
        <v>84.200193599998045</v>
      </c>
      <c r="J10" s="774">
        <v>61</v>
      </c>
      <c r="K10" s="776">
        <f>+[7]รายงานผลการเบิกจ่าย!$K$10</f>
        <v>94881110.849999994</v>
      </c>
      <c r="L10" s="780">
        <f>+K10*100/G10</f>
        <v>91.799932410575494</v>
      </c>
      <c r="M10" s="778" t="s">
        <v>276</v>
      </c>
    </row>
    <row r="11" spans="1:13" ht="18.600000000000001" x14ac:dyDescent="0.25">
      <c r="A11" s="771" t="s">
        <v>92</v>
      </c>
      <c r="B11" s="772" t="s">
        <v>245</v>
      </c>
      <c r="C11" s="772"/>
      <c r="D11" s="772"/>
      <c r="E11" s="773"/>
      <c r="F11" s="774">
        <v>76</v>
      </c>
      <c r="G11" s="775">
        <f>+[6]ระบบการควบคุมฯ!F1639</f>
        <v>165091362</v>
      </c>
      <c r="H11" s="776">
        <f>+[6]ระบบการควบคุมฯ!K1651</f>
        <v>156430738.08000001</v>
      </c>
      <c r="I11" s="780">
        <f>+H11*100/G11</f>
        <v>94.754041752953754</v>
      </c>
      <c r="J11" s="774">
        <v>81</v>
      </c>
      <c r="K11" s="776">
        <f>+[6]ระบบการควบคุมฯ!K1651+[6]ระบบการควบคุมฯ!G1651</f>
        <v>158317771.88000003</v>
      </c>
      <c r="L11" s="780">
        <f>+K11*100/G11</f>
        <v>95.897065698688721</v>
      </c>
      <c r="M11" s="778"/>
    </row>
    <row r="12" spans="1:13" ht="18.600000000000001" x14ac:dyDescent="0.25">
      <c r="A12" s="771" t="s">
        <v>93</v>
      </c>
      <c r="B12" s="772" t="s">
        <v>246</v>
      </c>
      <c r="C12" s="772"/>
      <c r="D12" s="772"/>
      <c r="E12" s="773"/>
      <c r="F12" s="774">
        <v>93</v>
      </c>
      <c r="G12" s="776"/>
      <c r="H12" s="776"/>
      <c r="I12" s="781"/>
      <c r="J12" s="774">
        <v>100</v>
      </c>
      <c r="K12" s="776"/>
      <c r="L12" s="781"/>
      <c r="M12" s="778"/>
    </row>
    <row r="13" spans="1:13" ht="18.600000000000001" x14ac:dyDescent="0.55000000000000004">
      <c r="A13" s="782" t="s">
        <v>94</v>
      </c>
      <c r="B13" s="783" t="s">
        <v>95</v>
      </c>
      <c r="C13" s="784"/>
      <c r="D13" s="784"/>
      <c r="E13" s="785"/>
      <c r="F13" s="786">
        <v>98</v>
      </c>
      <c r="G13" s="787"/>
      <c r="H13" s="787"/>
      <c r="I13" s="785"/>
      <c r="J13" s="786">
        <f>+J17</f>
        <v>100</v>
      </c>
      <c r="K13" s="787"/>
      <c r="L13" s="785"/>
      <c r="M13" s="778"/>
    </row>
    <row r="14" spans="1:13" ht="55.8" x14ac:dyDescent="0.25">
      <c r="A14" s="771" t="s">
        <v>96</v>
      </c>
      <c r="B14" s="772" t="s">
        <v>243</v>
      </c>
      <c r="C14" s="772"/>
      <c r="D14" s="772"/>
      <c r="E14" s="773"/>
      <c r="F14" s="774">
        <v>37</v>
      </c>
      <c r="G14" s="775">
        <f>+'[5]มาตการ รวมงบบุคลากร'!$G$14</f>
        <v>73078392</v>
      </c>
      <c r="H14" s="776">
        <f>+'[5]มาตการ รวมงบบุคลากร'!$H$14</f>
        <v>66001975.549999997</v>
      </c>
      <c r="I14" s="788">
        <f>+H14*100/G14</f>
        <v>90.316677397608856</v>
      </c>
      <c r="J14" s="774">
        <v>38</v>
      </c>
      <c r="K14" s="776">
        <f>+'[5]มาตการ รวมงบบุคลากร'!$K$14</f>
        <v>66001975.549999997</v>
      </c>
      <c r="L14" s="788">
        <f>+K14*100/G14</f>
        <v>90.316677397608856</v>
      </c>
      <c r="M14" s="778" t="s">
        <v>277</v>
      </c>
    </row>
    <row r="15" spans="1:13" ht="55.8" x14ac:dyDescent="0.25">
      <c r="A15" s="771" t="s">
        <v>97</v>
      </c>
      <c r="B15" s="772" t="s">
        <v>244</v>
      </c>
      <c r="C15" s="772"/>
      <c r="D15" s="772"/>
      <c r="E15" s="773"/>
      <c r="F15" s="774">
        <v>60</v>
      </c>
      <c r="G15" s="779">
        <f>+[7]รายงานผลการเบิกจ่าย!$G$15</f>
        <v>82014406</v>
      </c>
      <c r="H15" s="776">
        <f>+[7]รายงานผลการเบิกจ่าย!$H$15</f>
        <v>74343256.640000001</v>
      </c>
      <c r="I15" s="788">
        <f>+H15*100/G15</f>
        <v>90.646583040545337</v>
      </c>
      <c r="J15" s="774">
        <v>61</v>
      </c>
      <c r="K15" s="776">
        <f>+[7]รายงานผลการเบิกจ่าย!$K$15</f>
        <v>74451473.540000007</v>
      </c>
      <c r="L15" s="788">
        <f>+K15*100/G15</f>
        <v>90.778531688688943</v>
      </c>
      <c r="M15" s="778" t="s">
        <v>277</v>
      </c>
    </row>
    <row r="16" spans="1:13" ht="18.600000000000001" x14ac:dyDescent="0.25">
      <c r="A16" s="789">
        <v>2.2999999999999998</v>
      </c>
      <c r="B16" s="772" t="s">
        <v>245</v>
      </c>
      <c r="C16" s="772"/>
      <c r="D16" s="772"/>
      <c r="E16" s="773"/>
      <c r="F16" s="774">
        <v>83</v>
      </c>
      <c r="G16" s="775">
        <f>+S9</f>
        <v>0</v>
      </c>
      <c r="H16" s="776">
        <f>+U9</f>
        <v>0</v>
      </c>
      <c r="I16" s="790" t="e">
        <f>+H16*100/G16</f>
        <v>#DIV/0!</v>
      </c>
      <c r="J16" s="774">
        <v>84</v>
      </c>
      <c r="K16" s="776">
        <f>+T9+U9</f>
        <v>0</v>
      </c>
      <c r="L16" s="790" t="e">
        <f>+K16*100/G16</f>
        <v>#DIV/0!</v>
      </c>
      <c r="M16" s="778"/>
    </row>
    <row r="17" spans="1:13" ht="18.600000000000001" x14ac:dyDescent="0.25">
      <c r="A17" s="771" t="s">
        <v>98</v>
      </c>
      <c r="B17" s="772" t="s">
        <v>246</v>
      </c>
      <c r="C17" s="772"/>
      <c r="D17" s="772"/>
      <c r="E17" s="773"/>
      <c r="F17" s="774">
        <v>98</v>
      </c>
      <c r="G17" s="775"/>
      <c r="H17" s="776"/>
      <c r="I17" s="781"/>
      <c r="J17" s="774">
        <v>100</v>
      </c>
      <c r="K17" s="791"/>
      <c r="L17" s="792"/>
      <c r="M17" s="778"/>
    </row>
    <row r="18" spans="1:13" ht="18.600000000000001" x14ac:dyDescent="0.55000000000000004">
      <c r="A18" s="782" t="s">
        <v>99</v>
      </c>
      <c r="B18" s="783" t="s">
        <v>100</v>
      </c>
      <c r="C18" s="784"/>
      <c r="D18" s="784"/>
      <c r="E18" s="785"/>
      <c r="F18" s="786">
        <v>80</v>
      </c>
      <c r="G18" s="793"/>
      <c r="H18" s="787"/>
      <c r="I18" s="794"/>
      <c r="J18" s="786">
        <v>100</v>
      </c>
      <c r="K18" s="787"/>
      <c r="L18" s="794"/>
      <c r="M18" s="795"/>
    </row>
    <row r="19" spans="1:13" ht="55.8" x14ac:dyDescent="0.25">
      <c r="A19" s="771" t="s">
        <v>101</v>
      </c>
      <c r="B19" s="772" t="s">
        <v>243</v>
      </c>
      <c r="C19" s="772"/>
      <c r="D19" s="772"/>
      <c r="E19" s="773"/>
      <c r="F19" s="774">
        <v>20</v>
      </c>
      <c r="G19" s="775">
        <f>+'[5]มาตการ รวมงบบุคลากร'!$G$19</f>
        <v>21342000</v>
      </c>
      <c r="H19" s="776">
        <f>+'[5]มาตการ รวมงบบุคลากร'!$H$19</f>
        <v>3964387.31</v>
      </c>
      <c r="I19" s="796">
        <f>+H19*100/G19</f>
        <v>18.575519210945554</v>
      </c>
      <c r="J19" s="774">
        <v>36</v>
      </c>
      <c r="K19" s="776">
        <f>+'[5]มาตการ รวมงบบุคลากร'!$K$19</f>
        <v>18002987.309999999</v>
      </c>
      <c r="L19" s="797">
        <f>+K19*100/G19</f>
        <v>84.354733904976086</v>
      </c>
      <c r="M19" s="778" t="s">
        <v>278</v>
      </c>
    </row>
    <row r="20" spans="1:13" ht="55.8" x14ac:dyDescent="0.25">
      <c r="A20" s="771" t="s">
        <v>102</v>
      </c>
      <c r="B20" s="772" t="s">
        <v>244</v>
      </c>
      <c r="C20" s="772"/>
      <c r="D20" s="772"/>
      <c r="E20" s="773"/>
      <c r="F20" s="774">
        <v>38</v>
      </c>
      <c r="G20" s="779">
        <f>+[7]รายงานผลการเบิกจ่าย!$G$20</f>
        <v>21342000</v>
      </c>
      <c r="H20" s="776">
        <f>+[7]รายงานผลการเบิกจ่าย!$H$20</f>
        <v>12683037.310000001</v>
      </c>
      <c r="I20" s="797">
        <f>+H20*100/G20</f>
        <v>59.427594930184611</v>
      </c>
      <c r="J20" s="774">
        <v>59</v>
      </c>
      <c r="K20" s="776">
        <f>+[7]รายงานผลการเบิกจ่าย!$K$20</f>
        <v>20429637.309999999</v>
      </c>
      <c r="L20" s="797">
        <f>+K20*100/G20</f>
        <v>95.725036594508467</v>
      </c>
      <c r="M20" s="778" t="s">
        <v>277</v>
      </c>
    </row>
    <row r="21" spans="1:13" ht="18.600000000000001" x14ac:dyDescent="0.25">
      <c r="A21" s="771" t="s">
        <v>103</v>
      </c>
      <c r="B21" s="772" t="s">
        <v>245</v>
      </c>
      <c r="C21" s="772"/>
      <c r="D21" s="772"/>
      <c r="E21" s="773"/>
      <c r="F21" s="774">
        <v>55</v>
      </c>
      <c r="G21" s="775">
        <f>+[6]ระบบการควบคุมฯ!F1638</f>
        <v>21044950</v>
      </c>
      <c r="H21" s="776">
        <f>+[6]ระบบการควบคุมฯ!L1638+[6]ระบบการควบคุมฯ!K1638</f>
        <v>18730575.41</v>
      </c>
      <c r="I21" s="798">
        <f>+H21*100/G21</f>
        <v>89.002708060603609</v>
      </c>
      <c r="J21" s="774">
        <v>69</v>
      </c>
      <c r="K21" s="776">
        <f>+[6]ระบบการควบคุมฯ!G1638+[6]ระบบการควบคุมฯ!H1638+[6]ระบบการควบคุมฯ!K1638+[6]ระบบการควบคุมฯ!L1638</f>
        <v>20401175.41</v>
      </c>
      <c r="L21" s="798">
        <f>+K21*100/G21</f>
        <v>96.940954528283513</v>
      </c>
      <c r="M21" s="778"/>
    </row>
    <row r="22" spans="1:13" ht="18.600000000000001" x14ac:dyDescent="0.25">
      <c r="A22" s="771" t="s">
        <v>104</v>
      </c>
      <c r="B22" s="772" t="s">
        <v>246</v>
      </c>
      <c r="C22" s="772"/>
      <c r="D22" s="772"/>
      <c r="E22" s="773"/>
      <c r="F22" s="774">
        <v>75</v>
      </c>
      <c r="G22" s="776"/>
      <c r="H22" s="776"/>
      <c r="I22" s="799"/>
      <c r="J22" s="774">
        <v>100</v>
      </c>
      <c r="K22" s="791"/>
      <c r="L22" s="791"/>
      <c r="M22" s="778"/>
    </row>
    <row r="23" spans="1:13" ht="18.600000000000001" x14ac:dyDescent="0.55000000000000004">
      <c r="A23" s="800"/>
      <c r="B23" s="801" t="s">
        <v>105</v>
      </c>
      <c r="C23" s="556"/>
      <c r="D23" s="556"/>
      <c r="E23" s="785"/>
      <c r="F23" s="786"/>
      <c r="G23" s="802"/>
      <c r="H23" s="803">
        <f>+[6]ระบบการควบคุมฯ!H1638+[6]ระบบการควบคุมฯ!G1638</f>
        <v>1670600</v>
      </c>
      <c r="I23" s="804">
        <f>+H23*100/G21</f>
        <v>7.9382464676798943</v>
      </c>
      <c r="J23" s="786"/>
      <c r="K23" s="787"/>
      <c r="L23" s="805"/>
      <c r="M23" s="806"/>
    </row>
    <row r="24" spans="1:13" ht="18.600000000000001" x14ac:dyDescent="0.55000000000000004">
      <c r="A24" s="800"/>
      <c r="B24" s="801" t="s">
        <v>106</v>
      </c>
      <c r="C24" s="556"/>
      <c r="D24" s="556"/>
      <c r="E24" s="785"/>
      <c r="F24" s="786"/>
      <c r="G24" s="802"/>
      <c r="H24" s="807"/>
      <c r="I24" s="807"/>
      <c r="J24" s="786"/>
      <c r="K24" s="787"/>
      <c r="L24" s="805"/>
      <c r="M24" s="806"/>
    </row>
    <row r="25" spans="1:13" ht="18.600000000000001" x14ac:dyDescent="0.55000000000000004">
      <c r="A25" s="800"/>
      <c r="B25" s="801" t="s">
        <v>107</v>
      </c>
      <c r="C25" s="556"/>
      <c r="D25" s="556"/>
      <c r="E25" s="785"/>
      <c r="F25" s="786"/>
      <c r="G25" s="802"/>
      <c r="H25" s="807">
        <f>+[6]ระบบการควบคุมฯ!M1638</f>
        <v>643774.59</v>
      </c>
      <c r="I25" s="807">
        <f>+H25*100/G21</f>
        <v>3.0590454717164928</v>
      </c>
      <c r="J25" s="786"/>
      <c r="K25" s="787"/>
      <c r="L25" s="805" t="s">
        <v>293</v>
      </c>
      <c r="M25" s="808">
        <f>+[6]ระบบการควบคุมฯ!M1382</f>
        <v>642074.59</v>
      </c>
    </row>
    <row r="26" spans="1:13" ht="18.600000000000001" x14ac:dyDescent="0.55000000000000004">
      <c r="A26" s="809"/>
      <c r="B26" s="810" t="s">
        <v>108</v>
      </c>
      <c r="C26" s="811"/>
      <c r="D26" s="811"/>
      <c r="E26" s="812"/>
      <c r="F26" s="813"/>
      <c r="G26" s="814"/>
      <c r="H26" s="815"/>
      <c r="I26" s="1236">
        <f>+H26*100/G21</f>
        <v>0</v>
      </c>
      <c r="J26" s="813"/>
      <c r="K26" s="814"/>
      <c r="L26" s="816"/>
      <c r="M26" s="817"/>
    </row>
    <row r="27" spans="1:13" ht="18.600000000000001" hidden="1" customHeight="1" x14ac:dyDescent="0.55000000000000004">
      <c r="A27" s="556"/>
      <c r="B27" s="556"/>
      <c r="C27" s="556"/>
      <c r="D27" s="556"/>
      <c r="E27" s="556"/>
      <c r="F27" s="818" t="s">
        <v>109</v>
      </c>
      <c r="G27" s="819"/>
      <c r="H27" s="820" t="s">
        <v>201</v>
      </c>
      <c r="I27" s="556"/>
      <c r="J27" s="818" t="s">
        <v>109</v>
      </c>
      <c r="K27" s="819"/>
      <c r="L27" s="556"/>
      <c r="M27" s="556"/>
    </row>
    <row r="28" spans="1:13" ht="18.600000000000001" hidden="1" customHeight="1" x14ac:dyDescent="0.55000000000000004">
      <c r="A28" s="556"/>
      <c r="B28" s="821"/>
      <c r="C28" s="821"/>
      <c r="D28" s="821"/>
      <c r="E28" s="821"/>
      <c r="F28" s="1328" t="s">
        <v>202</v>
      </c>
      <c r="G28" s="1328"/>
      <c r="H28" s="821"/>
      <c r="I28" s="821"/>
      <c r="J28" s="821"/>
      <c r="K28" s="821"/>
      <c r="L28" s="821"/>
      <c r="M28" s="821"/>
    </row>
    <row r="29" spans="1:13" ht="21" hidden="1" customHeight="1" x14ac:dyDescent="0.55000000000000004">
      <c r="A29" s="556"/>
      <c r="B29" s="821"/>
      <c r="C29" s="821"/>
      <c r="D29" s="821" t="s">
        <v>203</v>
      </c>
      <c r="E29" s="821"/>
      <c r="F29" s="823"/>
      <c r="G29" s="821"/>
      <c r="H29" s="821"/>
      <c r="I29" s="821"/>
      <c r="J29" s="823"/>
      <c r="K29" s="821"/>
      <c r="L29" s="821"/>
      <c r="M29" s="821"/>
    </row>
    <row r="30" spans="1:13" ht="21" hidden="1" customHeight="1" x14ac:dyDescent="0.55000000000000004">
      <c r="A30" s="556"/>
      <c r="B30" s="556"/>
      <c r="C30" s="556"/>
      <c r="D30" s="556"/>
      <c r="E30" s="556"/>
      <c r="F30" s="1329" t="s">
        <v>186</v>
      </c>
      <c r="G30" s="1329"/>
      <c r="H30" s="819"/>
      <c r="I30" s="556"/>
      <c r="J30" s="556"/>
      <c r="K30" s="819"/>
      <c r="L30" s="556"/>
      <c r="M30" s="556"/>
    </row>
    <row r="31" spans="1:13" ht="18.600000000000001" hidden="1" customHeight="1" x14ac:dyDescent="0.55000000000000004">
      <c r="A31" s="556"/>
      <c r="B31" s="556"/>
      <c r="C31" s="556"/>
      <c r="D31" s="556"/>
      <c r="E31" s="556"/>
      <c r="F31" s="758"/>
      <c r="G31" s="819"/>
      <c r="H31" s="819"/>
      <c r="I31" s="556"/>
      <c r="J31" s="758"/>
      <c r="K31" s="819"/>
      <c r="L31" s="556"/>
      <c r="M31" s="556"/>
    </row>
    <row r="32" spans="1:13" ht="18.600000000000001" hidden="1" customHeight="1" x14ac:dyDescent="0.55000000000000004">
      <c r="A32" s="556"/>
      <c r="B32" s="556"/>
      <c r="C32" s="556"/>
      <c r="D32" s="1328" t="s">
        <v>20</v>
      </c>
      <c r="E32" s="1328"/>
      <c r="F32" s="1328"/>
      <c r="G32" s="819"/>
      <c r="H32" s="820" t="s">
        <v>204</v>
      </c>
      <c r="I32" s="556"/>
      <c r="J32" s="556"/>
      <c r="K32" s="819"/>
      <c r="L32" s="556"/>
      <c r="M32" s="556"/>
    </row>
    <row r="33" spans="1:13" ht="18.600000000000001" hidden="1" customHeight="1" x14ac:dyDescent="0.55000000000000004">
      <c r="A33" s="758"/>
      <c r="B33" s="758"/>
      <c r="C33" s="758"/>
      <c r="D33" s="758"/>
      <c r="E33" s="758"/>
      <c r="F33" s="1331" t="s">
        <v>62</v>
      </c>
      <c r="G33" s="1331"/>
      <c r="H33" s="824"/>
      <c r="I33" s="758"/>
      <c r="J33" s="758"/>
      <c r="K33" s="824"/>
      <c r="L33" s="758"/>
      <c r="M33" s="758"/>
    </row>
    <row r="34" spans="1:13" ht="18.600000000000001" hidden="1" customHeight="1" x14ac:dyDescent="0.55000000000000004">
      <c r="A34" s="758"/>
      <c r="B34" s="825"/>
      <c r="C34" s="825" t="s">
        <v>205</v>
      </c>
      <c r="D34" s="825"/>
      <c r="E34" s="825"/>
      <c r="F34" s="825"/>
      <c r="G34" s="824"/>
      <c r="H34" s="824"/>
      <c r="I34" s="825"/>
      <c r="J34" s="825"/>
      <c r="K34" s="824"/>
      <c r="L34" s="825"/>
      <c r="M34" s="825"/>
    </row>
    <row r="35" spans="1:13" ht="18.600000000000001" hidden="1" customHeight="1" x14ac:dyDescent="0.55000000000000004">
      <c r="A35" s="1332" t="s">
        <v>206</v>
      </c>
      <c r="B35" s="1332"/>
      <c r="C35" s="1332"/>
      <c r="D35" s="1332"/>
      <c r="E35" s="1332"/>
      <c r="F35" s="1332"/>
      <c r="G35" s="1332"/>
      <c r="H35" s="1332"/>
      <c r="I35" s="1332"/>
      <c r="J35" s="1332"/>
      <c r="K35" s="1332"/>
      <c r="L35" s="1332"/>
      <c r="M35" s="1332"/>
    </row>
    <row r="36" spans="1:13" ht="18.600000000000001" hidden="1" customHeight="1" x14ac:dyDescent="0.55000000000000004">
      <c r="A36" s="1332" t="s">
        <v>48</v>
      </c>
      <c r="B36" s="1332"/>
      <c r="C36" s="1332"/>
      <c r="D36" s="1332"/>
      <c r="E36" s="1332"/>
      <c r="F36" s="1332"/>
      <c r="G36" s="1332"/>
      <c r="H36" s="1332"/>
      <c r="I36" s="1332"/>
      <c r="J36" s="1332"/>
      <c r="K36" s="1332"/>
      <c r="L36" s="1332"/>
      <c r="M36" s="1332"/>
    </row>
    <row r="37" spans="1:13" ht="18.600000000000001" x14ac:dyDescent="0.55000000000000004">
      <c r="A37" s="826"/>
      <c r="B37" s="827"/>
      <c r="C37" s="828" t="s">
        <v>113</v>
      </c>
      <c r="D37" s="826"/>
      <c r="E37" s="826"/>
      <c r="F37" s="825"/>
      <c r="G37" s="829"/>
      <c r="H37" s="1333" t="s">
        <v>247</v>
      </c>
      <c r="I37" s="1333"/>
      <c r="J37" s="1333"/>
      <c r="K37" s="1333"/>
      <c r="L37" s="1333"/>
      <c r="M37" s="826"/>
    </row>
    <row r="38" spans="1:13" ht="18.600000000000001" x14ac:dyDescent="0.55000000000000004">
      <c r="A38" s="826"/>
      <c r="B38" s="830"/>
      <c r="C38" s="828" t="s">
        <v>114</v>
      </c>
      <c r="D38" s="826"/>
      <c r="E38" s="826"/>
      <c r="F38" s="825"/>
      <c r="G38" s="829"/>
      <c r="H38" s="820"/>
      <c r="I38" s="559"/>
      <c r="J38" s="559"/>
      <c r="K38" s="820"/>
      <c r="L38" s="559"/>
      <c r="M38" s="826"/>
    </row>
    <row r="39" spans="1:13" s="651" customFormat="1" ht="18.600000000000001" x14ac:dyDescent="0.55000000000000004">
      <c r="A39" s="831" t="s">
        <v>109</v>
      </c>
      <c r="B39" s="557"/>
      <c r="C39" s="556"/>
      <c r="D39" s="559" t="s">
        <v>189</v>
      </c>
      <c r="E39" s="832"/>
      <c r="F39" s="758"/>
      <c r="G39" s="829"/>
      <c r="H39" s="833" t="s">
        <v>20</v>
      </c>
      <c r="I39" s="556"/>
      <c r="J39" s="758"/>
      <c r="K39" s="820" t="s">
        <v>115</v>
      </c>
      <c r="L39" s="832"/>
      <c r="M39" s="832"/>
    </row>
    <row r="40" spans="1:13" ht="18.600000000000001" x14ac:dyDescent="0.55000000000000004">
      <c r="A40" s="1328" t="s">
        <v>110</v>
      </c>
      <c r="B40" s="1328"/>
      <c r="C40" s="1328"/>
      <c r="D40" s="556" t="s">
        <v>248</v>
      </c>
      <c r="E40" s="556"/>
      <c r="F40" s="758"/>
      <c r="G40" s="819"/>
      <c r="H40" s="829" t="s">
        <v>116</v>
      </c>
      <c r="I40" s="832"/>
      <c r="J40" s="758"/>
      <c r="K40" s="819" t="s">
        <v>249</v>
      </c>
      <c r="L40" s="556"/>
      <c r="M40" s="556"/>
    </row>
    <row r="41" spans="1:13" ht="18.600000000000001" x14ac:dyDescent="0.55000000000000004">
      <c r="A41" s="821" t="s">
        <v>49</v>
      </c>
      <c r="B41" s="822"/>
      <c r="C41" s="822"/>
      <c r="D41" s="556"/>
      <c r="E41" s="556"/>
      <c r="F41" s="758"/>
      <c r="G41" s="1332" t="s">
        <v>133</v>
      </c>
      <c r="H41" s="1332"/>
      <c r="I41" s="1332"/>
      <c r="J41" s="1332"/>
      <c r="K41" s="1332"/>
      <c r="L41" s="758"/>
      <c r="M41" s="758"/>
    </row>
    <row r="42" spans="1:13" ht="18.600000000000001" x14ac:dyDescent="0.55000000000000004">
      <c r="A42" s="104"/>
      <c r="B42" s="104"/>
      <c r="C42" s="104"/>
      <c r="D42" s="90"/>
      <c r="E42" s="90"/>
      <c r="F42" s="29"/>
      <c r="G42" s="1330" t="s">
        <v>213</v>
      </c>
      <c r="H42" s="1330"/>
      <c r="I42" s="1330"/>
      <c r="J42" s="1330"/>
      <c r="K42" s="1330"/>
      <c r="L42" s="105"/>
      <c r="M42" s="105"/>
    </row>
    <row r="43" spans="1:13" ht="18.600000000000001" hidden="1" x14ac:dyDescent="0.55000000000000004">
      <c r="A43" s="104"/>
      <c r="B43" s="104"/>
      <c r="C43" s="104"/>
      <c r="D43" s="90"/>
      <c r="E43" s="90"/>
      <c r="F43" s="29"/>
      <c r="G43" s="1327" t="s">
        <v>213</v>
      </c>
      <c r="H43" s="1327"/>
      <c r="I43" s="1327"/>
      <c r="J43" s="1327"/>
      <c r="K43" s="1327"/>
      <c r="L43" s="105"/>
      <c r="M43" s="105"/>
    </row>
    <row r="44" spans="1:13" ht="18.600000000000001" hidden="1" x14ac:dyDescent="0.55000000000000004">
      <c r="A44" s="104"/>
      <c r="B44" s="104"/>
      <c r="C44" s="104"/>
      <c r="D44" s="90"/>
      <c r="E44" s="90"/>
      <c r="F44" s="29"/>
      <c r="G44" s="1327" t="s">
        <v>205</v>
      </c>
      <c r="H44" s="1327"/>
      <c r="I44" s="1327"/>
      <c r="J44" s="1327"/>
      <c r="K44" s="1327"/>
      <c r="L44" s="29"/>
      <c r="M44" s="29"/>
    </row>
  </sheetData>
  <mergeCells count="24"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  <mergeCell ref="H6:I6"/>
    <mergeCell ref="J6:J7"/>
    <mergeCell ref="K6:L6"/>
    <mergeCell ref="M6:M7"/>
    <mergeCell ref="A6:E7"/>
    <mergeCell ref="F6:F7"/>
    <mergeCell ref="G6:G7"/>
    <mergeCell ref="A1:M1"/>
    <mergeCell ref="A2:M2"/>
    <mergeCell ref="A3:M3"/>
    <mergeCell ref="A4:M4"/>
    <mergeCell ref="C5:L5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2026-06-30T16:04:55Z</dcterms:modified>
</cp:coreProperties>
</file>