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iskSecureAccess\งวด 69\ขึ้นระบบ 69\"/>
    </mc:Choice>
  </mc:AlternateContent>
  <xr:revisionPtr revIDLastSave="0" documentId="8_{78F68C0C-20E2-4D6C-B035-A66903B28436}" xr6:coauthVersionLast="47" xr6:coauthVersionMax="47" xr10:uidLastSave="{00000000-0000-0000-0000-000000000000}"/>
  <bookViews>
    <workbookView xWindow="-108" yWindow="-108" windowWidth="16608" windowHeight="8832" xr2:uid="{CA6ECDEC-3DB6-42B9-B9A3-AB49A7FE8FA7}"/>
  </bookViews>
  <sheets>
    <sheet name="เงินกันไว้เบิกเหลื่อมปี งบปี " sheetId="3" r:id="rId1"/>
    <sheet name="งบลงทุน" sheetId="4" r:id="rId2"/>
    <sheet name="งบประจำและงบพัฒนาคุณภาพการศึกษา" sheetId="1" r:id="rId3"/>
    <sheet name="งบสพฐ" sheetId="6" r:id="rId4"/>
    <sheet name="รายงานผลการเบิกจ่าย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2">งบประจำและงบพัฒนาคุณภาพการศึกษา!$1:$7</definedName>
    <definedName name="_xlnm.Print_Titles" localSheetId="1">งบลงทุน!$1:$5</definedName>
    <definedName name="_xlnm.Print_Titles" localSheetId="0">'เงินกันไว้เบิกเหลื่อมปี งบปี 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4" i="3" l="1"/>
  <c r="B114" i="3"/>
  <c r="C112" i="3"/>
  <c r="B112" i="3"/>
  <c r="B110" i="3"/>
  <c r="J108" i="3"/>
  <c r="G108" i="3"/>
  <c r="F108" i="3"/>
  <c r="B108" i="3"/>
  <c r="J107" i="3"/>
  <c r="I107" i="3"/>
  <c r="H107" i="3"/>
  <c r="G107" i="3"/>
  <c r="K107" i="3" s="1"/>
  <c r="F107" i="3"/>
  <c r="E107" i="3"/>
  <c r="I106" i="3"/>
  <c r="G106" i="3"/>
  <c r="E106" i="3"/>
  <c r="K106" i="3" s="1"/>
  <c r="J105" i="3"/>
  <c r="J102" i="3" s="1"/>
  <c r="I105" i="3"/>
  <c r="H105" i="3"/>
  <c r="G105" i="3"/>
  <c r="F105" i="3"/>
  <c r="F102" i="3" s="1"/>
  <c r="E105" i="3"/>
  <c r="D105" i="3"/>
  <c r="K105" i="3" s="1"/>
  <c r="C105" i="3"/>
  <c r="B105" i="3"/>
  <c r="A105" i="3"/>
  <c r="J104" i="3"/>
  <c r="I104" i="3"/>
  <c r="I102" i="3" s="1"/>
  <c r="H104" i="3"/>
  <c r="G104" i="3"/>
  <c r="F104" i="3"/>
  <c r="E104" i="3"/>
  <c r="E102" i="3" s="1"/>
  <c r="D104" i="3"/>
  <c r="C104" i="3"/>
  <c r="B104" i="3"/>
  <c r="A104" i="3"/>
  <c r="J103" i="3"/>
  <c r="I103" i="3"/>
  <c r="H103" i="3"/>
  <c r="H102" i="3" s="1"/>
  <c r="G103" i="3"/>
  <c r="F103" i="3"/>
  <c r="E103" i="3"/>
  <c r="D103" i="3"/>
  <c r="C103" i="3"/>
  <c r="B103" i="3"/>
  <c r="A103" i="3"/>
  <c r="G102" i="3"/>
  <c r="C102" i="3"/>
  <c r="B102" i="3"/>
  <c r="J101" i="3"/>
  <c r="I101" i="3"/>
  <c r="H101" i="3"/>
  <c r="G101" i="3"/>
  <c r="F101" i="3"/>
  <c r="E101" i="3"/>
  <c r="D101" i="3"/>
  <c r="C101" i="3"/>
  <c r="B101" i="3"/>
  <c r="A101" i="3"/>
  <c r="J100" i="3"/>
  <c r="I100" i="3"/>
  <c r="H100" i="3"/>
  <c r="H96" i="3" s="1"/>
  <c r="H95" i="3" s="1"/>
  <c r="G100" i="3"/>
  <c r="F100" i="3"/>
  <c r="E100" i="3"/>
  <c r="D100" i="3"/>
  <c r="K100" i="3" s="1"/>
  <c r="C100" i="3"/>
  <c r="B100" i="3"/>
  <c r="A100" i="3"/>
  <c r="J99" i="3"/>
  <c r="I99" i="3"/>
  <c r="H99" i="3"/>
  <c r="G99" i="3"/>
  <c r="G96" i="3" s="1"/>
  <c r="F99" i="3"/>
  <c r="E99" i="3"/>
  <c r="D99" i="3"/>
  <c r="C99" i="3"/>
  <c r="B99" i="3"/>
  <c r="A99" i="3"/>
  <c r="J98" i="3"/>
  <c r="J96" i="3" s="1"/>
  <c r="I98" i="3"/>
  <c r="H98" i="3"/>
  <c r="G98" i="3"/>
  <c r="F98" i="3"/>
  <c r="F96" i="3" s="1"/>
  <c r="E98" i="3"/>
  <c r="D98" i="3"/>
  <c r="K98" i="3" s="1"/>
  <c r="C98" i="3"/>
  <c r="B98" i="3"/>
  <c r="A98" i="3"/>
  <c r="J97" i="3"/>
  <c r="I97" i="3"/>
  <c r="H97" i="3"/>
  <c r="G97" i="3"/>
  <c r="F97" i="3"/>
  <c r="E97" i="3"/>
  <c r="D97" i="3"/>
  <c r="C97" i="3"/>
  <c r="B97" i="3"/>
  <c r="A97" i="3"/>
  <c r="D96" i="3"/>
  <c r="C96" i="3"/>
  <c r="B96" i="3"/>
  <c r="J95" i="3"/>
  <c r="F95" i="3"/>
  <c r="C95" i="3"/>
  <c r="B95" i="3"/>
  <c r="B111" i="3" s="1"/>
  <c r="A95" i="3"/>
  <c r="B94" i="3"/>
  <c r="J93" i="3"/>
  <c r="J92" i="3" s="1"/>
  <c r="F93" i="3"/>
  <c r="F92" i="3" s="1"/>
  <c r="F91" i="3" s="1"/>
  <c r="C93" i="3"/>
  <c r="B93" i="3"/>
  <c r="C92" i="3"/>
  <c r="B92" i="3"/>
  <c r="J91" i="3"/>
  <c r="B91" i="3"/>
  <c r="A91" i="3"/>
  <c r="C90" i="3"/>
  <c r="J89" i="3"/>
  <c r="I89" i="3"/>
  <c r="I88" i="3" s="1"/>
  <c r="I81" i="3" s="1"/>
  <c r="I80" i="3" s="1"/>
  <c r="H89" i="3"/>
  <c r="G89" i="3"/>
  <c r="F89" i="3"/>
  <c r="E89" i="3"/>
  <c r="E88" i="3" s="1"/>
  <c r="E81" i="3" s="1"/>
  <c r="E109" i="3" s="1"/>
  <c r="E110" i="3" s="1"/>
  <c r="D89" i="3"/>
  <c r="C89" i="3"/>
  <c r="B89" i="3"/>
  <c r="A89" i="3"/>
  <c r="J88" i="3"/>
  <c r="H88" i="3"/>
  <c r="F88" i="3"/>
  <c r="C88" i="3"/>
  <c r="B88" i="3"/>
  <c r="C87" i="3"/>
  <c r="J86" i="3"/>
  <c r="I86" i="3"/>
  <c r="H86" i="3"/>
  <c r="G86" i="3"/>
  <c r="F86" i="3"/>
  <c r="E86" i="3"/>
  <c r="D86" i="3"/>
  <c r="C86" i="3"/>
  <c r="B86" i="3"/>
  <c r="J85" i="3"/>
  <c r="I85" i="3"/>
  <c r="H85" i="3"/>
  <c r="G85" i="3"/>
  <c r="F85" i="3"/>
  <c r="E85" i="3"/>
  <c r="D85" i="3"/>
  <c r="K85" i="3" s="1"/>
  <c r="C85" i="3"/>
  <c r="B85" i="3"/>
  <c r="B84" i="3"/>
  <c r="J83" i="3"/>
  <c r="I83" i="3"/>
  <c r="H83" i="3"/>
  <c r="G83" i="3"/>
  <c r="G82" i="3" s="1"/>
  <c r="F83" i="3"/>
  <c r="E83" i="3"/>
  <c r="D83" i="3"/>
  <c r="C83" i="3"/>
  <c r="B83" i="3"/>
  <c r="A83" i="3"/>
  <c r="J82" i="3"/>
  <c r="J81" i="3" s="1"/>
  <c r="J109" i="3" s="1"/>
  <c r="J110" i="3" s="1"/>
  <c r="I82" i="3"/>
  <c r="H82" i="3"/>
  <c r="H81" i="3" s="1"/>
  <c r="F82" i="3"/>
  <c r="F81" i="3" s="1"/>
  <c r="E82" i="3"/>
  <c r="D82" i="3"/>
  <c r="B82" i="3"/>
  <c r="G81" i="3"/>
  <c r="G109" i="3" s="1"/>
  <c r="G110" i="3" s="1"/>
  <c r="C81" i="3"/>
  <c r="B81" i="3"/>
  <c r="B109" i="3" s="1"/>
  <c r="A81" i="3"/>
  <c r="J80" i="3"/>
  <c r="C80" i="3"/>
  <c r="B80" i="3"/>
  <c r="K79" i="3"/>
  <c r="J79" i="3"/>
  <c r="I79" i="3"/>
  <c r="H79" i="3"/>
  <c r="F79" i="3"/>
  <c r="E79" i="3"/>
  <c r="D79" i="3"/>
  <c r="C79" i="3"/>
  <c r="B79" i="3"/>
  <c r="A79" i="3"/>
  <c r="K78" i="3"/>
  <c r="J78" i="3"/>
  <c r="I78" i="3"/>
  <c r="H78" i="3"/>
  <c r="F78" i="3"/>
  <c r="E78" i="3"/>
  <c r="D78" i="3"/>
  <c r="B78" i="3"/>
  <c r="A78" i="3"/>
  <c r="K77" i="3"/>
  <c r="J77" i="3"/>
  <c r="I77" i="3"/>
  <c r="H77" i="3"/>
  <c r="F77" i="3"/>
  <c r="E77" i="3"/>
  <c r="D77" i="3"/>
  <c r="B77" i="3"/>
  <c r="A77" i="3"/>
  <c r="K76" i="3"/>
  <c r="J76" i="3"/>
  <c r="I76" i="3"/>
  <c r="H76" i="3"/>
  <c r="F76" i="3"/>
  <c r="E76" i="3"/>
  <c r="D76" i="3"/>
  <c r="C76" i="3"/>
  <c r="B76" i="3"/>
  <c r="A76" i="3"/>
  <c r="K75" i="3"/>
  <c r="J75" i="3"/>
  <c r="I75" i="3"/>
  <c r="H75" i="3"/>
  <c r="F75" i="3"/>
  <c r="E75" i="3"/>
  <c r="D75" i="3"/>
  <c r="C75" i="3"/>
  <c r="B75" i="3"/>
  <c r="A75" i="3"/>
  <c r="K74" i="3"/>
  <c r="J74" i="3"/>
  <c r="I74" i="3"/>
  <c r="H74" i="3"/>
  <c r="F74" i="3"/>
  <c r="E74" i="3"/>
  <c r="D74" i="3"/>
  <c r="B74" i="3"/>
  <c r="A74" i="3"/>
  <c r="J72" i="3"/>
  <c r="I72" i="3"/>
  <c r="H72" i="3"/>
  <c r="H68" i="3" s="1"/>
  <c r="H67" i="3" s="1"/>
  <c r="H53" i="3" s="1"/>
  <c r="G72" i="3"/>
  <c r="F72" i="3"/>
  <c r="E72" i="3"/>
  <c r="D72" i="3"/>
  <c r="K72" i="3" s="1"/>
  <c r="C72" i="3"/>
  <c r="B72" i="3"/>
  <c r="J71" i="3"/>
  <c r="J68" i="3" s="1"/>
  <c r="J67" i="3" s="1"/>
  <c r="J53" i="3" s="1"/>
  <c r="J51" i="3" s="1"/>
  <c r="J50" i="3" s="1"/>
  <c r="J49" i="3" s="1"/>
  <c r="I71" i="3"/>
  <c r="H71" i="3"/>
  <c r="G71" i="3"/>
  <c r="F71" i="3"/>
  <c r="F68" i="3" s="1"/>
  <c r="F67" i="3" s="1"/>
  <c r="F53" i="3" s="1"/>
  <c r="F51" i="3" s="1"/>
  <c r="E71" i="3"/>
  <c r="D71" i="3"/>
  <c r="C71" i="3"/>
  <c r="B71" i="3"/>
  <c r="C70" i="3"/>
  <c r="K69" i="3"/>
  <c r="J69" i="3"/>
  <c r="I69" i="3"/>
  <c r="H69" i="3"/>
  <c r="F69" i="3"/>
  <c r="E69" i="3"/>
  <c r="D69" i="3"/>
  <c r="C69" i="3"/>
  <c r="B69" i="3"/>
  <c r="I68" i="3"/>
  <c r="G68" i="3"/>
  <c r="E68" i="3"/>
  <c r="C68" i="3"/>
  <c r="B68" i="3"/>
  <c r="I67" i="3"/>
  <c r="G67" i="3"/>
  <c r="E67" i="3"/>
  <c r="B67" i="3"/>
  <c r="K66" i="3"/>
  <c r="J66" i="3"/>
  <c r="I66" i="3"/>
  <c r="I65" i="3" s="1"/>
  <c r="H66" i="3"/>
  <c r="E66" i="3"/>
  <c r="K65" i="3"/>
  <c r="J65" i="3"/>
  <c r="H65" i="3"/>
  <c r="F65" i="3"/>
  <c r="E65" i="3"/>
  <c r="D65" i="3"/>
  <c r="K64" i="3"/>
  <c r="J64" i="3"/>
  <c r="I64" i="3"/>
  <c r="H64" i="3"/>
  <c r="E64" i="3"/>
  <c r="K62" i="3"/>
  <c r="K61" i="3" s="1"/>
  <c r="I62" i="3"/>
  <c r="H62" i="3"/>
  <c r="J61" i="3"/>
  <c r="I61" i="3"/>
  <c r="H61" i="3"/>
  <c r="G61" i="3"/>
  <c r="F61" i="3"/>
  <c r="E61" i="3"/>
  <c r="D61" i="3"/>
  <c r="D63" i="3" s="1"/>
  <c r="C61" i="3"/>
  <c r="B61" i="3"/>
  <c r="A61" i="3"/>
  <c r="C60" i="3"/>
  <c r="J58" i="3"/>
  <c r="H58" i="3"/>
  <c r="J56" i="3"/>
  <c r="I56" i="3"/>
  <c r="H56" i="3"/>
  <c r="H44" i="3" s="1"/>
  <c r="F56" i="3"/>
  <c r="E56" i="3"/>
  <c r="D56" i="3"/>
  <c r="D55" i="3" s="1"/>
  <c r="D54" i="3" s="1"/>
  <c r="J55" i="3"/>
  <c r="I55" i="3"/>
  <c r="I54" i="3" s="1"/>
  <c r="H55" i="3"/>
  <c r="H54" i="3" s="1"/>
  <c r="F55" i="3"/>
  <c r="E55" i="3"/>
  <c r="E54" i="3" s="1"/>
  <c r="J54" i="3"/>
  <c r="F54" i="3"/>
  <c r="B54" i="3"/>
  <c r="I53" i="3"/>
  <c r="G53" i="3"/>
  <c r="E53" i="3"/>
  <c r="J52" i="3"/>
  <c r="I52" i="3"/>
  <c r="F52" i="3"/>
  <c r="E52" i="3"/>
  <c r="B52" i="3"/>
  <c r="I51" i="3"/>
  <c r="I50" i="3" s="1"/>
  <c r="I49" i="3" s="1"/>
  <c r="E51" i="3"/>
  <c r="C50" i="3"/>
  <c r="B50" i="3"/>
  <c r="G49" i="3"/>
  <c r="B49" i="3"/>
  <c r="K46" i="3"/>
  <c r="K45" i="3" s="1"/>
  <c r="J46" i="3"/>
  <c r="I46" i="3"/>
  <c r="H46" i="3"/>
  <c r="F46" i="3"/>
  <c r="F45" i="3" s="1"/>
  <c r="E46" i="3"/>
  <c r="D46" i="3"/>
  <c r="C46" i="3"/>
  <c r="B46" i="3"/>
  <c r="A46" i="3"/>
  <c r="J45" i="3"/>
  <c r="I45" i="3"/>
  <c r="I44" i="3" s="1"/>
  <c r="H45" i="3"/>
  <c r="E45" i="3"/>
  <c r="D45" i="3"/>
  <c r="C45" i="3"/>
  <c r="B45" i="3"/>
  <c r="A45" i="3"/>
  <c r="J44" i="3"/>
  <c r="F44" i="3"/>
  <c r="E44" i="3"/>
  <c r="C44" i="3"/>
  <c r="B44" i="3"/>
  <c r="K43" i="3"/>
  <c r="J43" i="3"/>
  <c r="I43" i="3"/>
  <c r="H43" i="3"/>
  <c r="H42" i="3" s="1"/>
  <c r="F43" i="3"/>
  <c r="E43" i="3"/>
  <c r="D43" i="3"/>
  <c r="C43" i="3"/>
  <c r="B43" i="3"/>
  <c r="A43" i="3"/>
  <c r="K42" i="3"/>
  <c r="J42" i="3"/>
  <c r="I42" i="3"/>
  <c r="F42" i="3"/>
  <c r="E42" i="3"/>
  <c r="D42" i="3"/>
  <c r="C42" i="3"/>
  <c r="B42" i="3"/>
  <c r="A42" i="3"/>
  <c r="K41" i="3"/>
  <c r="J41" i="3"/>
  <c r="I41" i="3"/>
  <c r="H41" i="3"/>
  <c r="H40" i="3" s="1"/>
  <c r="F41" i="3"/>
  <c r="E41" i="3"/>
  <c r="D41" i="3"/>
  <c r="C41" i="3"/>
  <c r="B41" i="3"/>
  <c r="A41" i="3"/>
  <c r="K40" i="3"/>
  <c r="J40" i="3"/>
  <c r="I40" i="3"/>
  <c r="F40" i="3"/>
  <c r="E40" i="3"/>
  <c r="D40" i="3"/>
  <c r="C40" i="3"/>
  <c r="B40" i="3"/>
  <c r="A40" i="3"/>
  <c r="K39" i="3"/>
  <c r="J39" i="3"/>
  <c r="I39" i="3"/>
  <c r="H39" i="3"/>
  <c r="H38" i="3" s="1"/>
  <c r="F39" i="3"/>
  <c r="E39" i="3"/>
  <c r="D39" i="3"/>
  <c r="C39" i="3"/>
  <c r="B39" i="3"/>
  <c r="A39" i="3"/>
  <c r="K38" i="3"/>
  <c r="J38" i="3"/>
  <c r="I38" i="3"/>
  <c r="F38" i="3"/>
  <c r="E38" i="3"/>
  <c r="D38" i="3"/>
  <c r="C38" i="3"/>
  <c r="B38" i="3"/>
  <c r="A38" i="3"/>
  <c r="K37" i="3"/>
  <c r="I37" i="3"/>
  <c r="H37" i="3"/>
  <c r="F37" i="3"/>
  <c r="D37" i="3"/>
  <c r="C37" i="3"/>
  <c r="B37" i="3"/>
  <c r="K36" i="3"/>
  <c r="J36" i="3"/>
  <c r="I36" i="3"/>
  <c r="I35" i="3" s="1"/>
  <c r="I28" i="3" s="1"/>
  <c r="H36" i="3"/>
  <c r="G36" i="3"/>
  <c r="F36" i="3"/>
  <c r="F35" i="3" s="1"/>
  <c r="F28" i="3" s="1"/>
  <c r="E36" i="3"/>
  <c r="D36" i="3"/>
  <c r="C36" i="3"/>
  <c r="B36" i="3"/>
  <c r="A36" i="3"/>
  <c r="K35" i="3"/>
  <c r="J35" i="3"/>
  <c r="H35" i="3"/>
  <c r="D35" i="3"/>
  <c r="C35" i="3"/>
  <c r="B35" i="3"/>
  <c r="A35" i="3"/>
  <c r="K34" i="3"/>
  <c r="J34" i="3"/>
  <c r="J33" i="3" s="1"/>
  <c r="J28" i="3" s="1"/>
  <c r="I34" i="3"/>
  <c r="H34" i="3"/>
  <c r="F34" i="3"/>
  <c r="E34" i="3"/>
  <c r="E33" i="3" s="1"/>
  <c r="D34" i="3"/>
  <c r="C34" i="3"/>
  <c r="B34" i="3"/>
  <c r="A34" i="3"/>
  <c r="K33" i="3"/>
  <c r="I33" i="3"/>
  <c r="H33" i="3"/>
  <c r="F33" i="3"/>
  <c r="D33" i="3"/>
  <c r="C33" i="3"/>
  <c r="B33" i="3"/>
  <c r="A33" i="3"/>
  <c r="K32" i="3"/>
  <c r="J32" i="3"/>
  <c r="J31" i="3" s="1"/>
  <c r="I32" i="3"/>
  <c r="H32" i="3"/>
  <c r="F32" i="3"/>
  <c r="E32" i="3"/>
  <c r="E31" i="3" s="1"/>
  <c r="D32" i="3"/>
  <c r="C32" i="3"/>
  <c r="B32" i="3"/>
  <c r="A32" i="3"/>
  <c r="K31" i="3"/>
  <c r="I31" i="3"/>
  <c r="H31" i="3"/>
  <c r="F31" i="3"/>
  <c r="D31" i="3"/>
  <c r="C31" i="3"/>
  <c r="B31" i="3"/>
  <c r="A31" i="3"/>
  <c r="K30" i="3"/>
  <c r="J30" i="3"/>
  <c r="J29" i="3" s="1"/>
  <c r="I30" i="3"/>
  <c r="H30" i="3"/>
  <c r="F30" i="3"/>
  <c r="E30" i="3"/>
  <c r="E29" i="3" s="1"/>
  <c r="D30" i="3"/>
  <c r="C30" i="3"/>
  <c r="B30" i="3"/>
  <c r="A30" i="3"/>
  <c r="K29" i="3"/>
  <c r="I29" i="3"/>
  <c r="H29" i="3"/>
  <c r="F29" i="3"/>
  <c r="D29" i="3"/>
  <c r="C29" i="3"/>
  <c r="B29" i="3"/>
  <c r="A29" i="3"/>
  <c r="K28" i="3"/>
  <c r="D28" i="3"/>
  <c r="C28" i="3"/>
  <c r="C27" i="3"/>
  <c r="J26" i="3"/>
  <c r="I26" i="3"/>
  <c r="H26" i="3"/>
  <c r="G26" i="3"/>
  <c r="K26" i="3" s="1"/>
  <c r="K25" i="3" s="1"/>
  <c r="F26" i="3"/>
  <c r="E26" i="3"/>
  <c r="D26" i="3"/>
  <c r="C26" i="3"/>
  <c r="B26" i="3"/>
  <c r="J25" i="3"/>
  <c r="I25" i="3"/>
  <c r="H25" i="3"/>
  <c r="F25" i="3"/>
  <c r="E25" i="3"/>
  <c r="D25" i="3"/>
  <c r="C25" i="3"/>
  <c r="B25" i="3"/>
  <c r="C24" i="3"/>
  <c r="J23" i="3"/>
  <c r="I23" i="3"/>
  <c r="H23" i="3"/>
  <c r="G23" i="3"/>
  <c r="K23" i="3" s="1"/>
  <c r="K22" i="3" s="1"/>
  <c r="F23" i="3"/>
  <c r="E23" i="3"/>
  <c r="D23" i="3"/>
  <c r="C23" i="3"/>
  <c r="B23" i="3"/>
  <c r="J22" i="3"/>
  <c r="I22" i="3"/>
  <c r="I16" i="3" s="1"/>
  <c r="H22" i="3"/>
  <c r="F22" i="3"/>
  <c r="E22" i="3"/>
  <c r="D22" i="3"/>
  <c r="C22" i="3"/>
  <c r="B22" i="3"/>
  <c r="C21" i="3"/>
  <c r="J20" i="3"/>
  <c r="I20" i="3"/>
  <c r="H20" i="3"/>
  <c r="G20" i="3"/>
  <c r="G17" i="3" s="1"/>
  <c r="G16" i="3" s="1"/>
  <c r="F20" i="3"/>
  <c r="E20" i="3"/>
  <c r="D20" i="3"/>
  <c r="C20" i="3"/>
  <c r="B20" i="3"/>
  <c r="C19" i="3"/>
  <c r="J18" i="3"/>
  <c r="J17" i="3" s="1"/>
  <c r="J16" i="3" s="1"/>
  <c r="J15" i="3" s="1"/>
  <c r="J14" i="3" s="1"/>
  <c r="I18" i="3"/>
  <c r="H18" i="3"/>
  <c r="G18" i="3"/>
  <c r="F18" i="3"/>
  <c r="F17" i="3" s="1"/>
  <c r="E18" i="3"/>
  <c r="D18" i="3"/>
  <c r="C18" i="3"/>
  <c r="B18" i="3"/>
  <c r="I17" i="3"/>
  <c r="H17" i="3"/>
  <c r="H16" i="3" s="1"/>
  <c r="H15" i="3" s="1"/>
  <c r="E17" i="3"/>
  <c r="D17" i="3"/>
  <c r="D16" i="3" s="1"/>
  <c r="D15" i="3" s="1"/>
  <c r="D14" i="3" s="1"/>
  <c r="C17" i="3"/>
  <c r="B17" i="3"/>
  <c r="F16" i="3"/>
  <c r="E16" i="3"/>
  <c r="B16" i="3"/>
  <c r="F15" i="3"/>
  <c r="F14" i="3" s="1"/>
  <c r="C15" i="3"/>
  <c r="B15" i="3"/>
  <c r="H14" i="3"/>
  <c r="C14" i="3"/>
  <c r="B14" i="3"/>
  <c r="J13" i="3"/>
  <c r="I13" i="3"/>
  <c r="H13" i="3"/>
  <c r="H10" i="3" s="1"/>
  <c r="H9" i="3" s="1"/>
  <c r="F13" i="3"/>
  <c r="E13" i="3"/>
  <c r="D13" i="3"/>
  <c r="J12" i="3"/>
  <c r="I12" i="3"/>
  <c r="H12" i="3"/>
  <c r="G12" i="3"/>
  <c r="K12" i="3" s="1"/>
  <c r="F12" i="3"/>
  <c r="E12" i="3"/>
  <c r="D12" i="3"/>
  <c r="J11" i="3"/>
  <c r="I11" i="3"/>
  <c r="H11" i="3"/>
  <c r="G11" i="3"/>
  <c r="K11" i="3" s="1"/>
  <c r="F11" i="3"/>
  <c r="E11" i="3"/>
  <c r="D11" i="3"/>
  <c r="B11" i="3"/>
  <c r="J10" i="3"/>
  <c r="I10" i="3"/>
  <c r="F10" i="3"/>
  <c r="E10" i="3"/>
  <c r="D10" i="3"/>
  <c r="C10" i="3"/>
  <c r="B10" i="3"/>
  <c r="J9" i="3"/>
  <c r="I9" i="3"/>
  <c r="F9" i="3"/>
  <c r="E9" i="3"/>
  <c r="E108" i="3" s="1"/>
  <c r="D9" i="3"/>
  <c r="C9" i="3"/>
  <c r="B9" i="3"/>
  <c r="J8" i="3"/>
  <c r="J7" i="3" s="1"/>
  <c r="G8" i="3"/>
  <c r="F8" i="3"/>
  <c r="F7" i="3" s="1"/>
  <c r="E8" i="3"/>
  <c r="E7" i="3" s="1"/>
  <c r="C8" i="3"/>
  <c r="B8" i="3"/>
  <c r="C7" i="3"/>
  <c r="B7" i="3"/>
  <c r="G6" i="3"/>
  <c r="B6" i="3"/>
  <c r="A2" i="3"/>
  <c r="H94" i="3" l="1"/>
  <c r="H93" i="3"/>
  <c r="H92" i="3" s="1"/>
  <c r="H91" i="3" s="1"/>
  <c r="H111" i="3"/>
  <c r="K10" i="3"/>
  <c r="K9" i="3" s="1"/>
  <c r="H108" i="3"/>
  <c r="H8" i="3"/>
  <c r="H7" i="3" s="1"/>
  <c r="H6" i="3" s="1"/>
  <c r="J6" i="3"/>
  <c r="F109" i="3"/>
  <c r="F110" i="3" s="1"/>
  <c r="F80" i="3"/>
  <c r="F50" i="3" s="1"/>
  <c r="F49" i="3" s="1"/>
  <c r="F111" i="3"/>
  <c r="F94" i="3"/>
  <c r="J112" i="3"/>
  <c r="F6" i="3"/>
  <c r="I108" i="3"/>
  <c r="I8" i="3"/>
  <c r="I7" i="3" s="1"/>
  <c r="K18" i="3"/>
  <c r="K17" i="3" s="1"/>
  <c r="K16" i="3" s="1"/>
  <c r="K15" i="3" s="1"/>
  <c r="K14" i="3" s="1"/>
  <c r="J37" i="3"/>
  <c r="H52" i="3"/>
  <c r="H51" i="3" s="1"/>
  <c r="E80" i="3"/>
  <c r="E50" i="3" s="1"/>
  <c r="E49" i="3" s="1"/>
  <c r="D81" i="3"/>
  <c r="K83" i="3"/>
  <c r="K82" i="3" s="1"/>
  <c r="J111" i="3"/>
  <c r="J94" i="3"/>
  <c r="K97" i="3"/>
  <c r="K96" i="3" s="1"/>
  <c r="E15" i="3"/>
  <c r="E14" i="3" s="1"/>
  <c r="E6" i="3" s="1"/>
  <c r="E35" i="3"/>
  <c r="E28" i="3" s="1"/>
  <c r="D44" i="3"/>
  <c r="D68" i="3"/>
  <c r="D67" i="3" s="1"/>
  <c r="D53" i="3" s="1"/>
  <c r="H109" i="3"/>
  <c r="H110" i="3" s="1"/>
  <c r="H80" i="3"/>
  <c r="G95" i="3"/>
  <c r="K99" i="3"/>
  <c r="K103" i="3"/>
  <c r="D102" i="3"/>
  <c r="D95" i="3" s="1"/>
  <c r="D108" i="3"/>
  <c r="D8" i="3"/>
  <c r="D7" i="3" s="1"/>
  <c r="D6" i="3" s="1"/>
  <c r="K20" i="3"/>
  <c r="I15" i="3"/>
  <c r="I14" i="3" s="1"/>
  <c r="H28" i="3"/>
  <c r="E37" i="3"/>
  <c r="D52" i="3"/>
  <c r="D51" i="3" s="1"/>
  <c r="K71" i="3"/>
  <c r="K68" i="3" s="1"/>
  <c r="K67" i="3" s="1"/>
  <c r="K53" i="3" s="1"/>
  <c r="K86" i="3"/>
  <c r="K89" i="3"/>
  <c r="K88" i="3" s="1"/>
  <c r="E96" i="3"/>
  <c r="E95" i="3" s="1"/>
  <c r="I96" i="3"/>
  <c r="I95" i="3" s="1"/>
  <c r="K101" i="3"/>
  <c r="K104" i="3"/>
  <c r="F112" i="3"/>
  <c r="I109" i="3"/>
  <c r="I110" i="3" s="1"/>
  <c r="D88" i="3"/>
  <c r="D94" i="3" l="1"/>
  <c r="D93" i="3"/>
  <c r="D92" i="3" s="1"/>
  <c r="D91" i="3" s="1"/>
  <c r="D111" i="3"/>
  <c r="D112" i="3" s="1"/>
  <c r="D113" i="3" s="1"/>
  <c r="H112" i="3"/>
  <c r="H113" i="3" s="1"/>
  <c r="H50" i="3"/>
  <c r="H49" i="3" s="1"/>
  <c r="K108" i="3"/>
  <c r="K8" i="3"/>
  <c r="K7" i="3" s="1"/>
  <c r="K6" i="3" s="1"/>
  <c r="E93" i="3"/>
  <c r="E92" i="3" s="1"/>
  <c r="E91" i="3" s="1"/>
  <c r="E111" i="3"/>
  <c r="E112" i="3" s="1"/>
  <c r="E113" i="3" s="1"/>
  <c r="E94" i="3"/>
  <c r="D109" i="3"/>
  <c r="D110" i="3" s="1"/>
  <c r="D80" i="3"/>
  <c r="D50" i="3"/>
  <c r="D49" i="3" s="1"/>
  <c r="K102" i="3"/>
  <c r="K95" i="3" s="1"/>
  <c r="I6" i="3"/>
  <c r="I93" i="3"/>
  <c r="I92" i="3" s="1"/>
  <c r="I91" i="3" s="1"/>
  <c r="I111" i="3"/>
  <c r="I112" i="3" s="1"/>
  <c r="I113" i="3" s="1"/>
  <c r="I114" i="3" s="1"/>
  <c r="I94" i="3"/>
  <c r="G111" i="3"/>
  <c r="G112" i="3" s="1"/>
  <c r="G94" i="3"/>
  <c r="G93" i="3"/>
  <c r="G92" i="3" s="1"/>
  <c r="G91" i="3" s="1"/>
  <c r="K81" i="3"/>
  <c r="K94" i="3" l="1"/>
  <c r="K93" i="3"/>
  <c r="K92" i="3" s="1"/>
  <c r="K91" i="3" s="1"/>
  <c r="K111" i="3"/>
  <c r="K112" i="3" s="1"/>
  <c r="K113" i="3" s="1"/>
  <c r="G113" i="3"/>
  <c r="G114" i="3"/>
  <c r="K109" i="3"/>
  <c r="K110" i="3" s="1"/>
  <c r="K80" i="3"/>
  <c r="E114" i="3"/>
  <c r="D114" i="3" s="1"/>
  <c r="H114" i="3"/>
  <c r="C364" i="4" l="1"/>
  <c r="C363" i="4"/>
  <c r="C365" i="4" s="1"/>
  <c r="G362" i="4"/>
  <c r="F362" i="4"/>
  <c r="E362" i="4"/>
  <c r="D362" i="4"/>
  <c r="J362" i="4" s="1"/>
  <c r="C362" i="4"/>
  <c r="B362" i="4"/>
  <c r="A362" i="4"/>
  <c r="G361" i="4"/>
  <c r="F361" i="4"/>
  <c r="E361" i="4"/>
  <c r="D361" i="4"/>
  <c r="J361" i="4" s="1"/>
  <c r="C361" i="4"/>
  <c r="B361" i="4"/>
  <c r="A361" i="4"/>
  <c r="G360" i="4"/>
  <c r="F360" i="4"/>
  <c r="E360" i="4"/>
  <c r="D360" i="4"/>
  <c r="J360" i="4" s="1"/>
  <c r="C360" i="4"/>
  <c r="B360" i="4"/>
  <c r="A360" i="4"/>
  <c r="G359" i="4"/>
  <c r="F359" i="4"/>
  <c r="E359" i="4"/>
  <c r="D359" i="4"/>
  <c r="J359" i="4" s="1"/>
  <c r="C359" i="4"/>
  <c r="B359" i="4"/>
  <c r="A359" i="4"/>
  <c r="G358" i="4"/>
  <c r="F358" i="4"/>
  <c r="E358" i="4"/>
  <c r="D358" i="4"/>
  <c r="J358" i="4" s="1"/>
  <c r="C358" i="4"/>
  <c r="B358" i="4"/>
  <c r="A358" i="4"/>
  <c r="G357" i="4"/>
  <c r="F357" i="4"/>
  <c r="E357" i="4"/>
  <c r="D357" i="4"/>
  <c r="J357" i="4" s="1"/>
  <c r="C357" i="4"/>
  <c r="B357" i="4"/>
  <c r="A357" i="4"/>
  <c r="G356" i="4"/>
  <c r="F356" i="4"/>
  <c r="E356" i="4"/>
  <c r="D356" i="4"/>
  <c r="J356" i="4" s="1"/>
  <c r="C356" i="4"/>
  <c r="B356" i="4"/>
  <c r="A356" i="4"/>
  <c r="G355" i="4"/>
  <c r="F355" i="4"/>
  <c r="E355" i="4"/>
  <c r="D355" i="4"/>
  <c r="J355" i="4" s="1"/>
  <c r="C355" i="4"/>
  <c r="B355" i="4"/>
  <c r="A355" i="4"/>
  <c r="G354" i="4"/>
  <c r="F354" i="4"/>
  <c r="E354" i="4"/>
  <c r="D354" i="4"/>
  <c r="J354" i="4" s="1"/>
  <c r="C354" i="4"/>
  <c r="B354" i="4"/>
  <c r="A354" i="4"/>
  <c r="G353" i="4"/>
  <c r="F353" i="4"/>
  <c r="E353" i="4"/>
  <c r="D353" i="4"/>
  <c r="J353" i="4" s="1"/>
  <c r="C353" i="4"/>
  <c r="B353" i="4"/>
  <c r="A353" i="4"/>
  <c r="G352" i="4"/>
  <c r="G351" i="4" s="1"/>
  <c r="G348" i="4" s="1"/>
  <c r="G347" i="4" s="1"/>
  <c r="G346" i="4" s="1"/>
  <c r="G345" i="4" s="1"/>
  <c r="F352" i="4"/>
  <c r="F351" i="4" s="1"/>
  <c r="F348" i="4" s="1"/>
  <c r="F347" i="4" s="1"/>
  <c r="F346" i="4" s="1"/>
  <c r="F345" i="4" s="1"/>
  <c r="E352" i="4"/>
  <c r="E351" i="4" s="1"/>
  <c r="E348" i="4" s="1"/>
  <c r="E347" i="4" s="1"/>
  <c r="E346" i="4" s="1"/>
  <c r="E345" i="4" s="1"/>
  <c r="D352" i="4"/>
  <c r="J352" i="4" s="1"/>
  <c r="J351" i="4" s="1"/>
  <c r="J348" i="4" s="1"/>
  <c r="J347" i="4" s="1"/>
  <c r="J346" i="4" s="1"/>
  <c r="J345" i="4" s="1"/>
  <c r="C352" i="4"/>
  <c r="B352" i="4"/>
  <c r="A352" i="4"/>
  <c r="K351" i="4"/>
  <c r="I351" i="4"/>
  <c r="H351" i="4"/>
  <c r="D351" i="4"/>
  <c r="C351" i="4"/>
  <c r="B351" i="4"/>
  <c r="A351" i="4"/>
  <c r="K349" i="4"/>
  <c r="B349" i="4"/>
  <c r="I348" i="4"/>
  <c r="H348" i="4"/>
  <c r="H347" i="4" s="1"/>
  <c r="H346" i="4" s="1"/>
  <c r="H345" i="4" s="1"/>
  <c r="D348" i="4"/>
  <c r="D347" i="4" s="1"/>
  <c r="D346" i="4" s="1"/>
  <c r="D345" i="4" s="1"/>
  <c r="C348" i="4"/>
  <c r="B348" i="4"/>
  <c r="I347" i="4"/>
  <c r="I346" i="4" s="1"/>
  <c r="I345" i="4" s="1"/>
  <c r="C347" i="4"/>
  <c r="B347" i="4"/>
  <c r="A347" i="4"/>
  <c r="C346" i="4"/>
  <c r="B346" i="4"/>
  <c r="A346" i="4"/>
  <c r="K345" i="4"/>
  <c r="J344" i="4"/>
  <c r="B344" i="4"/>
  <c r="A344" i="4"/>
  <c r="J343" i="4"/>
  <c r="J342" i="4" s="1"/>
  <c r="J341" i="4" s="1"/>
  <c r="J316" i="4" s="1"/>
  <c r="C343" i="4"/>
  <c r="B343" i="4"/>
  <c r="I342" i="4"/>
  <c r="H342" i="4"/>
  <c r="G342" i="4"/>
  <c r="G341" i="4" s="1"/>
  <c r="G316" i="4" s="1"/>
  <c r="G314" i="4" s="1"/>
  <c r="F342" i="4"/>
  <c r="E342" i="4"/>
  <c r="D342" i="4"/>
  <c r="C342" i="4"/>
  <c r="B342" i="4"/>
  <c r="I341" i="4"/>
  <c r="H341" i="4"/>
  <c r="F341" i="4"/>
  <c r="E341" i="4"/>
  <c r="D341" i="4"/>
  <c r="B341" i="4"/>
  <c r="J339" i="4"/>
  <c r="J338" i="4"/>
  <c r="J337" i="4"/>
  <c r="I337" i="4"/>
  <c r="H337" i="4"/>
  <c r="J335" i="4"/>
  <c r="C335" i="4"/>
  <c r="B335" i="4"/>
  <c r="A335" i="4"/>
  <c r="J334" i="4"/>
  <c r="C334" i="4"/>
  <c r="B334" i="4"/>
  <c r="A334" i="4"/>
  <c r="J333" i="4"/>
  <c r="I333" i="4"/>
  <c r="H333" i="4"/>
  <c r="G333" i="4"/>
  <c r="F333" i="4"/>
  <c r="E333" i="4"/>
  <c r="D333" i="4"/>
  <c r="C333" i="4"/>
  <c r="B333" i="4"/>
  <c r="A333" i="4"/>
  <c r="J332" i="4"/>
  <c r="C332" i="4"/>
  <c r="B332" i="4"/>
  <c r="A332" i="4"/>
  <c r="J331" i="4"/>
  <c r="C331" i="4"/>
  <c r="B331" i="4"/>
  <c r="A331" i="4"/>
  <c r="J330" i="4"/>
  <c r="I330" i="4"/>
  <c r="H330" i="4"/>
  <c r="G330" i="4"/>
  <c r="F330" i="4"/>
  <c r="E330" i="4"/>
  <c r="D330" i="4"/>
  <c r="C330" i="4"/>
  <c r="B330" i="4"/>
  <c r="A330" i="4"/>
  <c r="J329" i="4"/>
  <c r="C329" i="4"/>
  <c r="B329" i="4"/>
  <c r="A329" i="4"/>
  <c r="J328" i="4"/>
  <c r="C328" i="4"/>
  <c r="B328" i="4"/>
  <c r="A328" i="4"/>
  <c r="J327" i="4"/>
  <c r="I327" i="4"/>
  <c r="H327" i="4"/>
  <c r="H321" i="4" s="1"/>
  <c r="G327" i="4"/>
  <c r="F327" i="4"/>
  <c r="E327" i="4"/>
  <c r="D327" i="4"/>
  <c r="D321" i="4" s="1"/>
  <c r="C327" i="4"/>
  <c r="B327" i="4"/>
  <c r="A327" i="4"/>
  <c r="J326" i="4"/>
  <c r="C326" i="4"/>
  <c r="B326" i="4"/>
  <c r="A326" i="4"/>
  <c r="J325" i="4"/>
  <c r="C325" i="4"/>
  <c r="B325" i="4"/>
  <c r="A325" i="4"/>
  <c r="J324" i="4"/>
  <c r="C324" i="4"/>
  <c r="B324" i="4"/>
  <c r="A324" i="4"/>
  <c r="J323" i="4"/>
  <c r="C323" i="4"/>
  <c r="B323" i="4"/>
  <c r="A323" i="4"/>
  <c r="J322" i="4"/>
  <c r="J321" i="4" s="1"/>
  <c r="J315" i="4" s="1"/>
  <c r="J314" i="4" s="1"/>
  <c r="I322" i="4"/>
  <c r="H322" i="4"/>
  <c r="G322" i="4"/>
  <c r="F322" i="4"/>
  <c r="F321" i="4" s="1"/>
  <c r="F315" i="4" s="1"/>
  <c r="F314" i="4" s="1"/>
  <c r="F306" i="4" s="1"/>
  <c r="E322" i="4"/>
  <c r="D322" i="4"/>
  <c r="C322" i="4"/>
  <c r="B322" i="4"/>
  <c r="A322" i="4"/>
  <c r="K321" i="4"/>
  <c r="I321" i="4"/>
  <c r="G321" i="4"/>
  <c r="E321" i="4"/>
  <c r="B321" i="4"/>
  <c r="A321" i="4"/>
  <c r="J320" i="4"/>
  <c r="C320" i="4"/>
  <c r="B320" i="4"/>
  <c r="A320" i="4"/>
  <c r="J319" i="4"/>
  <c r="C319" i="4"/>
  <c r="B319" i="4"/>
  <c r="A319" i="4"/>
  <c r="J318" i="4"/>
  <c r="I318" i="4"/>
  <c r="I317" i="4" s="1"/>
  <c r="H318" i="4"/>
  <c r="H317" i="4" s="1"/>
  <c r="G318" i="4"/>
  <c r="F318" i="4"/>
  <c r="E318" i="4"/>
  <c r="E317" i="4" s="1"/>
  <c r="E315" i="4" s="1"/>
  <c r="E314" i="4" s="1"/>
  <c r="E306" i="4" s="1"/>
  <c r="D318" i="4"/>
  <c r="D317" i="4" s="1"/>
  <c r="C318" i="4"/>
  <c r="B318" i="4"/>
  <c r="A318" i="4"/>
  <c r="J317" i="4"/>
  <c r="G317" i="4"/>
  <c r="F317" i="4"/>
  <c r="B317" i="4"/>
  <c r="I316" i="4"/>
  <c r="H316" i="4"/>
  <c r="F316" i="4"/>
  <c r="E316" i="4"/>
  <c r="D316" i="4"/>
  <c r="B316" i="4"/>
  <c r="G315" i="4"/>
  <c r="C314" i="4"/>
  <c r="B314" i="4"/>
  <c r="A314" i="4"/>
  <c r="C311" i="4"/>
  <c r="B311" i="4"/>
  <c r="C310" i="4"/>
  <c r="B310" i="4"/>
  <c r="J309" i="4"/>
  <c r="C309" i="4"/>
  <c r="B309" i="4"/>
  <c r="C308" i="4"/>
  <c r="B308" i="4"/>
  <c r="G307" i="4"/>
  <c r="G306" i="4" s="1"/>
  <c r="G302" i="4" s="1"/>
  <c r="G282" i="4" s="1"/>
  <c r="F307" i="4"/>
  <c r="E307" i="4"/>
  <c r="D307" i="4"/>
  <c r="J307" i="4" s="1"/>
  <c r="J306" i="4" s="1"/>
  <c r="C307" i="4"/>
  <c r="B307" i="4"/>
  <c r="A307" i="4"/>
  <c r="C306" i="4"/>
  <c r="B306" i="4"/>
  <c r="A306" i="4"/>
  <c r="J305" i="4"/>
  <c r="C305" i="4"/>
  <c r="B305" i="4"/>
  <c r="G304" i="4"/>
  <c r="F304" i="4"/>
  <c r="E304" i="4"/>
  <c r="E303" i="4" s="1"/>
  <c r="E302" i="4" s="1"/>
  <c r="E282" i="4" s="1"/>
  <c r="D304" i="4"/>
  <c r="D303" i="4" s="1"/>
  <c r="C304" i="4"/>
  <c r="B304" i="4"/>
  <c r="A304" i="4"/>
  <c r="I303" i="4"/>
  <c r="H303" i="4"/>
  <c r="G303" i="4"/>
  <c r="F303" i="4"/>
  <c r="F302" i="4" s="1"/>
  <c r="F282" i="4" s="1"/>
  <c r="C303" i="4"/>
  <c r="B303" i="4"/>
  <c r="A303" i="4"/>
  <c r="K302" i="4"/>
  <c r="I301" i="4"/>
  <c r="H301" i="4"/>
  <c r="G301" i="4"/>
  <c r="F301" i="4"/>
  <c r="E301" i="4"/>
  <c r="D301" i="4"/>
  <c r="J301" i="4" s="1"/>
  <c r="C301" i="4"/>
  <c r="B301" i="4"/>
  <c r="A301" i="4"/>
  <c r="I300" i="4"/>
  <c r="H300" i="4"/>
  <c r="G300" i="4"/>
  <c r="F300" i="4"/>
  <c r="J300" i="4" s="1"/>
  <c r="E300" i="4"/>
  <c r="D300" i="4"/>
  <c r="C300" i="4"/>
  <c r="B300" i="4"/>
  <c r="A300" i="4"/>
  <c r="I299" i="4"/>
  <c r="H299" i="4"/>
  <c r="G299" i="4"/>
  <c r="F299" i="4"/>
  <c r="E299" i="4"/>
  <c r="D299" i="4"/>
  <c r="J299" i="4" s="1"/>
  <c r="C299" i="4"/>
  <c r="B299" i="4"/>
  <c r="A299" i="4"/>
  <c r="I298" i="4"/>
  <c r="G298" i="4"/>
  <c r="F298" i="4"/>
  <c r="E298" i="4"/>
  <c r="D298" i="4"/>
  <c r="J298" i="4" s="1"/>
  <c r="C298" i="4"/>
  <c r="B298" i="4"/>
  <c r="A298" i="4"/>
  <c r="I297" i="4"/>
  <c r="H297" i="4"/>
  <c r="G297" i="4"/>
  <c r="F297" i="4"/>
  <c r="J297" i="4" s="1"/>
  <c r="J296" i="4" s="1"/>
  <c r="E297" i="4"/>
  <c r="D297" i="4"/>
  <c r="C297" i="4"/>
  <c r="B297" i="4"/>
  <c r="A297" i="4"/>
  <c r="I296" i="4"/>
  <c r="H296" i="4"/>
  <c r="G296" i="4"/>
  <c r="E296" i="4"/>
  <c r="D296" i="4"/>
  <c r="C296" i="4"/>
  <c r="B296" i="4"/>
  <c r="A296" i="4"/>
  <c r="G294" i="4"/>
  <c r="F294" i="4"/>
  <c r="J294" i="4" s="1"/>
  <c r="J293" i="4" s="1"/>
  <c r="E294" i="4"/>
  <c r="D294" i="4"/>
  <c r="C294" i="4"/>
  <c r="B294" i="4"/>
  <c r="A294" i="4"/>
  <c r="G293" i="4"/>
  <c r="E293" i="4"/>
  <c r="D293" i="4"/>
  <c r="C293" i="4"/>
  <c r="B293" i="4"/>
  <c r="A293" i="4"/>
  <c r="G292" i="4"/>
  <c r="F292" i="4"/>
  <c r="J292" i="4" s="1"/>
  <c r="J291" i="4" s="1"/>
  <c r="E292" i="4"/>
  <c r="D292" i="4"/>
  <c r="C292" i="4"/>
  <c r="B292" i="4"/>
  <c r="A292" i="4"/>
  <c r="G291" i="4"/>
  <c r="E291" i="4"/>
  <c r="D291" i="4"/>
  <c r="C291" i="4"/>
  <c r="B291" i="4"/>
  <c r="A291" i="4"/>
  <c r="G290" i="4"/>
  <c r="F290" i="4"/>
  <c r="J290" i="4" s="1"/>
  <c r="J289" i="4" s="1"/>
  <c r="E290" i="4"/>
  <c r="D290" i="4"/>
  <c r="C290" i="4"/>
  <c r="B290" i="4"/>
  <c r="A290" i="4"/>
  <c r="G289" i="4"/>
  <c r="E289" i="4"/>
  <c r="D289" i="4"/>
  <c r="C289" i="4"/>
  <c r="B289" i="4"/>
  <c r="A289" i="4"/>
  <c r="G288" i="4"/>
  <c r="F288" i="4"/>
  <c r="J288" i="4" s="1"/>
  <c r="J287" i="4" s="1"/>
  <c r="E288" i="4"/>
  <c r="D288" i="4"/>
  <c r="C288" i="4"/>
  <c r="B288" i="4"/>
  <c r="A288" i="4"/>
  <c r="G287" i="4"/>
  <c r="E287" i="4"/>
  <c r="D287" i="4"/>
  <c r="C287" i="4"/>
  <c r="B287" i="4"/>
  <c r="A287" i="4"/>
  <c r="G286" i="4"/>
  <c r="F286" i="4"/>
  <c r="J286" i="4" s="1"/>
  <c r="E286" i="4"/>
  <c r="D286" i="4"/>
  <c r="C286" i="4"/>
  <c r="B286" i="4"/>
  <c r="A286" i="4"/>
  <c r="I285" i="4"/>
  <c r="H285" i="4"/>
  <c r="H284" i="4" s="1"/>
  <c r="G285" i="4"/>
  <c r="G284" i="4" s="1"/>
  <c r="G283" i="4" s="1"/>
  <c r="G281" i="4" s="1"/>
  <c r="G280" i="4" s="1"/>
  <c r="F285" i="4"/>
  <c r="E285" i="4"/>
  <c r="D285" i="4"/>
  <c r="J285" i="4" s="1"/>
  <c r="J284" i="4" s="1"/>
  <c r="C285" i="4"/>
  <c r="B285" i="4"/>
  <c r="A285" i="4"/>
  <c r="I284" i="4"/>
  <c r="F284" i="4"/>
  <c r="E284" i="4"/>
  <c r="E283" i="4" s="1"/>
  <c r="E281" i="4" s="1"/>
  <c r="E280" i="4" s="1"/>
  <c r="C284" i="4"/>
  <c r="B284" i="4"/>
  <c r="A284" i="4"/>
  <c r="B283" i="4"/>
  <c r="B282" i="4"/>
  <c r="B281" i="4"/>
  <c r="C280" i="4"/>
  <c r="B280" i="4"/>
  <c r="A280" i="4"/>
  <c r="C279" i="4"/>
  <c r="B279" i="4"/>
  <c r="G278" i="4"/>
  <c r="F278" i="4"/>
  <c r="F277" i="4" s="1"/>
  <c r="E278" i="4"/>
  <c r="E277" i="4" s="1"/>
  <c r="D278" i="4"/>
  <c r="J278" i="4" s="1"/>
  <c r="J277" i="4" s="1"/>
  <c r="C278" i="4"/>
  <c r="B278" i="4"/>
  <c r="A278" i="4"/>
  <c r="I277" i="4"/>
  <c r="H277" i="4"/>
  <c r="G277" i="4"/>
  <c r="D277" i="4"/>
  <c r="C277" i="4"/>
  <c r="B277" i="4"/>
  <c r="G256" i="4"/>
  <c r="G255" i="4" s="1"/>
  <c r="F256" i="4"/>
  <c r="F255" i="4" s="1"/>
  <c r="E256" i="4"/>
  <c r="D256" i="4"/>
  <c r="J256" i="4" s="1"/>
  <c r="J255" i="4" s="1"/>
  <c r="C256" i="4"/>
  <c r="B256" i="4"/>
  <c r="A256" i="4"/>
  <c r="I255" i="4"/>
  <c r="H255" i="4"/>
  <c r="E255" i="4"/>
  <c r="D255" i="4"/>
  <c r="C255" i="4"/>
  <c r="B255" i="4"/>
  <c r="G254" i="4"/>
  <c r="G253" i="4" s="1"/>
  <c r="F254" i="4"/>
  <c r="E254" i="4"/>
  <c r="D254" i="4"/>
  <c r="J254" i="4" s="1"/>
  <c r="C254" i="4"/>
  <c r="B254" i="4"/>
  <c r="A254" i="4"/>
  <c r="I253" i="4"/>
  <c r="H253" i="4"/>
  <c r="F253" i="4"/>
  <c r="E253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C240" i="4"/>
  <c r="B240" i="4"/>
  <c r="B239" i="4"/>
  <c r="B238" i="4"/>
  <c r="G237" i="4"/>
  <c r="G236" i="4" s="1"/>
  <c r="F237" i="4"/>
  <c r="E237" i="4"/>
  <c r="D237" i="4"/>
  <c r="J237" i="4" s="1"/>
  <c r="C237" i="4"/>
  <c r="B237" i="4"/>
  <c r="A237" i="4"/>
  <c r="I236" i="4"/>
  <c r="H236" i="4"/>
  <c r="F236" i="4"/>
  <c r="E236" i="4"/>
  <c r="C236" i="4"/>
  <c r="B236" i="4"/>
  <c r="A236" i="4"/>
  <c r="J235" i="4"/>
  <c r="J234" i="4"/>
  <c r="J232" i="4"/>
  <c r="J230" i="4"/>
  <c r="J229" i="4"/>
  <c r="I229" i="4"/>
  <c r="H229" i="4"/>
  <c r="J228" i="4"/>
  <c r="C228" i="4"/>
  <c r="B228" i="4"/>
  <c r="J227" i="4"/>
  <c r="C227" i="4"/>
  <c r="B227" i="4"/>
  <c r="G226" i="4"/>
  <c r="G225" i="4" s="1"/>
  <c r="F226" i="4"/>
  <c r="F225" i="4" s="1"/>
  <c r="E226" i="4"/>
  <c r="D226" i="4"/>
  <c r="J226" i="4" s="1"/>
  <c r="J225" i="4" s="1"/>
  <c r="C226" i="4"/>
  <c r="B226" i="4"/>
  <c r="A226" i="4"/>
  <c r="I225" i="4"/>
  <c r="H225" i="4"/>
  <c r="E225" i="4"/>
  <c r="D225" i="4"/>
  <c r="C225" i="4"/>
  <c r="B225" i="4"/>
  <c r="A225" i="4"/>
  <c r="J224" i="4"/>
  <c r="C224" i="4"/>
  <c r="B224" i="4"/>
  <c r="A224" i="4"/>
  <c r="J223" i="4"/>
  <c r="C223" i="4"/>
  <c r="B223" i="4"/>
  <c r="A223" i="4"/>
  <c r="J222" i="4"/>
  <c r="C222" i="4"/>
  <c r="B222" i="4"/>
  <c r="A222" i="4"/>
  <c r="J221" i="4"/>
  <c r="C221" i="4"/>
  <c r="B221" i="4"/>
  <c r="J220" i="4"/>
  <c r="C220" i="4"/>
  <c r="B220" i="4"/>
  <c r="A220" i="4"/>
  <c r="J219" i="4"/>
  <c r="C219" i="4"/>
  <c r="B219" i="4"/>
  <c r="J218" i="4"/>
  <c r="C218" i="4"/>
  <c r="B218" i="4"/>
  <c r="A218" i="4"/>
  <c r="J217" i="4"/>
  <c r="C217" i="4"/>
  <c r="B217" i="4"/>
  <c r="J216" i="4"/>
  <c r="C216" i="4"/>
  <c r="B216" i="4"/>
  <c r="A216" i="4"/>
  <c r="J215" i="4"/>
  <c r="C215" i="4"/>
  <c r="B215" i="4"/>
  <c r="J214" i="4"/>
  <c r="C214" i="4"/>
  <c r="B214" i="4"/>
  <c r="A214" i="4"/>
  <c r="B213" i="4"/>
  <c r="J212" i="4"/>
  <c r="C212" i="4"/>
  <c r="B212" i="4"/>
  <c r="G211" i="4"/>
  <c r="F211" i="4"/>
  <c r="E211" i="4"/>
  <c r="D211" i="4"/>
  <c r="J211" i="4" s="1"/>
  <c r="C211" i="4"/>
  <c r="B211" i="4"/>
  <c r="A211" i="4"/>
  <c r="J210" i="4"/>
  <c r="C210" i="4"/>
  <c r="B210" i="4"/>
  <c r="J209" i="4"/>
  <c r="C209" i="4"/>
  <c r="B209" i="4"/>
  <c r="A209" i="4"/>
  <c r="J208" i="4"/>
  <c r="C208" i="4"/>
  <c r="B208" i="4"/>
  <c r="J207" i="4"/>
  <c r="C207" i="4"/>
  <c r="B207" i="4"/>
  <c r="A207" i="4"/>
  <c r="J206" i="4"/>
  <c r="C206" i="4"/>
  <c r="B206" i="4"/>
  <c r="J205" i="4"/>
  <c r="C205" i="4"/>
  <c r="B205" i="4"/>
  <c r="A205" i="4"/>
  <c r="J204" i="4"/>
  <c r="C204" i="4"/>
  <c r="B204" i="4"/>
  <c r="J203" i="4"/>
  <c r="C203" i="4"/>
  <c r="B203" i="4"/>
  <c r="A203" i="4"/>
  <c r="J202" i="4"/>
  <c r="C202" i="4"/>
  <c r="B202" i="4"/>
  <c r="J201" i="4"/>
  <c r="C201" i="4"/>
  <c r="B201" i="4"/>
  <c r="A201" i="4"/>
  <c r="J200" i="4"/>
  <c r="C200" i="4"/>
  <c r="B200" i="4"/>
  <c r="J199" i="4"/>
  <c r="C199" i="4"/>
  <c r="B199" i="4"/>
  <c r="A199" i="4"/>
  <c r="J198" i="4"/>
  <c r="C198" i="4"/>
  <c r="B198" i="4"/>
  <c r="J197" i="4"/>
  <c r="C197" i="4"/>
  <c r="B197" i="4"/>
  <c r="A197" i="4"/>
  <c r="J196" i="4"/>
  <c r="C196" i="4"/>
  <c r="B196" i="4"/>
  <c r="J195" i="4"/>
  <c r="C195" i="4"/>
  <c r="B195" i="4"/>
  <c r="A195" i="4"/>
  <c r="J194" i="4"/>
  <c r="C194" i="4"/>
  <c r="B194" i="4"/>
  <c r="J193" i="4"/>
  <c r="C193" i="4"/>
  <c r="B193" i="4"/>
  <c r="J192" i="4"/>
  <c r="C192" i="4"/>
  <c r="B192" i="4"/>
  <c r="J191" i="4"/>
  <c r="C191" i="4"/>
  <c r="B191" i="4"/>
  <c r="A191" i="4"/>
  <c r="J190" i="4"/>
  <c r="C190" i="4"/>
  <c r="B190" i="4"/>
  <c r="J189" i="4"/>
  <c r="C189" i="4"/>
  <c r="B189" i="4"/>
  <c r="A189" i="4"/>
  <c r="J188" i="4"/>
  <c r="C188" i="4"/>
  <c r="B188" i="4"/>
  <c r="G187" i="4"/>
  <c r="F187" i="4"/>
  <c r="E187" i="4"/>
  <c r="D187" i="4"/>
  <c r="J187" i="4" s="1"/>
  <c r="C187" i="4"/>
  <c r="B187" i="4"/>
  <c r="A187" i="4"/>
  <c r="J186" i="4"/>
  <c r="C186" i="4"/>
  <c r="B186" i="4"/>
  <c r="G185" i="4"/>
  <c r="G184" i="4" s="1"/>
  <c r="F185" i="4"/>
  <c r="E185" i="4"/>
  <c r="D185" i="4"/>
  <c r="D184" i="4" s="1"/>
  <c r="C185" i="4"/>
  <c r="B185" i="4"/>
  <c r="A185" i="4"/>
  <c r="I184" i="4"/>
  <c r="I177" i="4" s="1"/>
  <c r="I176" i="4" s="1"/>
  <c r="H184" i="4"/>
  <c r="F184" i="4"/>
  <c r="E184" i="4"/>
  <c r="C184" i="4"/>
  <c r="B184" i="4"/>
  <c r="A184" i="4"/>
  <c r="G183" i="4"/>
  <c r="F183" i="4"/>
  <c r="E183" i="4"/>
  <c r="D183" i="4"/>
  <c r="J183" i="4" s="1"/>
  <c r="C183" i="4"/>
  <c r="B183" i="4"/>
  <c r="A183" i="4"/>
  <c r="G182" i="4"/>
  <c r="F182" i="4"/>
  <c r="E182" i="4"/>
  <c r="D182" i="4"/>
  <c r="J182" i="4" s="1"/>
  <c r="C182" i="4"/>
  <c r="B182" i="4"/>
  <c r="A182" i="4"/>
  <c r="G181" i="4"/>
  <c r="F181" i="4"/>
  <c r="E181" i="4"/>
  <c r="D181" i="4"/>
  <c r="J181" i="4" s="1"/>
  <c r="C181" i="4"/>
  <c r="B181" i="4"/>
  <c r="A181" i="4"/>
  <c r="J180" i="4"/>
  <c r="C180" i="4"/>
  <c r="B180" i="4"/>
  <c r="G179" i="4"/>
  <c r="F179" i="4"/>
  <c r="E179" i="4"/>
  <c r="E178" i="4" s="1"/>
  <c r="E177" i="4" s="1"/>
  <c r="E176" i="4" s="1"/>
  <c r="D179" i="4"/>
  <c r="J179" i="4" s="1"/>
  <c r="J178" i="4" s="1"/>
  <c r="C179" i="4"/>
  <c r="B179" i="4"/>
  <c r="A179" i="4"/>
  <c r="I178" i="4"/>
  <c r="H178" i="4"/>
  <c r="G178" i="4"/>
  <c r="G177" i="4" s="1"/>
  <c r="G176" i="4" s="1"/>
  <c r="F178" i="4"/>
  <c r="F177" i="4" s="1"/>
  <c r="F176" i="4" s="1"/>
  <c r="C178" i="4"/>
  <c r="B178" i="4"/>
  <c r="A178" i="4"/>
  <c r="H177" i="4"/>
  <c r="B177" i="4"/>
  <c r="H176" i="4"/>
  <c r="C176" i="4"/>
  <c r="B176" i="4"/>
  <c r="A176" i="4"/>
  <c r="C174" i="4"/>
  <c r="B174" i="4"/>
  <c r="A174" i="4"/>
  <c r="B173" i="4"/>
  <c r="A173" i="4"/>
  <c r="C172" i="4"/>
  <c r="B172" i="4"/>
  <c r="A172" i="4"/>
  <c r="G171" i="4"/>
  <c r="F171" i="4"/>
  <c r="E171" i="4"/>
  <c r="D171" i="4"/>
  <c r="J171" i="4" s="1"/>
  <c r="C171" i="4"/>
  <c r="B171" i="4"/>
  <c r="A171" i="4"/>
  <c r="G170" i="4"/>
  <c r="F170" i="4"/>
  <c r="E170" i="4"/>
  <c r="D170" i="4"/>
  <c r="J170" i="4" s="1"/>
  <c r="C170" i="4"/>
  <c r="B170" i="4"/>
  <c r="A170" i="4"/>
  <c r="I169" i="4"/>
  <c r="H169" i="4"/>
  <c r="G169" i="4"/>
  <c r="F169" i="4"/>
  <c r="E169" i="4"/>
  <c r="C169" i="4"/>
  <c r="B169" i="4"/>
  <c r="A169" i="4"/>
  <c r="J167" i="4"/>
  <c r="J166" i="4" s="1"/>
  <c r="I166" i="4"/>
  <c r="I160" i="4" s="1"/>
  <c r="H166" i="4"/>
  <c r="G166" i="4"/>
  <c r="F166" i="4"/>
  <c r="E166" i="4"/>
  <c r="D166" i="4"/>
  <c r="J163" i="4"/>
  <c r="I163" i="4"/>
  <c r="H163" i="4"/>
  <c r="H160" i="4" s="1"/>
  <c r="G163" i="4"/>
  <c r="F163" i="4"/>
  <c r="E163" i="4"/>
  <c r="D163" i="4"/>
  <c r="D160" i="4" s="1"/>
  <c r="G162" i="4"/>
  <c r="F162" i="4"/>
  <c r="E162" i="4"/>
  <c r="E161" i="4" s="1"/>
  <c r="D162" i="4"/>
  <c r="J162" i="4" s="1"/>
  <c r="J161" i="4" s="1"/>
  <c r="J160" i="4" s="1"/>
  <c r="C162" i="4"/>
  <c r="B162" i="4"/>
  <c r="A162" i="4"/>
  <c r="I161" i="4"/>
  <c r="H161" i="4"/>
  <c r="G161" i="4"/>
  <c r="G160" i="4" s="1"/>
  <c r="F161" i="4"/>
  <c r="D161" i="4"/>
  <c r="C161" i="4"/>
  <c r="B161" i="4"/>
  <c r="A161" i="4"/>
  <c r="K160" i="4"/>
  <c r="F160" i="4"/>
  <c r="B160" i="4"/>
  <c r="A160" i="4"/>
  <c r="G159" i="4"/>
  <c r="F159" i="4"/>
  <c r="E159" i="4"/>
  <c r="E158" i="4" s="1"/>
  <c r="D159" i="4"/>
  <c r="J159" i="4" s="1"/>
  <c r="J158" i="4" s="1"/>
  <c r="C159" i="4"/>
  <c r="B159" i="4"/>
  <c r="A159" i="4"/>
  <c r="I158" i="4"/>
  <c r="H158" i="4"/>
  <c r="G158" i="4"/>
  <c r="F158" i="4"/>
  <c r="D158" i="4"/>
  <c r="C158" i="4"/>
  <c r="B158" i="4"/>
  <c r="A158" i="4"/>
  <c r="G157" i="4"/>
  <c r="F157" i="4"/>
  <c r="E157" i="4"/>
  <c r="D157" i="4"/>
  <c r="C157" i="4"/>
  <c r="B157" i="4"/>
  <c r="A157" i="4"/>
  <c r="G156" i="4"/>
  <c r="F156" i="4"/>
  <c r="F155" i="4" s="1"/>
  <c r="F154" i="4" s="1"/>
  <c r="E156" i="4"/>
  <c r="D156" i="4"/>
  <c r="C156" i="4"/>
  <c r="B156" i="4"/>
  <c r="A156" i="4"/>
  <c r="I155" i="4"/>
  <c r="I154" i="4" s="1"/>
  <c r="H155" i="4"/>
  <c r="H154" i="4" s="1"/>
  <c r="E155" i="4"/>
  <c r="E154" i="4" s="1"/>
  <c r="D155" i="4"/>
  <c r="D154" i="4" s="1"/>
  <c r="C155" i="4"/>
  <c r="B155" i="4"/>
  <c r="A155" i="4"/>
  <c r="B154" i="4"/>
  <c r="A154" i="4"/>
  <c r="G153" i="4"/>
  <c r="F153" i="4"/>
  <c r="F152" i="4" s="1"/>
  <c r="E153" i="4"/>
  <c r="E152" i="4" s="1"/>
  <c r="D153" i="4"/>
  <c r="J153" i="4" s="1"/>
  <c r="J152" i="4" s="1"/>
  <c r="C153" i="4"/>
  <c r="B153" i="4"/>
  <c r="A153" i="4"/>
  <c r="I152" i="4"/>
  <c r="H152" i="4"/>
  <c r="G152" i="4"/>
  <c r="D152" i="4"/>
  <c r="C152" i="4"/>
  <c r="B152" i="4"/>
  <c r="A152" i="4"/>
  <c r="J151" i="4"/>
  <c r="J150" i="4" s="1"/>
  <c r="G151" i="4"/>
  <c r="G150" i="4" s="1"/>
  <c r="E151" i="4"/>
  <c r="D151" i="4"/>
  <c r="C151" i="4"/>
  <c r="B151" i="4"/>
  <c r="A151" i="4"/>
  <c r="I150" i="4"/>
  <c r="H150" i="4"/>
  <c r="F150" i="4"/>
  <c r="E150" i="4"/>
  <c r="D150" i="4"/>
  <c r="B150" i="4"/>
  <c r="A150" i="4"/>
  <c r="G149" i="4"/>
  <c r="G148" i="4" s="1"/>
  <c r="F149" i="4"/>
  <c r="E149" i="4"/>
  <c r="D149" i="4"/>
  <c r="D148" i="4" s="1"/>
  <c r="D147" i="4" s="1"/>
  <c r="D146" i="4" s="1"/>
  <c r="D145" i="4" s="1"/>
  <c r="C149" i="4"/>
  <c r="B149" i="4"/>
  <c r="A149" i="4"/>
  <c r="I148" i="4"/>
  <c r="I147" i="4" s="1"/>
  <c r="I146" i="4" s="1"/>
  <c r="I145" i="4" s="1"/>
  <c r="H148" i="4"/>
  <c r="F148" i="4"/>
  <c r="F147" i="4" s="1"/>
  <c r="E148" i="4"/>
  <c r="E147" i="4" s="1"/>
  <c r="C148" i="4"/>
  <c r="B148" i="4"/>
  <c r="A148" i="4"/>
  <c r="H147" i="4"/>
  <c r="H146" i="4" s="1"/>
  <c r="H145" i="4" s="1"/>
  <c r="G147" i="4"/>
  <c r="B147" i="4"/>
  <c r="A147" i="4"/>
  <c r="K146" i="4"/>
  <c r="F146" i="4"/>
  <c r="F145" i="4" s="1"/>
  <c r="B146" i="4"/>
  <c r="K145" i="4"/>
  <c r="B145" i="4"/>
  <c r="A145" i="4"/>
  <c r="J143" i="4"/>
  <c r="C143" i="4"/>
  <c r="B143" i="4"/>
  <c r="A143" i="4"/>
  <c r="J142" i="4"/>
  <c r="I142" i="4"/>
  <c r="H142" i="4"/>
  <c r="H141" i="4" s="1"/>
  <c r="G142" i="4"/>
  <c r="G141" i="4" s="1"/>
  <c r="F142" i="4"/>
  <c r="E142" i="4"/>
  <c r="D142" i="4"/>
  <c r="D141" i="4" s="1"/>
  <c r="C142" i="4"/>
  <c r="B142" i="4"/>
  <c r="K141" i="4"/>
  <c r="J141" i="4"/>
  <c r="I141" i="4"/>
  <c r="F141" i="4"/>
  <c r="E141" i="4"/>
  <c r="B141" i="4"/>
  <c r="A141" i="4"/>
  <c r="G138" i="4"/>
  <c r="F138" i="4"/>
  <c r="E138" i="4"/>
  <c r="D138" i="4"/>
  <c r="J138" i="4" s="1"/>
  <c r="J135" i="4" s="1"/>
  <c r="J134" i="4" s="1"/>
  <c r="C138" i="4"/>
  <c r="B138" i="4"/>
  <c r="A138" i="4"/>
  <c r="J137" i="4"/>
  <c r="J136" i="4" s="1"/>
  <c r="I137" i="4"/>
  <c r="I135" i="4" s="1"/>
  <c r="H137" i="4"/>
  <c r="G137" i="4"/>
  <c r="G136" i="4" s="1"/>
  <c r="F137" i="4"/>
  <c r="F136" i="4" s="1"/>
  <c r="E137" i="4"/>
  <c r="E135" i="4" s="1"/>
  <c r="D137" i="4"/>
  <c r="C137" i="4"/>
  <c r="B137" i="4"/>
  <c r="A137" i="4"/>
  <c r="K136" i="4"/>
  <c r="I136" i="4"/>
  <c r="H136" i="4"/>
  <c r="D136" i="4"/>
  <c r="C136" i="4"/>
  <c r="B136" i="4"/>
  <c r="A136" i="4"/>
  <c r="H135" i="4"/>
  <c r="H134" i="4" s="1"/>
  <c r="D135" i="4"/>
  <c r="D134" i="4" s="1"/>
  <c r="C135" i="4"/>
  <c r="B135" i="4"/>
  <c r="A135" i="4"/>
  <c r="I134" i="4"/>
  <c r="E134" i="4"/>
  <c r="C134" i="4"/>
  <c r="B134" i="4"/>
  <c r="A134" i="4"/>
  <c r="C133" i="4"/>
  <c r="B133" i="4"/>
  <c r="A133" i="4"/>
  <c r="J132" i="4"/>
  <c r="C132" i="4"/>
  <c r="B132" i="4"/>
  <c r="A132" i="4"/>
  <c r="C131" i="4"/>
  <c r="B131" i="4"/>
  <c r="A131" i="4"/>
  <c r="J130" i="4"/>
  <c r="J127" i="4" s="1"/>
  <c r="C130" i="4"/>
  <c r="B130" i="4"/>
  <c r="A130" i="4"/>
  <c r="C129" i="4"/>
  <c r="B129" i="4"/>
  <c r="A129" i="4"/>
  <c r="J128" i="4"/>
  <c r="C128" i="4"/>
  <c r="B128" i="4"/>
  <c r="A128" i="4"/>
  <c r="I127" i="4"/>
  <c r="H127" i="4"/>
  <c r="G127" i="4"/>
  <c r="F127" i="4"/>
  <c r="E127" i="4"/>
  <c r="D127" i="4"/>
  <c r="C127" i="4"/>
  <c r="B127" i="4"/>
  <c r="C126" i="4"/>
  <c r="B126" i="4"/>
  <c r="A126" i="4"/>
  <c r="J125" i="4"/>
  <c r="C125" i="4"/>
  <c r="B125" i="4"/>
  <c r="A125" i="4"/>
  <c r="J124" i="4"/>
  <c r="I124" i="4"/>
  <c r="H124" i="4"/>
  <c r="H123" i="4" s="1"/>
  <c r="G124" i="4"/>
  <c r="G123" i="4" s="1"/>
  <c r="F124" i="4"/>
  <c r="E124" i="4"/>
  <c r="D124" i="4"/>
  <c r="D123" i="4" s="1"/>
  <c r="C124" i="4"/>
  <c r="B124" i="4"/>
  <c r="K123" i="4"/>
  <c r="J123" i="4"/>
  <c r="I123" i="4"/>
  <c r="F123" i="4"/>
  <c r="E123" i="4"/>
  <c r="B123" i="4"/>
  <c r="C122" i="4"/>
  <c r="B122" i="4"/>
  <c r="J121" i="4"/>
  <c r="G119" i="4"/>
  <c r="G118" i="4" s="1"/>
  <c r="F119" i="4"/>
  <c r="E119" i="4"/>
  <c r="D119" i="4"/>
  <c r="D118" i="4" s="1"/>
  <c r="D114" i="4" s="1"/>
  <c r="C119" i="4"/>
  <c r="B119" i="4"/>
  <c r="A119" i="4"/>
  <c r="I118" i="4"/>
  <c r="H118" i="4"/>
  <c r="F118" i="4"/>
  <c r="E118" i="4"/>
  <c r="C118" i="4"/>
  <c r="B118" i="4"/>
  <c r="A118" i="4"/>
  <c r="C117" i="4"/>
  <c r="B117" i="4"/>
  <c r="A117" i="4"/>
  <c r="G116" i="4"/>
  <c r="F116" i="4"/>
  <c r="E116" i="4"/>
  <c r="E115" i="4" s="1"/>
  <c r="E114" i="4" s="1"/>
  <c r="D116" i="4"/>
  <c r="D115" i="4" s="1"/>
  <c r="C116" i="4"/>
  <c r="B116" i="4"/>
  <c r="A116" i="4"/>
  <c r="I115" i="4"/>
  <c r="H115" i="4"/>
  <c r="G115" i="4"/>
  <c r="G114" i="4" s="1"/>
  <c r="F115" i="4"/>
  <c r="F114" i="4" s="1"/>
  <c r="C115" i="4"/>
  <c r="B115" i="4"/>
  <c r="A115" i="4"/>
  <c r="K114" i="4"/>
  <c r="I114" i="4"/>
  <c r="H114" i="4"/>
  <c r="B114" i="4"/>
  <c r="A114" i="4"/>
  <c r="C112" i="4"/>
  <c r="B112" i="4"/>
  <c r="A112" i="4"/>
  <c r="J111" i="4"/>
  <c r="C111" i="4"/>
  <c r="B111" i="4"/>
  <c r="A111" i="4"/>
  <c r="C110" i="4"/>
  <c r="B110" i="4"/>
  <c r="A110" i="4"/>
  <c r="J109" i="4"/>
  <c r="C109" i="4"/>
  <c r="B109" i="4"/>
  <c r="A109" i="4"/>
  <c r="C108" i="4"/>
  <c r="B108" i="4"/>
  <c r="A108" i="4"/>
  <c r="J107" i="4"/>
  <c r="C107" i="4"/>
  <c r="B107" i="4"/>
  <c r="A107" i="4"/>
  <c r="G106" i="4"/>
  <c r="F106" i="4"/>
  <c r="E106" i="4"/>
  <c r="D106" i="4"/>
  <c r="D105" i="4" s="1"/>
  <c r="C106" i="4"/>
  <c r="B106" i="4"/>
  <c r="A106" i="4"/>
  <c r="K105" i="4"/>
  <c r="I105" i="4"/>
  <c r="I104" i="4" s="1"/>
  <c r="H105" i="4"/>
  <c r="G105" i="4"/>
  <c r="F105" i="4"/>
  <c r="E105" i="4"/>
  <c r="E104" i="4" s="1"/>
  <c r="B105" i="4"/>
  <c r="A105" i="4"/>
  <c r="H104" i="4"/>
  <c r="B104" i="4"/>
  <c r="H103" i="4"/>
  <c r="B103" i="4"/>
  <c r="A103" i="4"/>
  <c r="G102" i="4"/>
  <c r="F102" i="4"/>
  <c r="E102" i="4"/>
  <c r="B102" i="4"/>
  <c r="B101" i="4"/>
  <c r="B315" i="4" s="1"/>
  <c r="C100" i="4"/>
  <c r="B100" i="4"/>
  <c r="A100" i="4"/>
  <c r="G99" i="4"/>
  <c r="F99" i="4"/>
  <c r="E99" i="4"/>
  <c r="D99" i="4"/>
  <c r="J99" i="4" s="1"/>
  <c r="C99" i="4"/>
  <c r="B99" i="4"/>
  <c r="G98" i="4"/>
  <c r="F98" i="4"/>
  <c r="E98" i="4"/>
  <c r="D98" i="4"/>
  <c r="J98" i="4" s="1"/>
  <c r="C98" i="4"/>
  <c r="B98" i="4"/>
  <c r="A98" i="4"/>
  <c r="J97" i="4"/>
  <c r="J95" i="4" s="1"/>
  <c r="C97" i="4"/>
  <c r="B97" i="4"/>
  <c r="J96" i="4"/>
  <c r="C96" i="4"/>
  <c r="B96" i="4"/>
  <c r="A96" i="4"/>
  <c r="I95" i="4"/>
  <c r="H95" i="4"/>
  <c r="G95" i="4"/>
  <c r="F95" i="4"/>
  <c r="E95" i="4"/>
  <c r="D95" i="4"/>
  <c r="C95" i="4"/>
  <c r="B95" i="4"/>
  <c r="A95" i="4"/>
  <c r="J94" i="4"/>
  <c r="C94" i="4"/>
  <c r="B94" i="4"/>
  <c r="J93" i="4"/>
  <c r="C93" i="4"/>
  <c r="B93" i="4"/>
  <c r="A93" i="4"/>
  <c r="J92" i="4"/>
  <c r="J88" i="4" s="1"/>
  <c r="C92" i="4"/>
  <c r="B92" i="4"/>
  <c r="J91" i="4"/>
  <c r="C91" i="4"/>
  <c r="B91" i="4"/>
  <c r="A91" i="4"/>
  <c r="J90" i="4"/>
  <c r="C90" i="4"/>
  <c r="B90" i="4"/>
  <c r="J89" i="4"/>
  <c r="C89" i="4"/>
  <c r="B89" i="4"/>
  <c r="A89" i="4"/>
  <c r="I88" i="4"/>
  <c r="H88" i="4"/>
  <c r="H87" i="4" s="1"/>
  <c r="H86" i="4" s="1"/>
  <c r="H85" i="4" s="1"/>
  <c r="H84" i="4" s="1"/>
  <c r="G88" i="4"/>
  <c r="G87" i="4" s="1"/>
  <c r="G86" i="4" s="1"/>
  <c r="G85" i="4" s="1"/>
  <c r="G84" i="4" s="1"/>
  <c r="F88" i="4"/>
  <c r="F87" i="4" s="1"/>
  <c r="F86" i="4" s="1"/>
  <c r="F85" i="4" s="1"/>
  <c r="F84" i="4" s="1"/>
  <c r="E88" i="4"/>
  <c r="D88" i="4"/>
  <c r="D87" i="4" s="1"/>
  <c r="D86" i="4" s="1"/>
  <c r="D85" i="4" s="1"/>
  <c r="D84" i="4" s="1"/>
  <c r="C88" i="4"/>
  <c r="B88" i="4"/>
  <c r="I87" i="4"/>
  <c r="E87" i="4"/>
  <c r="B87" i="4"/>
  <c r="I86" i="4"/>
  <c r="I85" i="4" s="1"/>
  <c r="I84" i="4" s="1"/>
  <c r="E86" i="4"/>
  <c r="E85" i="4" s="1"/>
  <c r="E84" i="4" s="1"/>
  <c r="B86" i="4"/>
  <c r="K85" i="4"/>
  <c r="C85" i="4"/>
  <c r="B85" i="4"/>
  <c r="K84" i="4"/>
  <c r="C84" i="4"/>
  <c r="B84" i="4"/>
  <c r="A84" i="4"/>
  <c r="K83" i="4"/>
  <c r="B83" i="4"/>
  <c r="A83" i="4"/>
  <c r="J82" i="4"/>
  <c r="J81" i="4"/>
  <c r="C81" i="4"/>
  <c r="B81" i="4"/>
  <c r="A81" i="4"/>
  <c r="J80" i="4"/>
  <c r="C80" i="4"/>
  <c r="B80" i="4"/>
  <c r="A80" i="4"/>
  <c r="J79" i="4"/>
  <c r="C79" i="4"/>
  <c r="B79" i="4"/>
  <c r="A79" i="4"/>
  <c r="J78" i="4"/>
  <c r="I78" i="4"/>
  <c r="I77" i="4" s="1"/>
  <c r="H78" i="4"/>
  <c r="H77" i="4" s="1"/>
  <c r="G78" i="4"/>
  <c r="F78" i="4"/>
  <c r="E78" i="4"/>
  <c r="E77" i="4" s="1"/>
  <c r="D78" i="4"/>
  <c r="D77" i="4" s="1"/>
  <c r="C78" i="4"/>
  <c r="B78" i="4"/>
  <c r="A78" i="4"/>
  <c r="J77" i="4"/>
  <c r="G77" i="4"/>
  <c r="F77" i="4"/>
  <c r="B77" i="4"/>
  <c r="C76" i="4"/>
  <c r="B76" i="4"/>
  <c r="J75" i="4"/>
  <c r="C75" i="4"/>
  <c r="B75" i="4"/>
  <c r="A75" i="4"/>
  <c r="J74" i="4"/>
  <c r="I74" i="4"/>
  <c r="I73" i="4" s="1"/>
  <c r="H74" i="4"/>
  <c r="H73" i="4" s="1"/>
  <c r="G74" i="4"/>
  <c r="G73" i="4" s="1"/>
  <c r="F74" i="4"/>
  <c r="E74" i="4"/>
  <c r="E73" i="4" s="1"/>
  <c r="D74" i="4"/>
  <c r="D73" i="4" s="1"/>
  <c r="C74" i="4"/>
  <c r="B74" i="4"/>
  <c r="J73" i="4"/>
  <c r="F73" i="4"/>
  <c r="B73" i="4"/>
  <c r="J72" i="4"/>
  <c r="F72" i="4"/>
  <c r="C72" i="4"/>
  <c r="B72" i="4"/>
  <c r="B71" i="4"/>
  <c r="J70" i="4"/>
  <c r="I70" i="4"/>
  <c r="H70" i="4"/>
  <c r="H69" i="4" s="1"/>
  <c r="H68" i="4" s="1"/>
  <c r="G70" i="4"/>
  <c r="G69" i="4" s="1"/>
  <c r="G68" i="4" s="1"/>
  <c r="F70" i="4"/>
  <c r="E70" i="4"/>
  <c r="D70" i="4"/>
  <c r="D69" i="4" s="1"/>
  <c r="D68" i="4" s="1"/>
  <c r="C70" i="4"/>
  <c r="B70" i="4"/>
  <c r="A70" i="4"/>
  <c r="J69" i="4"/>
  <c r="J68" i="4" s="1"/>
  <c r="J67" i="4" s="1"/>
  <c r="I69" i="4"/>
  <c r="I68" i="4" s="1"/>
  <c r="F69" i="4"/>
  <c r="F68" i="4" s="1"/>
  <c r="F67" i="4" s="1"/>
  <c r="E69" i="4"/>
  <c r="E68" i="4" s="1"/>
  <c r="C69" i="4"/>
  <c r="B69" i="4"/>
  <c r="C67" i="4"/>
  <c r="B67" i="4"/>
  <c r="B62" i="4"/>
  <c r="G61" i="4"/>
  <c r="F61" i="4"/>
  <c r="E61" i="4"/>
  <c r="D61" i="4"/>
  <c r="J61" i="4" s="1"/>
  <c r="C61" i="4"/>
  <c r="B61" i="4"/>
  <c r="A61" i="4"/>
  <c r="B60" i="4"/>
  <c r="G59" i="4"/>
  <c r="G58" i="4" s="1"/>
  <c r="F59" i="4"/>
  <c r="F58" i="4" s="1"/>
  <c r="E59" i="4"/>
  <c r="D59" i="4"/>
  <c r="J59" i="4" s="1"/>
  <c r="J58" i="4" s="1"/>
  <c r="C59" i="4"/>
  <c r="B59" i="4"/>
  <c r="A59" i="4"/>
  <c r="I58" i="4"/>
  <c r="H58" i="4"/>
  <c r="E58" i="4"/>
  <c r="D58" i="4"/>
  <c r="C58" i="4"/>
  <c r="B58" i="4"/>
  <c r="A58" i="4"/>
  <c r="J57" i="4"/>
  <c r="J56" i="4"/>
  <c r="J55" i="4"/>
  <c r="B55" i="4"/>
  <c r="G54" i="4"/>
  <c r="E54" i="4"/>
  <c r="D54" i="4"/>
  <c r="J54" i="4" s="1"/>
  <c r="C54" i="4"/>
  <c r="B54" i="4"/>
  <c r="A54" i="4"/>
  <c r="J53" i="4"/>
  <c r="B53" i="4"/>
  <c r="G52" i="4"/>
  <c r="E52" i="4"/>
  <c r="D52" i="4"/>
  <c r="J52" i="4" s="1"/>
  <c r="C52" i="4"/>
  <c r="B52" i="4"/>
  <c r="A52" i="4"/>
  <c r="G51" i="4"/>
  <c r="F51" i="4"/>
  <c r="E51" i="4"/>
  <c r="C51" i="4"/>
  <c r="B51" i="4"/>
  <c r="A51" i="4"/>
  <c r="C50" i="4"/>
  <c r="B50" i="4"/>
  <c r="J49" i="4"/>
  <c r="C49" i="4"/>
  <c r="B49" i="4"/>
  <c r="A49" i="4"/>
  <c r="B48" i="4"/>
  <c r="G47" i="4"/>
  <c r="G46" i="4" s="1"/>
  <c r="G45" i="4" s="1"/>
  <c r="G44" i="4" s="1"/>
  <c r="F47" i="4"/>
  <c r="E47" i="4"/>
  <c r="D47" i="4"/>
  <c r="D46" i="4" s="1"/>
  <c r="C47" i="4"/>
  <c r="B47" i="4"/>
  <c r="A47" i="4"/>
  <c r="I46" i="4"/>
  <c r="I45" i="4" s="1"/>
  <c r="H46" i="4"/>
  <c r="F46" i="4"/>
  <c r="F45" i="4" s="1"/>
  <c r="E46" i="4"/>
  <c r="E45" i="4" s="1"/>
  <c r="C46" i="4"/>
  <c r="B46" i="4"/>
  <c r="A46" i="4"/>
  <c r="H45" i="4"/>
  <c r="B45" i="4"/>
  <c r="H44" i="4"/>
  <c r="C44" i="4"/>
  <c r="B44" i="4"/>
  <c r="A44" i="4"/>
  <c r="G41" i="4"/>
  <c r="G39" i="4" s="1"/>
  <c r="F41" i="4"/>
  <c r="E41" i="4"/>
  <c r="D41" i="4"/>
  <c r="J41" i="4" s="1"/>
  <c r="J39" i="4" s="1"/>
  <c r="C41" i="4"/>
  <c r="B41" i="4"/>
  <c r="A41" i="4"/>
  <c r="C40" i="4"/>
  <c r="B40" i="4"/>
  <c r="A40" i="4"/>
  <c r="I39" i="4"/>
  <c r="H39" i="4"/>
  <c r="F39" i="4"/>
  <c r="E39" i="4"/>
  <c r="G37" i="4"/>
  <c r="E37" i="4"/>
  <c r="E36" i="4" s="1"/>
  <c r="D37" i="4"/>
  <c r="J37" i="4" s="1"/>
  <c r="J36" i="4" s="1"/>
  <c r="C37" i="4"/>
  <c r="B37" i="4"/>
  <c r="A37" i="4"/>
  <c r="I36" i="4"/>
  <c r="H36" i="4"/>
  <c r="G36" i="4"/>
  <c r="F36" i="4"/>
  <c r="C36" i="4"/>
  <c r="B36" i="4"/>
  <c r="A36" i="4"/>
  <c r="G35" i="4"/>
  <c r="G34" i="4" s="1"/>
  <c r="G33" i="4" s="1"/>
  <c r="E35" i="4"/>
  <c r="E34" i="4" s="1"/>
  <c r="E33" i="4" s="1"/>
  <c r="D35" i="4"/>
  <c r="J35" i="4" s="1"/>
  <c r="J34" i="4" s="1"/>
  <c r="J33" i="4" s="1"/>
  <c r="C35" i="4"/>
  <c r="B35" i="4"/>
  <c r="A35" i="4"/>
  <c r="I34" i="4"/>
  <c r="H34" i="4"/>
  <c r="H33" i="4" s="1"/>
  <c r="F34" i="4"/>
  <c r="D34" i="4"/>
  <c r="C34" i="4"/>
  <c r="B34" i="4"/>
  <c r="A34" i="4"/>
  <c r="I33" i="4"/>
  <c r="F33" i="4"/>
  <c r="C33" i="4"/>
  <c r="B33" i="4"/>
  <c r="A33" i="4"/>
  <c r="G32" i="4"/>
  <c r="E32" i="4"/>
  <c r="E31" i="4" s="1"/>
  <c r="D32" i="4"/>
  <c r="J32" i="4" s="1"/>
  <c r="J31" i="4" s="1"/>
  <c r="C32" i="4"/>
  <c r="B32" i="4"/>
  <c r="A32" i="4"/>
  <c r="I31" i="4"/>
  <c r="H31" i="4"/>
  <c r="G31" i="4"/>
  <c r="F31" i="4"/>
  <c r="C31" i="4"/>
  <c r="B31" i="4"/>
  <c r="A31" i="4"/>
  <c r="G30" i="4"/>
  <c r="G29" i="4" s="1"/>
  <c r="E30" i="4"/>
  <c r="E29" i="4" s="1"/>
  <c r="D30" i="4"/>
  <c r="J30" i="4" s="1"/>
  <c r="J29" i="4" s="1"/>
  <c r="C30" i="4"/>
  <c r="B30" i="4"/>
  <c r="A30" i="4"/>
  <c r="I29" i="4"/>
  <c r="H29" i="4"/>
  <c r="F29" i="4"/>
  <c r="D29" i="4"/>
  <c r="C29" i="4"/>
  <c r="B29" i="4"/>
  <c r="A29" i="4"/>
  <c r="J28" i="4"/>
  <c r="J27" i="4" s="1"/>
  <c r="G28" i="4"/>
  <c r="G27" i="4" s="1"/>
  <c r="G26" i="4" s="1"/>
  <c r="G25" i="4" s="1"/>
  <c r="G24" i="4" s="1"/>
  <c r="E28" i="4"/>
  <c r="D28" i="4"/>
  <c r="C28" i="4"/>
  <c r="B28" i="4"/>
  <c r="A28" i="4"/>
  <c r="I27" i="4"/>
  <c r="I26" i="4" s="1"/>
  <c r="I25" i="4" s="1"/>
  <c r="I24" i="4" s="1"/>
  <c r="H27" i="4"/>
  <c r="H26" i="4" s="1"/>
  <c r="F27" i="4"/>
  <c r="E27" i="4"/>
  <c r="E26" i="4" s="1"/>
  <c r="E25" i="4" s="1"/>
  <c r="E24" i="4" s="1"/>
  <c r="D27" i="4"/>
  <c r="C27" i="4"/>
  <c r="B27" i="4"/>
  <c r="A27" i="4"/>
  <c r="F26" i="4"/>
  <c r="F25" i="4" s="1"/>
  <c r="F24" i="4" s="1"/>
  <c r="C26" i="4"/>
  <c r="B26" i="4"/>
  <c r="C25" i="4"/>
  <c r="B25" i="4"/>
  <c r="A25" i="4"/>
  <c r="C24" i="4"/>
  <c r="B24" i="4"/>
  <c r="A24" i="4"/>
  <c r="G23" i="4"/>
  <c r="E23" i="4"/>
  <c r="E22" i="4" s="1"/>
  <c r="D23" i="4"/>
  <c r="J23" i="4" s="1"/>
  <c r="J22" i="4" s="1"/>
  <c r="C23" i="4"/>
  <c r="B23" i="4"/>
  <c r="A23" i="4"/>
  <c r="I22" i="4"/>
  <c r="H22" i="4"/>
  <c r="G22" i="4"/>
  <c r="F22" i="4"/>
  <c r="D22" i="4"/>
  <c r="C22" i="4"/>
  <c r="B22" i="4"/>
  <c r="A22" i="4"/>
  <c r="G21" i="4"/>
  <c r="J21" i="4" s="1"/>
  <c r="J20" i="4" s="1"/>
  <c r="J19" i="4" s="1"/>
  <c r="J18" i="4" s="1"/>
  <c r="J17" i="4" s="1"/>
  <c r="E21" i="4"/>
  <c r="D21" i="4"/>
  <c r="C21" i="4"/>
  <c r="B21" i="4"/>
  <c r="A21" i="4"/>
  <c r="I20" i="4"/>
  <c r="I19" i="4" s="1"/>
  <c r="I18" i="4" s="1"/>
  <c r="H20" i="4"/>
  <c r="H19" i="4" s="1"/>
  <c r="H18" i="4" s="1"/>
  <c r="F20" i="4"/>
  <c r="E20" i="4"/>
  <c r="D20" i="4"/>
  <c r="D19" i="4" s="1"/>
  <c r="D18" i="4" s="1"/>
  <c r="D17" i="4" s="1"/>
  <c r="C20" i="4"/>
  <c r="B20" i="4"/>
  <c r="A20" i="4"/>
  <c r="F19" i="4"/>
  <c r="B19" i="4"/>
  <c r="F18" i="4"/>
  <c r="F8" i="4" s="1"/>
  <c r="B18" i="4"/>
  <c r="F17" i="4"/>
  <c r="C17" i="4"/>
  <c r="B17" i="4"/>
  <c r="A17" i="4"/>
  <c r="C16" i="4"/>
  <c r="B16" i="4"/>
  <c r="A16" i="4"/>
  <c r="G15" i="4"/>
  <c r="F15" i="4"/>
  <c r="E15" i="4"/>
  <c r="D15" i="4"/>
  <c r="J15" i="4" s="1"/>
  <c r="C15" i="4"/>
  <c r="B15" i="4"/>
  <c r="A15" i="4"/>
  <c r="G14" i="4"/>
  <c r="F14" i="4"/>
  <c r="E14" i="4"/>
  <c r="D14" i="4"/>
  <c r="J14" i="4" s="1"/>
  <c r="C14" i="4"/>
  <c r="B14" i="4"/>
  <c r="A14" i="4"/>
  <c r="C13" i="4"/>
  <c r="B13" i="4"/>
  <c r="A13" i="4"/>
  <c r="I12" i="4"/>
  <c r="H12" i="4"/>
  <c r="G12" i="4"/>
  <c r="F12" i="4"/>
  <c r="E12" i="4"/>
  <c r="B12" i="4"/>
  <c r="I11" i="4"/>
  <c r="I10" i="4" s="1"/>
  <c r="H11" i="4"/>
  <c r="F11" i="4"/>
  <c r="F10" i="4" s="1"/>
  <c r="E11" i="4"/>
  <c r="E10" i="4" s="1"/>
  <c r="C11" i="4"/>
  <c r="B11" i="4"/>
  <c r="A11" i="4"/>
  <c r="H10" i="4"/>
  <c r="B10" i="4"/>
  <c r="A10" i="4"/>
  <c r="K9" i="4"/>
  <c r="H9" i="4"/>
  <c r="B9" i="4"/>
  <c r="B8" i="4"/>
  <c r="B7" i="4"/>
  <c r="A7" i="4"/>
  <c r="A4" i="4"/>
  <c r="AG100" i="1"/>
  <c r="AD99" i="1"/>
  <c r="Z99" i="1"/>
  <c r="P99" i="1"/>
  <c r="O99" i="1"/>
  <c r="AC99" i="1" s="1"/>
  <c r="N99" i="1"/>
  <c r="AB99" i="1" s="1"/>
  <c r="L99" i="1"/>
  <c r="K99" i="1"/>
  <c r="AB98" i="1"/>
  <c r="P98" i="1"/>
  <c r="O98" i="1"/>
  <c r="N98" i="1"/>
  <c r="M98" i="1"/>
  <c r="Q98" i="1" s="1"/>
  <c r="L98" i="1"/>
  <c r="K98" i="1"/>
  <c r="I98" i="1"/>
  <c r="AD98" i="1" s="1"/>
  <c r="H98" i="1"/>
  <c r="AC98" i="1" s="1"/>
  <c r="G98" i="1"/>
  <c r="F98" i="1"/>
  <c r="E98" i="1"/>
  <c r="D98" i="1"/>
  <c r="Y98" i="1" s="1"/>
  <c r="B98" i="1"/>
  <c r="A98" i="1"/>
  <c r="AB97" i="1"/>
  <c r="P97" i="1"/>
  <c r="O97" i="1"/>
  <c r="N97" i="1"/>
  <c r="L97" i="1"/>
  <c r="K97" i="1"/>
  <c r="I97" i="1"/>
  <c r="H97" i="1"/>
  <c r="AC97" i="1" s="1"/>
  <c r="G97" i="1"/>
  <c r="F97" i="1"/>
  <c r="J97" i="1" s="1"/>
  <c r="E97" i="1"/>
  <c r="D97" i="1"/>
  <c r="Y97" i="1" s="1"/>
  <c r="B97" i="1"/>
  <c r="A97" i="1"/>
  <c r="AG96" i="1"/>
  <c r="AC96" i="1"/>
  <c r="AB96" i="1"/>
  <c r="Y96" i="1"/>
  <c r="AA96" i="1" s="1"/>
  <c r="P96" i="1"/>
  <c r="O96" i="1"/>
  <c r="N96" i="1"/>
  <c r="M96" i="1"/>
  <c r="Q96" i="1" s="1"/>
  <c r="L96" i="1"/>
  <c r="K96" i="1"/>
  <c r="I96" i="1"/>
  <c r="AD96" i="1" s="1"/>
  <c r="H96" i="1"/>
  <c r="G96" i="1"/>
  <c r="F96" i="1"/>
  <c r="J96" i="1" s="1"/>
  <c r="E96" i="1"/>
  <c r="Z96" i="1" s="1"/>
  <c r="D96" i="1"/>
  <c r="B96" i="1"/>
  <c r="A96" i="1"/>
  <c r="AC95" i="1"/>
  <c r="Y95" i="1"/>
  <c r="AA95" i="1" s="1"/>
  <c r="P95" i="1"/>
  <c r="O95" i="1"/>
  <c r="N95" i="1"/>
  <c r="M95" i="1"/>
  <c r="Q95" i="1" s="1"/>
  <c r="L95" i="1"/>
  <c r="K95" i="1"/>
  <c r="I95" i="1"/>
  <c r="AD95" i="1" s="1"/>
  <c r="H95" i="1"/>
  <c r="G95" i="1"/>
  <c r="F95" i="1"/>
  <c r="J95" i="1" s="1"/>
  <c r="E95" i="1"/>
  <c r="Z95" i="1" s="1"/>
  <c r="D95" i="1"/>
  <c r="B95" i="1"/>
  <c r="A95" i="1"/>
  <c r="AG94" i="1"/>
  <c r="AD94" i="1"/>
  <c r="Y94" i="1"/>
  <c r="P94" i="1"/>
  <c r="O94" i="1"/>
  <c r="N94" i="1"/>
  <c r="L94" i="1"/>
  <c r="Z94" i="1" s="1"/>
  <c r="K94" i="1"/>
  <c r="I94" i="1"/>
  <c r="H94" i="1"/>
  <c r="AC94" i="1" s="1"/>
  <c r="G94" i="1"/>
  <c r="AB94" i="1" s="1"/>
  <c r="F94" i="1"/>
  <c r="J94" i="1" s="1"/>
  <c r="E94" i="1"/>
  <c r="D94" i="1"/>
  <c r="B94" i="1"/>
  <c r="A94" i="1"/>
  <c r="AD93" i="1"/>
  <c r="Z93" i="1"/>
  <c r="P93" i="1"/>
  <c r="O93" i="1"/>
  <c r="N93" i="1"/>
  <c r="L93" i="1"/>
  <c r="K93" i="1"/>
  <c r="I93" i="1"/>
  <c r="H93" i="1"/>
  <c r="AC93" i="1" s="1"/>
  <c r="G93" i="1"/>
  <c r="F93" i="1"/>
  <c r="J93" i="1" s="1"/>
  <c r="E93" i="1"/>
  <c r="D93" i="1"/>
  <c r="Y93" i="1" s="1"/>
  <c r="B93" i="1"/>
  <c r="A93" i="1"/>
  <c r="Z92" i="1"/>
  <c r="P92" i="1"/>
  <c r="AD92" i="1" s="1"/>
  <c r="O92" i="1"/>
  <c r="N92" i="1"/>
  <c r="L92" i="1"/>
  <c r="K92" i="1"/>
  <c r="M92" i="1" s="1"/>
  <c r="I92" i="1"/>
  <c r="H92" i="1"/>
  <c r="G92" i="1"/>
  <c r="F92" i="1"/>
  <c r="J92" i="1" s="1"/>
  <c r="E92" i="1"/>
  <c r="D92" i="1"/>
  <c r="B92" i="1"/>
  <c r="A92" i="1"/>
  <c r="AC91" i="1"/>
  <c r="P91" i="1"/>
  <c r="AD91" i="1" s="1"/>
  <c r="O91" i="1"/>
  <c r="N91" i="1"/>
  <c r="L91" i="1"/>
  <c r="Z91" i="1" s="1"/>
  <c r="K91" i="1"/>
  <c r="I91" i="1"/>
  <c r="H91" i="1"/>
  <c r="G91" i="1"/>
  <c r="AB91" i="1" s="1"/>
  <c r="F91" i="1"/>
  <c r="E91" i="1"/>
  <c r="D91" i="1"/>
  <c r="C91" i="1"/>
  <c r="C92" i="1" s="1"/>
  <c r="C93" i="1" s="1"/>
  <c r="C94" i="1" s="1"/>
  <c r="C95" i="1" s="1"/>
  <c r="C96" i="1" s="1"/>
  <c r="C97" i="1" s="1"/>
  <c r="C98" i="1" s="1"/>
  <c r="B91" i="1"/>
  <c r="A91" i="1"/>
  <c r="AD90" i="1"/>
  <c r="Y90" i="1"/>
  <c r="P90" i="1"/>
  <c r="O90" i="1"/>
  <c r="N90" i="1"/>
  <c r="L90" i="1"/>
  <c r="Z90" i="1" s="1"/>
  <c r="K90" i="1"/>
  <c r="I90" i="1"/>
  <c r="H90" i="1"/>
  <c r="AC90" i="1" s="1"/>
  <c r="G90" i="1"/>
  <c r="AB90" i="1" s="1"/>
  <c r="F90" i="1"/>
  <c r="E90" i="1"/>
  <c r="D90" i="1"/>
  <c r="C90" i="1"/>
  <c r="B90" i="1"/>
  <c r="A90" i="1"/>
  <c r="AD89" i="1"/>
  <c r="Z89" i="1"/>
  <c r="P89" i="1"/>
  <c r="O89" i="1"/>
  <c r="N89" i="1"/>
  <c r="L89" i="1"/>
  <c r="K89" i="1"/>
  <c r="I89" i="1"/>
  <c r="H89" i="1"/>
  <c r="AC89" i="1" s="1"/>
  <c r="G89" i="1"/>
  <c r="F89" i="1"/>
  <c r="J89" i="1" s="1"/>
  <c r="E89" i="1"/>
  <c r="D89" i="1"/>
  <c r="Y89" i="1" s="1"/>
  <c r="AA89" i="1" s="1"/>
  <c r="C89" i="1"/>
  <c r="B89" i="1"/>
  <c r="A89" i="1"/>
  <c r="Z88" i="1"/>
  <c r="P88" i="1"/>
  <c r="AD88" i="1" s="1"/>
  <c r="O88" i="1"/>
  <c r="N88" i="1"/>
  <c r="N85" i="1" s="1"/>
  <c r="AB85" i="1" s="1"/>
  <c r="L88" i="1"/>
  <c r="K88" i="1"/>
  <c r="M88" i="1" s="1"/>
  <c r="I88" i="1"/>
  <c r="H88" i="1"/>
  <c r="G88" i="1"/>
  <c r="F88" i="1"/>
  <c r="J88" i="1" s="1"/>
  <c r="E88" i="1"/>
  <c r="D88" i="1"/>
  <c r="B88" i="1"/>
  <c r="A88" i="1"/>
  <c r="AC87" i="1"/>
  <c r="P87" i="1"/>
  <c r="O87" i="1"/>
  <c r="N87" i="1"/>
  <c r="L87" i="1"/>
  <c r="Z87" i="1" s="1"/>
  <c r="K87" i="1"/>
  <c r="I87" i="1"/>
  <c r="H87" i="1"/>
  <c r="G87" i="1"/>
  <c r="AB87" i="1" s="1"/>
  <c r="F87" i="1"/>
  <c r="E87" i="1"/>
  <c r="D87" i="1"/>
  <c r="C87" i="1"/>
  <c r="B87" i="1"/>
  <c r="A87" i="1"/>
  <c r="AD86" i="1"/>
  <c r="AC86" i="1"/>
  <c r="Y86" i="1"/>
  <c r="I86" i="1"/>
  <c r="H86" i="1"/>
  <c r="G86" i="1"/>
  <c r="AB86" i="1" s="1"/>
  <c r="F86" i="1"/>
  <c r="J86" i="1" s="1"/>
  <c r="E86" i="1"/>
  <c r="Z86" i="1" s="1"/>
  <c r="D86" i="1"/>
  <c r="C86" i="1"/>
  <c r="C88" i="1" s="1"/>
  <c r="B86" i="1"/>
  <c r="A86" i="1"/>
  <c r="X85" i="1"/>
  <c r="I85" i="1"/>
  <c r="H85" i="1"/>
  <c r="G85" i="1"/>
  <c r="F85" i="1"/>
  <c r="J85" i="1" s="1"/>
  <c r="E85" i="1"/>
  <c r="D85" i="1"/>
  <c r="C85" i="1"/>
  <c r="B85" i="1"/>
  <c r="A85" i="1"/>
  <c r="AC84" i="1"/>
  <c r="P84" i="1"/>
  <c r="N84" i="1"/>
  <c r="L84" i="1"/>
  <c r="I84" i="1"/>
  <c r="H84" i="1"/>
  <c r="G84" i="1"/>
  <c r="AB84" i="1" s="1"/>
  <c r="F84" i="1"/>
  <c r="J84" i="1" s="1"/>
  <c r="E84" i="1"/>
  <c r="D84" i="1"/>
  <c r="Y84" i="1" s="1"/>
  <c r="C84" i="1"/>
  <c r="B84" i="1"/>
  <c r="A84" i="1"/>
  <c r="AD83" i="1"/>
  <c r="AC83" i="1"/>
  <c r="Y83" i="1"/>
  <c r="AA83" i="1" s="1"/>
  <c r="AE83" i="1" s="1"/>
  <c r="P83" i="1"/>
  <c r="N83" i="1"/>
  <c r="M83" i="1"/>
  <c r="L83" i="1"/>
  <c r="I83" i="1"/>
  <c r="H83" i="1"/>
  <c r="G83" i="1"/>
  <c r="AB83" i="1" s="1"/>
  <c r="F83" i="1"/>
  <c r="F82" i="1" s="1"/>
  <c r="E83" i="1"/>
  <c r="Z83" i="1" s="1"/>
  <c r="D83" i="1"/>
  <c r="C83" i="1"/>
  <c r="B83" i="1"/>
  <c r="A83" i="1"/>
  <c r="AC82" i="1"/>
  <c r="P82" i="1"/>
  <c r="O82" i="1"/>
  <c r="N82" i="1"/>
  <c r="I82" i="1"/>
  <c r="H82" i="1"/>
  <c r="G82" i="1"/>
  <c r="E82" i="1"/>
  <c r="D82" i="1"/>
  <c r="Y82" i="1" s="1"/>
  <c r="C82" i="1"/>
  <c r="B82" i="1"/>
  <c r="A82" i="1"/>
  <c r="AB81" i="1"/>
  <c r="Y81" i="1"/>
  <c r="I81" i="1"/>
  <c r="AD81" i="1" s="1"/>
  <c r="H81" i="1"/>
  <c r="AC81" i="1" s="1"/>
  <c r="G81" i="1"/>
  <c r="F81" i="1"/>
  <c r="J81" i="1" s="1"/>
  <c r="E81" i="1"/>
  <c r="Z81" i="1" s="1"/>
  <c r="AA81" i="1" s="1"/>
  <c r="C81" i="1"/>
  <c r="B81" i="1"/>
  <c r="A81" i="1"/>
  <c r="Y80" i="1"/>
  <c r="P80" i="1"/>
  <c r="P77" i="1" s="1"/>
  <c r="N80" i="1"/>
  <c r="L80" i="1"/>
  <c r="M80" i="1" s="1"/>
  <c r="Q80" i="1" s="1"/>
  <c r="I80" i="1"/>
  <c r="H80" i="1"/>
  <c r="AC80" i="1" s="1"/>
  <c r="G80" i="1"/>
  <c r="AB80" i="1" s="1"/>
  <c r="E80" i="1"/>
  <c r="C80" i="1"/>
  <c r="B80" i="1"/>
  <c r="A80" i="1"/>
  <c r="Y79" i="1"/>
  <c r="AA79" i="1" s="1"/>
  <c r="P79" i="1"/>
  <c r="N79" i="1"/>
  <c r="M79" i="1"/>
  <c r="Q79" i="1" s="1"/>
  <c r="L79" i="1"/>
  <c r="Z79" i="1" s="1"/>
  <c r="I79" i="1"/>
  <c r="H79" i="1"/>
  <c r="AC79" i="1" s="1"/>
  <c r="G79" i="1"/>
  <c r="G77" i="1" s="1"/>
  <c r="F79" i="1"/>
  <c r="J79" i="1" s="1"/>
  <c r="E79" i="1"/>
  <c r="D79" i="1"/>
  <c r="C79" i="1"/>
  <c r="B79" i="1"/>
  <c r="A79" i="1"/>
  <c r="AD78" i="1"/>
  <c r="Z78" i="1"/>
  <c r="P78" i="1"/>
  <c r="N78" i="1"/>
  <c r="M78" i="1"/>
  <c r="L78" i="1"/>
  <c r="I78" i="1"/>
  <c r="H78" i="1"/>
  <c r="G78" i="1"/>
  <c r="AB78" i="1" s="1"/>
  <c r="F78" i="1"/>
  <c r="J78" i="1" s="1"/>
  <c r="E78" i="1"/>
  <c r="D78" i="1"/>
  <c r="C78" i="1"/>
  <c r="B78" i="1"/>
  <c r="A78" i="1"/>
  <c r="AF77" i="1"/>
  <c r="X77" i="1"/>
  <c r="W77" i="1"/>
  <c r="V77" i="1"/>
  <c r="V65" i="1" s="1"/>
  <c r="U77" i="1"/>
  <c r="T77" i="1"/>
  <c r="S77" i="1"/>
  <c r="R77" i="1"/>
  <c r="R65" i="1" s="1"/>
  <c r="O77" i="1"/>
  <c r="N77" i="1"/>
  <c r="K77" i="1"/>
  <c r="E77" i="1"/>
  <c r="E65" i="1" s="1"/>
  <c r="B77" i="1"/>
  <c r="A77" i="1"/>
  <c r="AE76" i="1"/>
  <c r="AC76" i="1"/>
  <c r="AB76" i="1"/>
  <c r="Y76" i="1"/>
  <c r="AA76" i="1" s="1"/>
  <c r="P76" i="1"/>
  <c r="AD76" i="1" s="1"/>
  <c r="N76" i="1"/>
  <c r="M76" i="1"/>
  <c r="Q76" i="1" s="1"/>
  <c r="L76" i="1"/>
  <c r="Z76" i="1" s="1"/>
  <c r="K76" i="1"/>
  <c r="C76" i="1"/>
  <c r="B76" i="1"/>
  <c r="A76" i="1"/>
  <c r="AC75" i="1"/>
  <c r="AB75" i="1"/>
  <c r="P75" i="1"/>
  <c r="AD75" i="1" s="1"/>
  <c r="N75" i="1"/>
  <c r="L75" i="1"/>
  <c r="Z75" i="1" s="1"/>
  <c r="K75" i="1"/>
  <c r="C75" i="1"/>
  <c r="B75" i="1"/>
  <c r="A75" i="1"/>
  <c r="Y74" i="1"/>
  <c r="P74" i="1"/>
  <c r="N74" i="1"/>
  <c r="M74" i="1"/>
  <c r="Q74" i="1" s="1"/>
  <c r="L74" i="1"/>
  <c r="K74" i="1"/>
  <c r="I74" i="1"/>
  <c r="H74" i="1"/>
  <c r="AC74" i="1" s="1"/>
  <c r="G74" i="1"/>
  <c r="AB74" i="1" s="1"/>
  <c r="E74" i="1"/>
  <c r="D74" i="1"/>
  <c r="C74" i="1"/>
  <c r="B74" i="1"/>
  <c r="A74" i="1"/>
  <c r="AD73" i="1"/>
  <c r="AC73" i="1"/>
  <c r="AB73" i="1"/>
  <c r="P73" i="1"/>
  <c r="N73" i="1"/>
  <c r="L73" i="1"/>
  <c r="Z73" i="1" s="1"/>
  <c r="K73" i="1"/>
  <c r="C73" i="1"/>
  <c r="B73" i="1"/>
  <c r="A73" i="1"/>
  <c r="AC72" i="1"/>
  <c r="AB72" i="1"/>
  <c r="P72" i="1"/>
  <c r="AD72" i="1" s="1"/>
  <c r="N72" i="1"/>
  <c r="L72" i="1"/>
  <c r="Z72" i="1" s="1"/>
  <c r="K72" i="1"/>
  <c r="C72" i="1"/>
  <c r="B72" i="1"/>
  <c r="A72" i="1"/>
  <c r="AD71" i="1"/>
  <c r="AC71" i="1"/>
  <c r="AB71" i="1"/>
  <c r="P71" i="1"/>
  <c r="N71" i="1"/>
  <c r="L71" i="1"/>
  <c r="Z71" i="1" s="1"/>
  <c r="K71" i="1"/>
  <c r="C71" i="1"/>
  <c r="B71" i="1"/>
  <c r="A71" i="1"/>
  <c r="AC70" i="1"/>
  <c r="AB70" i="1"/>
  <c r="Z70" i="1"/>
  <c r="P70" i="1"/>
  <c r="AD70" i="1" s="1"/>
  <c r="N70" i="1"/>
  <c r="L70" i="1"/>
  <c r="K70" i="1"/>
  <c r="C70" i="1"/>
  <c r="B70" i="1"/>
  <c r="A70" i="1"/>
  <c r="AC69" i="1"/>
  <c r="Z69" i="1"/>
  <c r="P69" i="1"/>
  <c r="AD69" i="1" s="1"/>
  <c r="N69" i="1"/>
  <c r="AB69" i="1" s="1"/>
  <c r="L69" i="1"/>
  <c r="K69" i="1"/>
  <c r="C69" i="1"/>
  <c r="B69" i="1"/>
  <c r="A69" i="1"/>
  <c r="AC68" i="1"/>
  <c r="Z68" i="1"/>
  <c r="P68" i="1"/>
  <c r="AD68" i="1" s="1"/>
  <c r="N68" i="1"/>
  <c r="AB68" i="1" s="1"/>
  <c r="L68" i="1"/>
  <c r="K68" i="1"/>
  <c r="C68" i="1"/>
  <c r="B68" i="1"/>
  <c r="A68" i="1"/>
  <c r="AC67" i="1"/>
  <c r="AC66" i="1" s="1"/>
  <c r="Z67" i="1"/>
  <c r="P67" i="1"/>
  <c r="AD67" i="1" s="1"/>
  <c r="N67" i="1"/>
  <c r="N66" i="1" s="1"/>
  <c r="L67" i="1"/>
  <c r="K67" i="1"/>
  <c r="C67" i="1"/>
  <c r="B67" i="1"/>
  <c r="A67" i="1"/>
  <c r="AF66" i="1"/>
  <c r="X66" i="1"/>
  <c r="X65" i="1" s="1"/>
  <c r="W66" i="1"/>
  <c r="V66" i="1"/>
  <c r="U66" i="1"/>
  <c r="T66" i="1"/>
  <c r="S66" i="1"/>
  <c r="R66" i="1"/>
  <c r="O66" i="1"/>
  <c r="I66" i="1"/>
  <c r="G66" i="1"/>
  <c r="E66" i="1"/>
  <c r="D66" i="1"/>
  <c r="B66" i="1"/>
  <c r="A66" i="1"/>
  <c r="AF65" i="1"/>
  <c r="W65" i="1"/>
  <c r="U65" i="1"/>
  <c r="T65" i="1"/>
  <c r="S65" i="1"/>
  <c r="C65" i="1"/>
  <c r="C66" i="1" s="1"/>
  <c r="C77" i="1" s="1"/>
  <c r="B65" i="1"/>
  <c r="A65" i="1"/>
  <c r="AA64" i="1"/>
  <c r="Z64" i="1"/>
  <c r="P64" i="1"/>
  <c r="N64" i="1"/>
  <c r="M64" i="1"/>
  <c r="K64" i="1"/>
  <c r="I64" i="1"/>
  <c r="H64" i="1"/>
  <c r="AC64" i="1" s="1"/>
  <c r="G64" i="1"/>
  <c r="AB64" i="1" s="1"/>
  <c r="F64" i="1"/>
  <c r="J64" i="1" s="1"/>
  <c r="D64" i="1"/>
  <c r="Y64" i="1" s="1"/>
  <c r="C64" i="1"/>
  <c r="B64" i="1"/>
  <c r="A64" i="1"/>
  <c r="AC63" i="1"/>
  <c r="AB63" i="1"/>
  <c r="Z63" i="1"/>
  <c r="P63" i="1"/>
  <c r="AD63" i="1" s="1"/>
  <c r="N63" i="1"/>
  <c r="K63" i="1"/>
  <c r="C63" i="1"/>
  <c r="B63" i="1"/>
  <c r="A63" i="1"/>
  <c r="Z62" i="1"/>
  <c r="I62" i="1"/>
  <c r="AD62" i="1" s="1"/>
  <c r="H62" i="1"/>
  <c r="AC62" i="1" s="1"/>
  <c r="G62" i="1"/>
  <c r="AB62" i="1" s="1"/>
  <c r="D62" i="1"/>
  <c r="C62" i="1"/>
  <c r="B62" i="1"/>
  <c r="A62" i="1"/>
  <c r="Z61" i="1"/>
  <c r="P61" i="1"/>
  <c r="N61" i="1"/>
  <c r="M61" i="1"/>
  <c r="K61" i="1"/>
  <c r="I61" i="1"/>
  <c r="AD61" i="1" s="1"/>
  <c r="H61" i="1"/>
  <c r="AC61" i="1" s="1"/>
  <c r="G61" i="1"/>
  <c r="AB61" i="1" s="1"/>
  <c r="D61" i="1"/>
  <c r="Y61" i="1" s="1"/>
  <c r="AA61" i="1" s="1"/>
  <c r="C61" i="1"/>
  <c r="B61" i="1"/>
  <c r="A61" i="1"/>
  <c r="C60" i="1"/>
  <c r="B60" i="1"/>
  <c r="A60" i="1"/>
  <c r="Z59" i="1"/>
  <c r="P59" i="1"/>
  <c r="N59" i="1"/>
  <c r="M59" i="1"/>
  <c r="K59" i="1"/>
  <c r="I59" i="1"/>
  <c r="AD59" i="1" s="1"/>
  <c r="H59" i="1"/>
  <c r="AC59" i="1" s="1"/>
  <c r="G59" i="1"/>
  <c r="AB59" i="1" s="1"/>
  <c r="D59" i="1"/>
  <c r="Y59" i="1" s="1"/>
  <c r="AA59" i="1" s="1"/>
  <c r="C59" i="1"/>
  <c r="B59" i="1"/>
  <c r="A59" i="1"/>
  <c r="AB58" i="1"/>
  <c r="Z58" i="1"/>
  <c r="P58" i="1"/>
  <c r="N58" i="1"/>
  <c r="K58" i="1"/>
  <c r="I58" i="1"/>
  <c r="AD58" i="1" s="1"/>
  <c r="H58" i="1"/>
  <c r="AC58" i="1" s="1"/>
  <c r="G58" i="1"/>
  <c r="F58" i="1"/>
  <c r="J58" i="1" s="1"/>
  <c r="D58" i="1"/>
  <c r="C58" i="1"/>
  <c r="B58" i="1"/>
  <c r="A58" i="1"/>
  <c r="AC57" i="1"/>
  <c r="AB57" i="1"/>
  <c r="Z57" i="1"/>
  <c r="Y57" i="1"/>
  <c r="AA57" i="1" s="1"/>
  <c r="P57" i="1"/>
  <c r="N57" i="1"/>
  <c r="M57" i="1"/>
  <c r="Q57" i="1" s="1"/>
  <c r="K57" i="1"/>
  <c r="I57" i="1"/>
  <c r="AD57" i="1" s="1"/>
  <c r="H57" i="1"/>
  <c r="G57" i="1"/>
  <c r="F57" i="1"/>
  <c r="D57" i="1"/>
  <c r="C57" i="1"/>
  <c r="B57" i="1"/>
  <c r="A57" i="1"/>
  <c r="AD56" i="1"/>
  <c r="Z56" i="1"/>
  <c r="Y56" i="1"/>
  <c r="AA56" i="1" s="1"/>
  <c r="I56" i="1"/>
  <c r="H56" i="1"/>
  <c r="AC56" i="1" s="1"/>
  <c r="G56" i="1"/>
  <c r="AB56" i="1" s="1"/>
  <c r="F56" i="1"/>
  <c r="J56" i="1" s="1"/>
  <c r="D56" i="1"/>
  <c r="C56" i="1"/>
  <c r="B56" i="1"/>
  <c r="A56" i="1"/>
  <c r="Z55" i="1"/>
  <c r="Y55" i="1"/>
  <c r="AA55" i="1" s="1"/>
  <c r="P55" i="1"/>
  <c r="N55" i="1"/>
  <c r="M55" i="1"/>
  <c r="Q55" i="1" s="1"/>
  <c r="K55" i="1"/>
  <c r="I55" i="1"/>
  <c r="AD55" i="1" s="1"/>
  <c r="H55" i="1"/>
  <c r="AC55" i="1" s="1"/>
  <c r="G55" i="1"/>
  <c r="AB55" i="1" s="1"/>
  <c r="F55" i="1"/>
  <c r="J55" i="1" s="1"/>
  <c r="D55" i="1"/>
  <c r="C55" i="1"/>
  <c r="B55" i="1"/>
  <c r="A55" i="1"/>
  <c r="Z54" i="1"/>
  <c r="Z51" i="1" s="1"/>
  <c r="P54" i="1"/>
  <c r="N54" i="1"/>
  <c r="N51" i="1" s="1"/>
  <c r="K54" i="1"/>
  <c r="Y54" i="1" s="1"/>
  <c r="AA54" i="1" s="1"/>
  <c r="I54" i="1"/>
  <c r="I51" i="1" s="1"/>
  <c r="H54" i="1"/>
  <c r="AC54" i="1" s="1"/>
  <c r="G54" i="1"/>
  <c r="G51" i="1" s="1"/>
  <c r="D54" i="1"/>
  <c r="F54" i="1" s="1"/>
  <c r="J54" i="1" s="1"/>
  <c r="C54" i="1"/>
  <c r="B54" i="1"/>
  <c r="A54" i="1"/>
  <c r="AA53" i="1"/>
  <c r="Z53" i="1"/>
  <c r="Y53" i="1"/>
  <c r="P53" i="1"/>
  <c r="N53" i="1"/>
  <c r="M53" i="1"/>
  <c r="Q53" i="1" s="1"/>
  <c r="K53" i="1"/>
  <c r="I53" i="1"/>
  <c r="AD53" i="1" s="1"/>
  <c r="H53" i="1"/>
  <c r="AC53" i="1" s="1"/>
  <c r="G53" i="1"/>
  <c r="AB53" i="1" s="1"/>
  <c r="F53" i="1"/>
  <c r="J53" i="1" s="1"/>
  <c r="D53" i="1"/>
  <c r="C53" i="1"/>
  <c r="B53" i="1"/>
  <c r="A53" i="1"/>
  <c r="AD52" i="1"/>
  <c r="AB52" i="1"/>
  <c r="Z52" i="1"/>
  <c r="I52" i="1"/>
  <c r="H52" i="1"/>
  <c r="AC52" i="1" s="1"/>
  <c r="G52" i="1"/>
  <c r="F52" i="1"/>
  <c r="D52" i="1"/>
  <c r="Y52" i="1" s="1"/>
  <c r="C52" i="1"/>
  <c r="B52" i="1"/>
  <c r="A52" i="1"/>
  <c r="X51" i="1"/>
  <c r="X50" i="1" s="1"/>
  <c r="X49" i="1" s="1"/>
  <c r="X48" i="1" s="1"/>
  <c r="W51" i="1"/>
  <c r="V51" i="1"/>
  <c r="V50" i="1" s="1"/>
  <c r="V49" i="1" s="1"/>
  <c r="V48" i="1" s="1"/>
  <c r="U51" i="1"/>
  <c r="T51" i="1"/>
  <c r="T50" i="1" s="1"/>
  <c r="S51" i="1"/>
  <c r="R51" i="1"/>
  <c r="R50" i="1" s="1"/>
  <c r="R49" i="1" s="1"/>
  <c r="P51" i="1"/>
  <c r="O51" i="1"/>
  <c r="L51" i="1"/>
  <c r="H51" i="1"/>
  <c r="E51" i="1"/>
  <c r="D51" i="1"/>
  <c r="B51" i="1"/>
  <c r="A51" i="1"/>
  <c r="W50" i="1"/>
  <c r="W49" i="1" s="1"/>
  <c r="W48" i="1" s="1"/>
  <c r="U50" i="1"/>
  <c r="S50" i="1"/>
  <c r="S49" i="1" s="1"/>
  <c r="S48" i="1" s="1"/>
  <c r="E50" i="1"/>
  <c r="C50" i="1"/>
  <c r="B50" i="1"/>
  <c r="U49" i="1"/>
  <c r="U48" i="1" s="1"/>
  <c r="E49" i="1"/>
  <c r="E48" i="1" s="1"/>
  <c r="C49" i="1"/>
  <c r="C51" i="1" s="1"/>
  <c r="A49" i="1"/>
  <c r="C48" i="1"/>
  <c r="B48" i="1"/>
  <c r="A48" i="1"/>
  <c r="I47" i="1"/>
  <c r="H47" i="1"/>
  <c r="G47" i="1"/>
  <c r="E47" i="1"/>
  <c r="F47" i="1" s="1"/>
  <c r="J47" i="1" s="1"/>
  <c r="C47" i="1"/>
  <c r="B47" i="1"/>
  <c r="I46" i="1"/>
  <c r="H46" i="1"/>
  <c r="G46" i="1"/>
  <c r="E46" i="1"/>
  <c r="F46" i="1" s="1"/>
  <c r="J46" i="1" s="1"/>
  <c r="C46" i="1"/>
  <c r="B46" i="1"/>
  <c r="I45" i="1"/>
  <c r="H45" i="1"/>
  <c r="G45" i="1"/>
  <c r="E45" i="1"/>
  <c r="F45" i="1" s="1"/>
  <c r="J45" i="1" s="1"/>
  <c r="C45" i="1"/>
  <c r="B45" i="1"/>
  <c r="I44" i="1"/>
  <c r="H44" i="1"/>
  <c r="G44" i="1"/>
  <c r="E44" i="1"/>
  <c r="F44" i="1" s="1"/>
  <c r="J44" i="1" s="1"/>
  <c r="C44" i="1"/>
  <c r="B44" i="1"/>
  <c r="I43" i="1"/>
  <c r="H43" i="1"/>
  <c r="G43" i="1"/>
  <c r="E43" i="1"/>
  <c r="F43" i="1" s="1"/>
  <c r="J43" i="1" s="1"/>
  <c r="C43" i="1"/>
  <c r="B43" i="1"/>
  <c r="I42" i="1"/>
  <c r="H42" i="1"/>
  <c r="G42" i="1"/>
  <c r="E42" i="1"/>
  <c r="F42" i="1" s="1"/>
  <c r="J42" i="1" s="1"/>
  <c r="C42" i="1"/>
  <c r="B42" i="1"/>
  <c r="I41" i="1"/>
  <c r="H41" i="1"/>
  <c r="G41" i="1"/>
  <c r="E41" i="1"/>
  <c r="F41" i="1" s="1"/>
  <c r="J41" i="1" s="1"/>
  <c r="C41" i="1"/>
  <c r="B41" i="1"/>
  <c r="I40" i="1"/>
  <c r="H40" i="1"/>
  <c r="G40" i="1"/>
  <c r="E40" i="1"/>
  <c r="F40" i="1" s="1"/>
  <c r="J40" i="1" s="1"/>
  <c r="C40" i="1"/>
  <c r="B40" i="1"/>
  <c r="I39" i="1"/>
  <c r="I38" i="1" s="1"/>
  <c r="H39" i="1"/>
  <c r="H38" i="1" s="1"/>
  <c r="G39" i="1"/>
  <c r="E39" i="1"/>
  <c r="F39" i="1" s="1"/>
  <c r="C39" i="1"/>
  <c r="G38" i="1"/>
  <c r="C38" i="1"/>
  <c r="B38" i="1"/>
  <c r="F37" i="1"/>
  <c r="D36" i="1"/>
  <c r="F36" i="1" s="1"/>
  <c r="C36" i="1"/>
  <c r="B36" i="1"/>
  <c r="D35" i="1"/>
  <c r="F35" i="1" s="1"/>
  <c r="C35" i="1"/>
  <c r="B35" i="1"/>
  <c r="D34" i="1"/>
  <c r="F34" i="1" s="1"/>
  <c r="C34" i="1"/>
  <c r="B34" i="1"/>
  <c r="I33" i="1"/>
  <c r="H33" i="1"/>
  <c r="G33" i="1"/>
  <c r="E33" i="1"/>
  <c r="F33" i="1" s="1"/>
  <c r="J33" i="1" s="1"/>
  <c r="B33" i="1"/>
  <c r="I32" i="1"/>
  <c r="H32" i="1"/>
  <c r="G32" i="1"/>
  <c r="F32" i="1"/>
  <c r="J32" i="1" s="1"/>
  <c r="E32" i="1"/>
  <c r="B32" i="1"/>
  <c r="I31" i="1"/>
  <c r="H31" i="1"/>
  <c r="G31" i="1"/>
  <c r="F31" i="1"/>
  <c r="J31" i="1" s="1"/>
  <c r="E31" i="1"/>
  <c r="B31" i="1"/>
  <c r="I30" i="1"/>
  <c r="H30" i="1"/>
  <c r="G30" i="1"/>
  <c r="E30" i="1"/>
  <c r="F30" i="1" s="1"/>
  <c r="J30" i="1" s="1"/>
  <c r="B30" i="1"/>
  <c r="I29" i="1"/>
  <c r="I27" i="1" s="1"/>
  <c r="I26" i="1" s="1"/>
  <c r="H29" i="1"/>
  <c r="G29" i="1"/>
  <c r="E29" i="1"/>
  <c r="E27" i="1" s="1"/>
  <c r="B29" i="1"/>
  <c r="I28" i="1"/>
  <c r="H28" i="1"/>
  <c r="H27" i="1" s="1"/>
  <c r="H26" i="1" s="1"/>
  <c r="G28" i="1"/>
  <c r="G27" i="1" s="1"/>
  <c r="G26" i="1" s="1"/>
  <c r="F28" i="1"/>
  <c r="J28" i="1" s="1"/>
  <c r="E28" i="1"/>
  <c r="B28" i="1"/>
  <c r="C27" i="1"/>
  <c r="B27" i="1"/>
  <c r="AG26" i="1"/>
  <c r="D26" i="1"/>
  <c r="C26" i="1"/>
  <c r="B26" i="1"/>
  <c r="I24" i="1"/>
  <c r="H24" i="1"/>
  <c r="G24" i="1"/>
  <c r="E24" i="1"/>
  <c r="E11" i="1" s="1"/>
  <c r="D24" i="1"/>
  <c r="F24" i="1" s="1"/>
  <c r="J24" i="1" s="1"/>
  <c r="C24" i="1"/>
  <c r="B24" i="1"/>
  <c r="A24" i="1"/>
  <c r="I23" i="1"/>
  <c r="H23" i="1"/>
  <c r="G23" i="1"/>
  <c r="F23" i="1"/>
  <c r="J23" i="1" s="1"/>
  <c r="D23" i="1"/>
  <c r="B23" i="1"/>
  <c r="A23" i="1"/>
  <c r="I22" i="1"/>
  <c r="H22" i="1"/>
  <c r="G22" i="1"/>
  <c r="F22" i="1"/>
  <c r="J22" i="1" s="1"/>
  <c r="D22" i="1"/>
  <c r="B22" i="1"/>
  <c r="A22" i="1"/>
  <c r="I21" i="1"/>
  <c r="H21" i="1"/>
  <c r="G21" i="1"/>
  <c r="F21" i="1"/>
  <c r="J21" i="1" s="1"/>
  <c r="D21" i="1"/>
  <c r="C21" i="1"/>
  <c r="B21" i="1"/>
  <c r="A21" i="1"/>
  <c r="I20" i="1"/>
  <c r="H20" i="1"/>
  <c r="G20" i="1"/>
  <c r="F20" i="1"/>
  <c r="J20" i="1" s="1"/>
  <c r="D20" i="1"/>
  <c r="C20" i="1"/>
  <c r="B20" i="1"/>
  <c r="A20" i="1"/>
  <c r="I19" i="1"/>
  <c r="H19" i="1"/>
  <c r="G19" i="1"/>
  <c r="D19" i="1"/>
  <c r="F19" i="1" s="1"/>
  <c r="J19" i="1" s="1"/>
  <c r="C19" i="1"/>
  <c r="B19" i="1"/>
  <c r="A19" i="1"/>
  <c r="I18" i="1"/>
  <c r="H18" i="1"/>
  <c r="G18" i="1"/>
  <c r="D18" i="1"/>
  <c r="F18" i="1" s="1"/>
  <c r="J18" i="1" s="1"/>
  <c r="C18" i="1"/>
  <c r="B18" i="1"/>
  <c r="A18" i="1"/>
  <c r="I17" i="1"/>
  <c r="H17" i="1"/>
  <c r="G17" i="1"/>
  <c r="F17" i="1"/>
  <c r="J17" i="1" s="1"/>
  <c r="D17" i="1"/>
  <c r="C17" i="1"/>
  <c r="B17" i="1"/>
  <c r="A17" i="1"/>
  <c r="I16" i="1"/>
  <c r="H16" i="1"/>
  <c r="G16" i="1"/>
  <c r="F16" i="1"/>
  <c r="J16" i="1" s="1"/>
  <c r="D16" i="1"/>
  <c r="C16" i="1"/>
  <c r="B16" i="1"/>
  <c r="A16" i="1"/>
  <c r="I15" i="1"/>
  <c r="H15" i="1"/>
  <c r="G15" i="1"/>
  <c r="D15" i="1"/>
  <c r="F15" i="1" s="1"/>
  <c r="J15" i="1" s="1"/>
  <c r="C15" i="1"/>
  <c r="B15" i="1"/>
  <c r="A15" i="1"/>
  <c r="D14" i="1"/>
  <c r="C14" i="1"/>
  <c r="B14" i="1"/>
  <c r="I13" i="1"/>
  <c r="I11" i="1" s="1"/>
  <c r="H13" i="1"/>
  <c r="H11" i="1" s="1"/>
  <c r="G13" i="1"/>
  <c r="D13" i="1"/>
  <c r="F13" i="1" s="1"/>
  <c r="C13" i="1"/>
  <c r="C11" i="1" s="1"/>
  <c r="B13" i="1"/>
  <c r="A13" i="1"/>
  <c r="C12" i="1"/>
  <c r="B12" i="1"/>
  <c r="G11" i="1"/>
  <c r="B11" i="1"/>
  <c r="C10" i="1"/>
  <c r="B10" i="1"/>
  <c r="B9" i="1"/>
  <c r="A9" i="1"/>
  <c r="N8" i="1"/>
  <c r="H6" i="1"/>
  <c r="R5" i="1"/>
  <c r="K5" i="1"/>
  <c r="D5" i="1"/>
  <c r="H26" i="5"/>
  <c r="I26" i="5" s="1"/>
  <c r="I23" i="5"/>
  <c r="H23" i="5"/>
  <c r="K21" i="5"/>
  <c r="L21" i="5" s="1"/>
  <c r="I21" i="5"/>
  <c r="H21" i="5"/>
  <c r="G21" i="5"/>
  <c r="K20" i="5"/>
  <c r="L20" i="5" s="1"/>
  <c r="H20" i="5"/>
  <c r="I20" i="5" s="1"/>
  <c r="G20" i="5"/>
  <c r="K19" i="5"/>
  <c r="H19" i="5"/>
  <c r="I19" i="5" s="1"/>
  <c r="G19" i="5"/>
  <c r="L19" i="5" s="1"/>
  <c r="K16" i="5"/>
  <c r="L16" i="5" s="1"/>
  <c r="H16" i="5"/>
  <c r="I16" i="5" s="1"/>
  <c r="G16" i="5"/>
  <c r="K15" i="5"/>
  <c r="L15" i="5" s="1"/>
  <c r="I15" i="5"/>
  <c r="H15" i="5"/>
  <c r="G15" i="5"/>
  <c r="K14" i="5"/>
  <c r="L14" i="5" s="1"/>
  <c r="H14" i="5"/>
  <c r="I14" i="5" s="1"/>
  <c r="G14" i="5"/>
  <c r="J13" i="5"/>
  <c r="K11" i="5"/>
  <c r="L11" i="5" s="1"/>
  <c r="H11" i="5"/>
  <c r="I11" i="5" s="1"/>
  <c r="G11" i="5"/>
  <c r="K10" i="5"/>
  <c r="L10" i="5" s="1"/>
  <c r="I10" i="5"/>
  <c r="H10" i="5"/>
  <c r="G10" i="5"/>
  <c r="K9" i="5"/>
  <c r="L9" i="5" s="1"/>
  <c r="H9" i="5"/>
  <c r="I9" i="5" s="1"/>
  <c r="G9" i="5"/>
  <c r="J8" i="5"/>
  <c r="C5" i="5"/>
  <c r="G491" i="6"/>
  <c r="H491" i="6" s="1"/>
  <c r="H490" i="6" s="1"/>
  <c r="H489" i="6" s="1"/>
  <c r="F491" i="6"/>
  <c r="E491" i="6"/>
  <c r="E490" i="6" s="1"/>
  <c r="E489" i="6" s="1"/>
  <c r="C491" i="6"/>
  <c r="B491" i="6"/>
  <c r="A491" i="6"/>
  <c r="F490" i="6"/>
  <c r="F489" i="6" s="1"/>
  <c r="D490" i="6"/>
  <c r="D489" i="6" s="1"/>
  <c r="C490" i="6"/>
  <c r="B490" i="6"/>
  <c r="C489" i="6"/>
  <c r="B489" i="6"/>
  <c r="A489" i="6"/>
  <c r="C488" i="6"/>
  <c r="B488" i="6"/>
  <c r="A488" i="6"/>
  <c r="C487" i="6"/>
  <c r="B487" i="6"/>
  <c r="A487" i="6"/>
  <c r="C486" i="6"/>
  <c r="G477" i="6"/>
  <c r="F477" i="6"/>
  <c r="E477" i="6"/>
  <c r="D477" i="6"/>
  <c r="H477" i="6" s="1"/>
  <c r="C477" i="6"/>
  <c r="B477" i="6"/>
  <c r="A477" i="6"/>
  <c r="G476" i="6"/>
  <c r="F476" i="6"/>
  <c r="E476" i="6"/>
  <c r="D476" i="6"/>
  <c r="H476" i="6" s="1"/>
  <c r="C476" i="6"/>
  <c r="B476" i="6"/>
  <c r="A476" i="6"/>
  <c r="G475" i="6"/>
  <c r="F475" i="6"/>
  <c r="E475" i="6"/>
  <c r="E471" i="6" s="1"/>
  <c r="E470" i="6" s="1"/>
  <c r="D475" i="6"/>
  <c r="D471" i="6" s="1"/>
  <c r="D470" i="6" s="1"/>
  <c r="C475" i="6"/>
  <c r="B475" i="6"/>
  <c r="G474" i="6"/>
  <c r="F474" i="6"/>
  <c r="E474" i="6"/>
  <c r="D474" i="6"/>
  <c r="H474" i="6" s="1"/>
  <c r="C474" i="6"/>
  <c r="B474" i="6"/>
  <c r="A474" i="6"/>
  <c r="G473" i="6"/>
  <c r="F473" i="6"/>
  <c r="E473" i="6"/>
  <c r="D473" i="6"/>
  <c r="H473" i="6" s="1"/>
  <c r="C473" i="6"/>
  <c r="B473" i="6"/>
  <c r="A473" i="6"/>
  <c r="G472" i="6"/>
  <c r="F472" i="6"/>
  <c r="E472" i="6"/>
  <c r="D472" i="6"/>
  <c r="H472" i="6" s="1"/>
  <c r="C472" i="6"/>
  <c r="B472" i="6"/>
  <c r="A472" i="6"/>
  <c r="G471" i="6"/>
  <c r="G470" i="6" s="1"/>
  <c r="F471" i="6"/>
  <c r="F470" i="6" s="1"/>
  <c r="C471" i="6"/>
  <c r="B471" i="6"/>
  <c r="C470" i="6"/>
  <c r="B470" i="6"/>
  <c r="A470" i="6"/>
  <c r="G469" i="6"/>
  <c r="F469" i="6"/>
  <c r="E469" i="6"/>
  <c r="E466" i="6" s="1"/>
  <c r="D469" i="6"/>
  <c r="H469" i="6" s="1"/>
  <c r="A469" i="6"/>
  <c r="G468" i="6"/>
  <c r="F468" i="6"/>
  <c r="E468" i="6"/>
  <c r="D468" i="6"/>
  <c r="H468" i="6" s="1"/>
  <c r="C468" i="6"/>
  <c r="B468" i="6"/>
  <c r="A468" i="6"/>
  <c r="G467" i="6"/>
  <c r="F467" i="6"/>
  <c r="E467" i="6"/>
  <c r="D467" i="6"/>
  <c r="H467" i="6" s="1"/>
  <c r="H466" i="6" s="1"/>
  <c r="H465" i="6" s="1"/>
  <c r="C467" i="6"/>
  <c r="B467" i="6"/>
  <c r="A467" i="6"/>
  <c r="G466" i="6"/>
  <c r="G465" i="6" s="1"/>
  <c r="G459" i="6" s="1"/>
  <c r="G458" i="6" s="1"/>
  <c r="F466" i="6"/>
  <c r="F465" i="6" s="1"/>
  <c r="D466" i="6"/>
  <c r="D465" i="6" s="1"/>
  <c r="D459" i="6" s="1"/>
  <c r="D458" i="6" s="1"/>
  <c r="C466" i="6"/>
  <c r="B466" i="6"/>
  <c r="C465" i="6"/>
  <c r="B465" i="6"/>
  <c r="A465" i="6"/>
  <c r="G464" i="6"/>
  <c r="F464" i="6"/>
  <c r="E464" i="6"/>
  <c r="D464" i="6"/>
  <c r="H464" i="6" s="1"/>
  <c r="C464" i="6"/>
  <c r="B464" i="6"/>
  <c r="A464" i="6"/>
  <c r="G463" i="6"/>
  <c r="F463" i="6"/>
  <c r="E463" i="6"/>
  <c r="D463" i="6"/>
  <c r="H463" i="6" s="1"/>
  <c r="H462" i="6" s="1"/>
  <c r="C463" i="6"/>
  <c r="B463" i="6"/>
  <c r="A463" i="6"/>
  <c r="G462" i="6"/>
  <c r="F462" i="6"/>
  <c r="E462" i="6"/>
  <c r="D462" i="6"/>
  <c r="B462" i="6"/>
  <c r="I461" i="6"/>
  <c r="G461" i="6"/>
  <c r="F461" i="6"/>
  <c r="F459" i="6" s="1"/>
  <c r="F458" i="6" s="1"/>
  <c r="E461" i="6"/>
  <c r="D461" i="6"/>
  <c r="C461" i="6"/>
  <c r="B461" i="6"/>
  <c r="A461" i="6"/>
  <c r="B460" i="6"/>
  <c r="C459" i="6"/>
  <c r="C462" i="6" s="1"/>
  <c r="B459" i="6"/>
  <c r="A459" i="6"/>
  <c r="C458" i="6"/>
  <c r="B458" i="6"/>
  <c r="A458" i="6"/>
  <c r="C453" i="6"/>
  <c r="H452" i="6"/>
  <c r="G452" i="6"/>
  <c r="F452" i="6"/>
  <c r="E452" i="6"/>
  <c r="C452" i="6"/>
  <c r="B452" i="6"/>
  <c r="A452" i="6"/>
  <c r="C451" i="6"/>
  <c r="G450" i="6"/>
  <c r="F450" i="6"/>
  <c r="E450" i="6"/>
  <c r="D450" i="6"/>
  <c r="H450" i="6" s="1"/>
  <c r="C450" i="6"/>
  <c r="B450" i="6"/>
  <c r="A450" i="6"/>
  <c r="C449" i="6"/>
  <c r="G448" i="6"/>
  <c r="F448" i="6"/>
  <c r="E448" i="6"/>
  <c r="D448" i="6"/>
  <c r="H448" i="6" s="1"/>
  <c r="C448" i="6"/>
  <c r="B448" i="6"/>
  <c r="A448" i="6"/>
  <c r="H446" i="6"/>
  <c r="C446" i="6"/>
  <c r="B446" i="6"/>
  <c r="A446" i="6"/>
  <c r="H445" i="6"/>
  <c r="C445" i="6"/>
  <c r="B445" i="6"/>
  <c r="A445" i="6"/>
  <c r="G444" i="6"/>
  <c r="F444" i="6"/>
  <c r="E444" i="6"/>
  <c r="D444" i="6"/>
  <c r="H444" i="6" s="1"/>
  <c r="C444" i="6"/>
  <c r="B444" i="6"/>
  <c r="A444" i="6"/>
  <c r="G443" i="6"/>
  <c r="F443" i="6"/>
  <c r="E443" i="6"/>
  <c r="D443" i="6"/>
  <c r="H443" i="6" s="1"/>
  <c r="H442" i="6" s="1"/>
  <c r="H441" i="6" s="1"/>
  <c r="H440" i="6" s="1"/>
  <c r="H439" i="6" s="1"/>
  <c r="C443" i="6"/>
  <c r="B443" i="6"/>
  <c r="A443" i="6"/>
  <c r="G442" i="6"/>
  <c r="G441" i="6" s="1"/>
  <c r="G440" i="6" s="1"/>
  <c r="G439" i="6" s="1"/>
  <c r="F442" i="6"/>
  <c r="F441" i="6" s="1"/>
  <c r="F440" i="6" s="1"/>
  <c r="F439" i="6" s="1"/>
  <c r="E442" i="6"/>
  <c r="E441" i="6" s="1"/>
  <c r="E440" i="6" s="1"/>
  <c r="E439" i="6" s="1"/>
  <c r="C442" i="6"/>
  <c r="B442" i="6"/>
  <c r="C441" i="6"/>
  <c r="B441" i="6"/>
  <c r="A441" i="6"/>
  <c r="C440" i="6"/>
  <c r="B440" i="6"/>
  <c r="A440" i="6"/>
  <c r="C439" i="6"/>
  <c r="B439" i="6"/>
  <c r="A439" i="6"/>
  <c r="G438" i="6"/>
  <c r="F438" i="6"/>
  <c r="E438" i="6"/>
  <c r="D438" i="6"/>
  <c r="H438" i="6" s="1"/>
  <c r="G437" i="6"/>
  <c r="F437" i="6"/>
  <c r="E437" i="6"/>
  <c r="E436" i="6" s="1"/>
  <c r="E435" i="6" s="1"/>
  <c r="D437" i="6"/>
  <c r="H437" i="6" s="1"/>
  <c r="H436" i="6" s="1"/>
  <c r="H435" i="6" s="1"/>
  <c r="G436" i="6"/>
  <c r="G435" i="6" s="1"/>
  <c r="F436" i="6"/>
  <c r="F435" i="6" s="1"/>
  <c r="D436" i="6"/>
  <c r="D435" i="6" s="1"/>
  <c r="C436" i="6"/>
  <c r="B436" i="6"/>
  <c r="C435" i="6"/>
  <c r="B435" i="6"/>
  <c r="G434" i="6"/>
  <c r="F434" i="6"/>
  <c r="E434" i="6"/>
  <c r="D434" i="6"/>
  <c r="H434" i="6" s="1"/>
  <c r="H433" i="6" s="1"/>
  <c r="H432" i="6" s="1"/>
  <c r="C434" i="6"/>
  <c r="B434" i="6"/>
  <c r="A434" i="6"/>
  <c r="G433" i="6"/>
  <c r="F433" i="6"/>
  <c r="F432" i="6" s="1"/>
  <c r="E433" i="6"/>
  <c r="E432" i="6" s="1"/>
  <c r="D433" i="6"/>
  <c r="C433" i="6"/>
  <c r="B433" i="6"/>
  <c r="G432" i="6"/>
  <c r="D432" i="6"/>
  <c r="C432" i="6"/>
  <c r="B432" i="6"/>
  <c r="A432" i="6"/>
  <c r="G431" i="6"/>
  <c r="F431" i="6"/>
  <c r="E431" i="6"/>
  <c r="D431" i="6"/>
  <c r="H431" i="6" s="1"/>
  <c r="C431" i="6"/>
  <c r="B431" i="6"/>
  <c r="A431" i="6"/>
  <c r="G430" i="6"/>
  <c r="F430" i="6"/>
  <c r="E430" i="6"/>
  <c r="D430" i="6"/>
  <c r="H430" i="6" s="1"/>
  <c r="C430" i="6"/>
  <c r="B430" i="6"/>
  <c r="A430" i="6"/>
  <c r="G429" i="6"/>
  <c r="F429" i="6"/>
  <c r="E429" i="6"/>
  <c r="D429" i="6"/>
  <c r="H429" i="6" s="1"/>
  <c r="C429" i="6"/>
  <c r="B429" i="6"/>
  <c r="A429" i="6"/>
  <c r="G428" i="6"/>
  <c r="F428" i="6"/>
  <c r="E428" i="6"/>
  <c r="D428" i="6"/>
  <c r="C428" i="6"/>
  <c r="B428" i="6"/>
  <c r="A428" i="6"/>
  <c r="G427" i="6"/>
  <c r="G426" i="6" s="1"/>
  <c r="F427" i="6"/>
  <c r="F426" i="6" s="1"/>
  <c r="E427" i="6"/>
  <c r="D427" i="6"/>
  <c r="D426" i="6" s="1"/>
  <c r="C427" i="6"/>
  <c r="B427" i="6"/>
  <c r="E426" i="6"/>
  <c r="C426" i="6"/>
  <c r="B426" i="6"/>
  <c r="A426" i="6"/>
  <c r="G425" i="6"/>
  <c r="E425" i="6"/>
  <c r="D425" i="6"/>
  <c r="H425" i="6" s="1"/>
  <c r="C425" i="6"/>
  <c r="B425" i="6"/>
  <c r="A425" i="6"/>
  <c r="H424" i="6"/>
  <c r="G424" i="6"/>
  <c r="E424" i="6"/>
  <c r="D424" i="6"/>
  <c r="C424" i="6"/>
  <c r="B424" i="6"/>
  <c r="A424" i="6"/>
  <c r="G423" i="6"/>
  <c r="G419" i="6" s="1"/>
  <c r="E423" i="6"/>
  <c r="D423" i="6"/>
  <c r="H423" i="6" s="1"/>
  <c r="C423" i="6"/>
  <c r="B423" i="6"/>
  <c r="A423" i="6"/>
  <c r="G422" i="6"/>
  <c r="E422" i="6"/>
  <c r="D422" i="6"/>
  <c r="H422" i="6" s="1"/>
  <c r="C422" i="6"/>
  <c r="B422" i="6"/>
  <c r="A422" i="6"/>
  <c r="G421" i="6"/>
  <c r="F421" i="6"/>
  <c r="E421" i="6"/>
  <c r="D421" i="6"/>
  <c r="H421" i="6" s="1"/>
  <c r="C421" i="6"/>
  <c r="B421" i="6"/>
  <c r="A421" i="6"/>
  <c r="G420" i="6"/>
  <c r="F420" i="6"/>
  <c r="E420" i="6"/>
  <c r="D420" i="6"/>
  <c r="H420" i="6" s="1"/>
  <c r="H419" i="6" s="1"/>
  <c r="H418" i="6" s="1"/>
  <c r="C420" i="6"/>
  <c r="B420" i="6"/>
  <c r="A420" i="6"/>
  <c r="F419" i="6"/>
  <c r="F418" i="6" s="1"/>
  <c r="E419" i="6"/>
  <c r="E418" i="6" s="1"/>
  <c r="D419" i="6"/>
  <c r="D418" i="6" s="1"/>
  <c r="C419" i="6"/>
  <c r="B419" i="6"/>
  <c r="G418" i="6"/>
  <c r="C418" i="6"/>
  <c r="B418" i="6"/>
  <c r="A418" i="6"/>
  <c r="G417" i="6"/>
  <c r="F417" i="6"/>
  <c r="E417" i="6"/>
  <c r="D417" i="6"/>
  <c r="H417" i="6" s="1"/>
  <c r="C417" i="6"/>
  <c r="B417" i="6"/>
  <c r="A417" i="6"/>
  <c r="G416" i="6"/>
  <c r="F416" i="6"/>
  <c r="E416" i="6"/>
  <c r="D416" i="6"/>
  <c r="H416" i="6" s="1"/>
  <c r="C416" i="6"/>
  <c r="B416" i="6"/>
  <c r="A416" i="6"/>
  <c r="G415" i="6"/>
  <c r="F415" i="6"/>
  <c r="E415" i="6"/>
  <c r="D415" i="6"/>
  <c r="H415" i="6" s="1"/>
  <c r="C415" i="6"/>
  <c r="B415" i="6"/>
  <c r="A415" i="6"/>
  <c r="G414" i="6"/>
  <c r="F414" i="6"/>
  <c r="E414" i="6"/>
  <c r="D414" i="6"/>
  <c r="H414" i="6" s="1"/>
  <c r="C414" i="6"/>
  <c r="B414" i="6"/>
  <c r="A414" i="6"/>
  <c r="G413" i="6"/>
  <c r="F413" i="6"/>
  <c r="E413" i="6"/>
  <c r="D413" i="6"/>
  <c r="H413" i="6" s="1"/>
  <c r="H412" i="6" s="1"/>
  <c r="H411" i="6" s="1"/>
  <c r="C413" i="6"/>
  <c r="B413" i="6"/>
  <c r="A413" i="6"/>
  <c r="G412" i="6"/>
  <c r="F412" i="6"/>
  <c r="E412" i="6"/>
  <c r="D412" i="6"/>
  <c r="D411" i="6" s="1"/>
  <c r="C412" i="6"/>
  <c r="B412" i="6"/>
  <c r="G411" i="6"/>
  <c r="F411" i="6"/>
  <c r="E411" i="6"/>
  <c r="C411" i="6"/>
  <c r="B411" i="6"/>
  <c r="A411" i="6"/>
  <c r="G410" i="6"/>
  <c r="F410" i="6"/>
  <c r="E410" i="6"/>
  <c r="D410" i="6"/>
  <c r="H410" i="6" s="1"/>
  <c r="C410" i="6"/>
  <c r="B410" i="6"/>
  <c r="A410" i="6"/>
  <c r="G409" i="6"/>
  <c r="F409" i="6"/>
  <c r="E409" i="6"/>
  <c r="D409" i="6"/>
  <c r="C409" i="6"/>
  <c r="B409" i="6"/>
  <c r="A409" i="6"/>
  <c r="G408" i="6"/>
  <c r="F408" i="6"/>
  <c r="E408" i="6"/>
  <c r="D408" i="6"/>
  <c r="H408" i="6" s="1"/>
  <c r="C408" i="6"/>
  <c r="B408" i="6"/>
  <c r="A408" i="6"/>
  <c r="G407" i="6"/>
  <c r="F407" i="6"/>
  <c r="E407" i="6"/>
  <c r="D407" i="6"/>
  <c r="C407" i="6"/>
  <c r="B407" i="6"/>
  <c r="A407" i="6"/>
  <c r="G406" i="6"/>
  <c r="F406" i="6"/>
  <c r="F403" i="6" s="1"/>
  <c r="F402" i="6" s="1"/>
  <c r="E406" i="6"/>
  <c r="D406" i="6"/>
  <c r="C406" i="6"/>
  <c r="B406" i="6"/>
  <c r="A406" i="6"/>
  <c r="G405" i="6"/>
  <c r="F405" i="6"/>
  <c r="E405" i="6"/>
  <c r="D405" i="6"/>
  <c r="H405" i="6" s="1"/>
  <c r="C405" i="6"/>
  <c r="B405" i="6"/>
  <c r="A405" i="6"/>
  <c r="G404" i="6"/>
  <c r="F404" i="6"/>
  <c r="E404" i="6"/>
  <c r="D404" i="6"/>
  <c r="H404" i="6" s="1"/>
  <c r="C404" i="6"/>
  <c r="B404" i="6"/>
  <c r="A404" i="6"/>
  <c r="G403" i="6"/>
  <c r="G402" i="6" s="1"/>
  <c r="E403" i="6"/>
  <c r="D403" i="6"/>
  <c r="C403" i="6"/>
  <c r="B403" i="6"/>
  <c r="A403" i="6"/>
  <c r="E402" i="6"/>
  <c r="D402" i="6"/>
  <c r="C402" i="6"/>
  <c r="B402" i="6"/>
  <c r="A402" i="6"/>
  <c r="G401" i="6"/>
  <c r="F401" i="6"/>
  <c r="E401" i="6"/>
  <c r="D401" i="6"/>
  <c r="H401" i="6" s="1"/>
  <c r="C401" i="6"/>
  <c r="B401" i="6"/>
  <c r="A401" i="6"/>
  <c r="G400" i="6"/>
  <c r="F400" i="6"/>
  <c r="E400" i="6"/>
  <c r="D400" i="6"/>
  <c r="H400" i="6" s="1"/>
  <c r="H399" i="6" s="1"/>
  <c r="C400" i="6"/>
  <c r="B400" i="6"/>
  <c r="A400" i="6"/>
  <c r="G399" i="6"/>
  <c r="F399" i="6"/>
  <c r="E399" i="6"/>
  <c r="D399" i="6"/>
  <c r="C399" i="6"/>
  <c r="B399" i="6"/>
  <c r="A399" i="6"/>
  <c r="G398" i="6"/>
  <c r="F398" i="6"/>
  <c r="E398" i="6"/>
  <c r="D398" i="6"/>
  <c r="C398" i="6"/>
  <c r="B398" i="6"/>
  <c r="A398" i="6"/>
  <c r="C397" i="6"/>
  <c r="B397" i="6"/>
  <c r="A397" i="6"/>
  <c r="H396" i="6"/>
  <c r="G396" i="6"/>
  <c r="F396" i="6"/>
  <c r="E396" i="6"/>
  <c r="D396" i="6"/>
  <c r="C396" i="6"/>
  <c r="B396" i="6"/>
  <c r="A396" i="6"/>
  <c r="H395" i="6"/>
  <c r="C395" i="6"/>
  <c r="B395" i="6"/>
  <c r="A395" i="6"/>
  <c r="H394" i="6"/>
  <c r="C394" i="6"/>
  <c r="B394" i="6"/>
  <c r="A394" i="6"/>
  <c r="H393" i="6"/>
  <c r="C393" i="6"/>
  <c r="B393" i="6"/>
  <c r="A393" i="6"/>
  <c r="H392" i="6"/>
  <c r="G392" i="6"/>
  <c r="F392" i="6"/>
  <c r="F391" i="6" s="1"/>
  <c r="E392" i="6"/>
  <c r="E391" i="6" s="1"/>
  <c r="D392" i="6"/>
  <c r="B392" i="6"/>
  <c r="A392" i="6"/>
  <c r="H391" i="6"/>
  <c r="G391" i="6"/>
  <c r="D391" i="6"/>
  <c r="B391" i="6"/>
  <c r="A391" i="6"/>
  <c r="G390" i="6"/>
  <c r="F390" i="6"/>
  <c r="E390" i="6"/>
  <c r="D390" i="6"/>
  <c r="H390" i="6" s="1"/>
  <c r="G389" i="6"/>
  <c r="F389" i="6"/>
  <c r="E389" i="6"/>
  <c r="D389" i="6"/>
  <c r="H389" i="6" s="1"/>
  <c r="G388" i="6"/>
  <c r="F388" i="6"/>
  <c r="E388" i="6"/>
  <c r="D388" i="6"/>
  <c r="H388" i="6" s="1"/>
  <c r="G387" i="6"/>
  <c r="F387" i="6"/>
  <c r="E387" i="6"/>
  <c r="D387" i="6"/>
  <c r="G386" i="6"/>
  <c r="F386" i="6"/>
  <c r="E386" i="6"/>
  <c r="D386" i="6"/>
  <c r="H386" i="6" s="1"/>
  <c r="G385" i="6"/>
  <c r="F385" i="6"/>
  <c r="E385" i="6"/>
  <c r="D385" i="6"/>
  <c r="H385" i="6" s="1"/>
  <c r="G384" i="6"/>
  <c r="F384" i="6"/>
  <c r="E384" i="6"/>
  <c r="D384" i="6"/>
  <c r="G383" i="6"/>
  <c r="F383" i="6"/>
  <c r="E383" i="6"/>
  <c r="D383" i="6"/>
  <c r="G382" i="6"/>
  <c r="F382" i="6"/>
  <c r="E382" i="6"/>
  <c r="D382" i="6"/>
  <c r="H382" i="6" s="1"/>
  <c r="G381" i="6"/>
  <c r="F381" i="6"/>
  <c r="E381" i="6"/>
  <c r="D381" i="6"/>
  <c r="H381" i="6" s="1"/>
  <c r="G380" i="6"/>
  <c r="F380" i="6"/>
  <c r="E380" i="6"/>
  <c r="D380" i="6"/>
  <c r="H380" i="6" s="1"/>
  <c r="G379" i="6"/>
  <c r="F379" i="6"/>
  <c r="E379" i="6"/>
  <c r="D379" i="6"/>
  <c r="G378" i="6"/>
  <c r="F378" i="6"/>
  <c r="E378" i="6"/>
  <c r="D378" i="6"/>
  <c r="H378" i="6" s="1"/>
  <c r="G377" i="6"/>
  <c r="F377" i="6"/>
  <c r="E377" i="6"/>
  <c r="D377" i="6"/>
  <c r="G376" i="6"/>
  <c r="F376" i="6"/>
  <c r="E376" i="6"/>
  <c r="D376" i="6"/>
  <c r="G375" i="6"/>
  <c r="F375" i="6"/>
  <c r="F370" i="6" s="1"/>
  <c r="E375" i="6"/>
  <c r="D375" i="6"/>
  <c r="G374" i="6"/>
  <c r="F374" i="6"/>
  <c r="E374" i="6"/>
  <c r="D374" i="6"/>
  <c r="H374" i="6" s="1"/>
  <c r="H373" i="6"/>
  <c r="G373" i="6"/>
  <c r="F373" i="6"/>
  <c r="E373" i="6"/>
  <c r="H371" i="6"/>
  <c r="G371" i="6"/>
  <c r="E371" i="6"/>
  <c r="D371" i="6"/>
  <c r="C371" i="6"/>
  <c r="B371" i="6"/>
  <c r="A371" i="6"/>
  <c r="G370" i="6"/>
  <c r="D370" i="6"/>
  <c r="D369" i="6" s="1"/>
  <c r="B370" i="6"/>
  <c r="A370" i="6"/>
  <c r="G369" i="6"/>
  <c r="F369" i="6"/>
  <c r="B369" i="6"/>
  <c r="A369" i="6"/>
  <c r="H368" i="6"/>
  <c r="C368" i="6"/>
  <c r="B368" i="6"/>
  <c r="A368" i="6"/>
  <c r="C367" i="6"/>
  <c r="B367" i="6"/>
  <c r="H366" i="6"/>
  <c r="H362" i="6" s="1"/>
  <c r="H361" i="6" s="1"/>
  <c r="C366" i="6"/>
  <c r="B366" i="6"/>
  <c r="H365" i="6"/>
  <c r="C365" i="6"/>
  <c r="B365" i="6"/>
  <c r="A365" i="6"/>
  <c r="H364" i="6"/>
  <c r="C364" i="6"/>
  <c r="B364" i="6"/>
  <c r="A364" i="6"/>
  <c r="H363" i="6"/>
  <c r="C363" i="6"/>
  <c r="B363" i="6"/>
  <c r="A363" i="6"/>
  <c r="G362" i="6"/>
  <c r="G361" i="6" s="1"/>
  <c r="F362" i="6"/>
  <c r="E362" i="6"/>
  <c r="D362" i="6"/>
  <c r="C362" i="6"/>
  <c r="B362" i="6"/>
  <c r="A362" i="6"/>
  <c r="F361" i="6"/>
  <c r="E361" i="6"/>
  <c r="D361" i="6"/>
  <c r="C361" i="6"/>
  <c r="B361" i="6"/>
  <c r="A361" i="6"/>
  <c r="G360" i="6"/>
  <c r="F360" i="6"/>
  <c r="E360" i="6"/>
  <c r="D360" i="6"/>
  <c r="C360" i="6"/>
  <c r="B360" i="6"/>
  <c r="A360" i="6"/>
  <c r="G359" i="6"/>
  <c r="F359" i="6"/>
  <c r="F358" i="6" s="1"/>
  <c r="E359" i="6"/>
  <c r="E358" i="6" s="1"/>
  <c r="E357" i="6" s="1"/>
  <c r="D359" i="6"/>
  <c r="H359" i="6" s="1"/>
  <c r="C359" i="6"/>
  <c r="B359" i="6"/>
  <c r="A359" i="6"/>
  <c r="I358" i="6"/>
  <c r="G358" i="6"/>
  <c r="D358" i="6"/>
  <c r="D357" i="6" s="1"/>
  <c r="C358" i="6"/>
  <c r="B358" i="6"/>
  <c r="G357" i="6"/>
  <c r="F357" i="6"/>
  <c r="C357" i="6"/>
  <c r="B357" i="6"/>
  <c r="A357" i="6"/>
  <c r="G356" i="6"/>
  <c r="G354" i="6" s="1"/>
  <c r="G350" i="6" s="1"/>
  <c r="E356" i="6"/>
  <c r="D356" i="6"/>
  <c r="C356" i="6"/>
  <c r="B356" i="6"/>
  <c r="A356" i="6"/>
  <c r="G355" i="6"/>
  <c r="E355" i="6"/>
  <c r="D355" i="6"/>
  <c r="C355" i="6"/>
  <c r="B355" i="6"/>
  <c r="A355" i="6"/>
  <c r="I354" i="6"/>
  <c r="F354" i="6"/>
  <c r="C354" i="6"/>
  <c r="B354" i="6"/>
  <c r="A354" i="6"/>
  <c r="G353" i="6"/>
  <c r="F353" i="6"/>
  <c r="E353" i="6"/>
  <c r="D353" i="6"/>
  <c r="H353" i="6" s="1"/>
  <c r="C353" i="6"/>
  <c r="B353" i="6"/>
  <c r="A353" i="6"/>
  <c r="G352" i="6"/>
  <c r="F352" i="6"/>
  <c r="E352" i="6"/>
  <c r="E351" i="6" s="1"/>
  <c r="D352" i="6"/>
  <c r="C352" i="6"/>
  <c r="B352" i="6"/>
  <c r="A352" i="6"/>
  <c r="G351" i="6"/>
  <c r="F351" i="6"/>
  <c r="D351" i="6"/>
  <c r="C351" i="6"/>
  <c r="B351" i="6"/>
  <c r="I350" i="6"/>
  <c r="C350" i="6"/>
  <c r="B350" i="6"/>
  <c r="A350" i="6"/>
  <c r="G349" i="6"/>
  <c r="F349" i="6"/>
  <c r="F347" i="6" s="1"/>
  <c r="F346" i="6" s="1"/>
  <c r="E349" i="6"/>
  <c r="D349" i="6"/>
  <c r="C349" i="6"/>
  <c r="B349" i="6"/>
  <c r="A349" i="6"/>
  <c r="G348" i="6"/>
  <c r="F348" i="6"/>
  <c r="E348" i="6"/>
  <c r="E347" i="6" s="1"/>
  <c r="E346" i="6" s="1"/>
  <c r="D348" i="6"/>
  <c r="C348" i="6"/>
  <c r="B348" i="6"/>
  <c r="A348" i="6"/>
  <c r="G347" i="6"/>
  <c r="D347" i="6"/>
  <c r="C347" i="6"/>
  <c r="B347" i="6"/>
  <c r="G346" i="6"/>
  <c r="D346" i="6"/>
  <c r="C346" i="6"/>
  <c r="B346" i="6"/>
  <c r="A346" i="6"/>
  <c r="H345" i="6"/>
  <c r="B345" i="6"/>
  <c r="A345" i="6"/>
  <c r="H344" i="6"/>
  <c r="B344" i="6"/>
  <c r="A344" i="6"/>
  <c r="H343" i="6"/>
  <c r="H341" i="6" s="1"/>
  <c r="B343" i="6"/>
  <c r="A343" i="6"/>
  <c r="H342" i="6"/>
  <c r="C342" i="6"/>
  <c r="B342" i="6"/>
  <c r="A342" i="6"/>
  <c r="G341" i="6"/>
  <c r="F341" i="6"/>
  <c r="E341" i="6"/>
  <c r="D341" i="6"/>
  <c r="C341" i="6"/>
  <c r="C345" i="6" s="1"/>
  <c r="B341" i="6"/>
  <c r="A341" i="6"/>
  <c r="G340" i="6"/>
  <c r="F340" i="6"/>
  <c r="E340" i="6"/>
  <c r="D340" i="6"/>
  <c r="H340" i="6" s="1"/>
  <c r="C340" i="6"/>
  <c r="B340" i="6"/>
  <c r="A340" i="6"/>
  <c r="G339" i="6"/>
  <c r="F339" i="6"/>
  <c r="E339" i="6"/>
  <c r="D339" i="6"/>
  <c r="H339" i="6" s="1"/>
  <c r="C339" i="6"/>
  <c r="B339" i="6"/>
  <c r="A339" i="6"/>
  <c r="G338" i="6"/>
  <c r="F338" i="6"/>
  <c r="E338" i="6"/>
  <c r="D338" i="6"/>
  <c r="H338" i="6" s="1"/>
  <c r="C338" i="6"/>
  <c r="B338" i="6"/>
  <c r="A338" i="6"/>
  <c r="G337" i="6"/>
  <c r="F337" i="6"/>
  <c r="E337" i="6"/>
  <c r="D337" i="6"/>
  <c r="H337" i="6" s="1"/>
  <c r="C337" i="6"/>
  <c r="B337" i="6"/>
  <c r="A337" i="6"/>
  <c r="C336" i="6"/>
  <c r="B336" i="6"/>
  <c r="A336" i="6"/>
  <c r="C335" i="6"/>
  <c r="B335" i="6"/>
  <c r="A335" i="6"/>
  <c r="G334" i="6"/>
  <c r="F334" i="6"/>
  <c r="E334" i="6"/>
  <c r="D334" i="6"/>
  <c r="H334" i="6" s="1"/>
  <c r="C334" i="6"/>
  <c r="B334" i="6"/>
  <c r="A334" i="6"/>
  <c r="C333" i="6"/>
  <c r="B333" i="6"/>
  <c r="A333" i="6"/>
  <c r="G332" i="6"/>
  <c r="G331" i="6" s="1"/>
  <c r="F332" i="6"/>
  <c r="F331" i="6" s="1"/>
  <c r="F330" i="6" s="1"/>
  <c r="E332" i="6"/>
  <c r="D332" i="6"/>
  <c r="B332" i="6"/>
  <c r="A332" i="6"/>
  <c r="E331" i="6"/>
  <c r="E330" i="6" s="1"/>
  <c r="D331" i="6"/>
  <c r="D330" i="6" s="1"/>
  <c r="B331" i="6"/>
  <c r="G330" i="6"/>
  <c r="C330" i="6"/>
  <c r="B330" i="6"/>
  <c r="A330" i="6"/>
  <c r="B329" i="6"/>
  <c r="H328" i="6"/>
  <c r="G328" i="6"/>
  <c r="F328" i="6"/>
  <c r="E328" i="6"/>
  <c r="D328" i="6"/>
  <c r="C328" i="6"/>
  <c r="B328" i="6"/>
  <c r="A328" i="6"/>
  <c r="G327" i="6"/>
  <c r="F327" i="6"/>
  <c r="E327" i="6"/>
  <c r="D327" i="6"/>
  <c r="H327" i="6" s="1"/>
  <c r="H325" i="6" s="1"/>
  <c r="H324" i="6" s="1"/>
  <c r="C327" i="6"/>
  <c r="B327" i="6"/>
  <c r="A327" i="6"/>
  <c r="H326" i="6"/>
  <c r="G326" i="6"/>
  <c r="F326" i="6"/>
  <c r="E326" i="6"/>
  <c r="D326" i="6"/>
  <c r="C326" i="6"/>
  <c r="B326" i="6"/>
  <c r="A326" i="6"/>
  <c r="G325" i="6"/>
  <c r="F325" i="6"/>
  <c r="E325" i="6"/>
  <c r="E324" i="6" s="1"/>
  <c r="D325" i="6"/>
  <c r="B325" i="6"/>
  <c r="G324" i="6"/>
  <c r="F324" i="6"/>
  <c r="D324" i="6"/>
  <c r="C324" i="6"/>
  <c r="B324" i="6"/>
  <c r="A324" i="6"/>
  <c r="G323" i="6"/>
  <c r="F323" i="6"/>
  <c r="E323" i="6"/>
  <c r="D323" i="6"/>
  <c r="H323" i="6" s="1"/>
  <c r="C323" i="6"/>
  <c r="B323" i="6"/>
  <c r="A323" i="6"/>
  <c r="G322" i="6"/>
  <c r="F322" i="6"/>
  <c r="E322" i="6"/>
  <c r="D322" i="6"/>
  <c r="H322" i="6" s="1"/>
  <c r="C322" i="6"/>
  <c r="B322" i="6"/>
  <c r="A322" i="6"/>
  <c r="G321" i="6"/>
  <c r="F321" i="6"/>
  <c r="E321" i="6"/>
  <c r="D321" i="6"/>
  <c r="H321" i="6" s="1"/>
  <c r="C321" i="6"/>
  <c r="B321" i="6"/>
  <c r="A321" i="6"/>
  <c r="G320" i="6"/>
  <c r="F320" i="6"/>
  <c r="E320" i="6"/>
  <c r="D320" i="6"/>
  <c r="H320" i="6" s="1"/>
  <c r="C320" i="6"/>
  <c r="B320" i="6"/>
  <c r="A320" i="6"/>
  <c r="G319" i="6"/>
  <c r="G318" i="6" s="1"/>
  <c r="F319" i="6"/>
  <c r="E319" i="6"/>
  <c r="D319" i="6"/>
  <c r="D318" i="6" s="1"/>
  <c r="C319" i="6"/>
  <c r="B319" i="6"/>
  <c r="F318" i="6"/>
  <c r="E318" i="6"/>
  <c r="C318" i="6"/>
  <c r="B318" i="6"/>
  <c r="A318" i="6"/>
  <c r="G317" i="6"/>
  <c r="F317" i="6"/>
  <c r="E317" i="6"/>
  <c r="D317" i="6"/>
  <c r="H317" i="6" s="1"/>
  <c r="C317" i="6"/>
  <c r="B317" i="6"/>
  <c r="A317" i="6"/>
  <c r="G316" i="6"/>
  <c r="G315" i="6" s="1"/>
  <c r="G314" i="6" s="1"/>
  <c r="G313" i="6" s="1"/>
  <c r="G302" i="6" s="1"/>
  <c r="F316" i="6"/>
  <c r="E316" i="6"/>
  <c r="D316" i="6"/>
  <c r="C316" i="6"/>
  <c r="B316" i="6"/>
  <c r="A316" i="6"/>
  <c r="F315" i="6"/>
  <c r="F314" i="6" s="1"/>
  <c r="E315" i="6"/>
  <c r="D315" i="6"/>
  <c r="C315" i="6"/>
  <c r="B315" i="6"/>
  <c r="E314" i="6"/>
  <c r="D314" i="6"/>
  <c r="C314" i="6"/>
  <c r="B314" i="6"/>
  <c r="A314" i="6"/>
  <c r="C313" i="6"/>
  <c r="C329" i="6" s="1"/>
  <c r="B313" i="6"/>
  <c r="A313" i="6"/>
  <c r="H312" i="6"/>
  <c r="C312" i="6"/>
  <c r="B312" i="6"/>
  <c r="A312" i="6"/>
  <c r="H311" i="6"/>
  <c r="C311" i="6"/>
  <c r="B311" i="6"/>
  <c r="A311" i="6"/>
  <c r="H310" i="6"/>
  <c r="G310" i="6"/>
  <c r="F310" i="6"/>
  <c r="F309" i="6" s="1"/>
  <c r="E310" i="6"/>
  <c r="D310" i="6"/>
  <c r="C310" i="6"/>
  <c r="C325" i="6" s="1"/>
  <c r="B310" i="6"/>
  <c r="H309" i="6"/>
  <c r="G309" i="6"/>
  <c r="E309" i="6"/>
  <c r="D309" i="6"/>
  <c r="C309" i="6"/>
  <c r="B309" i="6"/>
  <c r="A309" i="6"/>
  <c r="G308" i="6"/>
  <c r="G306" i="6" s="1"/>
  <c r="G305" i="6" s="1"/>
  <c r="G304" i="6" s="1"/>
  <c r="F308" i="6"/>
  <c r="E308" i="6"/>
  <c r="E307" i="6" s="1"/>
  <c r="D308" i="6"/>
  <c r="C308" i="6"/>
  <c r="G307" i="6"/>
  <c r="F307" i="6"/>
  <c r="C307" i="6"/>
  <c r="B307" i="6"/>
  <c r="F306" i="6"/>
  <c r="F305" i="6" s="1"/>
  <c r="F304" i="6" s="1"/>
  <c r="F303" i="6" s="1"/>
  <c r="E306" i="6"/>
  <c r="C306" i="6"/>
  <c r="B306" i="6"/>
  <c r="A306" i="6"/>
  <c r="E305" i="6"/>
  <c r="B305" i="6"/>
  <c r="A305" i="6"/>
  <c r="E304" i="6"/>
  <c r="B304" i="6"/>
  <c r="G303" i="6"/>
  <c r="E303" i="6"/>
  <c r="C303" i="6"/>
  <c r="B303" i="6"/>
  <c r="A303" i="6"/>
  <c r="B302" i="6"/>
  <c r="A302" i="6"/>
  <c r="H300" i="6"/>
  <c r="C300" i="6"/>
  <c r="B300" i="6"/>
  <c r="A300" i="6"/>
  <c r="H299" i="6"/>
  <c r="H298" i="6" s="1"/>
  <c r="G299" i="6"/>
  <c r="F299" i="6"/>
  <c r="F298" i="6" s="1"/>
  <c r="E299" i="6"/>
  <c r="D299" i="6"/>
  <c r="D298" i="6" s="1"/>
  <c r="C299" i="6"/>
  <c r="B299" i="6"/>
  <c r="G298" i="6"/>
  <c r="E298" i="6"/>
  <c r="C298" i="6"/>
  <c r="B298" i="6"/>
  <c r="A298" i="6"/>
  <c r="G297" i="6"/>
  <c r="E297" i="6"/>
  <c r="D297" i="6"/>
  <c r="H297" i="6" s="1"/>
  <c r="C297" i="6"/>
  <c r="B297" i="6"/>
  <c r="A297" i="6"/>
  <c r="G296" i="6"/>
  <c r="E296" i="6"/>
  <c r="D296" i="6"/>
  <c r="C296" i="6"/>
  <c r="B296" i="6"/>
  <c r="A296" i="6"/>
  <c r="G295" i="6"/>
  <c r="E295" i="6"/>
  <c r="D295" i="6"/>
  <c r="C295" i="6"/>
  <c r="B295" i="6"/>
  <c r="A295" i="6"/>
  <c r="H294" i="6"/>
  <c r="G294" i="6"/>
  <c r="E294" i="6"/>
  <c r="D294" i="6"/>
  <c r="C294" i="6"/>
  <c r="B294" i="6"/>
  <c r="A294" i="6"/>
  <c r="G293" i="6"/>
  <c r="F293" i="6"/>
  <c r="C293" i="6"/>
  <c r="B293" i="6"/>
  <c r="F292" i="6"/>
  <c r="C292" i="6"/>
  <c r="B292" i="6"/>
  <c r="A292" i="6"/>
  <c r="F291" i="6"/>
  <c r="C291" i="6"/>
  <c r="B291" i="6"/>
  <c r="A291" i="6"/>
  <c r="G290" i="6"/>
  <c r="E290" i="6"/>
  <c r="H290" i="6" s="1"/>
  <c r="D290" i="6"/>
  <c r="C290" i="6"/>
  <c r="B290" i="6"/>
  <c r="A290" i="6"/>
  <c r="G289" i="6"/>
  <c r="F289" i="6"/>
  <c r="E289" i="6"/>
  <c r="E288" i="6" s="1"/>
  <c r="D289" i="6"/>
  <c r="C289" i="6"/>
  <c r="B289" i="6"/>
  <c r="A289" i="6"/>
  <c r="G288" i="6"/>
  <c r="F288" i="6"/>
  <c r="D288" i="6"/>
  <c r="C288" i="6"/>
  <c r="B288" i="6"/>
  <c r="A288" i="6"/>
  <c r="G287" i="6"/>
  <c r="F287" i="6"/>
  <c r="F285" i="6" s="1"/>
  <c r="D287" i="6"/>
  <c r="C287" i="6"/>
  <c r="B287" i="6"/>
  <c r="A287" i="6"/>
  <c r="G286" i="6"/>
  <c r="F286" i="6"/>
  <c r="D286" i="6"/>
  <c r="B286" i="6"/>
  <c r="G285" i="6"/>
  <c r="D285" i="6"/>
  <c r="C285" i="6"/>
  <c r="B285" i="6"/>
  <c r="A285" i="6"/>
  <c r="H284" i="6"/>
  <c r="C284" i="6"/>
  <c r="B284" i="6"/>
  <c r="A284" i="6"/>
  <c r="H283" i="6"/>
  <c r="C283" i="6"/>
  <c r="B283" i="6"/>
  <c r="A283" i="6"/>
  <c r="I282" i="6"/>
  <c r="H282" i="6"/>
  <c r="G282" i="6"/>
  <c r="F282" i="6"/>
  <c r="E282" i="6"/>
  <c r="D282" i="6"/>
  <c r="C282" i="6"/>
  <c r="B282" i="6"/>
  <c r="A282" i="6"/>
  <c r="B281" i="6"/>
  <c r="C280" i="6"/>
  <c r="B280" i="6"/>
  <c r="G279" i="6"/>
  <c r="G277" i="6" s="1"/>
  <c r="F279" i="6"/>
  <c r="E279" i="6"/>
  <c r="D279" i="6"/>
  <c r="H279" i="6" s="1"/>
  <c r="H277" i="6" s="1"/>
  <c r="C279" i="6"/>
  <c r="B279" i="6"/>
  <c r="A279" i="6"/>
  <c r="I278" i="6"/>
  <c r="H278" i="6"/>
  <c r="G278" i="6"/>
  <c r="F278" i="6"/>
  <c r="E278" i="6"/>
  <c r="D278" i="6"/>
  <c r="C278" i="6"/>
  <c r="B278" i="6"/>
  <c r="A278" i="6"/>
  <c r="I277" i="6"/>
  <c r="I272" i="6" s="1"/>
  <c r="F277" i="6"/>
  <c r="E277" i="6"/>
  <c r="D277" i="6"/>
  <c r="C277" i="6"/>
  <c r="B277" i="6"/>
  <c r="A277" i="6"/>
  <c r="I276" i="6"/>
  <c r="H276" i="6"/>
  <c r="C276" i="6"/>
  <c r="B276" i="6"/>
  <c r="A276" i="6"/>
  <c r="I275" i="6"/>
  <c r="G275" i="6"/>
  <c r="G269" i="6" s="1"/>
  <c r="F275" i="6"/>
  <c r="E275" i="6"/>
  <c r="D275" i="6"/>
  <c r="H275" i="6" s="1"/>
  <c r="C275" i="6"/>
  <c r="B275" i="6"/>
  <c r="A275" i="6"/>
  <c r="I274" i="6"/>
  <c r="H274" i="6"/>
  <c r="C274" i="6"/>
  <c r="B274" i="6"/>
  <c r="A274" i="6"/>
  <c r="H273" i="6"/>
  <c r="C273" i="6"/>
  <c r="B273" i="6"/>
  <c r="A273" i="6"/>
  <c r="H272" i="6"/>
  <c r="C272" i="6"/>
  <c r="B272" i="6"/>
  <c r="A272" i="6"/>
  <c r="H271" i="6"/>
  <c r="C271" i="6"/>
  <c r="B271" i="6"/>
  <c r="A271" i="6"/>
  <c r="H270" i="6"/>
  <c r="C270" i="6"/>
  <c r="B270" i="6"/>
  <c r="A270" i="6"/>
  <c r="F269" i="6"/>
  <c r="E269" i="6"/>
  <c r="D269" i="6"/>
  <c r="B269" i="6"/>
  <c r="A269" i="6"/>
  <c r="G268" i="6"/>
  <c r="F268" i="6"/>
  <c r="E268" i="6"/>
  <c r="D268" i="6"/>
  <c r="B268" i="6"/>
  <c r="A268" i="6"/>
  <c r="G267" i="6"/>
  <c r="F267" i="6"/>
  <c r="E267" i="6"/>
  <c r="D267" i="6"/>
  <c r="H267" i="6" s="1"/>
  <c r="C267" i="6"/>
  <c r="B267" i="6"/>
  <c r="A267" i="6"/>
  <c r="G266" i="6"/>
  <c r="F266" i="6"/>
  <c r="E266" i="6"/>
  <c r="D266" i="6"/>
  <c r="H266" i="6" s="1"/>
  <c r="C266" i="6"/>
  <c r="B266" i="6"/>
  <c r="A266" i="6"/>
  <c r="G265" i="6"/>
  <c r="F265" i="6"/>
  <c r="F264" i="6" s="1"/>
  <c r="F263" i="6" s="1"/>
  <c r="F262" i="6" s="1"/>
  <c r="E265" i="6"/>
  <c r="D265" i="6"/>
  <c r="D264" i="6" s="1"/>
  <c r="D263" i="6" s="1"/>
  <c r="D262" i="6" s="1"/>
  <c r="C265" i="6"/>
  <c r="B265" i="6"/>
  <c r="A265" i="6"/>
  <c r="G264" i="6"/>
  <c r="E264" i="6"/>
  <c r="E263" i="6" s="1"/>
  <c r="E262" i="6" s="1"/>
  <c r="B264" i="6"/>
  <c r="G263" i="6"/>
  <c r="C263" i="6"/>
  <c r="B263" i="6"/>
  <c r="A263" i="6"/>
  <c r="G262" i="6"/>
  <c r="I261" i="6"/>
  <c r="G261" i="6"/>
  <c r="F261" i="6"/>
  <c r="E261" i="6"/>
  <c r="B261" i="6"/>
  <c r="A261" i="6"/>
  <c r="C260" i="6"/>
  <c r="B260" i="6"/>
  <c r="A260" i="6"/>
  <c r="C259" i="6"/>
  <c r="B259" i="6"/>
  <c r="A259" i="6"/>
  <c r="G258" i="6"/>
  <c r="F258" i="6"/>
  <c r="E258" i="6"/>
  <c r="D258" i="6"/>
  <c r="H258" i="6" s="1"/>
  <c r="C258" i="6"/>
  <c r="B258" i="6"/>
  <c r="A258" i="6"/>
  <c r="C257" i="6"/>
  <c r="B257" i="6"/>
  <c r="A257" i="6"/>
  <c r="C256" i="6"/>
  <c r="B256" i="6"/>
  <c r="A256" i="6"/>
  <c r="G255" i="6"/>
  <c r="F255" i="6"/>
  <c r="E255" i="6"/>
  <c r="D255" i="6"/>
  <c r="C255" i="6"/>
  <c r="B255" i="6"/>
  <c r="A255" i="6"/>
  <c r="C254" i="6"/>
  <c r="B254" i="6"/>
  <c r="A254" i="6"/>
  <c r="C253" i="6"/>
  <c r="B253" i="6"/>
  <c r="A253" i="6"/>
  <c r="G252" i="6"/>
  <c r="F252" i="6"/>
  <c r="E252" i="6"/>
  <c r="D252" i="6"/>
  <c r="H252" i="6" s="1"/>
  <c r="C252" i="6"/>
  <c r="B252" i="6"/>
  <c r="A252" i="6"/>
  <c r="C251" i="6"/>
  <c r="B251" i="6"/>
  <c r="A251" i="6"/>
  <c r="C250" i="6"/>
  <c r="B250" i="6"/>
  <c r="A250" i="6"/>
  <c r="G249" i="6"/>
  <c r="F249" i="6"/>
  <c r="E249" i="6"/>
  <c r="D249" i="6"/>
  <c r="H249" i="6" s="1"/>
  <c r="C249" i="6"/>
  <c r="B249" i="6"/>
  <c r="A249" i="6"/>
  <c r="C248" i="6"/>
  <c r="B248" i="6"/>
  <c r="A248" i="6"/>
  <c r="C247" i="6"/>
  <c r="B247" i="6"/>
  <c r="A247" i="6"/>
  <c r="G246" i="6"/>
  <c r="F246" i="6"/>
  <c r="E246" i="6"/>
  <c r="E243" i="6" s="1"/>
  <c r="D246" i="6"/>
  <c r="H246" i="6" s="1"/>
  <c r="C246" i="6"/>
  <c r="B246" i="6"/>
  <c r="A246" i="6"/>
  <c r="B245" i="6"/>
  <c r="A245" i="6"/>
  <c r="B244" i="6"/>
  <c r="A244" i="6"/>
  <c r="F243" i="6"/>
  <c r="D243" i="6"/>
  <c r="C243" i="6"/>
  <c r="B243" i="6"/>
  <c r="A243" i="6"/>
  <c r="G242" i="6"/>
  <c r="F242" i="6"/>
  <c r="E242" i="6"/>
  <c r="D242" i="6"/>
  <c r="C242" i="6"/>
  <c r="B242" i="6"/>
  <c r="A242" i="6"/>
  <c r="G241" i="6"/>
  <c r="F241" i="6"/>
  <c r="E241" i="6"/>
  <c r="D241" i="6"/>
  <c r="H241" i="6" s="1"/>
  <c r="C241" i="6"/>
  <c r="B241" i="6"/>
  <c r="A241" i="6"/>
  <c r="B240" i="6"/>
  <c r="H239" i="6"/>
  <c r="C239" i="6"/>
  <c r="B239" i="6"/>
  <c r="A239" i="6"/>
  <c r="I238" i="6"/>
  <c r="G238" i="6"/>
  <c r="F238" i="6"/>
  <c r="D238" i="6"/>
  <c r="C238" i="6"/>
  <c r="B238" i="6"/>
  <c r="A238" i="6"/>
  <c r="G237" i="6"/>
  <c r="F237" i="6"/>
  <c r="E237" i="6"/>
  <c r="D237" i="6"/>
  <c r="C237" i="6"/>
  <c r="B237" i="6"/>
  <c r="A237" i="6"/>
  <c r="G236" i="6"/>
  <c r="F236" i="6"/>
  <c r="E236" i="6"/>
  <c r="D236" i="6"/>
  <c r="H236" i="6" s="1"/>
  <c r="C236" i="6"/>
  <c r="B236" i="6"/>
  <c r="A236" i="6"/>
  <c r="G235" i="6"/>
  <c r="F235" i="6"/>
  <c r="E235" i="6"/>
  <c r="D235" i="6"/>
  <c r="C235" i="6"/>
  <c r="B235" i="6"/>
  <c r="A235" i="6"/>
  <c r="G234" i="6"/>
  <c r="F234" i="6"/>
  <c r="E234" i="6"/>
  <c r="D234" i="6"/>
  <c r="H234" i="6" s="1"/>
  <c r="C234" i="6"/>
  <c r="B234" i="6"/>
  <c r="A234" i="6"/>
  <c r="G233" i="6"/>
  <c r="G227" i="6" s="1"/>
  <c r="F233" i="6"/>
  <c r="E233" i="6"/>
  <c r="D233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I227" i="6"/>
  <c r="F227" i="6"/>
  <c r="E227" i="6"/>
  <c r="D227" i="6"/>
  <c r="C227" i="6"/>
  <c r="B227" i="6"/>
  <c r="A227" i="6"/>
  <c r="H226" i="6"/>
  <c r="C226" i="6"/>
  <c r="B226" i="6"/>
  <c r="A226" i="6"/>
  <c r="H225" i="6"/>
  <c r="C225" i="6"/>
  <c r="B225" i="6"/>
  <c r="A225" i="6"/>
  <c r="H224" i="6"/>
  <c r="C224" i="6"/>
  <c r="B224" i="6"/>
  <c r="A224" i="6"/>
  <c r="H223" i="6"/>
  <c r="C223" i="6"/>
  <c r="B223" i="6"/>
  <c r="A223" i="6"/>
  <c r="H222" i="6"/>
  <c r="C222" i="6"/>
  <c r="B222" i="6"/>
  <c r="A222" i="6"/>
  <c r="I221" i="6"/>
  <c r="H221" i="6"/>
  <c r="G221" i="6"/>
  <c r="F221" i="6"/>
  <c r="E221" i="6"/>
  <c r="D221" i="6"/>
  <c r="C221" i="6"/>
  <c r="B221" i="6"/>
  <c r="A221" i="6"/>
  <c r="F220" i="6"/>
  <c r="C220" i="6"/>
  <c r="B220" i="6"/>
  <c r="A220" i="6"/>
  <c r="F219" i="6"/>
  <c r="C219" i="6"/>
  <c r="C262" i="6" s="1"/>
  <c r="B219" i="6"/>
  <c r="B262" i="6" s="1"/>
  <c r="F218" i="6"/>
  <c r="C218" i="6"/>
  <c r="B218" i="6"/>
  <c r="A218" i="6"/>
  <c r="F217" i="6"/>
  <c r="C217" i="6"/>
  <c r="B217" i="6"/>
  <c r="A217" i="6"/>
  <c r="F216" i="6"/>
  <c r="F215" i="6"/>
  <c r="F214" i="6" s="1"/>
  <c r="B214" i="6"/>
  <c r="A214" i="6"/>
  <c r="G213" i="6"/>
  <c r="F213" i="6"/>
  <c r="E213" i="6"/>
  <c r="D213" i="6"/>
  <c r="H213" i="6" s="1"/>
  <c r="H212" i="6" s="1"/>
  <c r="H211" i="6" s="1"/>
  <c r="C213" i="6"/>
  <c r="B213" i="6"/>
  <c r="A213" i="6"/>
  <c r="G212" i="6"/>
  <c r="F212" i="6"/>
  <c r="E212" i="6"/>
  <c r="D212" i="6"/>
  <c r="C212" i="6"/>
  <c r="B212" i="6"/>
  <c r="A212" i="6"/>
  <c r="G211" i="6"/>
  <c r="F211" i="6"/>
  <c r="E211" i="6"/>
  <c r="D211" i="6"/>
  <c r="C211" i="6"/>
  <c r="B211" i="6"/>
  <c r="A211" i="6"/>
  <c r="G210" i="6"/>
  <c r="F210" i="6"/>
  <c r="E210" i="6"/>
  <c r="D210" i="6"/>
  <c r="H210" i="6" s="1"/>
  <c r="C210" i="6"/>
  <c r="B210" i="6"/>
  <c r="A210" i="6"/>
  <c r="G209" i="6"/>
  <c r="F209" i="6"/>
  <c r="E209" i="6"/>
  <c r="D209" i="6"/>
  <c r="H209" i="6" s="1"/>
  <c r="C209" i="6"/>
  <c r="B209" i="6"/>
  <c r="A209" i="6"/>
  <c r="G208" i="6"/>
  <c r="F208" i="6"/>
  <c r="E208" i="6"/>
  <c r="D208" i="6"/>
  <c r="H208" i="6" s="1"/>
  <c r="C208" i="6"/>
  <c r="B208" i="6"/>
  <c r="A208" i="6"/>
  <c r="G207" i="6"/>
  <c r="F207" i="6"/>
  <c r="E207" i="6"/>
  <c r="D207" i="6"/>
  <c r="C207" i="6"/>
  <c r="B207" i="6"/>
  <c r="A207" i="6"/>
  <c r="G206" i="6"/>
  <c r="G205" i="6" s="1"/>
  <c r="F206" i="6"/>
  <c r="E206" i="6"/>
  <c r="D206" i="6"/>
  <c r="D205" i="6" s="1"/>
  <c r="C206" i="6"/>
  <c r="B206" i="6"/>
  <c r="A206" i="6"/>
  <c r="I205" i="6"/>
  <c r="F205" i="6"/>
  <c r="E205" i="6"/>
  <c r="C205" i="6"/>
  <c r="B205" i="6"/>
  <c r="A205" i="6"/>
  <c r="G203" i="6"/>
  <c r="E203" i="6"/>
  <c r="D203" i="6"/>
  <c r="H203" i="6" s="1"/>
  <c r="C203" i="6"/>
  <c r="B203" i="6"/>
  <c r="A203" i="6"/>
  <c r="G202" i="6"/>
  <c r="F202" i="6"/>
  <c r="E202" i="6"/>
  <c r="D202" i="6"/>
  <c r="H202" i="6" s="1"/>
  <c r="C202" i="6"/>
  <c r="B202" i="6"/>
  <c r="A202" i="6"/>
  <c r="G201" i="6"/>
  <c r="F201" i="6"/>
  <c r="E201" i="6"/>
  <c r="D201" i="6"/>
  <c r="H201" i="6" s="1"/>
  <c r="C201" i="6"/>
  <c r="B201" i="6"/>
  <c r="A201" i="6"/>
  <c r="G200" i="6"/>
  <c r="F200" i="6"/>
  <c r="E200" i="6"/>
  <c r="D200" i="6"/>
  <c r="H200" i="6" s="1"/>
  <c r="C200" i="6"/>
  <c r="B200" i="6"/>
  <c r="A200" i="6"/>
  <c r="G199" i="6"/>
  <c r="F199" i="6"/>
  <c r="E199" i="6"/>
  <c r="D199" i="6"/>
  <c r="C199" i="6"/>
  <c r="B199" i="6"/>
  <c r="A199" i="6"/>
  <c r="G198" i="6"/>
  <c r="F198" i="6"/>
  <c r="E198" i="6"/>
  <c r="D198" i="6"/>
  <c r="C198" i="6"/>
  <c r="B198" i="6"/>
  <c r="A198" i="6"/>
  <c r="H196" i="6"/>
  <c r="G196" i="6"/>
  <c r="F196" i="6"/>
  <c r="E196" i="6"/>
  <c r="D196" i="6"/>
  <c r="C196" i="6"/>
  <c r="B196" i="6"/>
  <c r="A196" i="6"/>
  <c r="G195" i="6"/>
  <c r="F195" i="6"/>
  <c r="E195" i="6"/>
  <c r="D195" i="6"/>
  <c r="D194" i="6" s="1"/>
  <c r="D193" i="6" s="1"/>
  <c r="C195" i="6"/>
  <c r="B195" i="6"/>
  <c r="G194" i="6"/>
  <c r="F194" i="6"/>
  <c r="F193" i="6" s="1"/>
  <c r="E194" i="6"/>
  <c r="E193" i="6" s="1"/>
  <c r="C193" i="6"/>
  <c r="B193" i="6"/>
  <c r="A193" i="6"/>
  <c r="H192" i="6"/>
  <c r="C192" i="6"/>
  <c r="B192" i="6"/>
  <c r="A192" i="6"/>
  <c r="H191" i="6"/>
  <c r="C191" i="6"/>
  <c r="B191" i="6"/>
  <c r="A191" i="6"/>
  <c r="G190" i="6"/>
  <c r="F190" i="6"/>
  <c r="E190" i="6"/>
  <c r="D190" i="6"/>
  <c r="H190" i="6" s="1"/>
  <c r="H189" i="6" s="1"/>
  <c r="C190" i="6"/>
  <c r="B190" i="6"/>
  <c r="A190" i="6"/>
  <c r="G189" i="6"/>
  <c r="F189" i="6"/>
  <c r="E189" i="6"/>
  <c r="D189" i="6"/>
  <c r="D188" i="6" s="1"/>
  <c r="C189" i="6"/>
  <c r="B189" i="6"/>
  <c r="G188" i="6"/>
  <c r="F188" i="6"/>
  <c r="E188" i="6"/>
  <c r="C188" i="6"/>
  <c r="B188" i="6"/>
  <c r="A188" i="6"/>
  <c r="G187" i="6"/>
  <c r="E187" i="6"/>
  <c r="D187" i="6"/>
  <c r="H187" i="6" s="1"/>
  <c r="C187" i="6"/>
  <c r="B187" i="6"/>
  <c r="A187" i="6"/>
  <c r="G186" i="6"/>
  <c r="E186" i="6"/>
  <c r="D186" i="6"/>
  <c r="H186" i="6" s="1"/>
  <c r="C186" i="6"/>
  <c r="B186" i="6"/>
  <c r="A186" i="6"/>
  <c r="G185" i="6"/>
  <c r="E185" i="6"/>
  <c r="D185" i="6"/>
  <c r="H185" i="6" s="1"/>
  <c r="C185" i="6"/>
  <c r="B185" i="6"/>
  <c r="A185" i="6"/>
  <c r="H184" i="6"/>
  <c r="G184" i="6"/>
  <c r="E184" i="6"/>
  <c r="D184" i="6"/>
  <c r="C184" i="6"/>
  <c r="B184" i="6"/>
  <c r="A184" i="6"/>
  <c r="G183" i="6"/>
  <c r="E183" i="6"/>
  <c r="D183" i="6"/>
  <c r="H183" i="6" s="1"/>
  <c r="C183" i="6"/>
  <c r="B183" i="6"/>
  <c r="A183" i="6"/>
  <c r="G182" i="6"/>
  <c r="E182" i="6"/>
  <c r="D182" i="6"/>
  <c r="C182" i="6"/>
  <c r="B182" i="6"/>
  <c r="A182" i="6"/>
  <c r="G181" i="6"/>
  <c r="E181" i="6"/>
  <c r="D181" i="6"/>
  <c r="H181" i="6" s="1"/>
  <c r="C181" i="6"/>
  <c r="B181" i="6"/>
  <c r="A181" i="6"/>
  <c r="H180" i="6"/>
  <c r="G180" i="6"/>
  <c r="E180" i="6"/>
  <c r="D180" i="6"/>
  <c r="C180" i="6"/>
  <c r="B180" i="6"/>
  <c r="A180" i="6"/>
  <c r="G179" i="6"/>
  <c r="G176" i="6" s="1"/>
  <c r="G175" i="6" s="1"/>
  <c r="E179" i="6"/>
  <c r="D179" i="6"/>
  <c r="C179" i="6"/>
  <c r="B179" i="6"/>
  <c r="A179" i="6"/>
  <c r="G178" i="6"/>
  <c r="E178" i="6"/>
  <c r="D178" i="6"/>
  <c r="H178" i="6" s="1"/>
  <c r="C178" i="6"/>
  <c r="B178" i="6"/>
  <c r="A178" i="6"/>
  <c r="G177" i="6"/>
  <c r="E177" i="6"/>
  <c r="D177" i="6"/>
  <c r="H177" i="6" s="1"/>
  <c r="C177" i="6"/>
  <c r="B177" i="6"/>
  <c r="A177" i="6"/>
  <c r="F176" i="6"/>
  <c r="D176" i="6"/>
  <c r="C176" i="6"/>
  <c r="B176" i="6"/>
  <c r="A176" i="6"/>
  <c r="F175" i="6"/>
  <c r="C175" i="6"/>
  <c r="B175" i="6"/>
  <c r="A175" i="6"/>
  <c r="F174" i="6"/>
  <c r="E174" i="6"/>
  <c r="B174" i="6"/>
  <c r="B173" i="6"/>
  <c r="G172" i="6"/>
  <c r="F172" i="6"/>
  <c r="C172" i="6"/>
  <c r="B172" i="6"/>
  <c r="I171" i="6"/>
  <c r="F171" i="6"/>
  <c r="C171" i="6"/>
  <c r="B171" i="6"/>
  <c r="A171" i="6"/>
  <c r="G170" i="6"/>
  <c r="F170" i="6"/>
  <c r="E170" i="6"/>
  <c r="D170" i="6"/>
  <c r="C170" i="6"/>
  <c r="B170" i="6"/>
  <c r="A170" i="6"/>
  <c r="G169" i="6"/>
  <c r="F169" i="6"/>
  <c r="E169" i="6"/>
  <c r="D169" i="6"/>
  <c r="H169" i="6" s="1"/>
  <c r="C169" i="6"/>
  <c r="B169" i="6"/>
  <c r="A169" i="6"/>
  <c r="G168" i="6"/>
  <c r="G167" i="6" s="1"/>
  <c r="G166" i="6" s="1"/>
  <c r="G159" i="6" s="1"/>
  <c r="F168" i="6"/>
  <c r="E168" i="6"/>
  <c r="E167" i="6" s="1"/>
  <c r="E166" i="6" s="1"/>
  <c r="D168" i="6"/>
  <c r="C168" i="6"/>
  <c r="B168" i="6"/>
  <c r="A168" i="6"/>
  <c r="F167" i="6"/>
  <c r="D167" i="6"/>
  <c r="C167" i="6"/>
  <c r="B167" i="6"/>
  <c r="F166" i="6"/>
  <c r="D166" i="6"/>
  <c r="C166" i="6"/>
  <c r="B166" i="6"/>
  <c r="A166" i="6"/>
  <c r="H165" i="6"/>
  <c r="H164" i="6" s="1"/>
  <c r="H160" i="6" s="1"/>
  <c r="C165" i="6"/>
  <c r="B165" i="6"/>
  <c r="A165" i="6"/>
  <c r="I164" i="6"/>
  <c r="G164" i="6"/>
  <c r="F164" i="6"/>
  <c r="E164" i="6"/>
  <c r="D164" i="6"/>
  <c r="C164" i="6"/>
  <c r="B164" i="6"/>
  <c r="A164" i="6"/>
  <c r="H163" i="6"/>
  <c r="C163" i="6"/>
  <c r="B163" i="6"/>
  <c r="A163" i="6"/>
  <c r="H162" i="6"/>
  <c r="C162" i="6"/>
  <c r="B162" i="6"/>
  <c r="A162" i="6"/>
  <c r="H161" i="6"/>
  <c r="G161" i="6"/>
  <c r="G160" i="6" s="1"/>
  <c r="F161" i="6"/>
  <c r="E161" i="6"/>
  <c r="E160" i="6" s="1"/>
  <c r="D161" i="6"/>
  <c r="C161" i="6"/>
  <c r="B161" i="6"/>
  <c r="F160" i="6"/>
  <c r="F159" i="6" s="1"/>
  <c r="D160" i="6"/>
  <c r="C160" i="6"/>
  <c r="B160" i="6"/>
  <c r="A160" i="6"/>
  <c r="D159" i="6"/>
  <c r="C159" i="6"/>
  <c r="B159" i="6"/>
  <c r="A159" i="6"/>
  <c r="H158" i="6"/>
  <c r="H157" i="6" s="1"/>
  <c r="C158" i="6"/>
  <c r="B158" i="6"/>
  <c r="A158" i="6"/>
  <c r="I157" i="6"/>
  <c r="I156" i="6" s="1"/>
  <c r="G157" i="6"/>
  <c r="G156" i="6" s="1"/>
  <c r="F157" i="6"/>
  <c r="E157" i="6"/>
  <c r="D157" i="6"/>
  <c r="C157" i="6"/>
  <c r="B157" i="6"/>
  <c r="A157" i="6"/>
  <c r="H156" i="6"/>
  <c r="F156" i="6"/>
  <c r="E156" i="6"/>
  <c r="D156" i="6"/>
  <c r="C156" i="6"/>
  <c r="B156" i="6"/>
  <c r="A156" i="6"/>
  <c r="G155" i="6"/>
  <c r="F155" i="6"/>
  <c r="E155" i="6"/>
  <c r="D155" i="6"/>
  <c r="H155" i="6" s="1"/>
  <c r="C155" i="6"/>
  <c r="B155" i="6"/>
  <c r="A155" i="6"/>
  <c r="G154" i="6"/>
  <c r="G153" i="6" s="1"/>
  <c r="F154" i="6"/>
  <c r="E154" i="6"/>
  <c r="D154" i="6"/>
  <c r="C154" i="6"/>
  <c r="B154" i="6"/>
  <c r="A154" i="6"/>
  <c r="F153" i="6"/>
  <c r="E153" i="6"/>
  <c r="D153" i="6"/>
  <c r="C153" i="6"/>
  <c r="B153" i="6"/>
  <c r="A153" i="6"/>
  <c r="G152" i="6"/>
  <c r="F152" i="6"/>
  <c r="E152" i="6"/>
  <c r="D152" i="6"/>
  <c r="H152" i="6" s="1"/>
  <c r="G151" i="6"/>
  <c r="F151" i="6"/>
  <c r="E151" i="6"/>
  <c r="D151" i="6"/>
  <c r="H151" i="6" s="1"/>
  <c r="C151" i="6"/>
  <c r="B151" i="6"/>
  <c r="A151" i="6"/>
  <c r="C150" i="6"/>
  <c r="B150" i="6"/>
  <c r="A150" i="6"/>
  <c r="C149" i="6"/>
  <c r="B149" i="6"/>
  <c r="A149" i="6"/>
  <c r="G148" i="6"/>
  <c r="F148" i="6"/>
  <c r="E148" i="6"/>
  <c r="D148" i="6"/>
  <c r="H148" i="6" s="1"/>
  <c r="C148" i="6"/>
  <c r="B148" i="6"/>
  <c r="A148" i="6"/>
  <c r="H147" i="6"/>
  <c r="C147" i="6"/>
  <c r="B147" i="6"/>
  <c r="H146" i="6"/>
  <c r="C146" i="6"/>
  <c r="B146" i="6"/>
  <c r="H145" i="6"/>
  <c r="C145" i="6"/>
  <c r="B145" i="6"/>
  <c r="A145" i="6"/>
  <c r="G144" i="6"/>
  <c r="F144" i="6"/>
  <c r="E144" i="6"/>
  <c r="D144" i="6"/>
  <c r="D139" i="6" s="1"/>
  <c r="D138" i="6" s="1"/>
  <c r="C144" i="6"/>
  <c r="B144" i="6"/>
  <c r="A144" i="6"/>
  <c r="C143" i="6"/>
  <c r="B143" i="6"/>
  <c r="A143" i="6"/>
  <c r="C142" i="6"/>
  <c r="B142" i="6"/>
  <c r="A142" i="6"/>
  <c r="C141" i="6"/>
  <c r="B141" i="6"/>
  <c r="A141" i="6"/>
  <c r="G140" i="6"/>
  <c r="G139" i="6" s="1"/>
  <c r="F140" i="6"/>
  <c r="E140" i="6"/>
  <c r="E139" i="6" s="1"/>
  <c r="E138" i="6" s="1"/>
  <c r="D140" i="6"/>
  <c r="C140" i="6"/>
  <c r="B140" i="6"/>
  <c r="A140" i="6"/>
  <c r="I139" i="6"/>
  <c r="F139" i="6"/>
  <c r="F138" i="6" s="1"/>
  <c r="C139" i="6"/>
  <c r="B139" i="6"/>
  <c r="A139" i="6"/>
  <c r="I138" i="6"/>
  <c r="G138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G134" i="6"/>
  <c r="G125" i="6" s="1"/>
  <c r="F134" i="6"/>
  <c r="E134" i="6"/>
  <c r="D134" i="6"/>
  <c r="H134" i="6" s="1"/>
  <c r="C134" i="6"/>
  <c r="B134" i="6"/>
  <c r="A134" i="6"/>
  <c r="C133" i="6"/>
  <c r="B133" i="6"/>
  <c r="A133" i="6"/>
  <c r="C132" i="6"/>
  <c r="B132" i="6"/>
  <c r="A132" i="6"/>
  <c r="G131" i="6"/>
  <c r="F131" i="6"/>
  <c r="E131" i="6"/>
  <c r="D131" i="6"/>
  <c r="C131" i="6"/>
  <c r="B131" i="6"/>
  <c r="A131" i="6"/>
  <c r="G130" i="6"/>
  <c r="F130" i="6"/>
  <c r="E130" i="6"/>
  <c r="D130" i="6"/>
  <c r="H130" i="6" s="1"/>
  <c r="C130" i="6"/>
  <c r="B130" i="6"/>
  <c r="A130" i="6"/>
  <c r="G129" i="6"/>
  <c r="F129" i="6"/>
  <c r="E129" i="6"/>
  <c r="D129" i="6"/>
  <c r="H129" i="6" s="1"/>
  <c r="A129" i="6"/>
  <c r="C128" i="6"/>
  <c r="B128" i="6"/>
  <c r="A128" i="6"/>
  <c r="C127" i="6"/>
  <c r="B127" i="6"/>
  <c r="A127" i="6"/>
  <c r="G126" i="6"/>
  <c r="F126" i="6"/>
  <c r="F125" i="6" s="1"/>
  <c r="F124" i="6" s="1"/>
  <c r="D126" i="6"/>
  <c r="C126" i="6"/>
  <c r="B126" i="6"/>
  <c r="A126" i="6"/>
  <c r="I125" i="6"/>
  <c r="I124" i="6" s="1"/>
  <c r="E125" i="6"/>
  <c r="E124" i="6" s="1"/>
  <c r="C125" i="6"/>
  <c r="B125" i="6"/>
  <c r="A125" i="6"/>
  <c r="G124" i="6"/>
  <c r="C124" i="6"/>
  <c r="B124" i="6"/>
  <c r="A124" i="6"/>
  <c r="C122" i="6"/>
  <c r="B122" i="6"/>
  <c r="A122" i="6"/>
  <c r="C121" i="6"/>
  <c r="B121" i="6"/>
  <c r="A121" i="6"/>
  <c r="H120" i="6"/>
  <c r="C120" i="6"/>
  <c r="B120" i="6"/>
  <c r="A120" i="6"/>
  <c r="C119" i="6"/>
  <c r="B119" i="6"/>
  <c r="A119" i="6"/>
  <c r="G118" i="6"/>
  <c r="G117" i="6" s="1"/>
  <c r="G116" i="6" s="1"/>
  <c r="F118" i="6"/>
  <c r="F117" i="6" s="1"/>
  <c r="E118" i="6"/>
  <c r="D118" i="6"/>
  <c r="D117" i="6" s="1"/>
  <c r="D116" i="6" s="1"/>
  <c r="C118" i="6"/>
  <c r="B118" i="6"/>
  <c r="A118" i="6"/>
  <c r="I117" i="6"/>
  <c r="I116" i="6" s="1"/>
  <c r="E117" i="6"/>
  <c r="E116" i="6" s="1"/>
  <c r="C117" i="6"/>
  <c r="B117" i="6"/>
  <c r="A117" i="6"/>
  <c r="F116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G112" i="6"/>
  <c r="G111" i="6" s="1"/>
  <c r="G110" i="6" s="1"/>
  <c r="F112" i="6"/>
  <c r="E112" i="6"/>
  <c r="E111" i="6" s="1"/>
  <c r="E110" i="6" s="1"/>
  <c r="D112" i="6"/>
  <c r="H112" i="6" s="1"/>
  <c r="H111" i="6" s="1"/>
  <c r="H110" i="6" s="1"/>
  <c r="C112" i="6"/>
  <c r="B112" i="6"/>
  <c r="A112" i="6"/>
  <c r="I111" i="6"/>
  <c r="F111" i="6"/>
  <c r="F110" i="6" s="1"/>
  <c r="D111" i="6"/>
  <c r="D110" i="6" s="1"/>
  <c r="C111" i="6"/>
  <c r="B111" i="6"/>
  <c r="A111" i="6"/>
  <c r="I110" i="6"/>
  <c r="C110" i="6"/>
  <c r="B110" i="6"/>
  <c r="A110" i="6"/>
  <c r="I104" i="6"/>
  <c r="H104" i="6"/>
  <c r="G104" i="6"/>
  <c r="F104" i="6"/>
  <c r="F76" i="6" s="1"/>
  <c r="E104" i="6"/>
  <c r="D104" i="6"/>
  <c r="B104" i="6"/>
  <c r="A104" i="6"/>
  <c r="I103" i="6"/>
  <c r="H103" i="6"/>
  <c r="G103" i="6"/>
  <c r="F103" i="6"/>
  <c r="E103" i="6"/>
  <c r="D103" i="6"/>
  <c r="C103" i="6"/>
  <c r="B103" i="6"/>
  <c r="A103" i="6"/>
  <c r="G102" i="6"/>
  <c r="E102" i="6"/>
  <c r="D102" i="6"/>
  <c r="H102" i="6" s="1"/>
  <c r="H99" i="6" s="1"/>
  <c r="H98" i="6" s="1"/>
  <c r="C102" i="6"/>
  <c r="B102" i="6"/>
  <c r="A102" i="6"/>
  <c r="G101" i="6"/>
  <c r="E101" i="6"/>
  <c r="D101" i="6"/>
  <c r="H101" i="6" s="1"/>
  <c r="C101" i="6"/>
  <c r="B101" i="6"/>
  <c r="A101" i="6"/>
  <c r="H100" i="6"/>
  <c r="G100" i="6"/>
  <c r="E100" i="6"/>
  <c r="E99" i="6" s="1"/>
  <c r="E98" i="6" s="1"/>
  <c r="D100" i="6"/>
  <c r="C100" i="6"/>
  <c r="B100" i="6"/>
  <c r="A100" i="6"/>
  <c r="I99" i="6"/>
  <c r="G99" i="6"/>
  <c r="F99" i="6"/>
  <c r="D99" i="6"/>
  <c r="B99" i="6"/>
  <c r="A99" i="6"/>
  <c r="I98" i="6"/>
  <c r="G98" i="6"/>
  <c r="F98" i="6"/>
  <c r="D98" i="6"/>
  <c r="C98" i="6"/>
  <c r="B98" i="6"/>
  <c r="A98" i="6"/>
  <c r="H97" i="6"/>
  <c r="H96" i="6" s="1"/>
  <c r="H95" i="6" s="1"/>
  <c r="G97" i="6"/>
  <c r="F97" i="6"/>
  <c r="E97" i="6"/>
  <c r="C97" i="6"/>
  <c r="B97" i="6"/>
  <c r="A97" i="6"/>
  <c r="I96" i="6"/>
  <c r="G96" i="6"/>
  <c r="F96" i="6"/>
  <c r="E96" i="6"/>
  <c r="D96" i="6"/>
  <c r="B96" i="6"/>
  <c r="A96" i="6"/>
  <c r="I95" i="6"/>
  <c r="G95" i="6"/>
  <c r="F95" i="6"/>
  <c r="E95" i="6"/>
  <c r="D95" i="6"/>
  <c r="B95" i="6"/>
  <c r="A95" i="6"/>
  <c r="G94" i="6"/>
  <c r="F94" i="6"/>
  <c r="E94" i="6"/>
  <c r="D94" i="6"/>
  <c r="A94" i="6"/>
  <c r="G93" i="6"/>
  <c r="E93" i="6"/>
  <c r="D93" i="6"/>
  <c r="H93" i="6" s="1"/>
  <c r="C93" i="6"/>
  <c r="B93" i="6"/>
  <c r="A93" i="6"/>
  <c r="H92" i="6"/>
  <c r="G92" i="6"/>
  <c r="E92" i="6"/>
  <c r="D92" i="6"/>
  <c r="C92" i="6"/>
  <c r="B92" i="6"/>
  <c r="A92" i="6"/>
  <c r="G91" i="6"/>
  <c r="E91" i="6"/>
  <c r="D91" i="6"/>
  <c r="H91" i="6" s="1"/>
  <c r="C91" i="6"/>
  <c r="B91" i="6"/>
  <c r="A91" i="6"/>
  <c r="G90" i="6"/>
  <c r="E90" i="6"/>
  <c r="D90" i="6"/>
  <c r="C90" i="6"/>
  <c r="B90" i="6"/>
  <c r="A90" i="6"/>
  <c r="G89" i="6"/>
  <c r="F89" i="6"/>
  <c r="E89" i="6"/>
  <c r="D89" i="6"/>
  <c r="H89" i="6" s="1"/>
  <c r="C89" i="6"/>
  <c r="B89" i="6"/>
  <c r="A89" i="6"/>
  <c r="I88" i="6"/>
  <c r="I87" i="6" s="1"/>
  <c r="F88" i="6"/>
  <c r="F87" i="6" s="1"/>
  <c r="C88" i="6"/>
  <c r="B88" i="6"/>
  <c r="A88" i="6"/>
  <c r="C87" i="6"/>
  <c r="B87" i="6"/>
  <c r="A87" i="6"/>
  <c r="G86" i="6"/>
  <c r="G84" i="6" s="1"/>
  <c r="G83" i="6" s="1"/>
  <c r="E86" i="6"/>
  <c r="D86" i="6"/>
  <c r="H86" i="6" s="1"/>
  <c r="C86" i="6"/>
  <c r="B86" i="6"/>
  <c r="A86" i="6"/>
  <c r="G85" i="6"/>
  <c r="E85" i="6"/>
  <c r="E84" i="6" s="1"/>
  <c r="D85" i="6"/>
  <c r="C85" i="6"/>
  <c r="B85" i="6"/>
  <c r="A85" i="6"/>
  <c r="I84" i="6"/>
  <c r="I83" i="6" s="1"/>
  <c r="F84" i="6"/>
  <c r="F83" i="6" s="1"/>
  <c r="C84" i="6"/>
  <c r="B84" i="6"/>
  <c r="A84" i="6"/>
  <c r="C83" i="6"/>
  <c r="B83" i="6"/>
  <c r="A83" i="6"/>
  <c r="H82" i="6"/>
  <c r="C82" i="6"/>
  <c r="B82" i="6"/>
  <c r="A82" i="6"/>
  <c r="H81" i="6"/>
  <c r="C81" i="6"/>
  <c r="B81" i="6"/>
  <c r="A81" i="6"/>
  <c r="G80" i="6"/>
  <c r="G79" i="6" s="1"/>
  <c r="F80" i="6"/>
  <c r="F79" i="6" s="1"/>
  <c r="E80" i="6"/>
  <c r="E79" i="6" s="1"/>
  <c r="D80" i="6"/>
  <c r="H80" i="6" s="1"/>
  <c r="H79" i="6" s="1"/>
  <c r="C80" i="6"/>
  <c r="B80" i="6"/>
  <c r="A80" i="6"/>
  <c r="I79" i="6"/>
  <c r="D79" i="6"/>
  <c r="B79" i="6"/>
  <c r="A79" i="6"/>
  <c r="I78" i="6"/>
  <c r="D78" i="6"/>
  <c r="C78" i="6"/>
  <c r="B78" i="6"/>
  <c r="A78" i="6"/>
  <c r="B77" i="6"/>
  <c r="B76" i="6"/>
  <c r="C75" i="6"/>
  <c r="B75" i="6"/>
  <c r="A75" i="6"/>
  <c r="H74" i="6"/>
  <c r="G74" i="6"/>
  <c r="E74" i="6"/>
  <c r="D74" i="6"/>
  <c r="C74" i="6"/>
  <c r="B74" i="6"/>
  <c r="A74" i="6"/>
  <c r="G73" i="6"/>
  <c r="G71" i="6" s="1"/>
  <c r="G70" i="6" s="1"/>
  <c r="E73" i="6"/>
  <c r="D73" i="6"/>
  <c r="H73" i="6" s="1"/>
  <c r="C73" i="6"/>
  <c r="B73" i="6"/>
  <c r="A73" i="6"/>
  <c r="G72" i="6"/>
  <c r="E72" i="6"/>
  <c r="E71" i="6" s="1"/>
  <c r="E70" i="6" s="1"/>
  <c r="D72" i="6"/>
  <c r="C72" i="6"/>
  <c r="B72" i="6"/>
  <c r="A72" i="6"/>
  <c r="F71" i="6"/>
  <c r="D71" i="6"/>
  <c r="C71" i="6"/>
  <c r="B71" i="6"/>
  <c r="A71" i="6"/>
  <c r="F70" i="6"/>
  <c r="D70" i="6"/>
  <c r="C70" i="6"/>
  <c r="B70" i="6"/>
  <c r="A70" i="6"/>
  <c r="G69" i="6"/>
  <c r="E69" i="6"/>
  <c r="D69" i="6"/>
  <c r="H69" i="6" s="1"/>
  <c r="C69" i="6"/>
  <c r="B69" i="6"/>
  <c r="A69" i="6"/>
  <c r="G68" i="6"/>
  <c r="F68" i="6"/>
  <c r="E68" i="6"/>
  <c r="C68" i="6"/>
  <c r="B68" i="6"/>
  <c r="G67" i="6"/>
  <c r="F67" i="6"/>
  <c r="E67" i="6"/>
  <c r="C67" i="6"/>
  <c r="B67" i="6"/>
  <c r="A67" i="6"/>
  <c r="G66" i="6"/>
  <c r="G65" i="6" s="1"/>
  <c r="G64" i="6" s="1"/>
  <c r="F66" i="6"/>
  <c r="E66" i="6"/>
  <c r="D66" i="6"/>
  <c r="C66" i="6"/>
  <c r="B66" i="6"/>
  <c r="F65" i="6"/>
  <c r="F64" i="6" s="1"/>
  <c r="E65" i="6"/>
  <c r="D65" i="6"/>
  <c r="C65" i="6"/>
  <c r="B65" i="6"/>
  <c r="E64" i="6"/>
  <c r="D64" i="6"/>
  <c r="C64" i="6"/>
  <c r="B64" i="6"/>
  <c r="A64" i="6"/>
  <c r="G63" i="6"/>
  <c r="E63" i="6"/>
  <c r="D63" i="6"/>
  <c r="H63" i="6" s="1"/>
  <c r="C63" i="6"/>
  <c r="B63" i="6"/>
  <c r="A63" i="6"/>
  <c r="H62" i="6"/>
  <c r="G62" i="6"/>
  <c r="E62" i="6"/>
  <c r="E61" i="6" s="1"/>
  <c r="E60" i="6" s="1"/>
  <c r="D62" i="6"/>
  <c r="C62" i="6"/>
  <c r="B62" i="6"/>
  <c r="A62" i="6"/>
  <c r="I61" i="6"/>
  <c r="H61" i="6"/>
  <c r="G61" i="6"/>
  <c r="F61" i="6"/>
  <c r="F59" i="6" s="1"/>
  <c r="F58" i="6" s="1"/>
  <c r="D61" i="6"/>
  <c r="C61" i="6"/>
  <c r="B61" i="6"/>
  <c r="I60" i="6"/>
  <c r="H60" i="6"/>
  <c r="G60" i="6"/>
  <c r="F60" i="6"/>
  <c r="D60" i="6"/>
  <c r="C60" i="6"/>
  <c r="B60" i="6"/>
  <c r="A60" i="6"/>
  <c r="I59" i="6"/>
  <c r="C59" i="6"/>
  <c r="B59" i="6"/>
  <c r="I58" i="6"/>
  <c r="C58" i="6"/>
  <c r="B58" i="6"/>
  <c r="A58" i="6"/>
  <c r="G57" i="6"/>
  <c r="F57" i="6"/>
  <c r="E57" i="6"/>
  <c r="E56" i="6" s="1"/>
  <c r="E55" i="6" s="1"/>
  <c r="D57" i="6"/>
  <c r="H57" i="6" s="1"/>
  <c r="H56" i="6" s="1"/>
  <c r="H55" i="6" s="1"/>
  <c r="C57" i="6"/>
  <c r="B57" i="6"/>
  <c r="A57" i="6"/>
  <c r="G56" i="6"/>
  <c r="F56" i="6"/>
  <c r="D56" i="6"/>
  <c r="C56" i="6"/>
  <c r="B56" i="6"/>
  <c r="G55" i="6"/>
  <c r="F55" i="6"/>
  <c r="D55" i="6"/>
  <c r="C55" i="6"/>
  <c r="B55" i="6"/>
  <c r="A55" i="6"/>
  <c r="H53" i="6"/>
  <c r="G53" i="6"/>
  <c r="F53" i="6"/>
  <c r="E53" i="6"/>
  <c r="D53" i="6"/>
  <c r="C53" i="6"/>
  <c r="B53" i="6"/>
  <c r="A53" i="6"/>
  <c r="G51" i="6"/>
  <c r="G46" i="6" s="1"/>
  <c r="G45" i="6" s="1"/>
  <c r="F51" i="6"/>
  <c r="F46" i="6" s="1"/>
  <c r="F45" i="6" s="1"/>
  <c r="E51" i="6"/>
  <c r="D51" i="6"/>
  <c r="D46" i="6" s="1"/>
  <c r="G50" i="6"/>
  <c r="F50" i="6"/>
  <c r="E50" i="6"/>
  <c r="E46" i="6" s="1"/>
  <c r="E45" i="6" s="1"/>
  <c r="D50" i="6"/>
  <c r="A50" i="6"/>
  <c r="H49" i="6"/>
  <c r="A49" i="6"/>
  <c r="G48" i="6"/>
  <c r="F48" i="6"/>
  <c r="E48" i="6"/>
  <c r="D48" i="6"/>
  <c r="H48" i="6" s="1"/>
  <c r="C48" i="6"/>
  <c r="B48" i="6"/>
  <c r="A48" i="6"/>
  <c r="G47" i="6"/>
  <c r="F47" i="6"/>
  <c r="E47" i="6"/>
  <c r="D47" i="6"/>
  <c r="H47" i="6" s="1"/>
  <c r="C47" i="6"/>
  <c r="B47" i="6"/>
  <c r="A47" i="6"/>
  <c r="C46" i="6"/>
  <c r="B46" i="6"/>
  <c r="D45" i="6"/>
  <c r="C45" i="6"/>
  <c r="B45" i="6"/>
  <c r="A45" i="6"/>
  <c r="G44" i="6"/>
  <c r="F44" i="6"/>
  <c r="E44" i="6"/>
  <c r="D44" i="6"/>
  <c r="H44" i="6" s="1"/>
  <c r="C44" i="6"/>
  <c r="B44" i="6"/>
  <c r="A44" i="6"/>
  <c r="G43" i="6"/>
  <c r="F43" i="6"/>
  <c r="E43" i="6"/>
  <c r="D43" i="6"/>
  <c r="H43" i="6" s="1"/>
  <c r="C43" i="6"/>
  <c r="B43" i="6"/>
  <c r="A43" i="6"/>
  <c r="G42" i="6"/>
  <c r="F42" i="6"/>
  <c r="E42" i="6"/>
  <c r="D42" i="6"/>
  <c r="D41" i="6" s="1"/>
  <c r="H41" i="6" s="1"/>
  <c r="C42" i="6"/>
  <c r="B42" i="6"/>
  <c r="G41" i="6"/>
  <c r="C41" i="6"/>
  <c r="B41" i="6"/>
  <c r="A41" i="6"/>
  <c r="G40" i="6"/>
  <c r="G38" i="6" s="1"/>
  <c r="G37" i="6" s="1"/>
  <c r="F40" i="6"/>
  <c r="E40" i="6"/>
  <c r="E38" i="6" s="1"/>
  <c r="E37" i="6" s="1"/>
  <c r="D40" i="6"/>
  <c r="H39" i="6"/>
  <c r="C39" i="6"/>
  <c r="B39" i="6"/>
  <c r="A39" i="6"/>
  <c r="F38" i="6"/>
  <c r="F37" i="6" s="1"/>
  <c r="C38" i="6"/>
  <c r="B38" i="6"/>
  <c r="C37" i="6"/>
  <c r="B37" i="6"/>
  <c r="A37" i="6"/>
  <c r="H36" i="6"/>
  <c r="C36" i="6"/>
  <c r="B36" i="6"/>
  <c r="A36" i="6"/>
  <c r="H35" i="6"/>
  <c r="C35" i="6"/>
  <c r="B35" i="6"/>
  <c r="A35" i="6"/>
  <c r="H34" i="6"/>
  <c r="C34" i="6"/>
  <c r="B34" i="6"/>
  <c r="A34" i="6"/>
  <c r="H33" i="6"/>
  <c r="G33" i="6"/>
  <c r="F33" i="6"/>
  <c r="E33" i="6"/>
  <c r="E32" i="6" s="1"/>
  <c r="D33" i="6"/>
  <c r="C33" i="6"/>
  <c r="B33" i="6"/>
  <c r="H32" i="6"/>
  <c r="G32" i="6"/>
  <c r="F32" i="6"/>
  <c r="D32" i="6"/>
  <c r="C32" i="6"/>
  <c r="B32" i="6"/>
  <c r="A32" i="6"/>
  <c r="G31" i="6"/>
  <c r="F31" i="6"/>
  <c r="E31" i="6"/>
  <c r="D31" i="6"/>
  <c r="H31" i="6" s="1"/>
  <c r="C31" i="6"/>
  <c r="B31" i="6"/>
  <c r="A31" i="6"/>
  <c r="G30" i="6"/>
  <c r="F30" i="6"/>
  <c r="E30" i="6"/>
  <c r="D30" i="6"/>
  <c r="H30" i="6" s="1"/>
  <c r="C30" i="6"/>
  <c r="B30" i="6"/>
  <c r="A30" i="6"/>
  <c r="G29" i="6"/>
  <c r="F29" i="6"/>
  <c r="E29" i="6"/>
  <c r="C29" i="6"/>
  <c r="B29" i="6"/>
  <c r="G28" i="6"/>
  <c r="F28" i="6"/>
  <c r="E28" i="6"/>
  <c r="C28" i="6"/>
  <c r="B28" i="6"/>
  <c r="A28" i="6"/>
  <c r="G27" i="6"/>
  <c r="G26" i="6" s="1"/>
  <c r="G25" i="6" s="1"/>
  <c r="G24" i="6" s="1"/>
  <c r="E27" i="6"/>
  <c r="D27" i="6"/>
  <c r="C27" i="6"/>
  <c r="B27" i="6"/>
  <c r="A27" i="6"/>
  <c r="I26" i="6"/>
  <c r="F26" i="6"/>
  <c r="E26" i="6"/>
  <c r="C26" i="6"/>
  <c r="B26" i="6"/>
  <c r="F25" i="6"/>
  <c r="F24" i="6" s="1"/>
  <c r="E25" i="6"/>
  <c r="C25" i="6"/>
  <c r="B25" i="6"/>
  <c r="A25" i="6"/>
  <c r="C24" i="6"/>
  <c r="B24" i="6"/>
  <c r="A24" i="6"/>
  <c r="I23" i="6"/>
  <c r="I482" i="6" s="1"/>
  <c r="C23" i="6"/>
  <c r="B23" i="6"/>
  <c r="A23" i="6"/>
  <c r="C22" i="6"/>
  <c r="B22" i="6"/>
  <c r="A22" i="6"/>
  <c r="C21" i="6"/>
  <c r="B21" i="6"/>
  <c r="A21" i="6"/>
  <c r="G20" i="6"/>
  <c r="G15" i="6" s="1"/>
  <c r="G8" i="6" s="1"/>
  <c r="G7" i="6" s="1"/>
  <c r="G6" i="6" s="1"/>
  <c r="F20" i="6"/>
  <c r="E20" i="6"/>
  <c r="E15" i="6" s="1"/>
  <c r="D20" i="6"/>
  <c r="H20" i="6" s="1"/>
  <c r="C20" i="6"/>
  <c r="B20" i="6"/>
  <c r="A20" i="6"/>
  <c r="C19" i="6"/>
  <c r="B19" i="6"/>
  <c r="A19" i="6"/>
  <c r="C18" i="6"/>
  <c r="B18" i="6"/>
  <c r="A18" i="6"/>
  <c r="C17" i="6"/>
  <c r="B17" i="6"/>
  <c r="A17" i="6"/>
  <c r="G16" i="6"/>
  <c r="F16" i="6"/>
  <c r="E16" i="6"/>
  <c r="D16" i="6"/>
  <c r="H16" i="6" s="1"/>
  <c r="H15" i="6" s="1"/>
  <c r="C16" i="6"/>
  <c r="B16" i="6"/>
  <c r="A16" i="6"/>
  <c r="F15" i="6"/>
  <c r="D15" i="6"/>
  <c r="C15" i="6"/>
  <c r="B15" i="6"/>
  <c r="A15" i="6"/>
  <c r="G14" i="6"/>
  <c r="F14" i="6"/>
  <c r="E14" i="6"/>
  <c r="D14" i="6"/>
  <c r="H14" i="6" s="1"/>
  <c r="C14" i="6"/>
  <c r="B14" i="6"/>
  <c r="A14" i="6"/>
  <c r="G13" i="6"/>
  <c r="F13" i="6"/>
  <c r="F9" i="6" s="1"/>
  <c r="F8" i="6" s="1"/>
  <c r="F7" i="6" s="1"/>
  <c r="F6" i="6" s="1"/>
  <c r="E13" i="6"/>
  <c r="E9" i="6" s="1"/>
  <c r="E8" i="6" s="1"/>
  <c r="E7" i="6" s="1"/>
  <c r="E6" i="6" s="1"/>
  <c r="D13" i="6"/>
  <c r="C13" i="6"/>
  <c r="B13" i="6"/>
  <c r="A13" i="6"/>
  <c r="C12" i="6"/>
  <c r="B12" i="6"/>
  <c r="A12" i="6"/>
  <c r="C11" i="6"/>
  <c r="B11" i="6"/>
  <c r="A11" i="6"/>
  <c r="G10" i="6"/>
  <c r="F10" i="6"/>
  <c r="E10" i="6"/>
  <c r="D10" i="6"/>
  <c r="H10" i="6" s="1"/>
  <c r="C10" i="6"/>
  <c r="B10" i="6"/>
  <c r="A10" i="6"/>
  <c r="G9" i="6"/>
  <c r="C9" i="6"/>
  <c r="B9" i="6"/>
  <c r="C8" i="6"/>
  <c r="B8" i="6"/>
  <c r="A8" i="6"/>
  <c r="C7" i="6"/>
  <c r="B7" i="6"/>
  <c r="A7" i="6"/>
  <c r="C6" i="6"/>
  <c r="B6" i="6"/>
  <c r="A6" i="6"/>
  <c r="B4" i="6"/>
  <c r="F44" i="4" l="1"/>
  <c r="F9" i="4"/>
  <c r="F7" i="4" s="1"/>
  <c r="J12" i="4"/>
  <c r="H17" i="4"/>
  <c r="G11" i="4"/>
  <c r="G10" i="4" s="1"/>
  <c r="G9" i="4"/>
  <c r="J87" i="4"/>
  <c r="J86" i="4" s="1"/>
  <c r="J85" i="4" s="1"/>
  <c r="J84" i="4" s="1"/>
  <c r="E103" i="4"/>
  <c r="I103" i="4"/>
  <c r="F16" i="4"/>
  <c r="I8" i="4"/>
  <c r="I17" i="4"/>
  <c r="H25" i="4"/>
  <c r="H24" i="4" s="1"/>
  <c r="J26" i="4"/>
  <c r="J25" i="4" s="1"/>
  <c r="J24" i="4" s="1"/>
  <c r="J16" i="4" s="1"/>
  <c r="I44" i="4"/>
  <c r="I9" i="4"/>
  <c r="G67" i="4"/>
  <c r="F104" i="4"/>
  <c r="D104" i="4"/>
  <c r="E19" i="4"/>
  <c r="E18" i="4" s="1"/>
  <c r="E44" i="4"/>
  <c r="E9" i="4"/>
  <c r="D67" i="4"/>
  <c r="H67" i="4"/>
  <c r="G104" i="4"/>
  <c r="D12" i="4"/>
  <c r="G20" i="4"/>
  <c r="G19" i="4" s="1"/>
  <c r="G18" i="4" s="1"/>
  <c r="D39" i="4"/>
  <c r="D51" i="4"/>
  <c r="J51" i="4" s="1"/>
  <c r="E72" i="4"/>
  <c r="E67" i="4" s="1"/>
  <c r="I72" i="4"/>
  <c r="I67" i="4" s="1"/>
  <c r="J116" i="4"/>
  <c r="J115" i="4" s="1"/>
  <c r="J119" i="4"/>
  <c r="J118" i="4" s="1"/>
  <c r="J149" i="4"/>
  <c r="J148" i="4" s="1"/>
  <c r="J147" i="4" s="1"/>
  <c r="J47" i="4"/>
  <c r="J46" i="4" s="1"/>
  <c r="J45" i="4" s="1"/>
  <c r="J44" i="4" s="1"/>
  <c r="E364" i="4"/>
  <c r="J106" i="4"/>
  <c r="J105" i="4" s="1"/>
  <c r="F135" i="4"/>
  <c r="F134" i="4" s="1"/>
  <c r="E136" i="4"/>
  <c r="G155" i="4"/>
  <c r="G154" i="4" s="1"/>
  <c r="J157" i="4"/>
  <c r="E160" i="4"/>
  <c r="E146" i="4" s="1"/>
  <c r="J169" i="4"/>
  <c r="D315" i="4"/>
  <c r="D314" i="4" s="1"/>
  <c r="D306" i="4" s="1"/>
  <c r="D302" i="4" s="1"/>
  <c r="D282" i="4" s="1"/>
  <c r="H315" i="4"/>
  <c r="H286" i="4"/>
  <c r="D31" i="4"/>
  <c r="D26" i="4" s="1"/>
  <c r="D25" i="4" s="1"/>
  <c r="D24" i="4" s="1"/>
  <c r="D36" i="4"/>
  <c r="D33" i="4" s="1"/>
  <c r="G72" i="4"/>
  <c r="F364" i="4"/>
  <c r="G135" i="4"/>
  <c r="G134" i="4" s="1"/>
  <c r="J156" i="4"/>
  <c r="J283" i="4"/>
  <c r="J281" i="4" s="1"/>
  <c r="J280" i="4" s="1"/>
  <c r="I286" i="4"/>
  <c r="I315" i="4"/>
  <c r="D72" i="4"/>
  <c r="H72" i="4"/>
  <c r="G364" i="4"/>
  <c r="G146" i="4"/>
  <c r="G145" i="4" s="1"/>
  <c r="H298" i="4"/>
  <c r="J185" i="4"/>
  <c r="J184" i="4" s="1"/>
  <c r="J177" i="4" s="1"/>
  <c r="D169" i="4"/>
  <c r="D178" i="4"/>
  <c r="D236" i="4"/>
  <c r="J236" i="4" s="1"/>
  <c r="D253" i="4"/>
  <c r="J253" i="4" s="1"/>
  <c r="D284" i="4"/>
  <c r="D283" i="4" s="1"/>
  <c r="D281" i="4" s="1"/>
  <c r="F287" i="4"/>
  <c r="F283" i="4" s="1"/>
  <c r="F281" i="4" s="1"/>
  <c r="F280" i="4" s="1"/>
  <c r="F289" i="4"/>
  <c r="F291" i="4"/>
  <c r="F293" i="4"/>
  <c r="F296" i="4"/>
  <c r="J304" i="4"/>
  <c r="J303" i="4" s="1"/>
  <c r="J302" i="4" s="1"/>
  <c r="J282" i="4" s="1"/>
  <c r="F27" i="1"/>
  <c r="F11" i="1"/>
  <c r="J13" i="1"/>
  <c r="J11" i="1" s="1"/>
  <c r="E9" i="1"/>
  <c r="E10" i="1"/>
  <c r="E100" i="1" s="1"/>
  <c r="T49" i="1"/>
  <c r="T48" i="1" s="1"/>
  <c r="R48" i="1"/>
  <c r="V9" i="1"/>
  <c r="V10" i="1"/>
  <c r="V100" i="1" s="1"/>
  <c r="AE53" i="1"/>
  <c r="AE55" i="1"/>
  <c r="AE61" i="1"/>
  <c r="F38" i="1"/>
  <c r="J39" i="1"/>
  <c r="J38" i="1" s="1"/>
  <c r="W10" i="1"/>
  <c r="W100" i="1" s="1"/>
  <c r="W9" i="1"/>
  <c r="U9" i="1"/>
  <c r="U10" i="1"/>
  <c r="U100" i="1" s="1"/>
  <c r="S9" i="1"/>
  <c r="S10" i="1"/>
  <c r="S100" i="1" s="1"/>
  <c r="AC51" i="1"/>
  <c r="AE59" i="1"/>
  <c r="J27" i="1"/>
  <c r="J26" i="1" s="1"/>
  <c r="X10" i="1"/>
  <c r="X100" i="1" s="1"/>
  <c r="X9" i="1"/>
  <c r="AA52" i="1"/>
  <c r="D11" i="1"/>
  <c r="J52" i="1"/>
  <c r="AD54" i="1"/>
  <c r="AE56" i="1"/>
  <c r="K66" i="1"/>
  <c r="K65" i="1" s="1"/>
  <c r="Y67" i="1"/>
  <c r="M67" i="1"/>
  <c r="I77" i="1"/>
  <c r="I65" i="1" s="1"/>
  <c r="I50" i="1" s="1"/>
  <c r="I49" i="1" s="1"/>
  <c r="I48" i="1" s="1"/>
  <c r="AD80" i="1"/>
  <c r="Z84" i="1"/>
  <c r="AA84" i="1" s="1"/>
  <c r="AE84" i="1" s="1"/>
  <c r="L82" i="1"/>
  <c r="Z82" i="1" s="1"/>
  <c r="AA82" i="1" s="1"/>
  <c r="AE82" i="1" s="1"/>
  <c r="M84" i="1"/>
  <c r="AA90" i="1"/>
  <c r="AE90" i="1" s="1"/>
  <c r="AE95" i="1"/>
  <c r="F29" i="1"/>
  <c r="J29" i="1" s="1"/>
  <c r="E38" i="1"/>
  <c r="E26" i="1" s="1"/>
  <c r="J57" i="1"/>
  <c r="Q59" i="1"/>
  <c r="Q61" i="1"/>
  <c r="Y63" i="1"/>
  <c r="AA63" i="1" s="1"/>
  <c r="AE63" i="1" s="1"/>
  <c r="M63" i="1"/>
  <c r="Q63" i="1" s="1"/>
  <c r="L66" i="1"/>
  <c r="Y70" i="1"/>
  <c r="AA70" i="1" s="1"/>
  <c r="AE70" i="1" s="1"/>
  <c r="M70" i="1"/>
  <c r="Q70" i="1" s="1"/>
  <c r="Y75" i="1"/>
  <c r="AA75" i="1" s="1"/>
  <c r="AE75" i="1" s="1"/>
  <c r="M75" i="1"/>
  <c r="Q75" i="1" s="1"/>
  <c r="Q78" i="1"/>
  <c r="Q77" i="1" s="1"/>
  <c r="M77" i="1"/>
  <c r="Z80" i="1"/>
  <c r="AA80" i="1" s="1"/>
  <c r="AE80" i="1" s="1"/>
  <c r="F80" i="1"/>
  <c r="J80" i="1" s="1"/>
  <c r="J77" i="1" s="1"/>
  <c r="AE81" i="1"/>
  <c r="Z97" i="1"/>
  <c r="AA97" i="1" s="1"/>
  <c r="AE97" i="1" s="1"/>
  <c r="M97" i="1"/>
  <c r="Q97" i="1" s="1"/>
  <c r="AB54" i="1"/>
  <c r="AE54" i="1" s="1"/>
  <c r="AE57" i="1"/>
  <c r="Q64" i="1"/>
  <c r="N65" i="1"/>
  <c r="N50" i="1" s="1"/>
  <c r="N49" i="1" s="1"/>
  <c r="N48" i="1" s="1"/>
  <c r="Y69" i="1"/>
  <c r="AA69" i="1" s="1"/>
  <c r="AE69" i="1" s="1"/>
  <c r="M69" i="1"/>
  <c r="Q69" i="1" s="1"/>
  <c r="Y78" i="1"/>
  <c r="D77" i="1"/>
  <c r="D65" i="1" s="1"/>
  <c r="D50" i="1" s="1"/>
  <c r="D49" i="1" s="1"/>
  <c r="AC78" i="1"/>
  <c r="AC77" i="1" s="1"/>
  <c r="AC65" i="1" s="1"/>
  <c r="H77" i="1"/>
  <c r="AB82" i="1"/>
  <c r="G65" i="1"/>
  <c r="G50" i="1" s="1"/>
  <c r="G49" i="1" s="1"/>
  <c r="G48" i="1" s="1"/>
  <c r="L85" i="1"/>
  <c r="Z85" i="1" s="1"/>
  <c r="AA94" i="1"/>
  <c r="AE94" i="1" s="1"/>
  <c r="AB95" i="1"/>
  <c r="K51" i="1"/>
  <c r="K50" i="1" s="1"/>
  <c r="K49" i="1" s="1"/>
  <c r="M54" i="1"/>
  <c r="Q54" i="1" s="1"/>
  <c r="Q51" i="1" s="1"/>
  <c r="Y58" i="1"/>
  <c r="AA58" i="1" s="1"/>
  <c r="AE58" i="1" s="1"/>
  <c r="M58" i="1"/>
  <c r="Q58" i="1" s="1"/>
  <c r="F59" i="1"/>
  <c r="J59" i="1" s="1"/>
  <c r="F61" i="1"/>
  <c r="J61" i="1" s="1"/>
  <c r="Y62" i="1"/>
  <c r="AA62" i="1" s="1"/>
  <c r="AE62" i="1" s="1"/>
  <c r="F62" i="1"/>
  <c r="J62" i="1" s="1"/>
  <c r="AD64" i="1"/>
  <c r="AD51" i="1" s="1"/>
  <c r="AD50" i="1" s="1"/>
  <c r="AD49" i="1" s="1"/>
  <c r="H66" i="1"/>
  <c r="P66" i="1"/>
  <c r="Y68" i="1"/>
  <c r="AA68" i="1" s="1"/>
  <c r="AE68" i="1" s="1"/>
  <c r="M68" i="1"/>
  <c r="Q68" i="1" s="1"/>
  <c r="AA86" i="1"/>
  <c r="AE86" i="1" s="1"/>
  <c r="J87" i="1"/>
  <c r="M87" i="1"/>
  <c r="K85" i="1"/>
  <c r="Y85" i="1" s="1"/>
  <c r="Y87" i="1"/>
  <c r="AA87" i="1" s="1"/>
  <c r="P85" i="1"/>
  <c r="AD85" i="1" s="1"/>
  <c r="AD87" i="1"/>
  <c r="AC88" i="1"/>
  <c r="J90" i="1"/>
  <c r="J91" i="1"/>
  <c r="M91" i="1"/>
  <c r="Q91" i="1" s="1"/>
  <c r="Y91" i="1"/>
  <c r="AA91" i="1" s="1"/>
  <c r="AE91" i="1" s="1"/>
  <c r="AC92" i="1"/>
  <c r="AA93" i="1"/>
  <c r="AB67" i="1"/>
  <c r="AB66" i="1" s="1"/>
  <c r="Y72" i="1"/>
  <c r="AA72" i="1" s="1"/>
  <c r="AE72" i="1" s="1"/>
  <c r="M72" i="1"/>
  <c r="Q72" i="1" s="1"/>
  <c r="F74" i="1"/>
  <c r="AD74" i="1"/>
  <c r="AD66" i="1" s="1"/>
  <c r="AD65" i="1" s="1"/>
  <c r="F77" i="1"/>
  <c r="AD79" i="1"/>
  <c r="AD77" i="1" s="1"/>
  <c r="Q83" i="1"/>
  <c r="AC85" i="1"/>
  <c r="AB88" i="1"/>
  <c r="Q88" i="1"/>
  <c r="AB92" i="1"/>
  <c r="Q92" i="1"/>
  <c r="J98" i="1"/>
  <c r="Y99" i="1"/>
  <c r="AA99" i="1" s="1"/>
  <c r="AE99" i="1" s="1"/>
  <c r="M99" i="1"/>
  <c r="Q99" i="1" s="1"/>
  <c r="Z74" i="1"/>
  <c r="AA74" i="1" s="1"/>
  <c r="AE74" i="1" s="1"/>
  <c r="L77" i="1"/>
  <c r="AB79" i="1"/>
  <c r="AB77" i="1" s="1"/>
  <c r="AD82" i="1"/>
  <c r="AD84" i="1"/>
  <c r="Y88" i="1"/>
  <c r="AA88" i="1" s="1"/>
  <c r="AE88" i="1" s="1"/>
  <c r="AB89" i="1"/>
  <c r="AE89" i="1" s="1"/>
  <c r="M89" i="1"/>
  <c r="Q89" i="1" s="1"/>
  <c r="Y92" i="1"/>
  <c r="AA92" i="1" s="1"/>
  <c r="AE92" i="1" s="1"/>
  <c r="AB93" i="1"/>
  <c r="M93" i="1"/>
  <c r="Q93" i="1" s="1"/>
  <c r="AD97" i="1"/>
  <c r="Z98" i="1"/>
  <c r="AA98" i="1" s="1"/>
  <c r="AE98" i="1" s="1"/>
  <c r="Y71" i="1"/>
  <c r="AA71" i="1" s="1"/>
  <c r="AE71" i="1" s="1"/>
  <c r="M71" i="1"/>
  <c r="Q71" i="1" s="1"/>
  <c r="Y73" i="1"/>
  <c r="AA73" i="1" s="1"/>
  <c r="AE73" i="1" s="1"/>
  <c r="M73" i="1"/>
  <c r="Q73" i="1" s="1"/>
  <c r="J83" i="1"/>
  <c r="J82" i="1" s="1"/>
  <c r="O85" i="1"/>
  <c r="O65" i="1" s="1"/>
  <c r="O50" i="1" s="1"/>
  <c r="O49" i="1" s="1"/>
  <c r="O48" i="1" s="1"/>
  <c r="M90" i="1"/>
  <c r="Q90" i="1" s="1"/>
  <c r="M94" i="1"/>
  <c r="Q94" i="1" s="1"/>
  <c r="AE96" i="1"/>
  <c r="H25" i="5"/>
  <c r="H29" i="6"/>
  <c r="H28" i="6" s="1"/>
  <c r="H78" i="6"/>
  <c r="H42" i="6"/>
  <c r="H65" i="6"/>
  <c r="H64" i="6" s="1"/>
  <c r="E78" i="6"/>
  <c r="E77" i="6"/>
  <c r="H118" i="6"/>
  <c r="H117" i="6" s="1"/>
  <c r="H116" i="6" s="1"/>
  <c r="D172" i="6"/>
  <c r="D175" i="6"/>
  <c r="E24" i="6"/>
  <c r="G59" i="6"/>
  <c r="G58" i="6" s="1"/>
  <c r="D68" i="6"/>
  <c r="H188" i="6"/>
  <c r="H319" i="6"/>
  <c r="H318" i="6" s="1"/>
  <c r="E76" i="6"/>
  <c r="E83" i="6"/>
  <c r="E88" i="6"/>
  <c r="E87" i="6" s="1"/>
  <c r="D9" i="6"/>
  <c r="D8" i="6" s="1"/>
  <c r="D7" i="6" s="1"/>
  <c r="D6" i="6" s="1"/>
  <c r="H13" i="6"/>
  <c r="H9" i="6" s="1"/>
  <c r="H8" i="6" s="1"/>
  <c r="H7" i="6" s="1"/>
  <c r="H6" i="6" s="1"/>
  <c r="H27" i="6"/>
  <c r="H26" i="6" s="1"/>
  <c r="H25" i="6" s="1"/>
  <c r="G78" i="6"/>
  <c r="G77" i="6"/>
  <c r="H94" i="6"/>
  <c r="H207" i="6"/>
  <c r="H206" i="6" s="1"/>
  <c r="H205" i="6" s="1"/>
  <c r="E286" i="6"/>
  <c r="E287" i="6"/>
  <c r="E285" i="6" s="1"/>
  <c r="D29" i="6"/>
  <c r="D28" i="6" s="1"/>
  <c r="H66" i="6"/>
  <c r="F78" i="6"/>
  <c r="F75" i="6" s="1"/>
  <c r="F23" i="6" s="1"/>
  <c r="F482" i="6" s="1"/>
  <c r="F494" i="6" s="1"/>
  <c r="F77" i="6"/>
  <c r="H154" i="6"/>
  <c r="H153" i="6" s="1"/>
  <c r="H40" i="6"/>
  <c r="H38" i="6" s="1"/>
  <c r="H37" i="6" s="1"/>
  <c r="H50" i="6"/>
  <c r="H46" i="6" s="1"/>
  <c r="H45" i="6" s="1"/>
  <c r="H51" i="6"/>
  <c r="E59" i="6"/>
  <c r="E58" i="6" s="1"/>
  <c r="D59" i="6"/>
  <c r="D58" i="6" s="1"/>
  <c r="H72" i="6"/>
  <c r="H71" i="6" s="1"/>
  <c r="H70" i="6" s="1"/>
  <c r="H85" i="6"/>
  <c r="H84" i="6" s="1"/>
  <c r="G88" i="6"/>
  <c r="G87" i="6" s="1"/>
  <c r="H90" i="6"/>
  <c r="H88" i="6" s="1"/>
  <c r="H87" i="6" s="1"/>
  <c r="H126" i="6"/>
  <c r="H131" i="6"/>
  <c r="H140" i="6"/>
  <c r="H139" i="6" s="1"/>
  <c r="H138" i="6" s="1"/>
  <c r="H144" i="6"/>
  <c r="H199" i="6"/>
  <c r="H198" i="6" s="1"/>
  <c r="H265" i="6"/>
  <c r="D26" i="6"/>
  <c r="D25" i="6" s="1"/>
  <c r="D24" i="6" s="1"/>
  <c r="H168" i="6"/>
  <c r="E176" i="6"/>
  <c r="H182" i="6"/>
  <c r="H176" i="6" s="1"/>
  <c r="H235" i="6"/>
  <c r="H242" i="6"/>
  <c r="H238" i="6" s="1"/>
  <c r="H255" i="6"/>
  <c r="F350" i="6"/>
  <c r="D38" i="6"/>
  <c r="D37" i="6" s="1"/>
  <c r="D84" i="6"/>
  <c r="D88" i="6"/>
  <c r="D87" i="6" s="1"/>
  <c r="D125" i="6"/>
  <c r="D124" i="6" s="1"/>
  <c r="H179" i="6"/>
  <c r="H195" i="6"/>
  <c r="H194" i="6" s="1"/>
  <c r="H193" i="6" s="1"/>
  <c r="H243" i="6"/>
  <c r="G243" i="6"/>
  <c r="G220" i="6" s="1"/>
  <c r="G219" i="6" s="1"/>
  <c r="D261" i="6"/>
  <c r="D220" i="6" s="1"/>
  <c r="D219" i="6" s="1"/>
  <c r="H269" i="6"/>
  <c r="I273" i="6"/>
  <c r="I271" i="6" s="1"/>
  <c r="H296" i="6"/>
  <c r="E293" i="6"/>
  <c r="E292" i="6" s="1"/>
  <c r="E291" i="6" s="1"/>
  <c r="D313" i="6"/>
  <c r="E354" i="6"/>
  <c r="G215" i="6"/>
  <c r="G292" i="6"/>
  <c r="G291" i="6" s="1"/>
  <c r="F313" i="6"/>
  <c r="E159" i="6"/>
  <c r="H170" i="6"/>
  <c r="D174" i="6"/>
  <c r="G193" i="6"/>
  <c r="G174" i="6"/>
  <c r="G171" i="6" s="1"/>
  <c r="H233" i="6"/>
  <c r="H237" i="6"/>
  <c r="E238" i="6"/>
  <c r="E220" i="6" s="1"/>
  <c r="E219" i="6" s="1"/>
  <c r="H268" i="6"/>
  <c r="H289" i="6"/>
  <c r="H288" i="6" s="1"/>
  <c r="H293" i="6"/>
  <c r="H292" i="6" s="1"/>
  <c r="H291" i="6" s="1"/>
  <c r="H295" i="6"/>
  <c r="D293" i="6"/>
  <c r="F302" i="6"/>
  <c r="E350" i="6"/>
  <c r="E313" i="6" s="1"/>
  <c r="E302" i="6" s="1"/>
  <c r="H377" i="6"/>
  <c r="H403" i="6"/>
  <c r="H402" i="6" s="1"/>
  <c r="D488" i="6"/>
  <c r="D487" i="6"/>
  <c r="D492" i="6"/>
  <c r="H316" i="6"/>
  <c r="H315" i="6" s="1"/>
  <c r="H314" i="6" s="1"/>
  <c r="H352" i="6"/>
  <c r="H351" i="6" s="1"/>
  <c r="H355" i="6"/>
  <c r="D354" i="6"/>
  <c r="D350" i="6" s="1"/>
  <c r="H379" i="6"/>
  <c r="H387" i="6"/>
  <c r="H407" i="6"/>
  <c r="H428" i="6"/>
  <c r="H427" i="6" s="1"/>
  <c r="H426" i="6" s="1"/>
  <c r="E465" i="6"/>
  <c r="E460" i="6"/>
  <c r="F488" i="6"/>
  <c r="F487" i="6"/>
  <c r="F492" i="6"/>
  <c r="E492" i="6"/>
  <c r="E488" i="6"/>
  <c r="E487" i="6"/>
  <c r="D306" i="6"/>
  <c r="D305" i="6" s="1"/>
  <c r="D304" i="6" s="1"/>
  <c r="D303" i="6" s="1"/>
  <c r="D302" i="6" s="1"/>
  <c r="D307" i="6"/>
  <c r="H308" i="6"/>
  <c r="H332" i="6"/>
  <c r="H331" i="6" s="1"/>
  <c r="H330" i="6" s="1"/>
  <c r="H349" i="6"/>
  <c r="E370" i="6"/>
  <c r="E369" i="6" s="1"/>
  <c r="H398" i="6"/>
  <c r="H406" i="6"/>
  <c r="E459" i="6"/>
  <c r="E458" i="6" s="1"/>
  <c r="H461" i="6"/>
  <c r="H348" i="6"/>
  <c r="H347" i="6" s="1"/>
  <c r="H346" i="6" s="1"/>
  <c r="H356" i="6"/>
  <c r="H360" i="6"/>
  <c r="H358" i="6" s="1"/>
  <c r="H357" i="6" s="1"/>
  <c r="H375" i="6"/>
  <c r="H370" i="6" s="1"/>
  <c r="H369" i="6" s="1"/>
  <c r="H376" i="6"/>
  <c r="H383" i="6"/>
  <c r="H384" i="6"/>
  <c r="H409" i="6"/>
  <c r="H488" i="6"/>
  <c r="H487" i="6"/>
  <c r="H492" i="6"/>
  <c r="G460" i="6"/>
  <c r="H475" i="6"/>
  <c r="H471" i="6" s="1"/>
  <c r="D442" i="6"/>
  <c r="D441" i="6" s="1"/>
  <c r="D440" i="6" s="1"/>
  <c r="D439" i="6" s="1"/>
  <c r="D460" i="6"/>
  <c r="G490" i="6"/>
  <c r="G489" i="6" s="1"/>
  <c r="C343" i="6"/>
  <c r="C344" i="6"/>
  <c r="F460" i="6"/>
  <c r="J176" i="4" l="1"/>
  <c r="J102" i="4"/>
  <c r="E145" i="4"/>
  <c r="E101" i="4"/>
  <c r="E100" i="4" s="1"/>
  <c r="E83" i="4" s="1"/>
  <c r="D280" i="4"/>
  <c r="I314" i="4"/>
  <c r="I306" i="4" s="1"/>
  <c r="I302" i="4" s="1"/>
  <c r="I282" i="4" s="1"/>
  <c r="I102" i="4" s="1"/>
  <c r="I364" i="4" s="1"/>
  <c r="I288" i="4" s="1"/>
  <c r="I287" i="4" s="1"/>
  <c r="G8" i="4"/>
  <c r="G17" i="4"/>
  <c r="G16" i="4" s="1"/>
  <c r="D103" i="4"/>
  <c r="D101" i="4"/>
  <c r="H8" i="4"/>
  <c r="J146" i="4"/>
  <c r="J145" i="4" s="1"/>
  <c r="D11" i="4"/>
  <c r="D10" i="4" s="1"/>
  <c r="D8" i="4"/>
  <c r="E8" i="4"/>
  <c r="E17" i="4"/>
  <c r="E16" i="4" s="1"/>
  <c r="F103" i="4"/>
  <c r="F101" i="4"/>
  <c r="I16" i="4"/>
  <c r="H16" i="4"/>
  <c r="G101" i="4"/>
  <c r="G100" i="4" s="1"/>
  <c r="G83" i="4" s="1"/>
  <c r="G103" i="4"/>
  <c r="J9" i="4"/>
  <c r="I7" i="4"/>
  <c r="J11" i="4"/>
  <c r="J10" i="4" s="1"/>
  <c r="J8" i="4"/>
  <c r="D177" i="4"/>
  <c r="J155" i="4"/>
  <c r="J154" i="4" s="1"/>
  <c r="H314" i="4"/>
  <c r="H306" i="4" s="1"/>
  <c r="H302" i="4" s="1"/>
  <c r="H282" i="4" s="1"/>
  <c r="H102" i="4" s="1"/>
  <c r="H364" i="4" s="1"/>
  <c r="H288" i="4" s="1"/>
  <c r="H287" i="4" s="1"/>
  <c r="H292" i="4"/>
  <c r="H291" i="4" s="1"/>
  <c r="J114" i="4"/>
  <c r="J104" i="4" s="1"/>
  <c r="D45" i="4"/>
  <c r="D44" i="4" s="1"/>
  <c r="D16" i="4" s="1"/>
  <c r="AD100" i="1"/>
  <c r="AD48" i="1"/>
  <c r="G9" i="1"/>
  <c r="G10" i="1"/>
  <c r="G100" i="1" s="1"/>
  <c r="F49" i="1"/>
  <c r="F48" i="1" s="1"/>
  <c r="D48" i="1"/>
  <c r="N9" i="1"/>
  <c r="N10" i="1"/>
  <c r="N100" i="1" s="1"/>
  <c r="I9" i="1"/>
  <c r="I10" i="1"/>
  <c r="I100" i="1" s="1"/>
  <c r="Q87" i="1"/>
  <c r="Q85" i="1" s="1"/>
  <c r="M85" i="1"/>
  <c r="J74" i="1"/>
  <c r="J66" i="1" s="1"/>
  <c r="J65" i="1" s="1"/>
  <c r="F66" i="1"/>
  <c r="F65" i="1" s="1"/>
  <c r="AE93" i="1"/>
  <c r="M51" i="1"/>
  <c r="Z66" i="1"/>
  <c r="AE79" i="1"/>
  <c r="AE64" i="1"/>
  <c r="AB51" i="1"/>
  <c r="AB65" i="1"/>
  <c r="O10" i="1"/>
  <c r="O100" i="1" s="1"/>
  <c r="O9" i="1"/>
  <c r="AE87" i="1"/>
  <c r="P65" i="1"/>
  <c r="P50" i="1" s="1"/>
  <c r="P49" i="1" s="1"/>
  <c r="P48" i="1" s="1"/>
  <c r="Q84" i="1"/>
  <c r="Q82" i="1" s="1"/>
  <c r="M82" i="1"/>
  <c r="Q67" i="1"/>
  <c r="Q66" i="1" s="1"/>
  <c r="M66" i="1"/>
  <c r="M65" i="1" s="1"/>
  <c r="R9" i="1"/>
  <c r="R10" i="1"/>
  <c r="R100" i="1" s="1"/>
  <c r="Z77" i="1"/>
  <c r="K48" i="1"/>
  <c r="AE52" i="1"/>
  <c r="AE51" i="1" s="1"/>
  <c r="AA51" i="1"/>
  <c r="AC50" i="1"/>
  <c r="AC49" i="1" s="1"/>
  <c r="AA85" i="1"/>
  <c r="AE85" i="1" s="1"/>
  <c r="H65" i="1"/>
  <c r="H50" i="1" s="1"/>
  <c r="H49" i="1" s="1"/>
  <c r="H48" i="1" s="1"/>
  <c r="Y77" i="1"/>
  <c r="AA78" i="1"/>
  <c r="L65" i="1"/>
  <c r="L50" i="1" s="1"/>
  <c r="L49" i="1" s="1"/>
  <c r="L48" i="1" s="1"/>
  <c r="Y66" i="1"/>
  <c r="Y65" i="1" s="1"/>
  <c r="AA67" i="1"/>
  <c r="J51" i="1"/>
  <c r="J50" i="1" s="1"/>
  <c r="J49" i="1" s="1"/>
  <c r="J48" i="1" s="1"/>
  <c r="Y51" i="1"/>
  <c r="Y50" i="1" s="1"/>
  <c r="Y49" i="1" s="1"/>
  <c r="F51" i="1"/>
  <c r="T10" i="1"/>
  <c r="T100" i="1" s="1"/>
  <c r="T9" i="1"/>
  <c r="F26" i="1"/>
  <c r="I270" i="6"/>
  <c r="I268" i="6" s="1"/>
  <c r="I269" i="6"/>
  <c r="H470" i="6"/>
  <c r="H460" i="6"/>
  <c r="D218" i="6"/>
  <c r="D217" i="6" s="1"/>
  <c r="D216" i="6"/>
  <c r="G218" i="6"/>
  <c r="G217" i="6" s="1"/>
  <c r="G216" i="6"/>
  <c r="G214" i="6" s="1"/>
  <c r="H172" i="6"/>
  <c r="H175" i="6"/>
  <c r="G488" i="6"/>
  <c r="G487" i="6"/>
  <c r="G492" i="6"/>
  <c r="D292" i="6"/>
  <c r="D291" i="6" s="1"/>
  <c r="D215" i="6"/>
  <c r="D214" i="6" s="1"/>
  <c r="H227" i="6"/>
  <c r="H167" i="6"/>
  <c r="H166" i="6" s="1"/>
  <c r="H159" i="6" s="1"/>
  <c r="H125" i="6"/>
  <c r="H124" i="6" s="1"/>
  <c r="H76" i="6"/>
  <c r="H83" i="6"/>
  <c r="H77" i="6"/>
  <c r="H306" i="6"/>
  <c r="H305" i="6" s="1"/>
  <c r="H304" i="6" s="1"/>
  <c r="H303" i="6" s="1"/>
  <c r="H307" i="6"/>
  <c r="H354" i="6"/>
  <c r="H24" i="6"/>
  <c r="D67" i="6"/>
  <c r="H68" i="6"/>
  <c r="H67" i="6" s="1"/>
  <c r="D171" i="6"/>
  <c r="E75" i="6"/>
  <c r="D77" i="6"/>
  <c r="H459" i="6"/>
  <c r="H458" i="6" s="1"/>
  <c r="H350" i="6"/>
  <c r="E218" i="6"/>
  <c r="E217" i="6" s="1"/>
  <c r="E216" i="6"/>
  <c r="H264" i="6"/>
  <c r="H263" i="6" s="1"/>
  <c r="H262" i="6" s="1"/>
  <c r="H261" i="6"/>
  <c r="H313" i="6"/>
  <c r="H287" i="6"/>
  <c r="H285" i="6" s="1"/>
  <c r="H286" i="6"/>
  <c r="H215" i="6" s="1"/>
  <c r="D76" i="6"/>
  <c r="D75" i="6" s="1"/>
  <c r="D23" i="6" s="1"/>
  <c r="D482" i="6" s="1"/>
  <c r="D494" i="6" s="1"/>
  <c r="D83" i="6"/>
  <c r="E172" i="6"/>
  <c r="E171" i="6" s="1"/>
  <c r="E175" i="6"/>
  <c r="G76" i="6"/>
  <c r="G75" i="6" s="1"/>
  <c r="G23" i="6" s="1"/>
  <c r="G482" i="6" s="1"/>
  <c r="E215" i="6"/>
  <c r="E214" i="6" s="1"/>
  <c r="H174" i="6"/>
  <c r="E23" i="6"/>
  <c r="J103" i="4" l="1"/>
  <c r="J101" i="4"/>
  <c r="J100" i="4" s="1"/>
  <c r="J83" i="4" s="1"/>
  <c r="D9" i="4"/>
  <c r="F100" i="4"/>
  <c r="F83" i="4" s="1"/>
  <c r="F363" i="4"/>
  <c r="F365" i="4" s="1"/>
  <c r="D363" i="4"/>
  <c r="D7" i="4"/>
  <c r="D100" i="4"/>
  <c r="D83" i="4" s="1"/>
  <c r="G363" i="4"/>
  <c r="G365" i="4" s="1"/>
  <c r="G7" i="4"/>
  <c r="D176" i="4"/>
  <c r="D102" i="4"/>
  <c r="I292" i="4"/>
  <c r="I291" i="4" s="1"/>
  <c r="J363" i="4"/>
  <c r="J365" i="4" s="1"/>
  <c r="J7" i="4"/>
  <c r="J364" i="4"/>
  <c r="E363" i="4"/>
  <c r="E365" i="4" s="1"/>
  <c r="E7" i="4"/>
  <c r="H7" i="4"/>
  <c r="J9" i="1"/>
  <c r="J10" i="1"/>
  <c r="J100" i="1" s="1"/>
  <c r="AA77" i="1"/>
  <c r="AE78" i="1"/>
  <c r="AE77" i="1" s="1"/>
  <c r="AC100" i="1"/>
  <c r="AC48" i="1"/>
  <c r="M49" i="1"/>
  <c r="M48" i="1" s="1"/>
  <c r="P10" i="1"/>
  <c r="P100" i="1" s="1"/>
  <c r="P9" i="1"/>
  <c r="Z65" i="1"/>
  <c r="Z50" i="1" s="1"/>
  <c r="Z49" i="1" s="1"/>
  <c r="Y100" i="1"/>
  <c r="AA49" i="1"/>
  <c r="Y48" i="1"/>
  <c r="AA66" i="1"/>
  <c r="AE67" i="1"/>
  <c r="AE66" i="1" s="1"/>
  <c r="Q65" i="1"/>
  <c r="Q50" i="1" s="1"/>
  <c r="Q49" i="1" s="1"/>
  <c r="Q48" i="1" s="1"/>
  <c r="AB50" i="1"/>
  <c r="AB49" i="1" s="1"/>
  <c r="M50" i="1"/>
  <c r="D10" i="1"/>
  <c r="D100" i="1" s="1"/>
  <c r="D9" i="1"/>
  <c r="AD9" i="1"/>
  <c r="AD10" i="1"/>
  <c r="L10" i="1"/>
  <c r="L100" i="1" s="1"/>
  <c r="L9" i="1"/>
  <c r="K10" i="1"/>
  <c r="K100" i="1" s="1"/>
  <c r="K9" i="1"/>
  <c r="F50" i="1"/>
  <c r="H10" i="1"/>
  <c r="H100" i="1" s="1"/>
  <c r="H9" i="1"/>
  <c r="F9" i="1"/>
  <c r="F10" i="1"/>
  <c r="F100" i="1" s="1"/>
  <c r="G494" i="6"/>
  <c r="G483" i="6"/>
  <c r="H59" i="6"/>
  <c r="H58" i="6" s="1"/>
  <c r="H171" i="6"/>
  <c r="H23" i="6"/>
  <c r="H302" i="6"/>
  <c r="H75" i="6"/>
  <c r="H220" i="6"/>
  <c r="H219" i="6" s="1"/>
  <c r="E482" i="6"/>
  <c r="I263" i="6"/>
  <c r="I264" i="6"/>
  <c r="D364" i="4" l="1"/>
  <c r="D365" i="4"/>
  <c r="G366" i="4" s="1"/>
  <c r="M10" i="1"/>
  <c r="M100" i="1" s="1"/>
  <c r="M9" i="1"/>
  <c r="AA100" i="1"/>
  <c r="AD101" i="1" s="1"/>
  <c r="AA48" i="1"/>
  <c r="AE65" i="1"/>
  <c r="AE50" i="1" s="1"/>
  <c r="AE49" i="1" s="1"/>
  <c r="AB100" i="1"/>
  <c r="AB48" i="1"/>
  <c r="AA65" i="1"/>
  <c r="AA50" i="1" s="1"/>
  <c r="Z100" i="1"/>
  <c r="Y101" i="1" s="1"/>
  <c r="Z48" i="1"/>
  <c r="AC9" i="1"/>
  <c r="AC10" i="1"/>
  <c r="Q9" i="1"/>
  <c r="Q10" i="1"/>
  <c r="Q100" i="1" s="1"/>
  <c r="Y10" i="1"/>
  <c r="Y9" i="1"/>
  <c r="E494" i="6"/>
  <c r="E483" i="6"/>
  <c r="H482" i="6"/>
  <c r="H218" i="6"/>
  <c r="H217" i="6" s="1"/>
  <c r="H216" i="6"/>
  <c r="H214" i="6" s="1"/>
  <c r="E366" i="4" l="1"/>
  <c r="D366" i="4" s="1"/>
  <c r="F366" i="4"/>
  <c r="AA10" i="1"/>
  <c r="AA9" i="1"/>
  <c r="Z9" i="1"/>
  <c r="Z10" i="1"/>
  <c r="AB101" i="1"/>
  <c r="AB10" i="1"/>
  <c r="AB9" i="1"/>
  <c r="AC101" i="1"/>
  <c r="AE100" i="1"/>
  <c r="AE101" i="1" s="1"/>
  <c r="AE48" i="1"/>
  <c r="H494" i="6"/>
  <c r="H483" i="6"/>
  <c r="D483" i="6"/>
  <c r="AE9" i="1" l="1"/>
  <c r="AE10" i="1"/>
  <c r="AA101" i="1"/>
  <c r="AG114" i="1" l="1"/>
  <c r="P113" i="1"/>
  <c r="N113" i="1"/>
  <c r="L113" i="1"/>
  <c r="M113" i="1" s="1"/>
  <c r="I113" i="1"/>
  <c r="H113" i="1"/>
  <c r="G113" i="1"/>
  <c r="F113" i="1"/>
  <c r="J113" i="1" s="1"/>
  <c r="E113" i="1"/>
  <c r="D113" i="1"/>
  <c r="C113" i="1"/>
  <c r="B113" i="1"/>
  <c r="A113" i="1"/>
  <c r="AC112" i="1"/>
  <c r="P112" i="1"/>
  <c r="N112" i="1"/>
  <c r="M112" i="1"/>
  <c r="Q112" i="1" s="1"/>
  <c r="L112" i="1"/>
  <c r="I112" i="1"/>
  <c r="AD112" i="1" s="1"/>
  <c r="H112" i="1"/>
  <c r="G112" i="1"/>
  <c r="AB112" i="1" s="1"/>
  <c r="F112" i="1"/>
  <c r="E112" i="1"/>
  <c r="Z112" i="1" s="1"/>
  <c r="D112" i="1"/>
  <c r="Y112" i="1" s="1"/>
  <c r="C112" i="1"/>
  <c r="B112" i="1"/>
  <c r="A112" i="1"/>
  <c r="Z111" i="1"/>
  <c r="P111" i="1"/>
  <c r="N111" i="1"/>
  <c r="L111" i="1"/>
  <c r="M111" i="1" s="1"/>
  <c r="I111" i="1"/>
  <c r="AD111" i="1" s="1"/>
  <c r="H111" i="1"/>
  <c r="AC111" i="1" s="1"/>
  <c r="G111" i="1"/>
  <c r="F111" i="1"/>
  <c r="J111" i="1" s="1"/>
  <c r="E111" i="1"/>
  <c r="D111" i="1"/>
  <c r="Y111" i="1" s="1"/>
  <c r="AA111" i="1" s="1"/>
  <c r="C111" i="1"/>
  <c r="B111" i="1"/>
  <c r="A111" i="1"/>
  <c r="AB110" i="1"/>
  <c r="Y110" i="1"/>
  <c r="AA110" i="1" s="1"/>
  <c r="P110" i="1"/>
  <c r="N110" i="1"/>
  <c r="M110" i="1"/>
  <c r="Q110" i="1" s="1"/>
  <c r="L110" i="1"/>
  <c r="Z110" i="1" s="1"/>
  <c r="K110" i="1"/>
  <c r="I110" i="1"/>
  <c r="AD110" i="1" s="1"/>
  <c r="H110" i="1"/>
  <c r="AC110" i="1" s="1"/>
  <c r="G110" i="1"/>
  <c r="F110" i="1"/>
  <c r="D110" i="1"/>
  <c r="B110" i="1"/>
  <c r="A110" i="1"/>
  <c r="AD109" i="1"/>
  <c r="Z109" i="1"/>
  <c r="P109" i="1"/>
  <c r="N109" i="1"/>
  <c r="L109" i="1"/>
  <c r="K109" i="1"/>
  <c r="M109" i="1" s="1"/>
  <c r="I109" i="1"/>
  <c r="H109" i="1"/>
  <c r="AC109" i="1" s="1"/>
  <c r="G109" i="1"/>
  <c r="F109" i="1"/>
  <c r="J109" i="1" s="1"/>
  <c r="D109" i="1"/>
  <c r="Y109" i="1" s="1"/>
  <c r="AA109" i="1" s="1"/>
  <c r="B109" i="1"/>
  <c r="A109" i="1"/>
  <c r="AB108" i="1"/>
  <c r="P108" i="1"/>
  <c r="N108" i="1"/>
  <c r="M108" i="1"/>
  <c r="Q108" i="1" s="1"/>
  <c r="L108" i="1"/>
  <c r="Z108" i="1" s="1"/>
  <c r="K108" i="1"/>
  <c r="I108" i="1"/>
  <c r="AD108" i="1" s="1"/>
  <c r="H108" i="1"/>
  <c r="AC108" i="1" s="1"/>
  <c r="G108" i="1"/>
  <c r="F108" i="1"/>
  <c r="D108" i="1"/>
  <c r="Y108" i="1" s="1"/>
  <c r="AA108" i="1" s="1"/>
  <c r="B108" i="1"/>
  <c r="A108" i="1"/>
  <c r="C109" i="1"/>
  <c r="C108" i="1" s="1"/>
  <c r="G114" i="1"/>
  <c r="E114" i="1"/>
  <c r="U114" i="1" l="1"/>
  <c r="AF114" i="1"/>
  <c r="H114" i="1"/>
  <c r="X114" i="1"/>
  <c r="AE108" i="1"/>
  <c r="AA112" i="1"/>
  <c r="AE112" i="1" s="1"/>
  <c r="AE110" i="1"/>
  <c r="C110" i="1"/>
  <c r="J108" i="1"/>
  <c r="AB111" i="1"/>
  <c r="AE111" i="1" s="1"/>
  <c r="Q111" i="1"/>
  <c r="J112" i="1"/>
  <c r="AB109" i="1"/>
  <c r="AE109" i="1" s="1"/>
  <c r="Q109" i="1"/>
  <c r="J110" i="1"/>
  <c r="Q113" i="1"/>
  <c r="AD114" i="1" l="1"/>
  <c r="N114" i="1"/>
  <c r="K114" i="1"/>
  <c r="S114" i="1"/>
  <c r="V114" i="1"/>
  <c r="I114" i="1"/>
  <c r="D114" i="1"/>
  <c r="O114" i="1"/>
  <c r="J114" i="1"/>
  <c r="P114" i="1"/>
  <c r="F114" i="1"/>
  <c r="W114" i="1"/>
  <c r="AC114" i="1" l="1"/>
  <c r="Z114" i="1"/>
  <c r="M114" i="1"/>
  <c r="R114" i="1"/>
  <c r="L114" i="1"/>
  <c r="T114" i="1"/>
  <c r="P115" i="1"/>
  <c r="Y114" i="1"/>
  <c r="AA114" i="1" l="1"/>
  <c r="AD115" i="1" s="1"/>
  <c r="Q114" i="1"/>
  <c r="Q115" i="1" s="1"/>
  <c r="AB114" i="1"/>
  <c r="AB115" i="1" l="1"/>
  <c r="AA115" i="1" s="1"/>
  <c r="AE114" i="1"/>
  <c r="AE115" i="1" s="1"/>
  <c r="AC115" i="1"/>
  <c r="A380" i="4" l="1"/>
  <c r="B380" i="4"/>
  <c r="C380" i="4"/>
  <c r="J380" i="4"/>
  <c r="A381" i="4"/>
  <c r="B381" i="4"/>
  <c r="C381" i="4"/>
  <c r="D381" i="4"/>
  <c r="E381" i="4"/>
  <c r="F381" i="4"/>
  <c r="G381" i="4"/>
  <c r="H381" i="4"/>
  <c r="I381" i="4"/>
  <c r="A382" i="4"/>
  <c r="B382" i="4"/>
  <c r="C382" i="4"/>
  <c r="J382" i="4"/>
  <c r="A383" i="4"/>
  <c r="B383" i="4"/>
  <c r="C383" i="4"/>
  <c r="J383" i="4"/>
  <c r="A384" i="4"/>
  <c r="B384" i="4"/>
  <c r="C384" i="4"/>
  <c r="D384" i="4"/>
  <c r="E384" i="4"/>
  <c r="F384" i="4"/>
  <c r="G384" i="4"/>
  <c r="H384" i="4"/>
  <c r="I384" i="4"/>
  <c r="A385" i="4"/>
  <c r="B385" i="4"/>
  <c r="C385" i="4"/>
  <c r="J385" i="4"/>
  <c r="A386" i="4"/>
  <c r="B386" i="4"/>
  <c r="C386" i="4"/>
  <c r="J386" i="4"/>
  <c r="H388" i="4"/>
  <c r="I388" i="4"/>
  <c r="J389" i="4"/>
  <c r="J390" i="4"/>
  <c r="J388" i="4" s="1"/>
  <c r="B392" i="4"/>
  <c r="E392" i="4"/>
  <c r="B393" i="4"/>
  <c r="C393" i="4"/>
  <c r="D393" i="4"/>
  <c r="D392" i="4" s="1"/>
  <c r="E393" i="4"/>
  <c r="F393" i="4"/>
  <c r="F392" i="4" s="1"/>
  <c r="G393" i="4"/>
  <c r="G392" i="4" s="1"/>
  <c r="H393" i="4"/>
  <c r="H392" i="4" s="1"/>
  <c r="I393" i="4"/>
  <c r="I392" i="4" s="1"/>
  <c r="J393" i="4"/>
  <c r="J392" i="4" s="1"/>
  <c r="B394" i="4"/>
  <c r="C394" i="4"/>
  <c r="J394" i="4"/>
  <c r="A395" i="4"/>
  <c r="B395" i="4"/>
  <c r="J395" i="4"/>
  <c r="K396" i="4"/>
  <c r="A397" i="4"/>
  <c r="B397" i="4"/>
  <c r="C397" i="4"/>
  <c r="A398" i="4"/>
  <c r="B398" i="4"/>
  <c r="C398" i="4"/>
  <c r="B399" i="4"/>
  <c r="C399" i="4"/>
  <c r="B400" i="4"/>
  <c r="A402" i="4"/>
  <c r="B402" i="4"/>
  <c r="C402" i="4"/>
  <c r="E402" i="4"/>
  <c r="E399" i="4" s="1"/>
  <c r="E398" i="4" s="1"/>
  <c r="E397" i="4" s="1"/>
  <c r="E396" i="4" s="1"/>
  <c r="H402" i="4"/>
  <c r="H399" i="4" s="1"/>
  <c r="H398" i="4" s="1"/>
  <c r="H397" i="4" s="1"/>
  <c r="H396" i="4" s="1"/>
  <c r="I402" i="4"/>
  <c r="I399" i="4" s="1"/>
  <c r="I398" i="4" s="1"/>
  <c r="I397" i="4" s="1"/>
  <c r="I396" i="4" s="1"/>
  <c r="K402" i="4"/>
  <c r="K400" i="4" s="1"/>
  <c r="A403" i="4"/>
  <c r="B403" i="4"/>
  <c r="C403" i="4"/>
  <c r="D403" i="4"/>
  <c r="D402" i="4" s="1"/>
  <c r="D399" i="4" s="1"/>
  <c r="D398" i="4" s="1"/>
  <c r="D397" i="4" s="1"/>
  <c r="D396" i="4" s="1"/>
  <c r="E403" i="4"/>
  <c r="F403" i="4"/>
  <c r="F402" i="4" s="1"/>
  <c r="F399" i="4" s="1"/>
  <c r="F398" i="4" s="1"/>
  <c r="F397" i="4" s="1"/>
  <c r="F396" i="4" s="1"/>
  <c r="G403" i="4"/>
  <c r="A404" i="4"/>
  <c r="B404" i="4"/>
  <c r="C404" i="4"/>
  <c r="D404" i="4"/>
  <c r="E404" i="4"/>
  <c r="F404" i="4"/>
  <c r="J404" i="4" s="1"/>
  <c r="G404" i="4"/>
  <c r="A405" i="4"/>
  <c r="B405" i="4"/>
  <c r="C405" i="4"/>
  <c r="D405" i="4"/>
  <c r="E405" i="4"/>
  <c r="F405" i="4"/>
  <c r="J405" i="4" s="1"/>
  <c r="G405" i="4"/>
  <c r="A406" i="4"/>
  <c r="B406" i="4"/>
  <c r="C406" i="4"/>
  <c r="D406" i="4"/>
  <c r="E406" i="4"/>
  <c r="F406" i="4"/>
  <c r="J406" i="4" s="1"/>
  <c r="G406" i="4"/>
  <c r="G402" i="4" s="1"/>
  <c r="G399" i="4" s="1"/>
  <c r="G398" i="4" s="1"/>
  <c r="G397" i="4" s="1"/>
  <c r="G396" i="4" s="1"/>
  <c r="A407" i="4"/>
  <c r="B407" i="4"/>
  <c r="C407" i="4"/>
  <c r="D407" i="4"/>
  <c r="E407" i="4"/>
  <c r="F407" i="4"/>
  <c r="J407" i="4" s="1"/>
  <c r="G407" i="4"/>
  <c r="A408" i="4"/>
  <c r="B408" i="4"/>
  <c r="C408" i="4"/>
  <c r="D408" i="4"/>
  <c r="E408" i="4"/>
  <c r="F408" i="4"/>
  <c r="J408" i="4" s="1"/>
  <c r="G408" i="4"/>
  <c r="A409" i="4"/>
  <c r="B409" i="4"/>
  <c r="C409" i="4"/>
  <c r="D409" i="4"/>
  <c r="E409" i="4"/>
  <c r="F409" i="4"/>
  <c r="J409" i="4" s="1"/>
  <c r="G409" i="4"/>
  <c r="A410" i="4"/>
  <c r="B410" i="4"/>
  <c r="C410" i="4"/>
  <c r="D410" i="4"/>
  <c r="E410" i="4"/>
  <c r="F410" i="4"/>
  <c r="J410" i="4" s="1"/>
  <c r="G410" i="4"/>
  <c r="A411" i="4"/>
  <c r="B411" i="4"/>
  <c r="C411" i="4"/>
  <c r="D411" i="4"/>
  <c r="E411" i="4"/>
  <c r="F411" i="4"/>
  <c r="J411" i="4" s="1"/>
  <c r="G411" i="4"/>
  <c r="A412" i="4"/>
  <c r="B412" i="4"/>
  <c r="C412" i="4"/>
  <c r="D412" i="4"/>
  <c r="E412" i="4"/>
  <c r="F412" i="4"/>
  <c r="J412" i="4" s="1"/>
  <c r="G412" i="4"/>
  <c r="A413" i="4"/>
  <c r="B413" i="4"/>
  <c r="C413" i="4"/>
  <c r="D413" i="4"/>
  <c r="E413" i="4"/>
  <c r="F413" i="4"/>
  <c r="J413" i="4" s="1"/>
  <c r="G413" i="4"/>
  <c r="C414" i="4"/>
  <c r="C416" i="4" s="1"/>
  <c r="C415" i="4"/>
  <c r="J384" i="4" l="1"/>
  <c r="J381" i="4"/>
  <c r="J403" i="4"/>
  <c r="J402" i="4" s="1"/>
  <c r="J399" i="4" s="1"/>
  <c r="J398" i="4" s="1"/>
  <c r="J397" i="4" s="1"/>
  <c r="J396" i="4" s="1"/>
  <c r="H415" i="4"/>
  <c r="I415" i="4" l="1"/>
  <c r="I414" i="4"/>
  <c r="G414" i="4"/>
  <c r="F415" i="4"/>
  <c r="E415" i="4"/>
  <c r="I416" i="4" l="1"/>
  <c r="D414" i="4"/>
  <c r="J414" i="4"/>
  <c r="H414" i="4"/>
  <c r="H416" i="4" s="1"/>
  <c r="G415" i="4"/>
  <c r="G416" i="4" s="1"/>
  <c r="E414" i="4"/>
  <c r="E416" i="4" s="1"/>
  <c r="D415" i="4"/>
  <c r="D416" i="4" s="1"/>
  <c r="F414" i="4" l="1"/>
  <c r="F416" i="4" s="1"/>
  <c r="I417" i="4" s="1"/>
  <c r="E417" i="4"/>
  <c r="G417" i="4"/>
  <c r="H417" i="4"/>
  <c r="J415" i="4"/>
  <c r="J416" i="4" s="1"/>
  <c r="J417" i="4" s="1"/>
  <c r="F417" i="4" l="1"/>
  <c r="D417" i="4" s="1"/>
  <c r="J492" i="6"/>
  <c r="I293" i="4"/>
  <c r="I294" i="4"/>
  <c r="K49" i="3"/>
  <c r="K50" i="3"/>
  <c r="K51" i="3"/>
  <c r="K52" i="3"/>
  <c r="A374" i="4"/>
  <c r="A374" i="4" a="1"/>
  <c r="A425" i="4"/>
  <c r="A425" i="4" a="1"/>
  <c r="G51" i="3"/>
  <c r="G52" i="3"/>
  <c r="G54" i="3"/>
  <c r="G55" i="3"/>
  <c r="H100" i="4"/>
  <c r="H83" i="4"/>
  <c r="I167" i="6"/>
  <c r="I166" i="6"/>
  <c r="K55" i="3"/>
  <c r="G56" i="3"/>
  <c r="K56" i="3"/>
  <c r="K44" i="3"/>
  <c r="H280" i="4"/>
  <c r="I100" i="4"/>
  <c r="I83" i="4"/>
  <c r="H290" i="4"/>
  <c r="H289" i="4"/>
  <c r="H283" i="4"/>
  <c r="H281" i="4"/>
  <c r="H101" i="4"/>
  <c r="H363" i="4"/>
  <c r="H365" i="4"/>
  <c r="H366" i="4"/>
  <c r="H294" i="4"/>
  <c r="H293" i="4"/>
  <c r="I101" i="4"/>
  <c r="I363" i="4"/>
  <c r="I365" i="4"/>
  <c r="I366" i="4"/>
  <c r="I290" i="4"/>
  <c r="I289" i="4"/>
  <c r="I283" i="4"/>
  <c r="I281" i="4"/>
  <c r="I280" i="4"/>
</calcChain>
</file>

<file path=xl/sharedStrings.xml><?xml version="1.0" encoding="utf-8"?>
<sst xmlns="http://schemas.openxmlformats.org/spreadsheetml/2006/main" count="662" uniqueCount="295">
  <si>
    <t>กลุ่มบริหารงานการเงินและสินทรัพย์  สำนักงานเขตพื้นที่การศึกษาประถมศึกษาปทุมธานี เขต 2</t>
  </si>
  <si>
    <t xml:space="preserve">ที่ </t>
  </si>
  <si>
    <t>รวมเงินงวด</t>
  </si>
  <si>
    <t>ผูกพัน</t>
  </si>
  <si>
    <t>เบิก</t>
  </si>
  <si>
    <t>คงเหลือ</t>
  </si>
  <si>
    <t>ผู้รับผิดชอบ</t>
  </si>
  <si>
    <t>(1)</t>
  </si>
  <si>
    <t>(2)</t>
  </si>
  <si>
    <t>(1)+(2)=3</t>
  </si>
  <si>
    <t>(4)</t>
  </si>
  <si>
    <t>(5)</t>
  </si>
  <si>
    <t>กลุ่มส่งเสริมการจัดการศึกษา</t>
  </si>
  <si>
    <t>กลุ่มนิเทศติดตามและประเมินผลฯ</t>
  </si>
  <si>
    <t>กลุ่มบริหารงานการเงินและสินทรัพย์</t>
  </si>
  <si>
    <t>กลุ่มนโยบายและแผน</t>
  </si>
  <si>
    <t>กลุ่มอำนวยการ</t>
  </si>
  <si>
    <t>กลุ่มบริหารงานบุคคล</t>
  </si>
  <si>
    <t>รวมทั้งสิ้น</t>
  </si>
  <si>
    <t>คิดเป็นร้อยละ</t>
  </si>
  <si>
    <t>ลงชื่อ</t>
  </si>
  <si>
    <t>เงินงวด</t>
  </si>
  <si>
    <t>ที่</t>
  </si>
  <si>
    <t>รายการ</t>
  </si>
  <si>
    <t>เบิกจ่าย</t>
  </si>
  <si>
    <t>รหัสงบประมาณ</t>
  </si>
  <si>
    <t>งบบริหารสำนักงาน</t>
  </si>
  <si>
    <t>หนังสือแจ้งโอน</t>
  </si>
  <si>
    <t>(6)</t>
  </si>
  <si>
    <t>(3)-(4)-(6)=7</t>
  </si>
  <si>
    <t>2.1.1</t>
  </si>
  <si>
    <t>2.1.2</t>
  </si>
  <si>
    <t>2.1.3</t>
  </si>
  <si>
    <t>2.1.4</t>
  </si>
  <si>
    <t>2.1.5</t>
  </si>
  <si>
    <t>2.1.6</t>
  </si>
  <si>
    <t>รหัสงบประมาณ/หนังสือแจ้งโอน</t>
  </si>
  <si>
    <t>กันเงินไว้เบิก</t>
  </si>
  <si>
    <t>1.1.1</t>
  </si>
  <si>
    <t>งบพัฒนาเพื่อพัฒนาคุณภาพการศึกษา</t>
  </si>
  <si>
    <t>เพิ่ม</t>
  </si>
  <si>
    <t>กันไว้เบิก</t>
  </si>
  <si>
    <t>แหล่งของเงิน</t>
  </si>
  <si>
    <t>ผู้อำนวยการสำนักงานเขตพื้นที่การศึกษาประถมศึกษาปทุมธานี เขต 2</t>
  </si>
  <si>
    <t>ร.ร.ชุมชนบึงบา</t>
  </si>
  <si>
    <t>2.2.1</t>
  </si>
  <si>
    <t>2.2.2</t>
  </si>
  <si>
    <t>2.2.3</t>
  </si>
  <si>
    <t>กลุ่มนิเทศติดตามและประเมินผลการจัดการศึกษา</t>
  </si>
  <si>
    <t>รองผู้อำนวยการสำนักงานเขตพื้นที่การศึกษา รักษาราชการแทน</t>
  </si>
  <si>
    <t>นักวิชาการเงินและบัญชีชำนาญการพิเศษ</t>
  </si>
  <si>
    <t>กลุ่มส่งเสริมการจัดการศึกษา/จัดสรรให้ 21 ร.ร.</t>
  </si>
  <si>
    <t>2.2.4</t>
  </si>
  <si>
    <t>2.2.5</t>
  </si>
  <si>
    <t>2.2.6</t>
  </si>
  <si>
    <t xml:space="preserve">ค่าสาธารณูปโภค </t>
  </si>
  <si>
    <t>3.2.1</t>
  </si>
  <si>
    <t>5.2.1</t>
  </si>
  <si>
    <t>กลุ่มนิเทศติดตามและประเมินผลการจัดการศึกษา /จัดสรรให้โรงเรียน</t>
  </si>
  <si>
    <t>2.2.7</t>
  </si>
  <si>
    <t>2.2.8</t>
  </si>
  <si>
    <t>2.2.9</t>
  </si>
  <si>
    <t>ระบบ NEW GFMIS</t>
  </si>
  <si>
    <t>(นายคำโพธิ์  บุญสิงห์)</t>
  </si>
  <si>
    <t>โรงเรียนเจริญดีวิทยา</t>
  </si>
  <si>
    <t xml:space="preserve">กลุ่มนิเทศติดตามและประเมินผลการจัดการศึกษา       </t>
  </si>
  <si>
    <t xml:space="preserve">นางสาวเหมือนฝัน  จันทร์ประสิทธิ์ </t>
  </si>
  <si>
    <t>ส่งเสริม/นิเทศ/ร่วมใจประสิทธิ์/ร่วมจิตประสาท/รวมราษฎร์สามัคคี/รเจริญดีวิทยา</t>
  </si>
  <si>
    <t>กลุ่ม ICT</t>
  </si>
  <si>
    <t>ก</t>
  </si>
  <si>
    <t>1)</t>
  </si>
  <si>
    <t>2)</t>
  </si>
  <si>
    <t>3)</t>
  </si>
  <si>
    <t>ข</t>
  </si>
  <si>
    <t>1.1.2</t>
  </si>
  <si>
    <t>กลุ่มนิเทศติดตามและประเมินผลการจัดการศึกษา สุวรรณศรี</t>
  </si>
  <si>
    <t>กลุ่มนิเทศติดตามและประเมินผลการจัดการศึกษา เศรษฐพล</t>
  </si>
  <si>
    <t>กลุ่มส่งเสริมการจัดการศึกษา/วัดโปรยฝน</t>
  </si>
  <si>
    <t>กลุ่มนิเทศติดตามและประเมินผล วัดเขียนเขต</t>
  </si>
  <si>
    <t>ร.ร.</t>
  </si>
  <si>
    <t>บุคคล</t>
  </si>
  <si>
    <t>กลุ่มนืเทศติดตามและประเมินผลการจัดการศึกษา</t>
  </si>
  <si>
    <t>กลุ่มนิเทศติดตามและประเมินผลการจัดการศึกษา ดำเนินการเอง</t>
  </si>
  <si>
    <t>รายงานผลการเบิกจ่ายเงินงบประมาณ งบประจำเพื่อการบริหารจัดการสำนักงานและงบพัฒนาคุณภาพการศึกษา</t>
  </si>
  <si>
    <t>งบประมาณ</t>
  </si>
  <si>
    <t>ผลการเบิกจ่ายเงินงบประมาณ</t>
  </si>
  <si>
    <t>ผลการใช้จ่ายเงินงบประมาณ</t>
  </si>
  <si>
    <t>บาท</t>
  </si>
  <si>
    <t>%</t>
  </si>
  <si>
    <t>1.</t>
  </si>
  <si>
    <t>การเบิกจ่ายในภาพรวม(ทั้งปี)</t>
  </si>
  <si>
    <t>1.1</t>
  </si>
  <si>
    <t>1.2</t>
  </si>
  <si>
    <t>1.3</t>
  </si>
  <si>
    <t>1.4</t>
  </si>
  <si>
    <t>2.</t>
  </si>
  <si>
    <t xml:space="preserve">การเบิกจ่ายรายจ่ายประจำ </t>
  </si>
  <si>
    <t>2.1</t>
  </si>
  <si>
    <t>2.2</t>
  </si>
  <si>
    <t>2.4</t>
  </si>
  <si>
    <t>3.</t>
  </si>
  <si>
    <t>การเบิกจ่ายงบลงทุน(ทั้งปี)</t>
  </si>
  <si>
    <t>3.1</t>
  </si>
  <si>
    <t>3.2</t>
  </si>
  <si>
    <t>3.3</t>
  </si>
  <si>
    <t>3.4</t>
  </si>
  <si>
    <t>ก่อหนี้ผูกพัน</t>
  </si>
  <si>
    <t>อยู่ระหว่างขอกันไว้เบิกเหลื่อมปี</t>
  </si>
  <si>
    <t>เหลือจ่าย</t>
  </si>
  <si>
    <t>อยู่ระหว่างดำเนินการ</t>
  </si>
  <si>
    <t xml:space="preserve">ลงชื่อ   </t>
  </si>
  <si>
    <t xml:space="preserve">     (นางพัชรี  เรืองรุ่ง)</t>
  </si>
  <si>
    <t xml:space="preserve">  รายละเอียด 1</t>
  </si>
  <si>
    <t>สรุปผลการเบิกจ่ายและการใช้จ่ายฯ</t>
  </si>
  <si>
    <r>
      <rPr>
        <b/>
        <sz val="12"/>
        <rFont val="TH Sarabun New"/>
        <family val="2"/>
      </rPr>
      <t>เป็น</t>
    </r>
    <r>
      <rPr>
        <sz val="12"/>
        <rFont val="TH Sarabun New"/>
        <family val="2"/>
      </rPr>
      <t>ไปตามมาตรการภาครัฐ</t>
    </r>
  </si>
  <si>
    <r>
      <rPr>
        <b/>
        <sz val="12"/>
        <rFont val="TH Sarabun New"/>
        <family val="2"/>
      </rPr>
      <t>ไม่</t>
    </r>
    <r>
      <rPr>
        <sz val="12"/>
        <rFont val="TH Sarabun New"/>
        <family val="2"/>
      </rPr>
      <t>เป็นไปตามมาตรการภาครัฐ</t>
    </r>
  </si>
  <si>
    <t>ประธานคณะกรรมการติดตามเร่งรัด</t>
  </si>
  <si>
    <t xml:space="preserve">                   (นางสาวสุพิชสิริ ถิรวัฒนาพงศ์)     ติดตามเร่งรัดการเบิกจ่ายเงินฯ</t>
  </si>
  <si>
    <t xml:space="preserve">                          ตรวจสอบแล้วถูกต้อง</t>
  </si>
  <si>
    <t>ลงชื่อ                                  เลขานุการคณะกรรมการติดตามเร่งรัด</t>
  </si>
  <si>
    <t xml:space="preserve">                </t>
  </si>
  <si>
    <t xml:space="preserve">         ประธานคณะกรรมการติดตามเร่งรัด</t>
  </si>
  <si>
    <t xml:space="preserve">         การเบิกจ่ายและการใช้จ่ายเงินฯ</t>
  </si>
  <si>
    <t>รายละเอียด 4</t>
  </si>
  <si>
    <t>กลุ่มนิเทศติดตามและประเมินผลการจัดการศึกษา กำหนดแล้วเสร็จ 6 กย 67</t>
  </si>
  <si>
    <t>กลุ่มนิเทศติดตามและประเมินผลการจัดการศึกษา (รอแจ้งการจัดสรร)</t>
  </si>
  <si>
    <t>3.9.2.2</t>
  </si>
  <si>
    <t>3.9.2.3</t>
  </si>
  <si>
    <t>ร.ร. ร่วมใจประสิทธิ์ ร่วมจิตประสาท รวมราษฎร์สามัคคี เจริญดีวิทยา</t>
  </si>
  <si>
    <t>กลุ่มนโยบายและแผน จัดสรร 9 สค 67 ให้รร. 3 รร.</t>
  </si>
  <si>
    <t>โรงเรียนคุณภาพ</t>
  </si>
  <si>
    <t xml:space="preserve">กลุ่มส่งเสริมการศึกษาทางไกลเทคโนโลยีสารสนเทศและการสื่อสาร </t>
  </si>
  <si>
    <t xml:space="preserve">ICT/กลุ่มส่งเสริการจัดการศึกษา   </t>
  </si>
  <si>
    <t xml:space="preserve">นายชวาล  อ่อนแสง </t>
  </si>
  <si>
    <t>ร.ร.แสนจำหน่าย</t>
  </si>
  <si>
    <t>กลุ่มส่งเสริมแจ้งจัดสรรงบประมาณให้รร</t>
  </si>
  <si>
    <t>กลุ่มนิเทศติดตามและประเมินผลฯ/วัดมูลจินดาราม/วัดลาดสนุ่น/ชุมชนบึงบา</t>
  </si>
  <si>
    <t>(นางสาวสุพิชสิริ ถิรวัฒนาพงศ์)</t>
  </si>
  <si>
    <t>การอนุมัติเงินงวด</t>
  </si>
  <si>
    <t>ปัญหาอุปสรรค</t>
  </si>
  <si>
    <t>1.2.1</t>
  </si>
  <si>
    <t>1.2.2</t>
  </si>
  <si>
    <t>1.2.3</t>
  </si>
  <si>
    <t>1.3.1</t>
  </si>
  <si>
    <t>1.4.1</t>
  </si>
  <si>
    <t>20005 68 05164 00000</t>
  </si>
  <si>
    <t>2.1.1.1</t>
  </si>
  <si>
    <t>2.1.1.2</t>
  </si>
  <si>
    <t>20004 68 0516500000</t>
  </si>
  <si>
    <t>ปี65</t>
  </si>
  <si>
    <t>2.3.3</t>
  </si>
  <si>
    <t>บริหารสัญญา</t>
  </si>
  <si>
    <t>4100484429 ยกเลิกงดตอกเข็มงวด 1</t>
  </si>
  <si>
    <t>งวดที่ 2  1,119,000 ครบ 11 พย 67</t>
  </si>
  <si>
    <t>งวดที่ 3 1,492,000 ครบ 10 ธค 67</t>
  </si>
  <si>
    <t>15 พย 67</t>
  </si>
  <si>
    <t>งบปี68 31,490,300 68ครั้งที่ 1 โอน14,330,500 บาท</t>
  </si>
  <si>
    <t>งวดที่ 4 บางส่วน 663,687.31 ครบ 9 มค 68</t>
  </si>
  <si>
    <t>งวดที่ 5  2,611,000 ครบ 8 กพ 68</t>
  </si>
  <si>
    <t>งวดที่ 6  2,611,000 ครบ 10 มีค 68</t>
  </si>
  <si>
    <t>งวดที่ 7  2,611,000 ครบ 9 เมย 68</t>
  </si>
  <si>
    <t>งวดที่ 8  2,984,000 ครบ 9 พค 68</t>
  </si>
  <si>
    <t>งวดที่ 9  1,492,000 ครบ 8 มิย 68</t>
  </si>
  <si>
    <t>งวดที่ 11  1,492,000 ครบ 6 กย 68</t>
  </si>
  <si>
    <t>งวดที่ 12  2,238,000 ครบ 6 ตค 68</t>
  </si>
  <si>
    <t>งวดที่ 13  2,238,000 ครบ 5 พย 68</t>
  </si>
  <si>
    <t>งวดที่ 14  2,984,000 ครบ 5 ธค 68</t>
  </si>
  <si>
    <t>งวดที่ 15  1,865,000 ครบ 5 มค 69</t>
  </si>
  <si>
    <t>งวดที่ 16  5,595,000 ครบ 18 กพ 69</t>
  </si>
  <si>
    <t>งบลงทุน  ค่าที่ดินและสิ่งก่อสร้าง 6811320</t>
  </si>
  <si>
    <t>2.3.1</t>
  </si>
  <si>
    <t>2.31.1</t>
  </si>
  <si>
    <t>ค</t>
  </si>
  <si>
    <t>แผนงานยุทธศาสตร์ : สร้างความเสมอภาคทางการศึกษา</t>
  </si>
  <si>
    <t>ค่าครุภัณฑ์</t>
  </si>
  <si>
    <t>สิ่งก่อสร้าง</t>
  </si>
  <si>
    <t xml:space="preserve">                                      </t>
  </si>
  <si>
    <t>ลงชื่อ                                                 เลขานุการคณะกรรมการติดตามเร่งรัด</t>
  </si>
  <si>
    <t xml:space="preserve">      ประธานคณะกรรมการติดตามเร่งรัด</t>
  </si>
  <si>
    <t>งบลงทุน ค่าครุภัณฑ์ 6711310</t>
  </si>
  <si>
    <t>กิจกรรมการจัดการศึกษาประถมศึกษาสำหรับโรงเรียนปกติ  /กิจกรรมการจัดการศึกษามัธยมศึกษาตอนต้นสำหรับโรงเรียนปกติ</t>
  </si>
  <si>
    <t>20004670516552018/20004670516405272</t>
  </si>
  <si>
    <t>ปรับปรุงแซมแซมอาคารสำนักงานและห้องเก็บของ</t>
  </si>
  <si>
    <t>ลงชื่อ                                     เลขานุการคณะกรรมการติดตามเร่งรัด</t>
  </si>
  <si>
    <t xml:space="preserve">        ประธานคณะกรรมการติดตามเร่งรัด</t>
  </si>
  <si>
    <t>สพป.ปทุมธานี เขต 2</t>
  </si>
  <si>
    <t>1.1.1.1</t>
  </si>
  <si>
    <t>กลุ่มพัฒนาครูและบุคลากรทางการศึกษา</t>
  </si>
  <si>
    <t>เป้าหมายการเบิกจ่ายตามมาตรการภาครัฐ (%)</t>
  </si>
  <si>
    <t>เป้าหมายการใช้จ่ายตามมาตรการภาครัฐ(%)</t>
  </si>
  <si>
    <t>ตรวจสอบแล้วถูกต้อง</t>
  </si>
  <si>
    <t>กลุ่มนิเทศติดตามและประเมินผล</t>
  </si>
  <si>
    <t>1.1.1.2</t>
  </si>
  <si>
    <t>เลขานุการคณะกรรมการติดตาม</t>
  </si>
  <si>
    <t>สำนักงานเขตพื้นที่การศึกษาประถมศึกษาปทุมธานี เขต 2</t>
  </si>
  <si>
    <t xml:space="preserve">นายชิตพงษ์ เหนือเกาะหวาย ครู โรงเรียนวัดเขียนเขต </t>
  </si>
  <si>
    <t>กลุ่มนิเทศนติดตามและประเมินการจัดการศึกษา</t>
  </si>
  <si>
    <t>งบเงินอุดหนุน</t>
  </si>
  <si>
    <t>งบลงทุน 6711320</t>
  </si>
  <si>
    <t>รายละเอียด 2</t>
  </si>
  <si>
    <t>ผอ.สพป.ปท.2/รองผอ.สพป.ปท.2</t>
  </si>
  <si>
    <t>กลุ่มกฎหมายและคดี</t>
  </si>
  <si>
    <t xml:space="preserve">กลุ่มพัฒนาครูและบุคลากรทางการศึกษา </t>
  </si>
  <si>
    <t>กลุ่มนโยบายและแผน จัดสรร 28 มิ.ย. 68 ให้รร.ขนาดเล็ก 13 รร.</t>
  </si>
  <si>
    <t xml:space="preserve">กลุ่มนิเทศติดตามและประเมินผลการจัดการศึกษา ร.ร.วัดประยูรธรรมารามและคลองสิบสาม “ผิวราษฎรบำรุง”         </t>
  </si>
  <si>
    <t>จำลองลักษณ์ ก้อนทอง ร.ร.ชุมชนบึงบา</t>
  </si>
  <si>
    <t>เลขานุการคณะกรรมการติดตามเร่งรัดการใช้จ่ายเงินฯ</t>
  </si>
  <si>
    <t>(นางพัชรี  เรืองรุ่ง)</t>
  </si>
  <si>
    <t xml:space="preserve">   นักวิชาการเงินและบัญชีชำนาญการพิเศษ</t>
  </si>
  <si>
    <t xml:space="preserve">      ประธานคณะกรรมการติดตามเร่งรัดการใช้จ่ายเงินฯ</t>
  </si>
  <si>
    <t xml:space="preserve"> ผู้อำนวยการสำนักงานเขตพื้นที่การศึกษาประถมศึกษาปทุมธานี เขต 2</t>
  </si>
  <si>
    <t>(นายวิรุฬห์  แสงงาม)</t>
  </si>
  <si>
    <t>ชุมชนบึงบาและวัดลาดสนุ่น</t>
  </si>
  <si>
    <t>วัดมูลจินดารามและวัดลาดสนุ่นและชุมชนบึงบา</t>
  </si>
  <si>
    <t>กลุ่มอำนวยการ/ผอ.สพป.ปท.2</t>
  </si>
  <si>
    <t>ผอ.เหมือนฝัน เจริญดี</t>
  </si>
  <si>
    <t>รวมเบิกแทนกันทั้งสิ้น</t>
  </si>
  <si>
    <t>รวมงบประมาณและงบประมาณเบิกแทนกันทั้งสิ้น</t>
  </si>
  <si>
    <t xml:space="preserve">                           (นางสาวสุพิชสิริ ถิรวัฒนาพงศ์)</t>
  </si>
  <si>
    <t xml:space="preserve"> รองผู้อำนวยการสำนักงานเขตพื้นที่การศึกษา รักษาราชการแทน</t>
  </si>
  <si>
    <t>กิจกรรมการบริหารจัดการในเขตพื้นที่การศึกษา/กิจกรรมการจัดการศึกษาประถมศึกษาสำหรับโรงเรียนปกติ/กิจกรรมการสนับสนุนการศึกษาขั้นพื้นฐาน</t>
  </si>
  <si>
    <t xml:space="preserve">โรงเรียนวัดมูลจินดาราม โรงเรียนวัดลาดสนุ่น และโรงเรียนชุมชนบึงบา </t>
  </si>
  <si>
    <t>กลุ่มนิเทศติดตามและประเมินผลการจัดการศึกษา/วัดเขียนเขต</t>
  </si>
  <si>
    <t xml:space="preserve">กลุ่มนิเทศนติดตามและประเมินการจัดการศึกษาร.ต.ณัฐภัทร จินาสุย </t>
  </si>
  <si>
    <t>ร.ร.ขนาดเล็ก/กลุ่มนโยบายและแผน</t>
  </si>
  <si>
    <t>ส่งเสริมการจัดการศึกษา</t>
  </si>
  <si>
    <t>กลุ่มนิเทศติดตามและประเมินผลการจัดการศึกษา/ชุมชนบึงบา โรงเรียนวัดอดิศรและโรงเรียนวัดเกตุประภา</t>
  </si>
  <si>
    <t>(นา(นางสาวสุพิชสิริ ถิรวัฒนาพงศ์)</t>
  </si>
  <si>
    <t>งวดที่ 10  1,492,000 ครบ 23 กค  68 ก่อได้เพียง1,357,812.69</t>
  </si>
  <si>
    <t>ลงชื่อ                                     ผู้จัดทำ</t>
  </si>
  <si>
    <t xml:space="preserve">              (นางพัชรี  เรืองรุ่ง)</t>
  </si>
  <si>
    <t xml:space="preserve">                                   ผู้อำนวยการสำนักงานเขตพื้นที่การศึกษาประถมศึกษาปทุมธานี เขต 2</t>
  </si>
  <si>
    <t xml:space="preserve">                                                            ตรวจสอบแล้วถูกต้อง</t>
  </si>
  <si>
    <t xml:space="preserve">        ลงชื่อ                                   ผู้จัดทำ</t>
  </si>
  <si>
    <t>งบประมาณของสำนักงานคณะกรรมการการศึกษาขั้นพื้นฐาน</t>
  </si>
  <si>
    <t>การเบิกจ่ายและการใช้จ่ายเงินฯ</t>
  </si>
  <si>
    <t>2.3.5</t>
  </si>
  <si>
    <t>รายงานผลการเบิกจ่ายเงินกันไว้เบิกเหลื่อมปี งบประมาณประจำปี พ.ศ. 2568</t>
  </si>
  <si>
    <t>ครบ 30 ก.ย.68</t>
  </si>
  <si>
    <t>ศธ 04002/ว5187 ลว 21 ตค 67ครั้งที่ 5</t>
  </si>
  <si>
    <t>Po4100728818</t>
  </si>
  <si>
    <t xml:space="preserve">              (นางพัชรี  เรืองรุ่ง)     การเบิกจ่ายงบประมาณและการใช้จ่ายฯ                   </t>
  </si>
  <si>
    <t xml:space="preserve">        การเบิกจ่ายงบประมาณและการใช้จ่ายฯ</t>
  </si>
  <si>
    <t>งบลงทุน   6911320</t>
  </si>
  <si>
    <t>+ระบบการควบคุมฯ!C1099</t>
  </si>
  <si>
    <t>1.9.2</t>
  </si>
  <si>
    <t xml:space="preserve">                       (นางพัชรี  เรืองรุ่ง)           การเบิกจ่ายงบประมาณและการใช้จ่ายฯ</t>
  </si>
  <si>
    <t xml:space="preserve">       การเบิกจ่ายงบประมาณและการใช้จ่ายฯ</t>
  </si>
  <si>
    <t>ตามมาตรการเร่งรัดการเบิกจ่ายงบประมาณและการใช้จ่ายภาครัฐ ประจำปีงบประมาณ  พ.ศ. 2569</t>
  </si>
  <si>
    <t>หนังสือกรมบัญชีกลาง ด่วนที่สุด ที่ กค 0412.4/ว7516  ลงวันที่ 28 ตุลาคม 2568</t>
  </si>
  <si>
    <t>ไตรมาสที่ 1    ต.ค.68 - ธ.ค.68</t>
  </si>
  <si>
    <t>ไตรมาสที่ 2    ม.ค.69 - มี.ค.69</t>
  </si>
  <si>
    <t>ไตรมาสที่ 3    เม.ย.69 - มิ.ย.69</t>
  </si>
  <si>
    <t>ไตรมาสที่ 4    ก.ค.69 - ก.ย.69</t>
  </si>
  <si>
    <t xml:space="preserve">              ตรวจสอบแล้วถูกต้อง</t>
  </si>
  <si>
    <t>เร่งรัดการเบิกจ่ายและใช้จ่ายฯ</t>
  </si>
  <si>
    <t>การเบิกจ่ายงบประมาณและใช้จ่ายฯ</t>
  </si>
  <si>
    <t>ประจำปีงบประมาณ พ.ศ. 2569</t>
  </si>
  <si>
    <t>วัดเขียนเขต</t>
  </si>
  <si>
    <t>20004 69 00105 00000</t>
  </si>
  <si>
    <t>วัดมูลจินดาราม/วัดลาดสนุ่น/ชุมชนบึงบา</t>
  </si>
  <si>
    <t>งบรายจ่ายอื่น   6911500</t>
  </si>
  <si>
    <t>ลงชื่อ                                   เลขานุการคณะกรรมการติดตาม</t>
  </si>
  <si>
    <t xml:space="preserve">              (นางพัชรี  เรืองรุ่ง)   เร่งรัดการเบิกจ่ายงบประมาณและการใช้จ่ายฯ</t>
  </si>
  <si>
    <t>ลงชื่อ                                  ประธานคณะกรรมการติดตามเร่งรัด</t>
  </si>
  <si>
    <t xml:space="preserve">              (นางพัชรี  เรืองรุ่ง)      การเบิกจ่ายงบประมาณและการใช้จ่ายฯ</t>
  </si>
  <si>
    <t>งบดำเนินงาน   69112xx</t>
  </si>
  <si>
    <t xml:space="preserve"> งบเงินอุดหนุน 6911410</t>
  </si>
  <si>
    <t xml:space="preserve"> การเบิกจ่ายงบประมาณและการใช้จ่ายฯ</t>
  </si>
  <si>
    <t>ผอ.ธนณํฐ วัดเขียนเขต</t>
  </si>
  <si>
    <t xml:space="preserve">ศน.ไอลดา </t>
  </si>
  <si>
    <t>หน่วยตรวจสอบภายใน</t>
  </si>
  <si>
    <t>กลุ่มส่งเสริมการศึกษาทางไกลเทคโนโลยีสารสนเทศเพื่อการศึกษา</t>
  </si>
  <si>
    <t>ตรวจแล้วถูกต้อง</t>
  </si>
  <si>
    <t>นางสาวเบญจวรรณ นุชโส ร.ร.ธัญญสิทธิศิลป์</t>
  </si>
  <si>
    <t>ผอ.ศุภกร</t>
  </si>
  <si>
    <t>ศน.จิราภรณ์</t>
  </si>
  <si>
    <t>กลุ่มส่งเสริมการศึกษาทางไกลเทคโนโลยีสารสนเทศและการสื่อสาร</t>
  </si>
  <si>
    <t>นางจำลองลักษณ์ ก้อนทอง (ชุมชนบึงบา)</t>
  </si>
  <si>
    <t xml:space="preserve"> ลงชื่อ                                     ผู้จัดทำ</t>
  </si>
  <si>
    <t>ร.ร</t>
  </si>
  <si>
    <t>ร.รและผอ.ธนณํฐ วัดเขียนเขต</t>
  </si>
  <si>
    <t>ผลการเบิกจ่ายและใช้จ่ายเงินงบประมาณรายจ่าย ประจำปีงบประมาณ พ.ศ. 2569</t>
  </si>
  <si>
    <t xml:space="preserve">                     ตรวจสอบแล้วถูกต้อง</t>
  </si>
  <si>
    <r>
      <t xml:space="preserve">เบิกจ่ายและใช้จ่าย          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 ) เป็น (  ) ไม่เป็น   ตามมาตรการภาครัฐ        </t>
    </r>
  </si>
  <si>
    <r>
      <t xml:space="preserve">เบิกจ่ายและใช้จ่าย          ( 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) เป็น (   ) ไม่เป็น     ตามมาตรการภาครัฐ        </t>
    </r>
  </si>
  <si>
    <r>
      <t>ผลการเบิกจ่าย (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ไม่เป็น  ใช้จ่าย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เป็น      ตามมาตรการภาครัฐ        </t>
    </r>
  </si>
  <si>
    <t>ประจำเดือนเมษายน  2569</t>
  </si>
  <si>
    <r>
      <rPr>
        <sz val="12"/>
        <color rgb="FFFF0000"/>
        <rFont val="TH Sarabun New"/>
        <family val="2"/>
      </rPr>
      <t>รวม</t>
    </r>
    <r>
      <rPr>
        <sz val="12"/>
        <color theme="1"/>
        <rFont val="TH Sarabun New"/>
        <family val="2"/>
      </rPr>
      <t>กิจกรรมบริหารจัดการในสำนักงานเขตพื้นที่การศึกษา/กิจกรรมการจัดการศึกษาประถมศึกษาฯ/กิจกรรมสนับสนุนการศึกษาขั้นพื้นฐาน</t>
    </r>
  </si>
  <si>
    <t xml:space="preserve">              (นางพัชรี  เรืองรุ่ง) การเบิกจ่ายงบประมาณและการใช้จ่ายฯ</t>
  </si>
  <si>
    <t>การเบิกจ่ายงบประมาณและการใช้จ่าย</t>
  </si>
  <si>
    <r>
      <t xml:space="preserve">                                                               รายงานผลการเบิกจ่ายเงินงบประมาณ งบลงทุน   ประจำปีงบประมาณ พ.ศ. 2569                                </t>
    </r>
    <r>
      <rPr>
        <b/>
        <sz val="14"/>
        <color theme="0"/>
        <rFont val="TH Sarabun New"/>
        <family val="2"/>
      </rPr>
      <t xml:space="preserve"> รายละเอียด 2</t>
    </r>
  </si>
  <si>
    <t>งวดที่1   2,611,000 ครบ 11 ตค 67 แก้เป็น 1,997,387.31</t>
  </si>
  <si>
    <t>งวดที่ 4 บางส่วน 587,700 ครบ 9 มค 68 แก้เป็น 1,201,312.69</t>
  </si>
  <si>
    <t>ประจำเดือน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</si>
</sst>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_(* #,##0_);_(* \(#,##0\);_(* &quot;-&quot;??_);_(@_)"/>
  </numFmts>
  <fonts count="4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10"/>
      <name val="TH Sarabun New"/>
      <family val="2"/>
    </font>
    <font>
      <sz val="12"/>
      <color rgb="FFFF0000"/>
      <name val="TH Sarabun New"/>
      <family val="2"/>
    </font>
    <font>
      <sz val="12"/>
      <color theme="0"/>
      <name val="TH Sarabun New"/>
      <family val="2"/>
    </font>
    <font>
      <b/>
      <sz val="12"/>
      <color rgb="FFFF0000"/>
      <name val="TH Sarabun New"/>
      <family val="2"/>
    </font>
    <font>
      <b/>
      <sz val="14"/>
      <name val="TH Sarabun New"/>
      <family val="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sz val="10"/>
      <color theme="1"/>
      <name val="TH Sarabun New"/>
      <family val="2"/>
      <charset val="222"/>
    </font>
    <font>
      <sz val="12"/>
      <name val="TH SarabunIT๙"/>
      <family val="2"/>
    </font>
    <font>
      <sz val="10"/>
      <name val="TH Sarabun New"/>
      <family val="2"/>
      <charset val="222"/>
    </font>
    <font>
      <b/>
      <sz val="13"/>
      <name val="TH Sarabun New"/>
      <family val="2"/>
    </font>
    <font>
      <sz val="13"/>
      <name val="TH Sarabun New"/>
      <family val="2"/>
    </font>
    <font>
      <sz val="13"/>
      <color theme="1"/>
      <name val="TH Sarabun New"/>
      <family val="2"/>
    </font>
    <font>
      <sz val="10"/>
      <color rgb="FF000000"/>
      <name val="Tahoma"/>
      <family val="2"/>
      <scheme val="minor"/>
    </font>
    <font>
      <b/>
      <sz val="14"/>
      <color theme="0"/>
      <name val="TH Sarabun New"/>
      <family val="2"/>
    </font>
    <font>
      <sz val="11"/>
      <name val="TH Sarabun New"/>
      <family val="2"/>
    </font>
    <font>
      <sz val="12"/>
      <color rgb="FF000000"/>
      <name val="TH SarabunIT๙"/>
      <family val="2"/>
    </font>
    <font>
      <sz val="16"/>
      <name val="Angsana New"/>
      <family val="1"/>
    </font>
    <font>
      <sz val="12"/>
      <color theme="1"/>
      <name val="TH Sarabun New"/>
      <family val="2"/>
      <charset val="222"/>
    </font>
    <font>
      <sz val="12"/>
      <color rgb="FFFF0000"/>
      <name val="TH Sarabun New"/>
      <family val="2"/>
      <charset val="222"/>
    </font>
    <font>
      <sz val="12"/>
      <name val="TH Sarabun New"/>
      <family val="2"/>
      <charset val="222"/>
    </font>
    <font>
      <b/>
      <sz val="12"/>
      <name val="TH SarabunPSK"/>
      <family val="2"/>
      <charset val="222"/>
    </font>
    <font>
      <b/>
      <sz val="12"/>
      <color theme="0"/>
      <name val="TH Sarabun New"/>
      <family val="2"/>
    </font>
    <font>
      <sz val="16"/>
      <color theme="0"/>
      <name val="TH Sarabun New"/>
      <family val="2"/>
    </font>
    <font>
      <sz val="12"/>
      <name val="Tahoma"/>
      <family val="2"/>
    </font>
    <font>
      <sz val="12"/>
      <name val="TH SarabunPSK"/>
      <family val="2"/>
    </font>
    <font>
      <b/>
      <sz val="12"/>
      <color theme="1"/>
      <name val="TH Sarabun New"/>
      <family val="2"/>
      <charset val="222"/>
    </font>
    <font>
      <b/>
      <sz val="12"/>
      <name val="TH Sarabun New"/>
      <family val="2"/>
      <charset val="222"/>
    </font>
    <font>
      <sz val="12"/>
      <color theme="0"/>
      <name val="TH Sarabun New"/>
      <family val="2"/>
      <charset val="222"/>
    </font>
    <font>
      <sz val="9"/>
      <color theme="1"/>
      <name val="TH Sarabun New"/>
      <family val="2"/>
    </font>
    <font>
      <b/>
      <sz val="13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AD65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DC8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29" fillId="0" borderId="0"/>
  </cellStyleXfs>
  <cellXfs count="1376">
    <xf numFmtId="0" fontId="0" fillId="0" borderId="0" xfId="0"/>
    <xf numFmtId="2" fontId="4" fillId="0" borderId="0" xfId="0" applyNumberFormat="1" applyFont="1"/>
    <xf numFmtId="0" fontId="4" fillId="0" borderId="0" xfId="0" applyFont="1"/>
    <xf numFmtId="187" fontId="4" fillId="0" borderId="0" xfId="1" applyFont="1"/>
    <xf numFmtId="187" fontId="4" fillId="0" borderId="0" xfId="1" applyFont="1" applyAlignment="1">
      <alignment horizontal="right"/>
    </xf>
    <xf numFmtId="0" fontId="4" fillId="0" borderId="3" xfId="0" applyFont="1" applyBorder="1"/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5" fillId="0" borderId="0" xfId="0" applyFont="1"/>
    <xf numFmtId="187" fontId="5" fillId="0" borderId="0" xfId="1" applyFont="1"/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188" fontId="5" fillId="0" borderId="0" xfId="1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2" fontId="7" fillId="17" borderId="8" xfId="0" applyNumberFormat="1" applyFont="1" applyFill="1" applyBorder="1" applyAlignment="1">
      <alignment horizontal="center" vertical="center" wrapText="1"/>
    </xf>
    <xf numFmtId="2" fontId="7" fillId="17" borderId="12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top"/>
    </xf>
    <xf numFmtId="0" fontId="8" fillId="15" borderId="6" xfId="0" applyFont="1" applyFill="1" applyBorder="1" applyAlignment="1">
      <alignment vertical="top" wrapText="1"/>
    </xf>
    <xf numFmtId="187" fontId="8" fillId="6" borderId="6" xfId="1" applyFont="1" applyFill="1" applyBorder="1"/>
    <xf numFmtId="187" fontId="8" fillId="11" borderId="6" xfId="1" applyFont="1" applyFill="1" applyBorder="1"/>
    <xf numFmtId="187" fontId="8" fillId="6" borderId="6" xfId="1" applyFont="1" applyFill="1" applyBorder="1" applyAlignment="1">
      <alignment vertical="top"/>
    </xf>
    <xf numFmtId="187" fontId="8" fillId="7" borderId="6" xfId="1" applyFont="1" applyFill="1" applyBorder="1"/>
    <xf numFmtId="187" fontId="8" fillId="7" borderId="6" xfId="1" applyFont="1" applyFill="1" applyBorder="1" applyAlignment="1">
      <alignment vertical="top"/>
    </xf>
    <xf numFmtId="2" fontId="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vertical="top"/>
    </xf>
    <xf numFmtId="187" fontId="8" fillId="15" borderId="6" xfId="1" applyFont="1" applyFill="1" applyBorder="1" applyAlignment="1">
      <alignment vertical="top"/>
    </xf>
    <xf numFmtId="187" fontId="8" fillId="9" borderId="6" xfId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2" fontId="13" fillId="9" borderId="6" xfId="0" applyNumberFormat="1" applyFont="1" applyFill="1" applyBorder="1" applyAlignment="1">
      <alignment vertical="top" wrapText="1"/>
    </xf>
    <xf numFmtId="2" fontId="13" fillId="9" borderId="6" xfId="0" applyNumberFormat="1" applyFont="1" applyFill="1" applyBorder="1" applyAlignment="1">
      <alignment horizontal="justify" vertical="top"/>
    </xf>
    <xf numFmtId="2" fontId="13" fillId="7" borderId="6" xfId="0" applyNumberFormat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vertical="top" wrapText="1"/>
    </xf>
    <xf numFmtId="2" fontId="13" fillId="7" borderId="6" xfId="0" applyNumberFormat="1" applyFont="1" applyFill="1" applyBorder="1" applyAlignment="1">
      <alignment horizontal="justify" vertical="top"/>
    </xf>
    <xf numFmtId="0" fontId="13" fillId="0" borderId="6" xfId="0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2" fontId="13" fillId="6" borderId="6" xfId="0" applyNumberFormat="1" applyFont="1" applyFill="1" applyBorder="1" applyAlignment="1">
      <alignment vertical="top" wrapText="1"/>
    </xf>
    <xf numFmtId="2" fontId="9" fillId="6" borderId="6" xfId="0" applyNumberFormat="1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left" vertical="top" wrapText="1"/>
    </xf>
    <xf numFmtId="2" fontId="9" fillId="9" borderId="6" xfId="0" applyNumberFormat="1" applyFont="1" applyFill="1" applyBorder="1" applyAlignment="1">
      <alignment vertical="top" wrapText="1"/>
    </xf>
    <xf numFmtId="0" fontId="13" fillId="6" borderId="6" xfId="0" applyFont="1" applyFill="1" applyBorder="1" applyAlignment="1">
      <alignment horizontal="left" vertical="top" wrapText="1"/>
    </xf>
    <xf numFmtId="2" fontId="13" fillId="9" borderId="6" xfId="0" applyNumberFormat="1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vertical="top"/>
    </xf>
    <xf numFmtId="0" fontId="13" fillId="9" borderId="6" xfId="0" applyFont="1" applyFill="1" applyBorder="1" applyAlignment="1">
      <alignment horizontal="justify" vertical="top"/>
    </xf>
    <xf numFmtId="0" fontId="13" fillId="7" borderId="6" xfId="0" applyFont="1" applyFill="1" applyBorder="1" applyAlignment="1">
      <alignment horizontal="left" vertical="top" wrapText="1"/>
    </xf>
    <xf numFmtId="49" fontId="13" fillId="7" borderId="6" xfId="0" applyNumberFormat="1" applyFont="1" applyFill="1" applyBorder="1" applyAlignment="1">
      <alignment horizontal="left" vertical="top" wrapText="1"/>
    </xf>
    <xf numFmtId="2" fontId="13" fillId="0" borderId="6" xfId="0" applyNumberFormat="1" applyFont="1" applyBorder="1" applyAlignment="1">
      <alignment horizontal="left" vertical="top" wrapText="1"/>
    </xf>
    <xf numFmtId="0" fontId="13" fillId="7" borderId="6" xfId="0" applyFont="1" applyFill="1" applyBorder="1" applyAlignment="1">
      <alignment vertical="top"/>
    </xf>
    <xf numFmtId="0" fontId="13" fillId="16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24" borderId="6" xfId="0" applyFont="1" applyFill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3" fillId="6" borderId="6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2" fontId="9" fillId="0" borderId="6" xfId="0" applyNumberFormat="1" applyFont="1" applyBorder="1" applyAlignment="1">
      <alignment vertical="top" wrapText="1"/>
    </xf>
    <xf numFmtId="2" fontId="9" fillId="0" borderId="13" xfId="0" applyNumberFormat="1" applyFont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2" fontId="9" fillId="16" borderId="6" xfId="0" applyNumberFormat="1" applyFont="1" applyFill="1" applyBorder="1" applyAlignment="1">
      <alignment vertical="top" wrapText="1"/>
    </xf>
    <xf numFmtId="0" fontId="9" fillId="16" borderId="6" xfId="0" applyFont="1" applyFill="1" applyBorder="1" applyAlignment="1">
      <alignment horizontal="left" vertical="top"/>
    </xf>
    <xf numFmtId="2" fontId="9" fillId="7" borderId="6" xfId="0" applyNumberFormat="1" applyFont="1" applyFill="1" applyBorder="1" applyAlignment="1">
      <alignment vertical="top"/>
    </xf>
    <xf numFmtId="2" fontId="9" fillId="11" borderId="6" xfId="0" applyNumberFormat="1" applyFont="1" applyFill="1" applyBorder="1" applyAlignment="1">
      <alignment vertical="top" wrapText="1"/>
    </xf>
    <xf numFmtId="0" fontId="13" fillId="11" borderId="6" xfId="0" applyFont="1" applyFill="1" applyBorder="1" applyAlignment="1">
      <alignment vertical="top"/>
    </xf>
    <xf numFmtId="0" fontId="13" fillId="8" borderId="6" xfId="0" applyFont="1" applyFill="1" applyBorder="1" applyAlignment="1">
      <alignment vertical="top"/>
    </xf>
    <xf numFmtId="2" fontId="9" fillId="9" borderId="6" xfId="0" applyNumberFormat="1" applyFont="1" applyFill="1" applyBorder="1" applyAlignment="1">
      <alignment vertical="top"/>
    </xf>
    <xf numFmtId="2" fontId="9" fillId="9" borderId="13" xfId="0" applyNumberFormat="1" applyFont="1" applyFill="1" applyBorder="1" applyAlignment="1">
      <alignment vertical="top" wrapText="1"/>
    </xf>
    <xf numFmtId="0" fontId="13" fillId="9" borderId="13" xfId="0" applyFont="1" applyFill="1" applyBorder="1" applyAlignment="1">
      <alignment vertical="top" wrapText="1"/>
    </xf>
    <xf numFmtId="2" fontId="9" fillId="7" borderId="13" xfId="0" applyNumberFormat="1" applyFont="1" applyFill="1" applyBorder="1" applyAlignment="1">
      <alignment vertical="top" wrapText="1"/>
    </xf>
    <xf numFmtId="0" fontId="13" fillId="7" borderId="13" xfId="0" applyFont="1" applyFill="1" applyBorder="1" applyAlignment="1">
      <alignment vertical="top" wrapText="1"/>
    </xf>
    <xf numFmtId="2" fontId="9" fillId="0" borderId="6" xfId="0" applyNumberFormat="1" applyFont="1" applyBorder="1" applyAlignment="1">
      <alignment vertical="top"/>
    </xf>
    <xf numFmtId="2" fontId="9" fillId="0" borderId="6" xfId="0" applyNumberFormat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top"/>
    </xf>
    <xf numFmtId="0" fontId="13" fillId="3" borderId="6" xfId="0" applyFont="1" applyFill="1" applyBorder="1"/>
    <xf numFmtId="0" fontId="8" fillId="6" borderId="0" xfId="0" applyFont="1" applyFill="1" applyAlignment="1">
      <alignment horizontal="center"/>
    </xf>
    <xf numFmtId="43" fontId="8" fillId="0" borderId="0" xfId="2" applyFont="1" applyBorder="1" applyAlignment="1">
      <alignment horizontal="left"/>
    </xf>
    <xf numFmtId="2" fontId="9" fillId="0" borderId="0" xfId="0" applyNumberFormat="1" applyFont="1"/>
    <xf numFmtId="43" fontId="20" fillId="0" borderId="0" xfId="0" applyNumberFormat="1" applyFont="1" applyAlignment="1">
      <alignment horizontal="center"/>
    </xf>
    <xf numFmtId="0" fontId="13" fillId="0" borderId="0" xfId="0" applyFont="1"/>
    <xf numFmtId="43" fontId="10" fillId="0" borderId="0" xfId="2" applyFont="1" applyBorder="1" applyAlignment="1">
      <alignment horizontal="left"/>
    </xf>
    <xf numFmtId="0" fontId="10" fillId="0" borderId="0" xfId="0" applyFont="1" applyAlignment="1">
      <alignment horizontal="left"/>
    </xf>
    <xf numFmtId="2" fontId="14" fillId="7" borderId="10" xfId="0" applyNumberFormat="1" applyFont="1" applyFill="1" applyBorder="1" applyAlignment="1">
      <alignment horizontal="left" vertical="center"/>
    </xf>
    <xf numFmtId="2" fontId="13" fillId="6" borderId="6" xfId="0" applyNumberFormat="1" applyFont="1" applyFill="1" applyBorder="1" applyAlignment="1">
      <alignment horizontal="left" vertical="center"/>
    </xf>
    <xf numFmtId="2" fontId="14" fillId="14" borderId="6" xfId="0" applyNumberFormat="1" applyFont="1" applyFill="1" applyBorder="1" applyAlignment="1">
      <alignment horizontal="left" vertical="center"/>
    </xf>
    <xf numFmtId="2" fontId="13" fillId="13" borderId="6" xfId="0" applyNumberFormat="1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/>
    </xf>
    <xf numFmtId="2" fontId="9" fillId="6" borderId="5" xfId="0" applyNumberFormat="1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 wrapText="1"/>
    </xf>
    <xf numFmtId="2" fontId="14" fillId="9" borderId="10" xfId="0" applyNumberFormat="1" applyFont="1" applyFill="1" applyBorder="1" applyAlignment="1">
      <alignment horizontal="left" vertical="center" wrapText="1"/>
    </xf>
    <xf numFmtId="188" fontId="13" fillId="6" borderId="0" xfId="0" applyNumberFormat="1" applyFont="1" applyFill="1"/>
    <xf numFmtId="2" fontId="13" fillId="6" borderId="0" xfId="0" applyNumberFormat="1" applyFont="1" applyFill="1" applyAlignment="1">
      <alignment horizontal="left"/>
    </xf>
    <xf numFmtId="0" fontId="13" fillId="6" borderId="0" xfId="0" applyFont="1" applyFill="1"/>
    <xf numFmtId="43" fontId="11" fillId="0" borderId="0" xfId="2" applyFont="1" applyBorder="1" applyAlignment="1"/>
    <xf numFmtId="0" fontId="17" fillId="0" borderId="0" xfId="0" applyFont="1"/>
    <xf numFmtId="187" fontId="13" fillId="0" borderId="0" xfId="1" applyFont="1" applyBorder="1" applyAlignment="1">
      <alignment horizontal="center"/>
    </xf>
    <xf numFmtId="187" fontId="9" fillId="0" borderId="0" xfId="0" applyNumberFormat="1" applyFont="1"/>
    <xf numFmtId="49" fontId="9" fillId="0" borderId="4" xfId="1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left" vertical="center"/>
    </xf>
    <xf numFmtId="2" fontId="13" fillId="11" borderId="6" xfId="0" applyNumberFormat="1" applyFont="1" applyFill="1" applyBorder="1" applyAlignment="1">
      <alignment horizontal="left" vertical="center" wrapText="1"/>
    </xf>
    <xf numFmtId="188" fontId="13" fillId="7" borderId="5" xfId="1" applyNumberFormat="1" applyFont="1" applyFill="1" applyBorder="1" applyAlignment="1">
      <alignment horizontal="right" vertical="center"/>
    </xf>
    <xf numFmtId="187" fontId="13" fillId="7" borderId="6" xfId="1" applyFont="1" applyFill="1" applyBorder="1" applyAlignment="1">
      <alignment horizontal="left" vertical="center"/>
    </xf>
    <xf numFmtId="187" fontId="13" fillId="7" borderId="6" xfId="1" applyFont="1" applyFill="1" applyBorder="1" applyAlignment="1">
      <alignment horizontal="center" vertical="center"/>
    </xf>
    <xf numFmtId="187" fontId="13" fillId="6" borderId="5" xfId="1" applyFont="1" applyFill="1" applyBorder="1" applyAlignment="1">
      <alignment horizontal="center" vertical="top"/>
    </xf>
    <xf numFmtId="187" fontId="13" fillId="6" borderId="6" xfId="1" applyFont="1" applyFill="1" applyBorder="1" applyAlignment="1">
      <alignment horizontal="center" vertical="center"/>
    </xf>
    <xf numFmtId="187" fontId="14" fillId="6" borderId="6" xfId="1" applyFont="1" applyFill="1" applyBorder="1" applyAlignment="1">
      <alignment horizontal="center" vertical="center"/>
    </xf>
    <xf numFmtId="187" fontId="13" fillId="6" borderId="6" xfId="1" applyFont="1" applyFill="1" applyBorder="1" applyAlignment="1">
      <alignment horizontal="left" vertical="center"/>
    </xf>
    <xf numFmtId="188" fontId="13" fillId="6" borderId="6" xfId="1" applyNumberFormat="1" applyFont="1" applyFill="1" applyBorder="1" applyAlignment="1">
      <alignment horizontal="right" vertical="center"/>
    </xf>
    <xf numFmtId="187" fontId="13" fillId="6" borderId="6" xfId="1" applyFont="1" applyFill="1" applyBorder="1" applyAlignment="1">
      <alignment horizontal="center" vertical="top"/>
    </xf>
    <xf numFmtId="189" fontId="14" fillId="14" borderId="6" xfId="1" applyNumberFormat="1" applyFont="1" applyFill="1" applyBorder="1" applyAlignment="1">
      <alignment horizontal="right" vertical="center"/>
    </xf>
    <xf numFmtId="2" fontId="13" fillId="14" borderId="7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/>
    </xf>
    <xf numFmtId="188" fontId="13" fillId="13" borderId="6" xfId="1" applyNumberFormat="1" applyFont="1" applyFill="1" applyBorder="1" applyAlignment="1">
      <alignment horizontal="right" vertical="center"/>
    </xf>
    <xf numFmtId="187" fontId="13" fillId="13" borderId="6" xfId="1" applyFont="1" applyFill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center"/>
    </xf>
    <xf numFmtId="187" fontId="13" fillId="0" borderId="6" xfId="1" applyFont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vertical="top"/>
    </xf>
    <xf numFmtId="187" fontId="13" fillId="0" borderId="6" xfId="1" applyFont="1" applyBorder="1" applyAlignment="1">
      <alignment horizontal="center" vertical="top"/>
    </xf>
    <xf numFmtId="187" fontId="13" fillId="0" borderId="6" xfId="1" applyFont="1" applyBorder="1" applyAlignment="1">
      <alignment vertical="center"/>
    </xf>
    <xf numFmtId="188" fontId="13" fillId="6" borderId="9" xfId="1" applyNumberFormat="1" applyFont="1" applyFill="1" applyBorder="1" applyAlignment="1">
      <alignment horizontal="right" vertical="top"/>
    </xf>
    <xf numFmtId="187" fontId="13" fillId="12" borderId="6" xfId="1" applyFont="1" applyFill="1" applyBorder="1" applyAlignment="1">
      <alignment vertical="center"/>
    </xf>
    <xf numFmtId="188" fontId="13" fillId="9" borderId="9" xfId="1" applyNumberFormat="1" applyFont="1" applyFill="1" applyBorder="1" applyAlignment="1">
      <alignment horizontal="right" vertical="center"/>
    </xf>
    <xf numFmtId="2" fontId="13" fillId="9" borderId="6" xfId="0" applyNumberFormat="1" applyFont="1" applyFill="1" applyBorder="1" applyAlignment="1">
      <alignment horizontal="left" vertical="center" wrapText="1"/>
    </xf>
    <xf numFmtId="187" fontId="13" fillId="9" borderId="6" xfId="1" applyFont="1" applyFill="1" applyBorder="1" applyAlignment="1">
      <alignment horizontal="center" vertical="center"/>
    </xf>
    <xf numFmtId="189" fontId="13" fillId="14" borderId="6" xfId="1" applyNumberFormat="1" applyFont="1" applyFill="1" applyBorder="1" applyAlignment="1">
      <alignment horizontal="right" vertical="center"/>
    </xf>
    <xf numFmtId="2" fontId="13" fillId="14" borderId="6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 wrapText="1"/>
    </xf>
    <xf numFmtId="189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horizontal="right" vertical="center"/>
    </xf>
    <xf numFmtId="188" fontId="13" fillId="0" borderId="6" xfId="1" applyNumberFormat="1" applyFont="1" applyBorder="1" applyAlignment="1">
      <alignment horizontal="left" vertical="top" wrapText="1"/>
    </xf>
    <xf numFmtId="187" fontId="13" fillId="0" borderId="6" xfId="1" applyFont="1" applyBorder="1" applyAlignment="1">
      <alignment horizontal="right" vertical="top"/>
    </xf>
    <xf numFmtId="2" fontId="9" fillId="6" borderId="6" xfId="0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2" fontId="13" fillId="6" borderId="0" xfId="0" applyNumberFormat="1" applyFont="1" applyFill="1" applyAlignment="1">
      <alignment horizontal="left" vertical="center"/>
    </xf>
    <xf numFmtId="187" fontId="14" fillId="6" borderId="0" xfId="1" applyFont="1" applyFill="1" applyBorder="1" applyAlignment="1">
      <alignment horizontal="center"/>
    </xf>
    <xf numFmtId="187" fontId="12" fillId="6" borderId="0" xfId="1" applyFont="1" applyFill="1" applyBorder="1"/>
    <xf numFmtId="187" fontId="13" fillId="6" borderId="0" xfId="0" applyNumberFormat="1" applyFont="1" applyFill="1" applyAlignment="1">
      <alignment horizontal="left"/>
    </xf>
    <xf numFmtId="188" fontId="13" fillId="6" borderId="0" xfId="1" applyNumberFormat="1" applyFont="1" applyFill="1" applyBorder="1" applyAlignment="1"/>
    <xf numFmtId="2" fontId="13" fillId="6" borderId="0" xfId="1" applyNumberFormat="1" applyFont="1" applyFill="1" applyBorder="1" applyAlignment="1">
      <alignment horizontal="left"/>
    </xf>
    <xf numFmtId="2" fontId="13" fillId="6" borderId="0" xfId="1" applyNumberFormat="1" applyFont="1" applyFill="1" applyBorder="1" applyAlignment="1">
      <alignment horizontal="left" vertical="center"/>
    </xf>
    <xf numFmtId="187" fontId="13" fillId="6" borderId="0" xfId="0" applyNumberFormat="1" applyFont="1" applyFill="1"/>
    <xf numFmtId="187" fontId="13" fillId="6" borderId="0" xfId="1" applyFont="1" applyFill="1" applyBorder="1" applyAlignment="1"/>
    <xf numFmtId="187" fontId="13" fillId="6" borderId="0" xfId="1" applyFont="1" applyFill="1" applyBorder="1" applyAlignment="1">
      <alignment horizontal="left" vertical="center"/>
    </xf>
    <xf numFmtId="0" fontId="17" fillId="6" borderId="0" xfId="0" applyFont="1" applyFill="1"/>
    <xf numFmtId="0" fontId="9" fillId="6" borderId="0" xfId="0" applyFont="1" applyFill="1" applyAlignment="1">
      <alignment horizontal="left"/>
    </xf>
    <xf numFmtId="188" fontId="13" fillId="6" borderId="0" xfId="1" applyNumberFormat="1" applyFont="1" applyFill="1" applyBorder="1" applyAlignment="1">
      <alignment horizontal="left"/>
    </xf>
    <xf numFmtId="0" fontId="23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center" vertical="top"/>
    </xf>
    <xf numFmtId="187" fontId="9" fillId="11" borderId="6" xfId="0" applyNumberFormat="1" applyFont="1" applyFill="1" applyBorder="1" applyAlignment="1">
      <alignment horizontal="center" vertical="top"/>
    </xf>
    <xf numFmtId="2" fontId="9" fillId="15" borderId="6" xfId="1" applyNumberFormat="1" applyFont="1" applyFill="1" applyBorder="1" applyAlignment="1">
      <alignment horizontal="left" vertical="top" wrapText="1"/>
    </xf>
    <xf numFmtId="187" fontId="9" fillId="15" borderId="6" xfId="1" applyFont="1" applyFill="1" applyBorder="1" applyAlignment="1">
      <alignment vertical="top"/>
    </xf>
    <xf numFmtId="2" fontId="9" fillId="15" borderId="6" xfId="1" applyNumberFormat="1" applyFont="1" applyFill="1" applyBorder="1" applyAlignment="1">
      <alignment vertical="top"/>
    </xf>
    <xf numFmtId="2" fontId="9" fillId="9" borderId="6" xfId="1" applyNumberFormat="1" applyFont="1" applyFill="1" applyBorder="1" applyAlignment="1">
      <alignment vertical="top"/>
    </xf>
    <xf numFmtId="189" fontId="23" fillId="7" borderId="6" xfId="1" applyNumberFormat="1" applyFont="1" applyFill="1" applyBorder="1" applyAlignment="1">
      <alignment vertical="top"/>
    </xf>
    <xf numFmtId="187" fontId="9" fillId="7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vertical="top"/>
    </xf>
    <xf numFmtId="2" fontId="13" fillId="6" borderId="13" xfId="0" applyNumberFormat="1" applyFont="1" applyFill="1" applyBorder="1" applyAlignment="1">
      <alignment vertical="top" wrapText="1"/>
    </xf>
    <xf numFmtId="188" fontId="23" fillId="6" borderId="6" xfId="1" applyNumberFormat="1" applyFont="1" applyFill="1" applyBorder="1" applyAlignment="1">
      <alignment vertical="top"/>
    </xf>
    <xf numFmtId="187" fontId="9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vertical="top"/>
    </xf>
    <xf numFmtId="188" fontId="23" fillId="9" borderId="6" xfId="1" applyNumberFormat="1" applyFont="1" applyFill="1" applyBorder="1" applyAlignment="1">
      <alignment vertical="top"/>
    </xf>
    <xf numFmtId="187" fontId="9" fillId="9" borderId="6" xfId="1" applyFont="1" applyFill="1" applyBorder="1" applyAlignment="1">
      <alignment vertical="top"/>
    </xf>
    <xf numFmtId="187" fontId="13" fillId="9" borderId="6" xfId="1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vertical="top" wrapText="1"/>
    </xf>
    <xf numFmtId="187" fontId="13" fillId="4" borderId="6" xfId="0" applyNumberFormat="1" applyFont="1" applyFill="1" applyBorder="1" applyAlignment="1">
      <alignment vertical="top" wrapText="1"/>
    </xf>
    <xf numFmtId="187" fontId="13" fillId="6" borderId="6" xfId="0" applyNumberFormat="1" applyFont="1" applyFill="1" applyBorder="1" applyAlignment="1">
      <alignment vertical="top"/>
    </xf>
    <xf numFmtId="188" fontId="9" fillId="9" borderId="6" xfId="1" applyNumberFormat="1" applyFont="1" applyFill="1" applyBorder="1" applyAlignment="1">
      <alignment vertical="top" wrapText="1"/>
    </xf>
    <xf numFmtId="188" fontId="9" fillId="9" borderId="6" xfId="1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vertical="top"/>
    </xf>
    <xf numFmtId="188" fontId="23" fillId="7" borderId="6" xfId="1" applyNumberFormat="1" applyFont="1" applyFill="1" applyBorder="1" applyAlignment="1">
      <alignment vertical="top"/>
    </xf>
    <xf numFmtId="2" fontId="9" fillId="7" borderId="6" xfId="0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/>
    </xf>
    <xf numFmtId="0" fontId="13" fillId="9" borderId="6" xfId="0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horizontal="left" vertical="top" wrapText="1"/>
    </xf>
    <xf numFmtId="188" fontId="9" fillId="6" borderId="6" xfId="1" applyNumberFormat="1" applyFont="1" applyFill="1" applyBorder="1" applyAlignment="1">
      <alignment vertical="top" wrapText="1"/>
    </xf>
    <xf numFmtId="2" fontId="13" fillId="7" borderId="6" xfId="1" applyNumberFormat="1" applyFont="1" applyFill="1" applyBorder="1" applyAlignment="1">
      <alignment horizontal="left" vertical="top" wrapText="1"/>
    </xf>
    <xf numFmtId="189" fontId="23" fillId="6" borderId="6" xfId="1" applyNumberFormat="1" applyFont="1" applyFill="1" applyBorder="1" applyAlignment="1">
      <alignment vertical="top"/>
    </xf>
    <xf numFmtId="187" fontId="13" fillId="7" borderId="6" xfId="1" applyFont="1" applyFill="1" applyBorder="1" applyAlignment="1">
      <alignment horizontal="center" vertical="top" wrapText="1"/>
    </xf>
    <xf numFmtId="187" fontId="13" fillId="7" borderId="6" xfId="1" applyFont="1" applyFill="1" applyBorder="1" applyAlignment="1">
      <alignment horizontal="left" vertical="top" wrapText="1"/>
    </xf>
    <xf numFmtId="49" fontId="9" fillId="6" borderId="6" xfId="1" applyNumberFormat="1" applyFont="1" applyFill="1" applyBorder="1" applyAlignment="1">
      <alignment vertical="top" wrapText="1"/>
    </xf>
    <xf numFmtId="0" fontId="13" fillId="19" borderId="6" xfId="3" applyFont="1" applyFill="1" applyBorder="1" applyAlignment="1">
      <alignment horizontal="left" vertical="center" wrapText="1" shrinkToFit="1"/>
    </xf>
    <xf numFmtId="0" fontId="23" fillId="15" borderId="6" xfId="0" applyFont="1" applyFill="1" applyBorder="1" applyAlignment="1">
      <alignment horizontal="center" vertical="top"/>
    </xf>
    <xf numFmtId="187" fontId="9" fillId="15" borderId="6" xfId="0" applyNumberFormat="1" applyFont="1" applyFill="1" applyBorder="1" applyAlignment="1">
      <alignment horizontal="center" vertical="top"/>
    </xf>
    <xf numFmtId="0" fontId="23" fillId="16" borderId="6" xfId="0" applyFont="1" applyFill="1" applyBorder="1" applyAlignment="1">
      <alignment horizontal="center" vertical="top"/>
    </xf>
    <xf numFmtId="187" fontId="9" fillId="16" borderId="6" xfId="0" applyNumberFormat="1" applyFont="1" applyFill="1" applyBorder="1" applyAlignment="1">
      <alignment horizontal="center" vertical="top"/>
    </xf>
    <xf numFmtId="187" fontId="13" fillId="16" borderId="6" xfId="0" applyNumberFormat="1" applyFont="1" applyFill="1" applyBorder="1" applyAlignment="1">
      <alignment vertical="top"/>
    </xf>
    <xf numFmtId="0" fontId="23" fillId="6" borderId="6" xfId="0" applyFont="1" applyFill="1" applyBorder="1" applyAlignment="1">
      <alignment horizontal="center" vertical="top"/>
    </xf>
    <xf numFmtId="187" fontId="9" fillId="6" borderId="6" xfId="0" applyNumberFormat="1" applyFont="1" applyFill="1" applyBorder="1" applyAlignment="1">
      <alignment horizontal="center" vertical="top"/>
    </xf>
    <xf numFmtId="187" fontId="13" fillId="6" borderId="6" xfId="0" applyNumberFormat="1" applyFont="1" applyFill="1" applyBorder="1" applyAlignment="1">
      <alignment horizontal="center" vertical="top"/>
    </xf>
    <xf numFmtId="0" fontId="23" fillId="7" borderId="6" xfId="0" applyFont="1" applyFill="1" applyBorder="1" applyAlignment="1">
      <alignment horizontal="center" vertical="top"/>
    </xf>
    <xf numFmtId="187" fontId="9" fillId="7" borderId="6" xfId="0" applyNumberFormat="1" applyFont="1" applyFill="1" applyBorder="1" applyAlignment="1">
      <alignment horizontal="center" vertical="top"/>
    </xf>
    <xf numFmtId="2" fontId="9" fillId="15" borderId="6" xfId="0" applyNumberFormat="1" applyFont="1" applyFill="1" applyBorder="1" applyAlignment="1">
      <alignment vertical="top" wrapText="1"/>
    </xf>
    <xf numFmtId="0" fontId="13" fillId="7" borderId="6" xfId="0" applyFont="1" applyFill="1" applyBorder="1" applyAlignment="1">
      <alignment horizontal="left" vertical="top"/>
    </xf>
    <xf numFmtId="190" fontId="23" fillId="16" borderId="6" xfId="0" applyNumberFormat="1" applyFont="1" applyFill="1" applyBorder="1" applyAlignment="1">
      <alignment horizontal="center" vertical="top"/>
    </xf>
    <xf numFmtId="2" fontId="23" fillId="7" borderId="6" xfId="0" applyNumberFormat="1" applyFont="1" applyFill="1" applyBorder="1" applyAlignment="1">
      <alignment horizontal="center" vertical="top"/>
    </xf>
    <xf numFmtId="187" fontId="9" fillId="7" borderId="6" xfId="1" applyFont="1" applyFill="1" applyBorder="1" applyAlignment="1">
      <alignment horizontal="center" vertical="top"/>
    </xf>
    <xf numFmtId="2" fontId="13" fillId="7" borderId="6" xfId="0" applyNumberFormat="1" applyFont="1" applyFill="1" applyBorder="1" applyAlignment="1">
      <alignment horizontal="left" vertical="top"/>
    </xf>
    <xf numFmtId="2" fontId="9" fillId="16" borderId="6" xfId="0" applyNumberFormat="1" applyFont="1" applyFill="1" applyBorder="1" applyAlignment="1">
      <alignment vertical="top"/>
    </xf>
    <xf numFmtId="0" fontId="23" fillId="25" borderId="6" xfId="0" applyFont="1" applyFill="1" applyBorder="1" applyAlignment="1">
      <alignment horizontal="center" vertical="top"/>
    </xf>
    <xf numFmtId="2" fontId="9" fillId="25" borderId="6" xfId="0" applyNumberFormat="1" applyFont="1" applyFill="1" applyBorder="1" applyAlignment="1">
      <alignment vertical="top" wrapText="1"/>
    </xf>
    <xf numFmtId="187" fontId="9" fillId="25" borderId="6" xfId="1" applyFont="1" applyFill="1" applyBorder="1" applyAlignment="1">
      <alignment vertical="top"/>
    </xf>
    <xf numFmtId="187" fontId="9" fillId="25" borderId="6" xfId="0" applyNumberFormat="1" applyFont="1" applyFill="1" applyBorder="1" applyAlignment="1">
      <alignment horizontal="center" vertical="top"/>
    </xf>
    <xf numFmtId="0" fontId="13" fillId="25" borderId="6" xfId="0" applyFont="1" applyFill="1" applyBorder="1" applyAlignment="1">
      <alignment vertical="top"/>
    </xf>
    <xf numFmtId="0" fontId="23" fillId="4" borderId="6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vertical="top" wrapText="1"/>
    </xf>
    <xf numFmtId="187" fontId="13" fillId="16" borderId="6" xfId="0" applyNumberFormat="1" applyFont="1" applyFill="1" applyBorder="1" applyAlignment="1">
      <alignment horizontal="center" vertical="top"/>
    </xf>
    <xf numFmtId="187" fontId="23" fillId="7" borderId="6" xfId="0" applyNumberFormat="1" applyFont="1" applyFill="1" applyBorder="1" applyAlignment="1">
      <alignment horizontal="center" vertical="top"/>
    </xf>
    <xf numFmtId="0" fontId="24" fillId="0" borderId="6" xfId="0" applyFont="1" applyBorder="1" applyAlignment="1">
      <alignment vertical="top" wrapText="1"/>
    </xf>
    <xf numFmtId="187" fontId="23" fillId="6" borderId="6" xfId="0" applyNumberFormat="1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 wrapText="1"/>
    </xf>
    <xf numFmtId="2" fontId="9" fillId="15" borderId="6" xfId="0" applyNumberFormat="1" applyFont="1" applyFill="1" applyBorder="1" applyAlignment="1">
      <alignment vertical="top"/>
    </xf>
    <xf numFmtId="0" fontId="23" fillId="24" borderId="6" xfId="0" applyFont="1" applyFill="1" applyBorder="1" applyAlignment="1">
      <alignment horizontal="center" vertical="top"/>
    </xf>
    <xf numFmtId="2" fontId="9" fillId="24" borderId="6" xfId="0" applyNumberFormat="1" applyFont="1" applyFill="1" applyBorder="1" applyAlignment="1">
      <alignment vertical="top" wrapText="1"/>
    </xf>
    <xf numFmtId="2" fontId="9" fillId="24" borderId="6" xfId="0" applyNumberFormat="1" applyFont="1" applyFill="1" applyBorder="1" applyAlignment="1">
      <alignment vertical="top"/>
    </xf>
    <xf numFmtId="187" fontId="9" fillId="24" borderId="6" xfId="0" applyNumberFormat="1" applyFont="1" applyFill="1" applyBorder="1" applyAlignment="1">
      <alignment horizontal="center" vertical="top"/>
    </xf>
    <xf numFmtId="0" fontId="25" fillId="6" borderId="6" xfId="0" applyFont="1" applyFill="1" applyBorder="1" applyAlignment="1">
      <alignment horizontal="center" vertical="top"/>
    </xf>
    <xf numFmtId="2" fontId="13" fillId="0" borderId="6" xfId="0" applyNumberFormat="1" applyFont="1" applyBorder="1" applyAlignment="1">
      <alignment vertical="top" wrapText="1"/>
    </xf>
    <xf numFmtId="0" fontId="24" fillId="0" borderId="6" xfId="0" applyFont="1" applyBorder="1" applyAlignment="1">
      <alignment vertical="top"/>
    </xf>
    <xf numFmtId="187" fontId="9" fillId="15" borderId="6" xfId="1" applyFont="1" applyFill="1" applyBorder="1" applyAlignment="1">
      <alignment vertical="top" wrapText="1"/>
    </xf>
    <xf numFmtId="187" fontId="9" fillId="16" borderId="6" xfId="1" applyFont="1" applyFill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center" wrapText="1"/>
    </xf>
    <xf numFmtId="1" fontId="9" fillId="16" borderId="6" xfId="1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vertical="top" wrapText="1"/>
    </xf>
    <xf numFmtId="187" fontId="9" fillId="16" borderId="6" xfId="0" applyNumberFormat="1" applyFont="1" applyFill="1" applyBorder="1" applyAlignment="1">
      <alignment horizontal="center" vertical="top" wrapText="1"/>
    </xf>
    <xf numFmtId="187" fontId="9" fillId="7" borderId="6" xfId="0" applyNumberFormat="1" applyFont="1" applyFill="1" applyBorder="1" applyAlignment="1">
      <alignment horizontal="center" vertical="top" wrapText="1"/>
    </xf>
    <xf numFmtId="187" fontId="23" fillId="7" borderId="6" xfId="1" applyFont="1" applyFill="1" applyBorder="1" applyAlignment="1">
      <alignment horizontal="center" vertical="top"/>
    </xf>
    <xf numFmtId="0" fontId="23" fillId="6" borderId="13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top" wrapText="1"/>
    </xf>
    <xf numFmtId="187" fontId="9" fillId="6" borderId="6" xfId="1" applyFont="1" applyFill="1" applyBorder="1" applyAlignment="1">
      <alignment horizontal="center" vertical="top"/>
    </xf>
    <xf numFmtId="187" fontId="23" fillId="6" borderId="6" xfId="1" applyFont="1" applyFill="1" applyBorder="1" applyAlignment="1">
      <alignment horizontal="center" vertical="top"/>
    </xf>
    <xf numFmtId="191" fontId="23" fillId="6" borderId="6" xfId="1" applyNumberFormat="1" applyFont="1" applyFill="1" applyBorder="1" applyAlignment="1">
      <alignment horizontal="center" vertical="top"/>
    </xf>
    <xf numFmtId="190" fontId="9" fillId="16" borderId="6" xfId="0" applyNumberFormat="1" applyFont="1" applyFill="1" applyBorder="1" applyAlignment="1">
      <alignment horizontal="left" vertical="top" wrapText="1"/>
    </xf>
    <xf numFmtId="187" fontId="9" fillId="7" borderId="6" xfId="1" applyFont="1" applyFill="1" applyBorder="1" applyAlignment="1">
      <alignment horizontal="left" vertical="top" wrapText="1"/>
    </xf>
    <xf numFmtId="187" fontId="9" fillId="0" borderId="6" xfId="1" applyFont="1" applyBorder="1" applyAlignment="1">
      <alignment vertical="top" wrapText="1"/>
    </xf>
    <xf numFmtId="0" fontId="23" fillId="9" borderId="6" xfId="0" applyFont="1" applyFill="1" applyBorder="1" applyAlignment="1">
      <alignment horizontal="center" vertical="top"/>
    </xf>
    <xf numFmtId="187" fontId="9" fillId="9" borderId="6" xfId="0" applyNumberFormat="1" applyFont="1" applyFill="1" applyBorder="1" applyAlignment="1">
      <alignment horizontal="center" vertical="top"/>
    </xf>
    <xf numFmtId="187" fontId="9" fillId="0" borderId="13" xfId="0" applyNumberFormat="1" applyFont="1" applyBorder="1" applyAlignment="1">
      <alignment horizontal="center" vertical="top"/>
    </xf>
    <xf numFmtId="187" fontId="13" fillId="0" borderId="13" xfId="0" applyNumberFormat="1" applyFont="1" applyBorder="1" applyAlignment="1">
      <alignment horizontal="center" vertical="top"/>
    </xf>
    <xf numFmtId="187" fontId="13" fillId="0" borderId="6" xfId="0" applyNumberFormat="1" applyFont="1" applyBorder="1" applyAlignment="1">
      <alignment horizontal="center" vertical="top"/>
    </xf>
    <xf numFmtId="187" fontId="9" fillId="0" borderId="6" xfId="0" applyNumberFormat="1" applyFont="1" applyBorder="1" applyAlignment="1">
      <alignment horizontal="center" vertical="top"/>
    </xf>
    <xf numFmtId="0" fontId="13" fillId="4" borderId="6" xfId="0" applyFont="1" applyFill="1" applyBorder="1" applyAlignment="1">
      <alignment vertical="top" wrapText="1"/>
    </xf>
    <xf numFmtId="187" fontId="9" fillId="8" borderId="6" xfId="0" applyNumberFormat="1" applyFont="1" applyFill="1" applyBorder="1" applyAlignment="1">
      <alignment horizontal="center" vertical="top"/>
    </xf>
    <xf numFmtId="187" fontId="9" fillId="9" borderId="13" xfId="0" applyNumberFormat="1" applyFont="1" applyFill="1" applyBorder="1" applyAlignment="1">
      <alignment horizontal="center" vertical="top"/>
    </xf>
    <xf numFmtId="0" fontId="13" fillId="7" borderId="6" xfId="0" applyFont="1" applyFill="1" applyBorder="1" applyAlignment="1">
      <alignment vertical="top" wrapText="1"/>
    </xf>
    <xf numFmtId="188" fontId="23" fillId="9" borderId="13" xfId="0" applyNumberFormat="1" applyFont="1" applyFill="1" applyBorder="1" applyAlignment="1">
      <alignment horizontal="center" vertical="top"/>
    </xf>
    <xf numFmtId="0" fontId="23" fillId="7" borderId="13" xfId="0" applyFont="1" applyFill="1" applyBorder="1" applyAlignment="1">
      <alignment horizontal="center" vertical="top"/>
    </xf>
    <xf numFmtId="187" fontId="9" fillId="7" borderId="13" xfId="0" applyNumberFormat="1" applyFont="1" applyFill="1" applyBorder="1" applyAlignment="1">
      <alignment horizontal="center" vertical="top"/>
    </xf>
    <xf numFmtId="0" fontId="23" fillId="3" borderId="6" xfId="0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/>
    </xf>
    <xf numFmtId="187" fontId="9" fillId="3" borderId="6" xfId="0" applyNumberFormat="1" applyFont="1" applyFill="1" applyBorder="1" applyAlignment="1">
      <alignment horizontal="center"/>
    </xf>
    <xf numFmtId="2" fontId="13" fillId="3" borderId="6" xfId="0" applyNumberFormat="1" applyFont="1" applyFill="1" applyBorder="1"/>
    <xf numFmtId="187" fontId="9" fillId="3" borderId="6" xfId="1" applyFont="1" applyFill="1" applyBorder="1" applyAlignment="1">
      <alignment horizontal="center"/>
    </xf>
    <xf numFmtId="187" fontId="16" fillId="3" borderId="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0" applyFont="1"/>
    <xf numFmtId="2" fontId="10" fillId="7" borderId="6" xfId="0" applyNumberFormat="1" applyFont="1" applyFill="1" applyBorder="1" applyAlignment="1">
      <alignment horizontal="left"/>
    </xf>
    <xf numFmtId="0" fontId="13" fillId="10" borderId="6" xfId="0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left"/>
    </xf>
    <xf numFmtId="0" fontId="10" fillId="6" borderId="6" xfId="0" applyFont="1" applyFill="1" applyBorder="1" applyAlignment="1">
      <alignment vertical="top"/>
    </xf>
    <xf numFmtId="0" fontId="13" fillId="22" borderId="6" xfId="0" applyFont="1" applyFill="1" applyBorder="1" applyAlignment="1">
      <alignment horizontal="center" vertical="center"/>
    </xf>
    <xf numFmtId="2" fontId="10" fillId="22" borderId="6" xfId="0" applyNumberFormat="1" applyFont="1" applyFill="1" applyBorder="1" applyAlignment="1">
      <alignment vertical="top" wrapText="1"/>
    </xf>
    <xf numFmtId="2" fontId="10" fillId="6" borderId="6" xfId="0" applyNumberFormat="1" applyFont="1" applyFill="1" applyBorder="1" applyAlignment="1">
      <alignment vertical="top" wrapText="1"/>
    </xf>
    <xf numFmtId="187" fontId="21" fillId="11" borderId="6" xfId="1" applyFont="1" applyFill="1" applyBorder="1"/>
    <xf numFmtId="1" fontId="9" fillId="15" borderId="6" xfId="1" applyNumberFormat="1" applyFont="1" applyFill="1" applyBorder="1" applyAlignment="1">
      <alignment horizontal="center" vertical="center" wrapText="1"/>
    </xf>
    <xf numFmtId="1" fontId="8" fillId="15" borderId="6" xfId="1" applyNumberFormat="1" applyFont="1" applyFill="1" applyBorder="1" applyAlignment="1">
      <alignment horizontal="left" vertical="top" wrapText="1"/>
    </xf>
    <xf numFmtId="2" fontId="21" fillId="15" borderId="6" xfId="1" applyNumberFormat="1" applyFont="1" applyFill="1" applyBorder="1" applyAlignment="1">
      <alignment vertical="top"/>
    </xf>
    <xf numFmtId="188" fontId="9" fillId="9" borderId="10" xfId="1" applyNumberFormat="1" applyFont="1" applyFill="1" applyBorder="1" applyAlignment="1">
      <alignment horizontal="center" vertical="center"/>
    </xf>
    <xf numFmtId="49" fontId="8" fillId="9" borderId="6" xfId="1" applyNumberFormat="1" applyFont="1" applyFill="1" applyBorder="1" applyAlignment="1">
      <alignment vertical="top" wrapText="1"/>
    </xf>
    <xf numFmtId="187" fontId="21" fillId="9" borderId="6" xfId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/>
    <xf numFmtId="187" fontId="21" fillId="15" borderId="6" xfId="1" applyFont="1" applyFill="1" applyBorder="1" applyAlignment="1">
      <alignment vertical="top"/>
    </xf>
    <xf numFmtId="189" fontId="9" fillId="7" borderId="6" xfId="1" applyNumberFormat="1" applyFont="1" applyFill="1" applyBorder="1" applyAlignment="1">
      <alignment horizontal="center" vertical="center"/>
    </xf>
    <xf numFmtId="2" fontId="8" fillId="7" borderId="6" xfId="1" applyNumberFormat="1" applyFont="1" applyFill="1" applyBorder="1" applyAlignment="1">
      <alignment horizontal="left"/>
    </xf>
    <xf numFmtId="2" fontId="21" fillId="7" borderId="6" xfId="1" applyNumberFormat="1" applyFont="1" applyFill="1" applyBorder="1"/>
    <xf numFmtId="2" fontId="21" fillId="7" borderId="6" xfId="1" applyNumberFormat="1" applyFont="1" applyFill="1" applyBorder="1" applyAlignment="1">
      <alignment vertical="top"/>
    </xf>
    <xf numFmtId="187" fontId="21" fillId="9" borderId="6" xfId="1" applyFont="1" applyFill="1" applyBorder="1"/>
    <xf numFmtId="49" fontId="8" fillId="7" borderId="6" xfId="1" applyNumberFormat="1" applyFont="1" applyFill="1" applyBorder="1" applyAlignment="1">
      <alignment horizontal="left"/>
    </xf>
    <xf numFmtId="187" fontId="21" fillId="7" borderId="6" xfId="1" applyFont="1" applyFill="1" applyBorder="1"/>
    <xf numFmtId="187" fontId="13" fillId="6" borderId="6" xfId="0" applyNumberFormat="1" applyFont="1" applyFill="1" applyBorder="1" applyAlignment="1">
      <alignment horizontal="center" vertical="center"/>
    </xf>
    <xf numFmtId="2" fontId="10" fillId="15" borderId="6" xfId="0" applyNumberFormat="1" applyFont="1" applyFill="1" applyBorder="1" applyAlignment="1">
      <alignment vertical="top" wrapText="1"/>
    </xf>
    <xf numFmtId="0" fontId="15" fillId="6" borderId="6" xfId="0" applyFont="1" applyFill="1" applyBorder="1" applyAlignment="1">
      <alignment vertical="top" wrapText="1"/>
    </xf>
    <xf numFmtId="0" fontId="13" fillId="23" borderId="6" xfId="0" applyFont="1" applyFill="1" applyBorder="1" applyAlignment="1">
      <alignment horizontal="center" vertical="center"/>
    </xf>
    <xf numFmtId="2" fontId="13" fillId="6" borderId="6" xfId="0" applyNumberFormat="1" applyFont="1" applyFill="1" applyBorder="1" applyAlignment="1">
      <alignment horizontal="center" vertical="center"/>
    </xf>
    <xf numFmtId="2" fontId="13" fillId="6" borderId="6" xfId="0" applyNumberFormat="1" applyFont="1" applyFill="1" applyBorder="1" applyAlignment="1">
      <alignment horizontal="left" vertical="top"/>
    </xf>
    <xf numFmtId="188" fontId="9" fillId="9" borderId="5" xfId="1" applyNumberFormat="1" applyFont="1" applyFill="1" applyBorder="1" applyAlignment="1">
      <alignment horizontal="center" vertical="center"/>
    </xf>
    <xf numFmtId="49" fontId="8" fillId="9" borderId="5" xfId="1" applyNumberFormat="1" applyFont="1" applyFill="1" applyBorder="1" applyAlignment="1">
      <alignment vertical="top" wrapText="1"/>
    </xf>
    <xf numFmtId="187" fontId="8" fillId="9" borderId="5" xfId="1" applyFont="1" applyFill="1" applyBorder="1" applyAlignment="1">
      <alignment vertical="top"/>
    </xf>
    <xf numFmtId="188" fontId="9" fillId="15" borderId="6" xfId="1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left" vertical="top" wrapText="1"/>
    </xf>
    <xf numFmtId="0" fontId="13" fillId="15" borderId="6" xfId="0" applyFont="1" applyFill="1" applyBorder="1" applyAlignment="1">
      <alignment horizontal="center" vertical="center"/>
    </xf>
    <xf numFmtId="2" fontId="8" fillId="9" borderId="5" xfId="1" applyNumberFormat="1" applyFont="1" applyFill="1" applyBorder="1" applyAlignment="1">
      <alignment vertical="top" wrapText="1"/>
    </xf>
    <xf numFmtId="187" fontId="8" fillId="15" borderId="6" xfId="1" applyFont="1" applyFill="1" applyBorder="1"/>
    <xf numFmtId="187" fontId="21" fillId="15" borderId="6" xfId="1" applyFont="1" applyFill="1" applyBorder="1"/>
    <xf numFmtId="187" fontId="21" fillId="6" borderId="6" xfId="1" applyFont="1" applyFill="1" applyBorder="1"/>
    <xf numFmtId="187" fontId="21" fillId="7" borderId="6" xfId="1" applyFont="1" applyFill="1" applyBorder="1" applyAlignment="1">
      <alignment vertical="top"/>
    </xf>
    <xf numFmtId="188" fontId="9" fillId="6" borderId="6" xfId="1" applyNumberFormat="1" applyFont="1" applyFill="1" applyBorder="1" applyAlignment="1">
      <alignment horizontal="left" vertical="center"/>
    </xf>
    <xf numFmtId="188" fontId="9" fillId="15" borderId="6" xfId="1" applyNumberFormat="1" applyFont="1" applyFill="1" applyBorder="1" applyAlignment="1">
      <alignment horizontal="left" vertical="center"/>
    </xf>
    <xf numFmtId="2" fontId="8" fillId="7" borderId="1" xfId="1" applyNumberFormat="1" applyFont="1" applyFill="1" applyBorder="1" applyAlignment="1">
      <alignment vertical="top" wrapText="1"/>
    </xf>
    <xf numFmtId="187" fontId="8" fillId="7" borderId="5" xfId="1" applyFont="1" applyFill="1" applyBorder="1" applyAlignment="1">
      <alignment vertical="top"/>
    </xf>
    <xf numFmtId="187" fontId="13" fillId="25" borderId="6" xfId="0" applyNumberFormat="1" applyFont="1" applyFill="1" applyBorder="1" applyAlignment="1">
      <alignment horizontal="center" vertical="center"/>
    </xf>
    <xf numFmtId="2" fontId="10" fillId="25" borderId="6" xfId="0" applyNumberFormat="1" applyFont="1" applyFill="1" applyBorder="1" applyAlignment="1">
      <alignment horizontal="left" vertical="top"/>
    </xf>
    <xf numFmtId="188" fontId="8" fillId="15" borderId="6" xfId="1" applyNumberFormat="1" applyFont="1" applyFill="1" applyBorder="1" applyAlignment="1">
      <alignment horizontal="center" vertical="center" wrapText="1"/>
    </xf>
    <xf numFmtId="187" fontId="13" fillId="6" borderId="2" xfId="0" applyNumberFormat="1" applyFont="1" applyFill="1" applyBorder="1" applyAlignment="1">
      <alignment horizontal="center" vertical="center"/>
    </xf>
    <xf numFmtId="187" fontId="21" fillId="6" borderId="6" xfId="1" applyFont="1" applyFill="1" applyBorder="1" applyAlignment="1">
      <alignment vertical="top"/>
    </xf>
    <xf numFmtId="0" fontId="13" fillId="6" borderId="7" xfId="0" applyFont="1" applyFill="1" applyBorder="1" applyAlignment="1">
      <alignment horizontal="center" vertical="center"/>
    </xf>
    <xf numFmtId="187" fontId="10" fillId="7" borderId="1" xfId="1" applyFont="1" applyFill="1" applyBorder="1" applyAlignment="1">
      <alignment horizontal="left"/>
    </xf>
    <xf numFmtId="187" fontId="13" fillId="6" borderId="6" xfId="0" applyNumberFormat="1" applyFont="1" applyFill="1" applyBorder="1" applyAlignment="1">
      <alignment horizontal="left"/>
    </xf>
    <xf numFmtId="189" fontId="9" fillId="11" borderId="6" xfId="1" applyNumberFormat="1" applyFont="1" applyFill="1" applyBorder="1" applyAlignment="1">
      <alignment horizontal="center" vertical="center"/>
    </xf>
    <xf numFmtId="49" fontId="9" fillId="11" borderId="6" xfId="1" applyNumberFormat="1" applyFont="1" applyFill="1" applyBorder="1" applyAlignment="1">
      <alignment horizontal="left" vertical="top"/>
    </xf>
    <xf numFmtId="187" fontId="9" fillId="11" borderId="6" xfId="1" applyFont="1" applyFill="1" applyBorder="1" applyAlignment="1">
      <alignment vertical="top"/>
    </xf>
    <xf numFmtId="187" fontId="21" fillId="11" borderId="6" xfId="1" applyFont="1" applyFill="1" applyBorder="1" applyAlignment="1">
      <alignment vertical="top"/>
    </xf>
    <xf numFmtId="2" fontId="8" fillId="15" borderId="6" xfId="1" applyNumberFormat="1" applyFont="1" applyFill="1" applyBorder="1" applyAlignment="1">
      <alignment horizontal="left" vertical="top" wrapText="1"/>
    </xf>
    <xf numFmtId="188" fontId="9" fillId="9" borderId="6" xfId="1" applyNumberFormat="1" applyFont="1" applyFill="1" applyBorder="1" applyAlignment="1">
      <alignment horizontal="center" vertical="center"/>
    </xf>
    <xf numFmtId="2" fontId="21" fillId="9" borderId="6" xfId="1" applyNumberFormat="1" applyFont="1" applyFill="1" applyBorder="1" applyAlignment="1">
      <alignment vertical="top"/>
    </xf>
    <xf numFmtId="0" fontId="10" fillId="23" borderId="6" xfId="0" applyFont="1" applyFill="1" applyBorder="1" applyAlignment="1">
      <alignment horizontal="center"/>
    </xf>
    <xf numFmtId="0" fontId="13" fillId="16" borderId="6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/>
    </xf>
    <xf numFmtId="187" fontId="8" fillId="16" borderId="6" xfId="1" applyFont="1" applyFill="1" applyBorder="1" applyAlignment="1">
      <alignment horizontal="right"/>
    </xf>
    <xf numFmtId="0" fontId="10" fillId="6" borderId="0" xfId="0" applyFont="1" applyFill="1"/>
    <xf numFmtId="187" fontId="10" fillId="6" borderId="0" xfId="1" applyFont="1" applyFill="1" applyBorder="1"/>
    <xf numFmtId="2" fontId="10" fillId="6" borderId="0" xfId="0" applyNumberFormat="1" applyFont="1" applyFill="1"/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/>
    </xf>
    <xf numFmtId="187" fontId="10" fillId="6" borderId="0" xfId="1" applyFont="1" applyFill="1"/>
    <xf numFmtId="187" fontId="10" fillId="6" borderId="0" xfId="1" applyFont="1" applyFill="1" applyAlignment="1">
      <alignment horizontal="right"/>
    </xf>
    <xf numFmtId="187" fontId="10" fillId="0" borderId="0" xfId="1" applyFont="1" applyAlignment="1">
      <alignment horizontal="right"/>
    </xf>
    <xf numFmtId="2" fontId="10" fillId="0" borderId="0" xfId="1" applyNumberFormat="1" applyFont="1" applyBorder="1" applyAlignment="1">
      <alignment horizontal="left"/>
    </xf>
    <xf numFmtId="187" fontId="10" fillId="6" borderId="0" xfId="1" applyFont="1" applyFill="1" applyBorder="1" applyAlignment="1">
      <alignment horizontal="center"/>
    </xf>
    <xf numFmtId="187" fontId="10" fillId="0" borderId="0" xfId="1" applyFont="1" applyBorder="1" applyAlignment="1">
      <alignment horizontal="right"/>
    </xf>
    <xf numFmtId="187" fontId="8" fillId="6" borderId="0" xfId="1" applyFont="1" applyFill="1" applyBorder="1"/>
    <xf numFmtId="2" fontId="8" fillId="6" borderId="0" xfId="1" applyNumberFormat="1" applyFont="1" applyFill="1" applyBorder="1"/>
    <xf numFmtId="187" fontId="10" fillId="0" borderId="0" xfId="1" applyFont="1" applyBorder="1" applyAlignment="1">
      <alignment vertical="center"/>
    </xf>
    <xf numFmtId="187" fontId="10" fillId="0" borderId="0" xfId="1" applyFont="1" applyBorder="1" applyAlignment="1">
      <alignment horizontal="left"/>
    </xf>
    <xf numFmtId="0" fontId="10" fillId="0" borderId="0" xfId="1" applyNumberFormat="1" applyFont="1" applyAlignment="1"/>
    <xf numFmtId="49" fontId="7" fillId="17" borderId="6" xfId="0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vertical="center"/>
    </xf>
    <xf numFmtId="49" fontId="7" fillId="11" borderId="6" xfId="0" applyNumberFormat="1" applyFont="1" applyFill="1" applyBorder="1" applyAlignment="1">
      <alignment vertical="center" wrapText="1"/>
    </xf>
    <xf numFmtId="2" fontId="7" fillId="11" borderId="6" xfId="0" applyNumberFormat="1" applyFont="1" applyFill="1" applyBorder="1" applyAlignment="1">
      <alignment horizontal="center" vertical="center" wrapText="1"/>
    </xf>
    <xf numFmtId="43" fontId="8" fillId="11" borderId="6" xfId="0" applyNumberFormat="1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49" fontId="7" fillId="15" borderId="6" xfId="0" applyNumberFormat="1" applyFont="1" applyFill="1" applyBorder="1" applyAlignment="1">
      <alignment vertical="center" wrapText="1"/>
    </xf>
    <xf numFmtId="2" fontId="7" fillId="15" borderId="11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2" fontId="7" fillId="9" borderId="6" xfId="0" applyNumberFormat="1" applyFont="1" applyFill="1" applyBorder="1" applyAlignment="1">
      <alignment vertical="center" wrapText="1"/>
    </xf>
    <xf numFmtId="2" fontId="8" fillId="9" borderId="11" xfId="0" applyNumberFormat="1" applyFont="1" applyFill="1" applyBorder="1" applyAlignment="1">
      <alignment horizontal="center" vertical="center" wrapText="1"/>
    </xf>
    <xf numFmtId="43" fontId="8" fillId="9" borderId="6" xfId="0" applyNumberFormat="1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3" fontId="8" fillId="7" borderId="6" xfId="0" applyNumberFormat="1" applyFont="1" applyFill="1" applyBorder="1" applyAlignment="1">
      <alignment vertical="center"/>
    </xf>
    <xf numFmtId="0" fontId="8" fillId="25" borderId="6" xfId="0" applyFont="1" applyFill="1" applyBorder="1" applyAlignment="1">
      <alignment vertical="center"/>
    </xf>
    <xf numFmtId="2" fontId="8" fillId="25" borderId="6" xfId="0" applyNumberFormat="1" applyFont="1" applyFill="1" applyBorder="1" applyAlignment="1">
      <alignment horizontal="center" vertical="center" wrapText="1"/>
    </xf>
    <xf numFmtId="2" fontId="8" fillId="25" borderId="11" xfId="0" applyNumberFormat="1" applyFont="1" applyFill="1" applyBorder="1" applyAlignment="1">
      <alignment horizontal="center" vertical="center" wrapText="1"/>
    </xf>
    <xf numFmtId="187" fontId="8" fillId="25" borderId="6" xfId="1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" vertical="center" wrapText="1"/>
    </xf>
    <xf numFmtId="187" fontId="8" fillId="0" borderId="6" xfId="1" applyFont="1" applyBorder="1" applyAlignment="1">
      <alignment vertical="center"/>
    </xf>
    <xf numFmtId="2" fontId="8" fillId="0" borderId="11" xfId="0" applyNumberFormat="1" applyFont="1" applyBorder="1" applyAlignment="1">
      <alignment horizontal="center" vertical="center" wrapText="1"/>
    </xf>
    <xf numFmtId="2" fontId="7" fillId="15" borderId="6" xfId="0" applyNumberFormat="1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top"/>
    </xf>
    <xf numFmtId="49" fontId="8" fillId="15" borderId="6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right" vertical="center"/>
    </xf>
    <xf numFmtId="2" fontId="8" fillId="6" borderId="6" xfId="0" applyNumberFormat="1" applyFont="1" applyFill="1" applyBorder="1" applyAlignment="1">
      <alignment horizontal="left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43" fontId="8" fillId="6" borderId="6" xfId="0" applyNumberFormat="1" applyFont="1" applyFill="1" applyBorder="1" applyAlignment="1">
      <alignment vertical="center"/>
    </xf>
    <xf numFmtId="1" fontId="8" fillId="6" borderId="11" xfId="0" applyNumberFormat="1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vertical="center" wrapText="1"/>
    </xf>
    <xf numFmtId="2" fontId="8" fillId="15" borderId="6" xfId="0" applyNumberFormat="1" applyFont="1" applyFill="1" applyBorder="1" applyAlignment="1">
      <alignment horizontal="center" vertical="center" wrapText="1"/>
    </xf>
    <xf numFmtId="187" fontId="8" fillId="7" borderId="11" xfId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/>
    </xf>
    <xf numFmtId="2" fontId="8" fillId="6" borderId="6" xfId="0" applyNumberFormat="1" applyFont="1" applyFill="1" applyBorder="1" applyAlignment="1">
      <alignment horizontal="left" vertical="center"/>
    </xf>
    <xf numFmtId="2" fontId="7" fillId="6" borderId="11" xfId="0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vertical="center"/>
    </xf>
    <xf numFmtId="2" fontId="7" fillId="11" borderId="6" xfId="0" applyNumberFormat="1" applyFont="1" applyFill="1" applyBorder="1" applyAlignment="1">
      <alignment horizontal="left" vertical="center" wrapText="1"/>
    </xf>
    <xf numFmtId="187" fontId="8" fillId="11" borderId="6" xfId="1" applyFont="1" applyFill="1" applyBorder="1" applyAlignment="1">
      <alignment vertical="center"/>
    </xf>
    <xf numFmtId="0" fontId="8" fillId="12" borderId="6" xfId="0" applyFont="1" applyFill="1" applyBorder="1" applyAlignment="1">
      <alignment vertical="center"/>
    </xf>
    <xf numFmtId="2" fontId="7" fillId="12" borderId="6" xfId="0" applyNumberFormat="1" applyFont="1" applyFill="1" applyBorder="1" applyAlignment="1">
      <alignment horizontal="center" vertical="center" wrapText="1"/>
    </xf>
    <xf numFmtId="187" fontId="8" fillId="12" borderId="6" xfId="1" applyFont="1" applyFill="1" applyBorder="1" applyAlignment="1">
      <alignment vertical="center"/>
    </xf>
    <xf numFmtId="2" fontId="8" fillId="9" borderId="6" xfId="1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horizontal="left" vertical="center"/>
    </xf>
    <xf numFmtId="1" fontId="8" fillId="7" borderId="6" xfId="1" applyNumberFormat="1" applyFont="1" applyFill="1" applyBorder="1" applyAlignment="1">
      <alignment horizontal="center" vertical="center" wrapText="1"/>
    </xf>
    <xf numFmtId="187" fontId="8" fillId="7" borderId="6" xfId="1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2" fontId="7" fillId="4" borderId="6" xfId="0" applyNumberFormat="1" applyFont="1" applyFill="1" applyBorder="1" applyAlignment="1">
      <alignment horizontal="center" vertical="center" wrapText="1"/>
    </xf>
    <xf numFmtId="187" fontId="8" fillId="4" borderId="6" xfId="1" applyFont="1" applyFill="1" applyBorder="1" applyAlignment="1">
      <alignment vertical="center"/>
    </xf>
    <xf numFmtId="2" fontId="8" fillId="6" borderId="6" xfId="0" applyNumberFormat="1" applyFont="1" applyFill="1" applyBorder="1" applyAlignment="1">
      <alignment vertical="center"/>
    </xf>
    <xf numFmtId="2" fontId="8" fillId="6" borderId="6" xfId="1" applyNumberFormat="1" applyFont="1" applyFill="1" applyBorder="1" applyAlignment="1">
      <alignment horizontal="center" vertical="center" wrapText="1"/>
    </xf>
    <xf numFmtId="187" fontId="8" fillId="6" borderId="10" xfId="1" applyFont="1" applyFill="1" applyBorder="1" applyAlignment="1">
      <alignment vertical="center"/>
    </xf>
    <xf numFmtId="187" fontId="8" fillId="7" borderId="6" xfId="1" applyFont="1" applyFill="1" applyBorder="1" applyAlignment="1">
      <alignment vertical="center"/>
    </xf>
    <xf numFmtId="187" fontId="7" fillId="7" borderId="6" xfId="1" applyFont="1" applyFill="1" applyBorder="1" applyAlignment="1">
      <alignment vertical="center"/>
    </xf>
    <xf numFmtId="187" fontId="8" fillId="7" borderId="10" xfId="1" applyFont="1" applyFill="1" applyBorder="1" applyAlignment="1">
      <alignment vertical="center"/>
    </xf>
    <xf numFmtId="187" fontId="8" fillId="4" borderId="6" xfId="1" applyFont="1" applyFill="1" applyBorder="1" applyAlignment="1">
      <alignment vertical="center" wrapText="1"/>
    </xf>
    <xf numFmtId="2" fontId="8" fillId="4" borderId="6" xfId="1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2" fontId="8" fillId="4" borderId="6" xfId="0" applyNumberFormat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187" fontId="8" fillId="4" borderId="10" xfId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/>
    </xf>
    <xf numFmtId="2" fontId="7" fillId="5" borderId="6" xfId="0" applyNumberFormat="1" applyFont="1" applyFill="1" applyBorder="1" applyAlignment="1">
      <alignment vertical="center" wrapText="1"/>
    </xf>
    <xf numFmtId="2" fontId="8" fillId="5" borderId="6" xfId="0" applyNumberFormat="1" applyFont="1" applyFill="1" applyBorder="1" applyAlignment="1">
      <alignment horizontal="center" vertical="center" wrapText="1"/>
    </xf>
    <xf numFmtId="187" fontId="8" fillId="5" borderId="6" xfId="1" applyFont="1" applyFill="1" applyBorder="1" applyAlignment="1">
      <alignment vertical="center"/>
    </xf>
    <xf numFmtId="187" fontId="8" fillId="5" borderId="10" xfId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vertical="center"/>
    </xf>
    <xf numFmtId="0" fontId="8" fillId="7" borderId="6" xfId="1" applyNumberFormat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vertical="center" wrapText="1"/>
    </xf>
    <xf numFmtId="2" fontId="8" fillId="15" borderId="6" xfId="1" applyNumberFormat="1" applyFont="1" applyFill="1" applyBorder="1" applyAlignment="1">
      <alignment horizontal="center" vertical="center" wrapText="1"/>
    </xf>
    <xf numFmtId="187" fontId="8" fillId="15" borderId="6" xfId="1" applyFont="1" applyFill="1" applyBorder="1" applyAlignment="1">
      <alignment vertical="center"/>
    </xf>
    <xf numFmtId="187" fontId="8" fillId="15" borderId="10" xfId="1" applyFont="1" applyFill="1" applyBorder="1" applyAlignment="1">
      <alignment vertical="center"/>
    </xf>
    <xf numFmtId="187" fontId="8" fillId="15" borderId="6" xfId="1" applyFont="1" applyFill="1" applyBorder="1" applyAlignment="1">
      <alignment vertical="center" wrapText="1"/>
    </xf>
    <xf numFmtId="1" fontId="8" fillId="6" borderId="6" xfId="1" applyNumberFormat="1" applyFont="1" applyFill="1" applyBorder="1" applyAlignment="1">
      <alignment horizontal="center" vertical="center" wrapText="1"/>
    </xf>
    <xf numFmtId="188" fontId="8" fillId="9" borderId="6" xfId="0" applyNumberFormat="1" applyFont="1" applyFill="1" applyBorder="1" applyAlignment="1">
      <alignment vertical="center"/>
    </xf>
    <xf numFmtId="2" fontId="8" fillId="9" borderId="6" xfId="0" applyNumberFormat="1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vertical="center"/>
    </xf>
    <xf numFmtId="2" fontId="8" fillId="26" borderId="6" xfId="0" applyNumberFormat="1" applyFont="1" applyFill="1" applyBorder="1" applyAlignment="1">
      <alignment horizontal="center" vertical="center"/>
    </xf>
    <xf numFmtId="2" fontId="8" fillId="26" borderId="6" xfId="0" applyNumberFormat="1" applyFont="1" applyFill="1" applyBorder="1" applyAlignment="1">
      <alignment horizontal="center" vertical="center" wrapText="1"/>
    </xf>
    <xf numFmtId="43" fontId="8" fillId="26" borderId="6" xfId="0" applyNumberFormat="1" applyFont="1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vertical="center"/>
    </xf>
    <xf numFmtId="2" fontId="8" fillId="19" borderId="6" xfId="0" applyNumberFormat="1" applyFont="1" applyFill="1" applyBorder="1" applyAlignment="1">
      <alignment horizontal="center" vertical="center"/>
    </xf>
    <xf numFmtId="2" fontId="8" fillId="19" borderId="11" xfId="0" applyNumberFormat="1" applyFont="1" applyFill="1" applyBorder="1" applyAlignment="1">
      <alignment horizontal="center" vertical="center" wrapText="1"/>
    </xf>
    <xf numFmtId="43" fontId="8" fillId="19" borderId="6" xfId="0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12" borderId="6" xfId="0" applyNumberFormat="1" applyFont="1" applyFill="1" applyBorder="1" applyAlignment="1">
      <alignment horizontal="left" vertical="center" wrapText="1"/>
    </xf>
    <xf numFmtId="2" fontId="8" fillId="9" borderId="6" xfId="0" applyNumberFormat="1" applyFont="1" applyFill="1" applyBorder="1" applyAlignment="1">
      <alignment vertical="center" wrapText="1"/>
    </xf>
    <xf numFmtId="190" fontId="8" fillId="15" borderId="6" xfId="0" applyNumberFormat="1" applyFont="1" applyFill="1" applyBorder="1" applyAlignment="1">
      <alignment vertical="center" wrapText="1"/>
    </xf>
    <xf numFmtId="0" fontId="9" fillId="15" borderId="0" xfId="0" applyFont="1" applyFill="1" applyAlignment="1">
      <alignment vertical="top"/>
    </xf>
    <xf numFmtId="49" fontId="8" fillId="7" borderId="6" xfId="1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horizontal="right" vertical="center"/>
    </xf>
    <xf numFmtId="187" fontId="9" fillId="6" borderId="6" xfId="1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6" borderId="6" xfId="0" applyFont="1" applyFill="1" applyBorder="1" applyAlignment="1">
      <alignment horizontal="right" vertical="top"/>
    </xf>
    <xf numFmtId="191" fontId="23" fillId="6" borderId="6" xfId="1" applyNumberFormat="1" applyFont="1" applyFill="1" applyBorder="1" applyAlignment="1">
      <alignment horizontal="right" vertical="top"/>
    </xf>
    <xf numFmtId="43" fontId="8" fillId="7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3" fillId="7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2" fontId="23" fillId="16" borderId="6" xfId="0" applyNumberFormat="1" applyFont="1" applyFill="1" applyBorder="1" applyAlignment="1">
      <alignment horizontal="center" vertical="top"/>
    </xf>
    <xf numFmtId="0" fontId="13" fillId="6" borderId="3" xfId="0" applyFont="1" applyFill="1" applyBorder="1" applyAlignment="1">
      <alignment horizontal="center" vertical="center"/>
    </xf>
    <xf numFmtId="49" fontId="8" fillId="15" borderId="6" xfId="1" applyNumberFormat="1" applyFont="1" applyFill="1" applyBorder="1" applyAlignment="1">
      <alignment vertical="center" wrapText="1"/>
    </xf>
    <xf numFmtId="0" fontId="9" fillId="6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2" fontId="8" fillId="9" borderId="6" xfId="0" applyNumberFormat="1" applyFont="1" applyFill="1" applyBorder="1" applyAlignment="1">
      <alignment horizontal="left" vertical="center" wrapText="1"/>
    </xf>
    <xf numFmtId="1" fontId="8" fillId="7" borderId="6" xfId="0" applyNumberFormat="1" applyFont="1" applyFill="1" applyBorder="1" applyAlignment="1">
      <alignment horizontal="center" vertical="center" wrapText="1"/>
    </xf>
    <xf numFmtId="187" fontId="9" fillId="6" borderId="5" xfId="1" applyFont="1" applyFill="1" applyBorder="1" applyAlignment="1">
      <alignment horizontal="left" vertical="top" wrapText="1"/>
    </xf>
    <xf numFmtId="187" fontId="21" fillId="6" borderId="6" xfId="1" applyFont="1" applyFill="1" applyBorder="1" applyAlignment="1">
      <alignment vertical="center"/>
    </xf>
    <xf numFmtId="188" fontId="9" fillId="15" borderId="6" xfId="1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top"/>
    </xf>
    <xf numFmtId="49" fontId="27" fillId="23" borderId="0" xfId="1" applyNumberFormat="1" applyFont="1" applyFill="1" applyBorder="1" applyAlignment="1">
      <alignment horizontal="center"/>
    </xf>
    <xf numFmtId="49" fontId="10" fillId="6" borderId="0" xfId="1" applyNumberFormat="1" applyFont="1" applyFill="1" applyBorder="1" applyAlignment="1">
      <alignment horizontal="left"/>
    </xf>
    <xf numFmtId="49" fontId="8" fillId="6" borderId="0" xfId="1" applyNumberFormat="1" applyFont="1" applyFill="1" applyBorder="1" applyAlignment="1">
      <alignment horizontal="left"/>
    </xf>
    <xf numFmtId="49" fontId="28" fillId="6" borderId="0" xfId="1" applyNumberFormat="1" applyFont="1" applyFill="1" applyBorder="1" applyAlignment="1">
      <alignment horizontal="left"/>
    </xf>
    <xf numFmtId="43" fontId="8" fillId="19" borderId="11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187" fontId="8" fillId="6" borderId="0" xfId="1" applyFont="1" applyFill="1" applyBorder="1" applyAlignment="1">
      <alignment horizontal="right"/>
    </xf>
    <xf numFmtId="2" fontId="8" fillId="6" borderId="0" xfId="0" applyNumberFormat="1" applyFont="1" applyFill="1"/>
    <xf numFmtId="0" fontId="8" fillId="6" borderId="16" xfId="0" applyFont="1" applyFill="1" applyBorder="1"/>
    <xf numFmtId="0" fontId="21" fillId="6" borderId="16" xfId="0" applyFont="1" applyFill="1" applyBorder="1"/>
    <xf numFmtId="0" fontId="8" fillId="6" borderId="0" xfId="0" applyFont="1" applyFill="1"/>
    <xf numFmtId="187" fontId="8" fillId="6" borderId="0" xfId="1" applyFont="1" applyFill="1" applyBorder="1" applyAlignment="1">
      <alignment horizontal="center"/>
    </xf>
    <xf numFmtId="2" fontId="9" fillId="29" borderId="6" xfId="1" applyNumberFormat="1" applyFont="1" applyFill="1" applyBorder="1" applyAlignment="1">
      <alignment horizontal="left" vertical="top" wrapText="1"/>
    </xf>
    <xf numFmtId="187" fontId="9" fillId="29" borderId="6" xfId="1" applyFont="1" applyFill="1" applyBorder="1" applyAlignment="1">
      <alignment vertical="top"/>
    </xf>
    <xf numFmtId="2" fontId="9" fillId="29" borderId="6" xfId="1" applyNumberFormat="1" applyFont="1" applyFill="1" applyBorder="1" applyAlignment="1">
      <alignment vertical="top"/>
    </xf>
    <xf numFmtId="2" fontId="13" fillId="29" borderId="6" xfId="0" applyNumberFormat="1" applyFont="1" applyFill="1" applyBorder="1" applyAlignment="1">
      <alignment vertical="top" wrapText="1"/>
    </xf>
    <xf numFmtId="187" fontId="31" fillId="6" borderId="6" xfId="0" applyNumberFormat="1" applyFont="1" applyFill="1" applyBorder="1" applyAlignment="1">
      <alignment vertical="top"/>
    </xf>
    <xf numFmtId="0" fontId="32" fillId="0" borderId="6" xfId="0" applyFont="1" applyBorder="1" applyAlignment="1">
      <alignment vertical="top" wrapText="1"/>
    </xf>
    <xf numFmtId="1" fontId="23" fillId="29" borderId="6" xfId="0" applyNumberFormat="1" applyFont="1" applyFill="1" applyBorder="1" applyAlignment="1">
      <alignment horizontal="center" vertical="top"/>
    </xf>
    <xf numFmtId="187" fontId="9" fillId="29" borderId="6" xfId="0" applyNumberFormat="1" applyFont="1" applyFill="1" applyBorder="1" applyAlignment="1">
      <alignment horizontal="center" vertical="top"/>
    </xf>
    <xf numFmtId="0" fontId="13" fillId="29" borderId="6" xfId="0" applyFont="1" applyFill="1" applyBorder="1" applyAlignment="1">
      <alignment horizontal="left" vertical="top"/>
    </xf>
    <xf numFmtId="2" fontId="9" fillId="29" borderId="6" xfId="0" applyNumberFormat="1" applyFont="1" applyFill="1" applyBorder="1" applyAlignment="1">
      <alignment vertical="top" wrapText="1"/>
    </xf>
    <xf numFmtId="187" fontId="13" fillId="29" borderId="6" xfId="0" applyNumberFormat="1" applyFont="1" applyFill="1" applyBorder="1" applyAlignment="1">
      <alignment horizontal="center" vertical="top"/>
    </xf>
    <xf numFmtId="2" fontId="9" fillId="0" borderId="6" xfId="0" applyNumberFormat="1" applyFont="1" applyBorder="1" applyAlignment="1">
      <alignment horizontal="left" vertical="top" wrapText="1"/>
    </xf>
    <xf numFmtId="0" fontId="23" fillId="8" borderId="6" xfId="0" applyFont="1" applyFill="1" applyBorder="1" applyAlignment="1">
      <alignment horizontal="center" vertical="top"/>
    </xf>
    <xf numFmtId="2" fontId="9" fillId="8" borderId="6" xfId="0" applyNumberFormat="1" applyFont="1" applyFill="1" applyBorder="1" applyAlignment="1">
      <alignment vertical="top" wrapText="1"/>
    </xf>
    <xf numFmtId="2" fontId="8" fillId="15" borderId="6" xfId="0" applyNumberFormat="1" applyFont="1" applyFill="1" applyBorder="1" applyAlignment="1">
      <alignment horizontal="center" vertical="top" wrapText="1"/>
    </xf>
    <xf numFmtId="2" fontId="8" fillId="27" borderId="6" xfId="0" applyNumberFormat="1" applyFont="1" applyFill="1" applyBorder="1" applyAlignment="1">
      <alignment horizontal="center" vertical="center" wrapText="1"/>
    </xf>
    <xf numFmtId="1" fontId="8" fillId="27" borderId="6" xfId="1" applyNumberFormat="1" applyFont="1" applyFill="1" applyBorder="1" applyAlignment="1">
      <alignment horizontal="center" vertical="center" wrapText="1"/>
    </xf>
    <xf numFmtId="187" fontId="8" fillId="27" borderId="6" xfId="1" applyFont="1" applyFill="1" applyBorder="1" applyAlignment="1">
      <alignment horizontal="left" vertical="center"/>
    </xf>
    <xf numFmtId="1" fontId="8" fillId="4" borderId="6" xfId="0" applyNumberFormat="1" applyFont="1" applyFill="1" applyBorder="1" applyAlignment="1">
      <alignment horizontal="center" vertical="center"/>
    </xf>
    <xf numFmtId="0" fontId="9" fillId="27" borderId="6" xfId="0" applyFont="1" applyFill="1" applyBorder="1" applyAlignment="1">
      <alignment vertical="top"/>
    </xf>
    <xf numFmtId="43" fontId="33" fillId="23" borderId="6" xfId="4" quotePrefix="1" applyNumberFormat="1" applyFont="1" applyFill="1" applyBorder="1" applyAlignment="1">
      <alignment vertical="top" wrapText="1" shrinkToFit="1"/>
    </xf>
    <xf numFmtId="0" fontId="33" fillId="23" borderId="6" xfId="4" quotePrefix="1" applyFont="1" applyFill="1" applyBorder="1" applyAlignment="1">
      <alignment horizontal="center" vertical="top" wrapText="1" shrinkToFit="1"/>
    </xf>
    <xf numFmtId="187" fontId="33" fillId="23" borderId="6" xfId="1" quotePrefix="1" applyFont="1" applyFill="1" applyBorder="1" applyAlignment="1">
      <alignment horizontal="right" vertical="top" wrapText="1" shrinkToFit="1"/>
    </xf>
    <xf numFmtId="43" fontId="33" fillId="23" borderId="6" xfId="4" quotePrefix="1" applyNumberFormat="1" applyFont="1" applyFill="1" applyBorder="1" applyAlignment="1">
      <alignment horizontal="right" vertical="top" wrapText="1" shrinkToFit="1"/>
    </xf>
    <xf numFmtId="2" fontId="8" fillId="6" borderId="6" xfId="0" applyNumberFormat="1" applyFont="1" applyFill="1" applyBorder="1" applyAlignment="1">
      <alignment vertical="center" wrapText="1"/>
    </xf>
    <xf numFmtId="49" fontId="26" fillId="0" borderId="0" xfId="1" applyNumberFormat="1" applyFont="1" applyBorder="1" applyAlignment="1">
      <alignment horizontal="left"/>
    </xf>
    <xf numFmtId="187" fontId="19" fillId="0" borderId="0" xfId="1" applyFont="1" applyBorder="1" applyAlignment="1">
      <alignment horizontal="right"/>
    </xf>
    <xf numFmtId="187" fontId="19" fillId="0" borderId="0" xfId="1" applyFont="1" applyBorder="1"/>
    <xf numFmtId="2" fontId="19" fillId="0" borderId="0" xfId="0" applyNumberFormat="1" applyFont="1"/>
    <xf numFmtId="1" fontId="23" fillId="30" borderId="6" xfId="0" applyNumberFormat="1" applyFont="1" applyFill="1" applyBorder="1" applyAlignment="1">
      <alignment horizontal="center" vertical="top"/>
    </xf>
    <xf numFmtId="2" fontId="9" fillId="30" borderId="6" xfId="0" applyNumberFormat="1" applyFont="1" applyFill="1" applyBorder="1" applyAlignment="1">
      <alignment vertical="top" wrapText="1"/>
    </xf>
    <xf numFmtId="187" fontId="9" fillId="30" borderId="6" xfId="0" applyNumberFormat="1" applyFont="1" applyFill="1" applyBorder="1" applyAlignment="1">
      <alignment horizontal="center" vertical="top"/>
    </xf>
    <xf numFmtId="0" fontId="13" fillId="30" borderId="6" xfId="0" applyFont="1" applyFill="1" applyBorder="1" applyAlignment="1">
      <alignment horizontal="left" vertical="top"/>
    </xf>
    <xf numFmtId="187" fontId="13" fillId="27" borderId="6" xfId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/>
    </xf>
    <xf numFmtId="187" fontId="13" fillId="0" borderId="0" xfId="1" applyFont="1" applyAlignment="1">
      <alignment horizontal="center"/>
    </xf>
    <xf numFmtId="0" fontId="16" fillId="0" borderId="6" xfId="0" applyFont="1" applyBorder="1" applyAlignment="1">
      <alignment vertical="top" wrapText="1"/>
    </xf>
    <xf numFmtId="0" fontId="16" fillId="6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horizontal="right" vertical="center"/>
    </xf>
    <xf numFmtId="187" fontId="31" fillId="6" borderId="6" xfId="0" applyNumberFormat="1" applyFont="1" applyFill="1" applyBorder="1" applyAlignment="1">
      <alignment vertical="top" wrapText="1"/>
    </xf>
    <xf numFmtId="187" fontId="23" fillId="4" borderId="6" xfId="1" applyFont="1" applyFill="1" applyBorder="1" applyAlignment="1">
      <alignment horizontal="center" vertical="top"/>
    </xf>
    <xf numFmtId="187" fontId="13" fillId="8" borderId="6" xfId="0" applyNumberFormat="1" applyFont="1" applyFill="1" applyBorder="1" applyAlignment="1">
      <alignment horizontal="center" vertical="top"/>
    </xf>
    <xf numFmtId="0" fontId="15" fillId="8" borderId="6" xfId="0" applyFont="1" applyFill="1" applyBorder="1" applyAlignment="1">
      <alignment vertical="top" wrapText="1"/>
    </xf>
    <xf numFmtId="0" fontId="23" fillId="10" borderId="6" xfId="0" applyFont="1" applyFill="1" applyBorder="1" applyAlignment="1">
      <alignment horizontal="center" vertical="top"/>
    </xf>
    <xf numFmtId="0" fontId="15" fillId="10" borderId="6" xfId="0" applyFont="1" applyFill="1" applyBorder="1" applyAlignment="1">
      <alignment vertical="top" wrapText="1"/>
    </xf>
    <xf numFmtId="187" fontId="23" fillId="16" borderId="6" xfId="1" applyFont="1" applyFill="1" applyBorder="1" applyAlignment="1">
      <alignment horizontal="left" vertical="top"/>
    </xf>
    <xf numFmtId="0" fontId="13" fillId="16" borderId="6" xfId="0" applyFont="1" applyFill="1" applyBorder="1" applyAlignment="1">
      <alignment vertical="top" wrapText="1"/>
    </xf>
    <xf numFmtId="0" fontId="23" fillId="6" borderId="0" xfId="0" applyFont="1" applyFill="1" applyAlignment="1">
      <alignment horizontal="center"/>
    </xf>
    <xf numFmtId="2" fontId="8" fillId="6" borderId="0" xfId="0" applyNumberFormat="1" applyFont="1" applyFill="1" applyAlignment="1">
      <alignment horizontal="center" wrapText="1"/>
    </xf>
    <xf numFmtId="2" fontId="8" fillId="6" borderId="16" xfId="0" applyNumberFormat="1" applyFont="1" applyFill="1" applyBorder="1" applyAlignment="1">
      <alignment horizontal="center"/>
    </xf>
    <xf numFmtId="2" fontId="10" fillId="6" borderId="16" xfId="0" applyNumberFormat="1" applyFont="1" applyFill="1" applyBorder="1"/>
    <xf numFmtId="187" fontId="8" fillId="6" borderId="16" xfId="1" applyFont="1" applyFill="1" applyBorder="1" applyAlignment="1">
      <alignment horizontal="center"/>
    </xf>
    <xf numFmtId="187" fontId="10" fillId="6" borderId="16" xfId="1" applyFont="1" applyFill="1" applyBorder="1" applyAlignment="1">
      <alignment horizontal="center"/>
    </xf>
    <xf numFmtId="0" fontId="13" fillId="6" borderId="16" xfId="0" applyFont="1" applyFill="1" applyBorder="1"/>
    <xf numFmtId="0" fontId="23" fillId="24" borderId="10" xfId="0" applyFont="1" applyFill="1" applyBorder="1" applyAlignment="1">
      <alignment horizontal="center"/>
    </xf>
    <xf numFmtId="2" fontId="8" fillId="24" borderId="18" xfId="0" applyNumberFormat="1" applyFont="1" applyFill="1" applyBorder="1" applyAlignment="1">
      <alignment horizontal="center" wrapText="1"/>
    </xf>
    <xf numFmtId="2" fontId="8" fillId="24" borderId="18" xfId="0" applyNumberFormat="1" applyFont="1" applyFill="1" applyBorder="1" applyAlignment="1">
      <alignment horizontal="center"/>
    </xf>
    <xf numFmtId="2" fontId="10" fillId="24" borderId="18" xfId="0" applyNumberFormat="1" applyFont="1" applyFill="1" applyBorder="1"/>
    <xf numFmtId="187" fontId="8" fillId="24" borderId="18" xfId="1" applyFont="1" applyFill="1" applyBorder="1" applyAlignment="1">
      <alignment horizontal="center"/>
    </xf>
    <xf numFmtId="187" fontId="10" fillId="24" borderId="18" xfId="1" applyFont="1" applyFill="1" applyBorder="1" applyAlignment="1">
      <alignment horizontal="center"/>
    </xf>
    <xf numFmtId="0" fontId="13" fillId="24" borderId="11" xfId="0" applyFont="1" applyFill="1" applyBorder="1"/>
    <xf numFmtId="2" fontId="9" fillId="24" borderId="13" xfId="0" applyNumberFormat="1" applyFont="1" applyFill="1" applyBorder="1" applyAlignment="1">
      <alignment horizontal="center" vertical="top" wrapText="1"/>
    </xf>
    <xf numFmtId="2" fontId="16" fillId="24" borderId="13" xfId="0" applyNumberFormat="1" applyFont="1" applyFill="1" applyBorder="1" applyAlignment="1">
      <alignment vertical="top" wrapText="1"/>
    </xf>
    <xf numFmtId="187" fontId="9" fillId="24" borderId="13" xfId="0" applyNumberFormat="1" applyFont="1" applyFill="1" applyBorder="1" applyAlignment="1">
      <alignment horizontal="center" vertical="top"/>
    </xf>
    <xf numFmtId="0" fontId="13" fillId="24" borderId="6" xfId="0" applyFont="1" applyFill="1" applyBorder="1" applyAlignment="1">
      <alignment vertical="top" wrapText="1"/>
    </xf>
    <xf numFmtId="0" fontId="23" fillId="6" borderId="2" xfId="0" applyFont="1" applyFill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 wrapText="1"/>
    </xf>
    <xf numFmtId="2" fontId="16" fillId="6" borderId="2" xfId="0" applyNumberFormat="1" applyFont="1" applyFill="1" applyBorder="1" applyAlignment="1">
      <alignment vertical="top" wrapText="1"/>
    </xf>
    <xf numFmtId="187" fontId="9" fillId="0" borderId="2" xfId="0" applyNumberFormat="1" applyFont="1" applyBorder="1" applyAlignment="1">
      <alignment horizontal="center" vertical="top"/>
    </xf>
    <xf numFmtId="187" fontId="13" fillId="0" borderId="2" xfId="0" applyNumberFormat="1" applyFont="1" applyBorder="1" applyAlignment="1">
      <alignment horizontal="center" vertical="top"/>
    </xf>
    <xf numFmtId="0" fontId="23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/>
    </xf>
    <xf numFmtId="187" fontId="9" fillId="3" borderId="6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Alignment="1">
      <alignment horizontal="center"/>
    </xf>
    <xf numFmtId="0" fontId="34" fillId="6" borderId="0" xfId="0" applyFont="1" applyFill="1" applyAlignment="1">
      <alignment horizontal="center"/>
    </xf>
    <xf numFmtId="2" fontId="34" fillId="6" borderId="0" xfId="0" applyNumberFormat="1" applyFont="1" applyFill="1" applyAlignment="1">
      <alignment horizontal="center" wrapText="1"/>
    </xf>
    <xf numFmtId="187" fontId="34" fillId="6" borderId="0" xfId="1" applyFont="1" applyFill="1" applyBorder="1" applyAlignment="1"/>
    <xf numFmtId="2" fontId="34" fillId="6" borderId="0" xfId="0" applyNumberFormat="1" applyFont="1" applyFill="1" applyAlignment="1">
      <alignment horizontal="center"/>
    </xf>
    <xf numFmtId="187" fontId="35" fillId="6" borderId="0" xfId="0" applyNumberFormat="1" applyFont="1" applyFill="1" applyAlignment="1">
      <alignment horizontal="center"/>
    </xf>
    <xf numFmtId="187" fontId="36" fillId="6" borderId="0" xfId="0" applyNumberFormat="1" applyFont="1" applyFill="1" applyAlignment="1">
      <alignment horizontal="center"/>
    </xf>
    <xf numFmtId="187" fontId="36" fillId="6" borderId="0" xfId="1" applyFont="1" applyFill="1" applyBorder="1" applyAlignment="1">
      <alignment horizontal="left"/>
    </xf>
    <xf numFmtId="187" fontId="34" fillId="0" borderId="0" xfId="1" applyFont="1" applyBorder="1" applyAlignment="1">
      <alignment horizontal="left"/>
    </xf>
    <xf numFmtId="2" fontId="34" fillId="0" borderId="0" xfId="0" applyNumberFormat="1" applyFont="1" applyAlignment="1">
      <alignment wrapText="1"/>
    </xf>
    <xf numFmtId="2" fontId="34" fillId="0" borderId="0" xfId="0" applyNumberFormat="1" applyFont="1"/>
    <xf numFmtId="187" fontId="34" fillId="0" borderId="0" xfId="0" applyNumberFormat="1" applyFont="1" applyAlignment="1">
      <alignment horizontal="center"/>
    </xf>
    <xf numFmtId="0" fontId="36" fillId="0" borderId="0" xfId="0" applyFont="1"/>
    <xf numFmtId="187" fontId="36" fillId="0" borderId="0" xfId="1" applyFont="1" applyBorder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7" fillId="0" borderId="0" xfId="0" applyFont="1"/>
    <xf numFmtId="2" fontId="36" fillId="6" borderId="0" xfId="0" applyNumberFormat="1" applyFont="1" applyFill="1" applyAlignment="1">
      <alignment horizontal="center" wrapText="1"/>
    </xf>
    <xf numFmtId="187" fontId="34" fillId="0" borderId="0" xfId="1" applyFont="1" applyFill="1" applyBorder="1" applyAlignment="1"/>
    <xf numFmtId="187" fontId="13" fillId="6" borderId="0" xfId="1" applyFont="1" applyFill="1" applyBorder="1" applyAlignment="1">
      <alignment horizontal="right"/>
    </xf>
    <xf numFmtId="0" fontId="9" fillId="6" borderId="0" xfId="0" applyFont="1" applyFill="1"/>
    <xf numFmtId="187" fontId="12" fillId="6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187" fontId="8" fillId="0" borderId="0" xfId="1" applyFont="1" applyBorder="1" applyAlignment="1"/>
    <xf numFmtId="0" fontId="8" fillId="27" borderId="6" xfId="0" applyFont="1" applyFill="1" applyBorder="1" applyAlignment="1">
      <alignment vertical="center"/>
    </xf>
    <xf numFmtId="187" fontId="8" fillId="7" borderId="6" xfId="1" applyFont="1" applyFill="1" applyBorder="1" applyAlignment="1">
      <alignment vertical="center" wrapText="1"/>
    </xf>
    <xf numFmtId="187" fontId="9" fillId="18" borderId="2" xfId="1" applyFont="1" applyFill="1" applyBorder="1" applyAlignment="1">
      <alignment horizontal="center" vertical="center"/>
    </xf>
    <xf numFmtId="187" fontId="9" fillId="0" borderId="7" xfId="1" applyFont="1" applyBorder="1" applyAlignment="1">
      <alignment horizontal="center" vertical="center"/>
    </xf>
    <xf numFmtId="187" fontId="9" fillId="18" borderId="4" xfId="1" applyFont="1" applyFill="1" applyBorder="1" applyAlignment="1">
      <alignment horizontal="center" vertical="center"/>
    </xf>
    <xf numFmtId="187" fontId="9" fillId="18" borderId="4" xfId="1" applyFont="1" applyFill="1" applyBorder="1" applyAlignment="1">
      <alignment vertical="center"/>
    </xf>
    <xf numFmtId="187" fontId="9" fillId="0" borderId="3" xfId="1" applyFont="1" applyBorder="1" applyAlignment="1">
      <alignment vertical="center"/>
    </xf>
    <xf numFmtId="187" fontId="9" fillId="18" borderId="5" xfId="1" quotePrefix="1" applyFont="1" applyFill="1" applyBorder="1" applyAlignment="1">
      <alignment horizontal="center" vertical="center"/>
    </xf>
    <xf numFmtId="187" fontId="9" fillId="18" borderId="5" xfId="1" applyFont="1" applyFill="1" applyBorder="1" applyAlignment="1">
      <alignment horizontal="center" vertical="center"/>
    </xf>
    <xf numFmtId="187" fontId="9" fillId="2" borderId="9" xfId="1" applyFont="1" applyFill="1" applyBorder="1" applyAlignment="1">
      <alignment horizontal="center" vertical="center"/>
    </xf>
    <xf numFmtId="188" fontId="13" fillId="7" borderId="6" xfId="1" applyNumberFormat="1" applyFont="1" applyFill="1" applyBorder="1" applyAlignment="1">
      <alignment horizontal="right" vertical="center"/>
    </xf>
    <xf numFmtId="2" fontId="14" fillId="7" borderId="6" xfId="0" applyNumberFormat="1" applyFont="1" applyFill="1" applyBorder="1" applyAlignment="1">
      <alignment horizontal="left" vertical="center"/>
    </xf>
    <xf numFmtId="189" fontId="14" fillId="13" borderId="6" xfId="1" applyNumberFormat="1" applyFont="1" applyFill="1" applyBorder="1" applyAlignment="1">
      <alignment horizontal="right" vertical="center"/>
    </xf>
    <xf numFmtId="2" fontId="14" fillId="13" borderId="6" xfId="0" applyNumberFormat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vertical="center"/>
    </xf>
    <xf numFmtId="187" fontId="13" fillId="14" borderId="6" xfId="1" applyFont="1" applyFill="1" applyBorder="1" applyAlignment="1">
      <alignment horizontal="center" vertical="center"/>
    </xf>
    <xf numFmtId="188" fontId="13" fillId="14" borderId="6" xfId="1" applyNumberFormat="1" applyFont="1" applyFill="1" applyBorder="1" applyAlignment="1">
      <alignment horizontal="right" vertical="center"/>
    </xf>
    <xf numFmtId="2" fontId="9" fillId="13" borderId="6" xfId="0" applyNumberFormat="1" applyFont="1" applyFill="1" applyBorder="1" applyAlignment="1">
      <alignment horizontal="left" vertical="center"/>
    </xf>
    <xf numFmtId="2" fontId="9" fillId="13" borderId="6" xfId="0" applyNumberFormat="1" applyFont="1" applyFill="1" applyBorder="1" applyAlignment="1">
      <alignment horizontal="left" vertical="center" wrapText="1"/>
    </xf>
    <xf numFmtId="2" fontId="9" fillId="6" borderId="6" xfId="0" applyNumberFormat="1" applyFont="1" applyFill="1" applyBorder="1" applyAlignment="1">
      <alignment horizontal="left" vertical="center"/>
    </xf>
    <xf numFmtId="2" fontId="9" fillId="6" borderId="6" xfId="0" applyNumberFormat="1" applyFont="1" applyFill="1" applyBorder="1" applyAlignment="1">
      <alignment horizontal="left" vertical="center" wrapText="1"/>
    </xf>
    <xf numFmtId="187" fontId="14" fillId="12" borderId="6" xfId="1" applyFont="1" applyFill="1" applyBorder="1" applyAlignment="1">
      <alignment horizontal="left" vertical="center" wrapText="1"/>
    </xf>
    <xf numFmtId="2" fontId="14" fillId="12" borderId="6" xfId="0" applyNumberFormat="1" applyFont="1" applyFill="1" applyBorder="1" applyAlignment="1">
      <alignment horizontal="left" vertical="center" wrapText="1"/>
    </xf>
    <xf numFmtId="2" fontId="13" fillId="12" borderId="6" xfId="0" applyNumberFormat="1" applyFont="1" applyFill="1" applyBorder="1" applyAlignment="1">
      <alignment horizontal="left" vertical="center" wrapText="1"/>
    </xf>
    <xf numFmtId="187" fontId="13" fillId="9" borderId="2" xfId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top"/>
    </xf>
    <xf numFmtId="187" fontId="9" fillId="22" borderId="5" xfId="1" applyFont="1" applyFill="1" applyBorder="1" applyAlignment="1">
      <alignment horizontal="left" vertical="top" wrapText="1"/>
    </xf>
    <xf numFmtId="43" fontId="13" fillId="6" borderId="0" xfId="0" applyNumberFormat="1" applyFont="1" applyFill="1" applyAlignment="1">
      <alignment vertical="top"/>
    </xf>
    <xf numFmtId="43" fontId="13" fillId="6" borderId="6" xfId="0" applyNumberFormat="1" applyFont="1" applyFill="1" applyBorder="1" applyAlignment="1">
      <alignment vertical="top"/>
    </xf>
    <xf numFmtId="188" fontId="13" fillId="22" borderId="5" xfId="1" applyNumberFormat="1" applyFont="1" applyFill="1" applyBorder="1" applyAlignment="1">
      <alignment horizontal="right" vertical="top"/>
    </xf>
    <xf numFmtId="2" fontId="9" fillId="22" borderId="5" xfId="0" applyNumberFormat="1" applyFont="1" applyFill="1" applyBorder="1" applyAlignment="1">
      <alignment horizontal="center" vertical="top" wrapText="1"/>
    </xf>
    <xf numFmtId="187" fontId="13" fillId="22" borderId="5" xfId="1" applyFont="1" applyFill="1" applyBorder="1" applyAlignment="1">
      <alignment horizontal="center" vertical="top"/>
    </xf>
    <xf numFmtId="188" fontId="13" fillId="6" borderId="6" xfId="0" applyNumberFormat="1" applyFont="1" applyFill="1" applyBorder="1" applyAlignment="1">
      <alignment vertical="top"/>
    </xf>
    <xf numFmtId="2" fontId="13" fillId="6" borderId="6" xfId="0" applyNumberFormat="1" applyFont="1" applyFill="1" applyBorder="1" applyAlignment="1">
      <alignment horizontal="center" vertical="top"/>
    </xf>
    <xf numFmtId="187" fontId="14" fillId="3" borderId="6" xfId="1" applyFont="1" applyFill="1" applyBorder="1" applyAlignment="1">
      <alignment horizontal="center" vertical="top"/>
    </xf>
    <xf numFmtId="2" fontId="14" fillId="3" borderId="6" xfId="1" applyNumberFormat="1" applyFont="1" applyFill="1" applyBorder="1" applyAlignment="1">
      <alignment horizontal="center" vertical="top"/>
    </xf>
    <xf numFmtId="2" fontId="14" fillId="3" borderId="6" xfId="0" applyNumberFormat="1" applyFont="1" applyFill="1" applyBorder="1" applyAlignment="1">
      <alignment vertical="top"/>
    </xf>
    <xf numFmtId="187" fontId="12" fillId="3" borderId="6" xfId="1" applyFont="1" applyFill="1" applyBorder="1" applyAlignment="1">
      <alignment horizontal="left" vertical="top"/>
    </xf>
    <xf numFmtId="187" fontId="18" fillId="3" borderId="6" xfId="1" applyFont="1" applyFill="1" applyBorder="1" applyAlignment="1">
      <alignment horizontal="center" vertical="top"/>
    </xf>
    <xf numFmtId="187" fontId="12" fillId="3" borderId="6" xfId="1" applyFont="1" applyFill="1" applyBorder="1" applyAlignment="1">
      <alignment horizontal="center" vertical="top"/>
    </xf>
    <xf numFmtId="0" fontId="38" fillId="0" borderId="0" xfId="0" applyFont="1" applyAlignment="1">
      <alignment horizontal="left"/>
    </xf>
    <xf numFmtId="189" fontId="23" fillId="15" borderId="6" xfId="1" applyNumberFormat="1" applyFont="1" applyFill="1" applyBorder="1" applyAlignment="1">
      <alignment vertical="top"/>
    </xf>
    <xf numFmtId="187" fontId="13" fillId="0" borderId="6" xfId="1" applyFont="1" applyBorder="1" applyAlignment="1">
      <alignment horizontal="left" vertical="top" wrapText="1"/>
    </xf>
    <xf numFmtId="189" fontId="23" fillId="29" borderId="6" xfId="1" applyNumberFormat="1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43" fontId="23" fillId="9" borderId="6" xfId="1" applyNumberFormat="1" applyFont="1" applyFill="1" applyBorder="1" applyAlignment="1">
      <alignment vertical="top"/>
    </xf>
    <xf numFmtId="188" fontId="9" fillId="7" borderId="6" xfId="1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 wrapText="1"/>
    </xf>
    <xf numFmtId="187" fontId="23" fillId="9" borderId="6" xfId="1" applyFont="1" applyFill="1" applyBorder="1" applyAlignment="1">
      <alignment vertical="top"/>
    </xf>
    <xf numFmtId="0" fontId="23" fillId="7" borderId="6" xfId="0" applyFont="1" applyFill="1" applyBorder="1" applyAlignment="1">
      <alignment horizontal="center" vertical="top" wrapText="1"/>
    </xf>
    <xf numFmtId="2" fontId="9" fillId="4" borderId="6" xfId="0" applyNumberFormat="1" applyFont="1" applyFill="1" applyBorder="1" applyAlignment="1">
      <alignment vertical="top" wrapText="1"/>
    </xf>
    <xf numFmtId="187" fontId="9" fillId="4" borderId="6" xfId="0" applyNumberFormat="1" applyFont="1" applyFill="1" applyBorder="1" applyAlignment="1">
      <alignment horizontal="center" vertical="top"/>
    </xf>
    <xf numFmtId="187" fontId="9" fillId="4" borderId="6" xfId="1" applyFont="1" applyFill="1" applyBorder="1" applyAlignment="1">
      <alignment vertical="top" wrapText="1"/>
    </xf>
    <xf numFmtId="187" fontId="9" fillId="8" borderId="6" xfId="1" applyFont="1" applyFill="1" applyBorder="1" applyAlignment="1">
      <alignment vertical="top" wrapText="1"/>
    </xf>
    <xf numFmtId="2" fontId="9" fillId="10" borderId="6" xfId="0" applyNumberFormat="1" applyFont="1" applyFill="1" applyBorder="1" applyAlignment="1">
      <alignment vertical="top" wrapText="1"/>
    </xf>
    <xf numFmtId="187" fontId="16" fillId="6" borderId="6" xfId="0" applyNumberFormat="1" applyFont="1" applyFill="1" applyBorder="1" applyAlignment="1">
      <alignment horizontal="center" vertical="top"/>
    </xf>
    <xf numFmtId="0" fontId="13" fillId="15" borderId="6" xfId="0" applyFont="1" applyFill="1" applyBorder="1" applyAlignment="1">
      <alignment vertical="top" wrapText="1"/>
    </xf>
    <xf numFmtId="187" fontId="9" fillId="20" borderId="6" xfId="0" applyNumberFormat="1" applyFont="1" applyFill="1" applyBorder="1" applyAlignment="1">
      <alignment horizontal="center" vertical="top"/>
    </xf>
    <xf numFmtId="49" fontId="9" fillId="0" borderId="6" xfId="0" applyNumberFormat="1" applyFont="1" applyBorder="1" applyAlignment="1">
      <alignment vertical="top" wrapText="1"/>
    </xf>
    <xf numFmtId="0" fontId="10" fillId="0" borderId="6" xfId="0" applyFont="1" applyBorder="1"/>
    <xf numFmtId="2" fontId="9" fillId="6" borderId="6" xfId="0" applyNumberFormat="1" applyFont="1" applyFill="1" applyBorder="1" applyAlignment="1">
      <alignment horizontal="center" vertical="top"/>
    </xf>
    <xf numFmtId="0" fontId="23" fillId="6" borderId="6" xfId="0" applyFont="1" applyFill="1" applyBorder="1" applyAlignment="1">
      <alignment horizontal="left" vertical="top" wrapText="1"/>
    </xf>
    <xf numFmtId="0" fontId="23" fillId="6" borderId="6" xfId="0" applyFont="1" applyFill="1" applyBorder="1" applyAlignment="1">
      <alignment horizontal="center" vertical="top" wrapText="1"/>
    </xf>
    <xf numFmtId="2" fontId="16" fillId="6" borderId="6" xfId="0" applyNumberFormat="1" applyFont="1" applyFill="1" applyBorder="1" applyAlignment="1">
      <alignment vertical="top" wrapText="1"/>
    </xf>
    <xf numFmtId="188" fontId="23" fillId="9" borderId="6" xfId="0" applyNumberFormat="1" applyFont="1" applyFill="1" applyBorder="1" applyAlignment="1">
      <alignment horizontal="center" vertical="top"/>
    </xf>
    <xf numFmtId="187" fontId="13" fillId="9" borderId="6" xfId="0" applyNumberFormat="1" applyFont="1" applyFill="1" applyBorder="1" applyAlignment="1">
      <alignment horizontal="center" vertical="top"/>
    </xf>
    <xf numFmtId="187" fontId="13" fillId="7" borderId="6" xfId="0" applyNumberFormat="1" applyFont="1" applyFill="1" applyBorder="1" applyAlignment="1">
      <alignment horizontal="center" vertical="top"/>
    </xf>
    <xf numFmtId="187" fontId="17" fillId="0" borderId="0" xfId="1" applyFont="1" applyFill="1" applyBorder="1" applyAlignment="1"/>
    <xf numFmtId="187" fontId="8" fillId="0" borderId="0" xfId="1" applyFont="1" applyBorder="1" applyAlignment="1">
      <alignment horizontal="right"/>
    </xf>
    <xf numFmtId="2" fontId="8" fillId="0" borderId="0" xfId="1" applyNumberFormat="1" applyFont="1" applyBorder="1" applyAlignment="1">
      <alignment horizontal="left"/>
    </xf>
    <xf numFmtId="187" fontId="8" fillId="0" borderId="0" xfId="1" applyFont="1" applyBorder="1" applyAlignment="1">
      <alignment horizontal="left"/>
    </xf>
    <xf numFmtId="0" fontId="20" fillId="0" borderId="0" xfId="0" applyFont="1" applyAlignment="1">
      <alignment horizontal="left"/>
    </xf>
    <xf numFmtId="0" fontId="7" fillId="6" borderId="0" xfId="0" applyFont="1" applyFill="1"/>
    <xf numFmtId="0" fontId="20" fillId="0" borderId="0" xfId="0" applyFont="1"/>
    <xf numFmtId="187" fontId="20" fillId="0" borderId="0" xfId="1" applyFont="1" applyFill="1" applyBorder="1" applyAlignment="1"/>
    <xf numFmtId="187" fontId="20" fillId="0" borderId="0" xfId="1" applyFont="1" applyFill="1" applyBorder="1" applyAlignment="1">
      <alignment horizontal="center"/>
    </xf>
    <xf numFmtId="187" fontId="20" fillId="0" borderId="0" xfId="0" applyNumberFormat="1" applyFont="1"/>
    <xf numFmtId="49" fontId="11" fillId="6" borderId="0" xfId="1" applyNumberFormat="1" applyFont="1" applyFill="1" applyBorder="1" applyAlignment="1">
      <alignment horizontal="left"/>
    </xf>
    <xf numFmtId="187" fontId="39" fillId="6" borderId="0" xfId="0" applyNumberFormat="1" applyFont="1" applyFill="1"/>
    <xf numFmtId="187" fontId="39" fillId="6" borderId="0" xfId="1" applyFont="1" applyFill="1" applyBorder="1" applyAlignment="1"/>
    <xf numFmtId="0" fontId="30" fillId="6" borderId="0" xfId="0" applyFont="1" applyFill="1"/>
    <xf numFmtId="187" fontId="11" fillId="6" borderId="0" xfId="1" applyFont="1" applyFill="1" applyBorder="1" applyAlignment="1">
      <alignment horizontal="center"/>
    </xf>
    <xf numFmtId="2" fontId="11" fillId="6" borderId="0" xfId="0" applyNumberFormat="1" applyFont="1" applyFill="1"/>
    <xf numFmtId="0" fontId="11" fillId="6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1" fillId="6" borderId="0" xfId="0" applyFont="1" applyFill="1" applyAlignment="1">
      <alignment vertical="center"/>
    </xf>
    <xf numFmtId="43" fontId="11" fillId="6" borderId="0" xfId="2" applyFont="1" applyFill="1" applyBorder="1" applyAlignment="1">
      <alignment vertical="center"/>
    </xf>
    <xf numFmtId="0" fontId="11" fillId="6" borderId="0" xfId="0" applyFont="1" applyFill="1" applyAlignment="1">
      <alignment horizontal="center" vertical="center"/>
    </xf>
    <xf numFmtId="2" fontId="11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vertical="center"/>
    </xf>
    <xf numFmtId="187" fontId="8" fillId="0" borderId="0" xfId="1" applyFont="1" applyBorder="1"/>
    <xf numFmtId="0" fontId="0" fillId="6" borderId="0" xfId="0" applyFill="1"/>
    <xf numFmtId="2" fontId="34" fillId="25" borderId="6" xfId="1" applyNumberFormat="1" applyFont="1" applyFill="1" applyBorder="1" applyAlignment="1">
      <alignment horizontal="left" vertical="center" wrapText="1"/>
    </xf>
    <xf numFmtId="2" fontId="23" fillId="25" borderId="6" xfId="1" applyNumberFormat="1" applyFont="1" applyFill="1" applyBorder="1" applyAlignment="1">
      <alignment vertical="center" wrapText="1"/>
    </xf>
    <xf numFmtId="2" fontId="36" fillId="0" borderId="6" xfId="1" applyNumberFormat="1" applyFont="1" applyBorder="1" applyAlignment="1">
      <alignment horizontal="left" vertical="top" shrinkToFit="1"/>
    </xf>
    <xf numFmtId="2" fontId="23" fillId="6" borderId="6" xfId="1" quotePrefix="1" applyNumberFormat="1" applyFont="1" applyFill="1" applyBorder="1" applyAlignment="1">
      <alignment horizontal="left" vertical="center" wrapText="1"/>
    </xf>
    <xf numFmtId="49" fontId="23" fillId="6" borderId="6" xfId="1" applyNumberFormat="1" applyFont="1" applyFill="1" applyBorder="1" applyAlignment="1">
      <alignment vertical="top" wrapText="1"/>
    </xf>
    <xf numFmtId="189" fontId="23" fillId="7" borderId="6" xfId="1" applyNumberFormat="1" applyFont="1" applyFill="1" applyBorder="1" applyAlignment="1">
      <alignment horizontal="right" vertical="top"/>
    </xf>
    <xf numFmtId="2" fontId="13" fillId="7" borderId="6" xfId="1" applyNumberFormat="1" applyFont="1" applyFill="1" applyBorder="1" applyAlignment="1">
      <alignment horizontal="right" vertical="top" wrapText="1"/>
    </xf>
    <xf numFmtId="2" fontId="9" fillId="7" borderId="6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2" fontId="9" fillId="6" borderId="6" xfId="0" applyNumberFormat="1" applyFont="1" applyFill="1" applyBorder="1" applyAlignment="1">
      <alignment horizontal="right" vertical="top" wrapText="1"/>
    </xf>
    <xf numFmtId="0" fontId="23" fillId="32" borderId="6" xfId="0" applyFont="1" applyFill="1" applyBorder="1" applyAlignment="1">
      <alignment horizontal="center" vertical="top"/>
    </xf>
    <xf numFmtId="2" fontId="9" fillId="32" borderId="6" xfId="0" applyNumberFormat="1" applyFont="1" applyFill="1" applyBorder="1" applyAlignment="1">
      <alignment vertical="top" wrapText="1"/>
    </xf>
    <xf numFmtId="187" fontId="9" fillId="32" borderId="6" xfId="1" applyFont="1" applyFill="1" applyBorder="1" applyAlignment="1">
      <alignment vertical="top"/>
    </xf>
    <xf numFmtId="187" fontId="9" fillId="32" borderId="6" xfId="0" applyNumberFormat="1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left" vertical="top"/>
    </xf>
    <xf numFmtId="187" fontId="23" fillId="15" borderId="6" xfId="1" applyFont="1" applyFill="1" applyBorder="1" applyAlignment="1">
      <alignment horizontal="center" vertical="top"/>
    </xf>
    <xf numFmtId="2" fontId="21" fillId="7" borderId="6" xfId="0" applyNumberFormat="1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49" fontId="28" fillId="11" borderId="6" xfId="1" applyNumberFormat="1" applyFont="1" applyFill="1" applyBorder="1" applyAlignment="1">
      <alignment vertical="top"/>
    </xf>
    <xf numFmtId="49" fontId="28" fillId="15" borderId="6" xfId="1" applyNumberFormat="1" applyFont="1" applyFill="1" applyBorder="1" applyAlignment="1">
      <alignment vertical="top" wrapText="1"/>
    </xf>
    <xf numFmtId="49" fontId="28" fillId="9" borderId="6" xfId="1" applyNumberFormat="1" applyFont="1" applyFill="1" applyBorder="1" applyAlignment="1">
      <alignment vertical="top"/>
    </xf>
    <xf numFmtId="187" fontId="8" fillId="22" borderId="6" xfId="1" applyFont="1" applyFill="1" applyBorder="1" applyAlignment="1">
      <alignment vertical="top"/>
    </xf>
    <xf numFmtId="187" fontId="21" fillId="22" borderId="6" xfId="1" applyFont="1" applyFill="1" applyBorder="1" applyAlignment="1">
      <alignment vertical="top"/>
    </xf>
    <xf numFmtId="49" fontId="28" fillId="7" borderId="6" xfId="1" applyNumberFormat="1" applyFont="1" applyFill="1" applyBorder="1" applyAlignment="1">
      <alignment vertical="top"/>
    </xf>
    <xf numFmtId="49" fontId="28" fillId="9" borderId="5" xfId="1" applyNumberFormat="1" applyFont="1" applyFill="1" applyBorder="1" applyAlignment="1">
      <alignment vertical="top" wrapText="1"/>
    </xf>
    <xf numFmtId="1" fontId="28" fillId="9" borderId="5" xfId="1" applyNumberFormat="1" applyFont="1" applyFill="1" applyBorder="1" applyAlignment="1">
      <alignment vertical="top" wrapText="1"/>
    </xf>
    <xf numFmtId="49" fontId="28" fillId="6" borderId="6" xfId="1" applyNumberFormat="1" applyFont="1" applyFill="1" applyBorder="1" applyAlignment="1">
      <alignment vertical="top"/>
    </xf>
    <xf numFmtId="187" fontId="28" fillId="7" borderId="6" xfId="1" applyFont="1" applyFill="1" applyBorder="1" applyAlignment="1">
      <alignment vertical="top" wrapText="1"/>
    </xf>
    <xf numFmtId="49" fontId="28" fillId="6" borderId="6" xfId="1" applyNumberFormat="1" applyFont="1" applyFill="1" applyBorder="1" applyAlignment="1">
      <alignment vertical="top" wrapText="1"/>
    </xf>
    <xf numFmtId="49" fontId="9" fillId="15" borderId="6" xfId="1" applyNumberFormat="1" applyFont="1" applyFill="1" applyBorder="1" applyAlignment="1">
      <alignment vertical="top" wrapText="1"/>
    </xf>
    <xf numFmtId="49" fontId="9" fillId="6" borderId="6" xfId="1" applyNumberFormat="1" applyFont="1" applyFill="1" applyBorder="1" applyAlignment="1">
      <alignment vertical="top"/>
    </xf>
    <xf numFmtId="49" fontId="28" fillId="7" borderId="5" xfId="1" applyNumberFormat="1" applyFont="1" applyFill="1" applyBorder="1" applyAlignment="1">
      <alignment vertical="top" wrapText="1"/>
    </xf>
    <xf numFmtId="49" fontId="28" fillId="6" borderId="0" xfId="1" applyNumberFormat="1" applyFont="1" applyFill="1" applyBorder="1" applyAlignment="1">
      <alignment vertical="top"/>
    </xf>
    <xf numFmtId="49" fontId="8" fillId="6" borderId="0" xfId="1" applyNumberFormat="1" applyFont="1" applyFill="1" applyBorder="1" applyAlignment="1">
      <alignment vertical="top"/>
    </xf>
    <xf numFmtId="49" fontId="11" fillId="6" borderId="0" xfId="1" applyNumberFormat="1" applyFont="1" applyFill="1" applyBorder="1" applyAlignment="1">
      <alignment vertical="top"/>
    </xf>
    <xf numFmtId="49" fontId="10" fillId="6" borderId="0" xfId="1" applyNumberFormat="1" applyFont="1" applyFill="1" applyBorder="1" applyAlignment="1">
      <alignment vertical="top"/>
    </xf>
    <xf numFmtId="187" fontId="9" fillId="16" borderId="6" xfId="1" applyFont="1" applyFill="1" applyBorder="1" applyAlignment="1">
      <alignment horizontal="center" vertical="top"/>
    </xf>
    <xf numFmtId="2" fontId="13" fillId="16" borderId="6" xfId="0" applyNumberFormat="1" applyFont="1" applyFill="1" applyBorder="1" applyAlignment="1">
      <alignment vertical="top"/>
    </xf>
    <xf numFmtId="187" fontId="9" fillId="32" borderId="6" xfId="1" applyFont="1" applyFill="1" applyBorder="1" applyAlignment="1">
      <alignment vertical="top" wrapText="1"/>
    </xf>
    <xf numFmtId="0" fontId="13" fillId="32" borderId="6" xfId="0" applyFont="1" applyFill="1" applyBorder="1" applyAlignment="1">
      <alignment vertical="top"/>
    </xf>
    <xf numFmtId="43" fontId="8" fillId="16" borderId="6" xfId="1" applyNumberFormat="1" applyFont="1" applyFill="1" applyBorder="1" applyAlignment="1">
      <alignment horizontal="right"/>
    </xf>
    <xf numFmtId="187" fontId="9" fillId="6" borderId="0" xfId="1" applyFont="1" applyFill="1" applyBorder="1"/>
    <xf numFmtId="189" fontId="23" fillId="30" borderId="6" xfId="1" applyNumberFormat="1" applyFont="1" applyFill="1" applyBorder="1" applyAlignment="1">
      <alignment vertical="top"/>
    </xf>
    <xf numFmtId="2" fontId="9" fillId="30" borderId="6" xfId="1" applyNumberFormat="1" applyFont="1" applyFill="1" applyBorder="1" applyAlignment="1">
      <alignment horizontal="left" vertical="top" wrapText="1"/>
    </xf>
    <xf numFmtId="2" fontId="13" fillId="30" borderId="6" xfId="0" applyNumberFormat="1" applyFont="1" applyFill="1" applyBorder="1" applyAlignment="1">
      <alignment vertical="top" wrapText="1"/>
    </xf>
    <xf numFmtId="187" fontId="9" fillId="30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horizontal="left" vertical="top" wrapText="1"/>
    </xf>
    <xf numFmtId="0" fontId="23" fillId="30" borderId="6" xfId="0" applyFont="1" applyFill="1" applyBorder="1" applyAlignment="1">
      <alignment horizontal="center" vertical="top"/>
    </xf>
    <xf numFmtId="1" fontId="9" fillId="30" borderId="6" xfId="0" applyNumberFormat="1" applyFont="1" applyFill="1" applyBorder="1" applyAlignment="1">
      <alignment horizontal="left" vertical="top" wrapText="1"/>
    </xf>
    <xf numFmtId="0" fontId="13" fillId="30" borderId="6" xfId="0" applyFont="1" applyFill="1" applyBorder="1" applyAlignment="1">
      <alignment vertical="top"/>
    </xf>
    <xf numFmtId="0" fontId="24" fillId="6" borderId="6" xfId="0" applyFont="1" applyFill="1" applyBorder="1" applyAlignment="1">
      <alignment vertical="top" wrapText="1"/>
    </xf>
    <xf numFmtId="0" fontId="41" fillId="16" borderId="6" xfId="0" applyFont="1" applyFill="1" applyBorder="1" applyAlignment="1">
      <alignment vertical="top"/>
    </xf>
    <xf numFmtId="43" fontId="13" fillId="6" borderId="5" xfId="0" applyNumberFormat="1" applyFont="1" applyFill="1" applyBorder="1" applyAlignment="1">
      <alignment vertical="top"/>
    </xf>
    <xf numFmtId="2" fontId="8" fillId="4" borderId="6" xfId="0" applyNumberFormat="1" applyFont="1" applyFill="1" applyBorder="1" applyAlignment="1">
      <alignment vertical="top"/>
    </xf>
    <xf numFmtId="0" fontId="11" fillId="0" borderId="0" xfId="1" applyNumberFormat="1" applyFont="1" applyBorder="1" applyAlignment="1"/>
    <xf numFmtId="0" fontId="10" fillId="0" borderId="0" xfId="1" applyNumberFormat="1" applyFont="1" applyBorder="1" applyAlignment="1"/>
    <xf numFmtId="49" fontId="27" fillId="6" borderId="10" xfId="1" applyNumberFormat="1" applyFont="1" applyFill="1" applyBorder="1" applyAlignment="1">
      <alignment horizontal="left"/>
    </xf>
    <xf numFmtId="187" fontId="10" fillId="6" borderId="18" xfId="1" applyFont="1" applyFill="1" applyBorder="1" applyAlignment="1">
      <alignment horizontal="right"/>
    </xf>
    <xf numFmtId="187" fontId="10" fillId="6" borderId="18" xfId="1" applyFont="1" applyFill="1" applyBorder="1" applyAlignment="1">
      <alignment horizontal="right" vertical="top"/>
    </xf>
    <xf numFmtId="187" fontId="15" fillId="6" borderId="18" xfId="1" applyFont="1" applyFill="1" applyBorder="1" applyAlignment="1">
      <alignment horizontal="right"/>
    </xf>
    <xf numFmtId="49" fontId="27" fillId="25" borderId="10" xfId="1" applyNumberFormat="1" applyFont="1" applyFill="1" applyBorder="1" applyAlignment="1">
      <alignment horizontal="left" vertical="top" wrapText="1"/>
    </xf>
    <xf numFmtId="187" fontId="10" fillId="25" borderId="18" xfId="1" applyFont="1" applyFill="1" applyBorder="1" applyAlignment="1">
      <alignment horizontal="right" vertical="top"/>
    </xf>
    <xf numFmtId="187" fontId="15" fillId="25" borderId="18" xfId="1" applyFont="1" applyFill="1" applyBorder="1" applyAlignment="1">
      <alignment horizontal="right" vertical="top"/>
    </xf>
    <xf numFmtId="49" fontId="28" fillId="15" borderId="10" xfId="1" applyNumberFormat="1" applyFont="1" applyFill="1" applyBorder="1" applyAlignment="1">
      <alignment horizontal="left" vertical="top" wrapText="1"/>
    </xf>
    <xf numFmtId="187" fontId="8" fillId="15" borderId="18" xfId="1" applyFont="1" applyFill="1" applyBorder="1" applyAlignment="1">
      <alignment vertical="top"/>
    </xf>
    <xf numFmtId="187" fontId="21" fillId="15" borderId="18" xfId="1" applyFont="1" applyFill="1" applyBorder="1" applyAlignment="1">
      <alignment vertical="top"/>
    </xf>
    <xf numFmtId="187" fontId="8" fillId="6" borderId="18" xfId="1" applyFont="1" applyFill="1" applyBorder="1" applyAlignment="1">
      <alignment vertical="top"/>
    </xf>
    <xf numFmtId="187" fontId="21" fillId="6" borderId="18" xfId="1" applyFont="1" applyFill="1" applyBorder="1" applyAlignment="1">
      <alignment vertical="top"/>
    </xf>
    <xf numFmtId="187" fontId="13" fillId="6" borderId="18" xfId="1" applyFont="1" applyFill="1" applyBorder="1" applyAlignment="1">
      <alignment horizontal="right"/>
    </xf>
    <xf numFmtId="187" fontId="10" fillId="6" borderId="18" xfId="1" applyFont="1" applyFill="1" applyBorder="1" applyAlignment="1">
      <alignment horizontal="center" vertical="top"/>
    </xf>
    <xf numFmtId="187" fontId="10" fillId="6" borderId="18" xfId="1" applyFont="1" applyFill="1" applyBorder="1"/>
    <xf numFmtId="0" fontId="10" fillId="6" borderId="18" xfId="0" applyFont="1" applyFill="1" applyBorder="1"/>
    <xf numFmtId="0" fontId="15" fillId="6" borderId="18" xfId="0" applyFont="1" applyFill="1" applyBorder="1"/>
    <xf numFmtId="49" fontId="28" fillId="7" borderId="10" xfId="1" applyNumberFormat="1" applyFont="1" applyFill="1" applyBorder="1" applyAlignment="1">
      <alignment horizontal="left"/>
    </xf>
    <xf numFmtId="187" fontId="8" fillId="7" borderId="18" xfId="1" applyFont="1" applyFill="1" applyBorder="1"/>
    <xf numFmtId="187" fontId="21" fillId="7" borderId="18" xfId="1" applyFont="1" applyFill="1" applyBorder="1"/>
    <xf numFmtId="49" fontId="28" fillId="11" borderId="10" xfId="1" applyNumberFormat="1" applyFont="1" applyFill="1" applyBorder="1" applyAlignment="1">
      <alignment horizontal="left" vertical="top"/>
    </xf>
    <xf numFmtId="187" fontId="9" fillId="11" borderId="18" xfId="1" applyFont="1" applyFill="1" applyBorder="1" applyAlignment="1">
      <alignment vertical="top"/>
    </xf>
    <xf numFmtId="187" fontId="21" fillId="11" borderId="18" xfId="1" applyFont="1" applyFill="1" applyBorder="1" applyAlignment="1">
      <alignment vertical="top"/>
    </xf>
    <xf numFmtId="2" fontId="21" fillId="15" borderId="18" xfId="1" applyNumberFormat="1" applyFont="1" applyFill="1" applyBorder="1" applyAlignment="1">
      <alignment vertical="top"/>
    </xf>
    <xf numFmtId="49" fontId="28" fillId="9" borderId="10" xfId="1" applyNumberFormat="1" applyFont="1" applyFill="1" applyBorder="1" applyAlignment="1">
      <alignment horizontal="left" vertical="top"/>
    </xf>
    <xf numFmtId="187" fontId="8" fillId="9" borderId="18" xfId="1" applyFont="1" applyFill="1" applyBorder="1" applyAlignment="1">
      <alignment vertical="top"/>
    </xf>
    <xf numFmtId="2" fontId="21" fillId="9" borderId="18" xfId="1" applyNumberFormat="1" applyFont="1" applyFill="1" applyBorder="1" applyAlignment="1">
      <alignment vertical="top"/>
    </xf>
    <xf numFmtId="49" fontId="27" fillId="7" borderId="10" xfId="1" applyNumberFormat="1" applyFont="1" applyFill="1" applyBorder="1" applyAlignment="1">
      <alignment horizontal="left"/>
    </xf>
    <xf numFmtId="187" fontId="10" fillId="7" borderId="18" xfId="1" applyFont="1" applyFill="1" applyBorder="1" applyAlignment="1">
      <alignment horizontal="right"/>
    </xf>
    <xf numFmtId="2" fontId="15" fillId="7" borderId="18" xfId="1" applyNumberFormat="1" applyFont="1" applyFill="1" applyBorder="1" applyAlignment="1">
      <alignment horizontal="right"/>
    </xf>
    <xf numFmtId="187" fontId="15" fillId="7" borderId="18" xfId="1" applyFont="1" applyFill="1" applyBorder="1" applyAlignment="1">
      <alignment horizontal="right"/>
    </xf>
    <xf numFmtId="49" fontId="27" fillId="22" borderId="3" xfId="1" applyNumberFormat="1" applyFont="1" applyFill="1" applyBorder="1" applyAlignment="1">
      <alignment horizontal="left" vertical="top" wrapText="1"/>
    </xf>
    <xf numFmtId="187" fontId="10" fillId="22" borderId="0" xfId="1" applyFont="1" applyFill="1" applyBorder="1" applyAlignment="1">
      <alignment horizontal="right" vertical="top"/>
    </xf>
    <xf numFmtId="187" fontId="15" fillId="22" borderId="0" xfId="1" applyFont="1" applyFill="1" applyBorder="1" applyAlignment="1">
      <alignment horizontal="right" vertical="top"/>
    </xf>
    <xf numFmtId="49" fontId="27" fillId="6" borderId="10" xfId="1" applyNumberFormat="1" applyFont="1" applyFill="1" applyBorder="1" applyAlignment="1">
      <alignment horizontal="left" vertical="top" wrapText="1"/>
    </xf>
    <xf numFmtId="2" fontId="15" fillId="6" borderId="18" xfId="0" applyNumberFormat="1" applyFont="1" applyFill="1" applyBorder="1" applyAlignment="1">
      <alignment vertical="top"/>
    </xf>
    <xf numFmtId="49" fontId="27" fillId="15" borderId="10" xfId="1" applyNumberFormat="1" applyFont="1" applyFill="1" applyBorder="1" applyAlignment="1">
      <alignment horizontal="left" vertical="top" wrapText="1"/>
    </xf>
    <xf numFmtId="187" fontId="10" fillId="15" borderId="18" xfId="1" applyFont="1" applyFill="1" applyBorder="1" applyAlignment="1">
      <alignment horizontal="right" vertical="top"/>
    </xf>
    <xf numFmtId="2" fontId="15" fillId="15" borderId="18" xfId="0" applyNumberFormat="1" applyFont="1" applyFill="1" applyBorder="1" applyAlignment="1">
      <alignment vertical="top"/>
    </xf>
    <xf numFmtId="49" fontId="27" fillId="8" borderId="10" xfId="1" applyNumberFormat="1" applyFont="1" applyFill="1" applyBorder="1" applyAlignment="1">
      <alignment horizontal="center"/>
    </xf>
    <xf numFmtId="187" fontId="10" fillId="8" borderId="18" xfId="1" applyFont="1" applyFill="1" applyBorder="1" applyAlignment="1">
      <alignment horizontal="right"/>
    </xf>
    <xf numFmtId="0" fontId="15" fillId="8" borderId="18" xfId="0" applyFont="1" applyFill="1" applyBorder="1"/>
    <xf numFmtId="187" fontId="10" fillId="23" borderId="0" xfId="1" applyFont="1" applyFill="1" applyBorder="1" applyAlignment="1">
      <alignment horizontal="right"/>
    </xf>
    <xf numFmtId="187" fontId="15" fillId="23" borderId="0" xfId="0" applyNumberFormat="1" applyFont="1" applyFill="1" applyAlignment="1">
      <alignment horizontal="left"/>
    </xf>
    <xf numFmtId="49" fontId="27" fillId="16" borderId="10" xfId="1" applyNumberFormat="1" applyFont="1" applyFill="1" applyBorder="1" applyAlignment="1">
      <alignment horizontal="left"/>
    </xf>
    <xf numFmtId="187" fontId="10" fillId="16" borderId="18" xfId="1" applyFont="1" applyFill="1" applyBorder="1"/>
    <xf numFmtId="187" fontId="8" fillId="16" borderId="18" xfId="1" applyFont="1" applyFill="1" applyBorder="1" applyAlignment="1">
      <alignment horizontal="right"/>
    </xf>
    <xf numFmtId="187" fontId="10" fillId="16" borderId="18" xfId="1" applyFont="1" applyFill="1" applyBorder="1" applyAlignment="1">
      <alignment horizontal="right"/>
    </xf>
    <xf numFmtId="187" fontId="15" fillId="16" borderId="18" xfId="1" applyFont="1" applyFill="1" applyBorder="1" applyAlignment="1">
      <alignment horizontal="left"/>
    </xf>
    <xf numFmtId="187" fontId="10" fillId="6" borderId="0" xfId="1" applyFont="1" applyFill="1" applyBorder="1" applyAlignment="1">
      <alignment horizontal="right"/>
    </xf>
    <xf numFmtId="187" fontId="4" fillId="0" borderId="0" xfId="1" applyFont="1" applyBorder="1" applyAlignment="1">
      <alignment horizontal="right"/>
    </xf>
    <xf numFmtId="187" fontId="4" fillId="0" borderId="0" xfId="1" applyFont="1" applyBorder="1"/>
    <xf numFmtId="0" fontId="17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43" fontId="11" fillId="6" borderId="0" xfId="2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43" fontId="8" fillId="7" borderId="6" xfId="0" applyNumberFormat="1" applyFont="1" applyFill="1" applyBorder="1" applyAlignment="1">
      <alignment horizontal="center" vertical="center"/>
    </xf>
    <xf numFmtId="43" fontId="8" fillId="7" borderId="10" xfId="0" applyNumberFormat="1" applyFont="1" applyFill="1" applyBorder="1" applyAlignment="1">
      <alignment horizontal="center" vertical="center"/>
    </xf>
    <xf numFmtId="43" fontId="8" fillId="7" borderId="11" xfId="0" applyNumberFormat="1" applyFont="1" applyFill="1" applyBorder="1" applyAlignment="1">
      <alignment horizontal="center" vertical="center"/>
    </xf>
    <xf numFmtId="43" fontId="8" fillId="19" borderId="10" xfId="0" applyNumberFormat="1" applyFont="1" applyFill="1" applyBorder="1" applyAlignment="1">
      <alignment horizontal="center" vertical="center"/>
    </xf>
    <xf numFmtId="43" fontId="8" fillId="19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43" fontId="7" fillId="17" borderId="2" xfId="0" applyNumberFormat="1" applyFont="1" applyFill="1" applyBorder="1" applyAlignment="1">
      <alignment horizontal="center" vertical="center"/>
    </xf>
    <xf numFmtId="43" fontId="7" fillId="17" borderId="5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center" vertical="center"/>
    </xf>
    <xf numFmtId="187" fontId="8" fillId="0" borderId="0" xfId="1" applyFont="1" applyBorder="1" applyAlignment="1">
      <alignment horizontal="center"/>
    </xf>
    <xf numFmtId="187" fontId="10" fillId="0" borderId="0" xfId="1" applyFont="1" applyBorder="1" applyAlignment="1">
      <alignment horizontal="left" vertical="center"/>
    </xf>
    <xf numFmtId="187" fontId="39" fillId="6" borderId="0" xfId="1" applyFont="1" applyFill="1" applyBorder="1" applyAlignment="1">
      <alignment horizontal="center"/>
    </xf>
    <xf numFmtId="187" fontId="39" fillId="6" borderId="0" xfId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187" fontId="7" fillId="0" borderId="1" xfId="1" applyFont="1" applyBorder="1" applyAlignment="1">
      <alignment horizontal="center"/>
    </xf>
    <xf numFmtId="2" fontId="9" fillId="18" borderId="2" xfId="0" applyNumberFormat="1" applyFont="1" applyFill="1" applyBorder="1" applyAlignment="1">
      <alignment horizontal="center" vertical="center" wrapText="1"/>
    </xf>
    <xf numFmtId="2" fontId="9" fillId="18" borderId="4" xfId="0" applyNumberFormat="1" applyFont="1" applyFill="1" applyBorder="1" applyAlignment="1">
      <alignment horizontal="center" vertical="center" wrapText="1"/>
    </xf>
    <xf numFmtId="187" fontId="9" fillId="18" borderId="2" xfId="1" applyFont="1" applyFill="1" applyBorder="1" applyAlignment="1">
      <alignment horizontal="center" vertical="center" wrapText="1"/>
    </xf>
    <xf numFmtId="187" fontId="9" fillId="18" borderId="4" xfId="1" applyFont="1" applyFill="1" applyBorder="1" applyAlignment="1">
      <alignment horizontal="center" vertical="center" wrapText="1"/>
    </xf>
    <xf numFmtId="187" fontId="34" fillId="6" borderId="0" xfId="1" applyFont="1" applyFill="1" applyBorder="1" applyAlignment="1">
      <alignment horizontal="center"/>
    </xf>
    <xf numFmtId="187" fontId="13" fillId="6" borderId="0" xfId="1" applyFont="1" applyFill="1" applyBorder="1" applyAlignment="1">
      <alignment horizontal="left"/>
    </xf>
    <xf numFmtId="187" fontId="9" fillId="0" borderId="0" xfId="1" applyFont="1" applyFill="1" applyBorder="1" applyAlignment="1">
      <alignment horizontal="left"/>
    </xf>
    <xf numFmtId="188" fontId="9" fillId="0" borderId="6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87" fontId="9" fillId="6" borderId="16" xfId="1" applyFont="1" applyFill="1" applyBorder="1" applyAlignment="1">
      <alignment horizontal="left"/>
    </xf>
    <xf numFmtId="187" fontId="17" fillId="0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0" fontId="13" fillId="0" borderId="6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/>
    </xf>
    <xf numFmtId="187" fontId="9" fillId="0" borderId="0" xfId="0" applyNumberFormat="1" applyFont="1" applyAlignment="1">
      <alignment horizontal="center"/>
    </xf>
    <xf numFmtId="187" fontId="17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4" fillId="0" borderId="0" xfId="0" applyFont="1"/>
    <xf numFmtId="0" fontId="42" fillId="0" borderId="1" xfId="0" applyFont="1" applyBorder="1"/>
    <xf numFmtId="49" fontId="42" fillId="0" borderId="1" xfId="0" applyNumberFormat="1" applyFont="1" applyBorder="1" applyAlignment="1">
      <alignment horizontal="center"/>
    </xf>
    <xf numFmtId="0" fontId="42" fillId="6" borderId="1" xfId="0" applyFont="1" applyFill="1" applyBorder="1" applyAlignment="1">
      <alignment horizontal="right"/>
    </xf>
    <xf numFmtId="0" fontId="42" fillId="0" borderId="7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top" wrapText="1"/>
    </xf>
    <xf numFmtId="187" fontId="42" fillId="0" borderId="2" xfId="1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top" wrapText="1"/>
    </xf>
    <xf numFmtId="187" fontId="42" fillId="0" borderId="5" xfId="1" applyFont="1" applyBorder="1" applyAlignment="1">
      <alignment horizontal="center" vertical="center"/>
    </xf>
    <xf numFmtId="187" fontId="42" fillId="0" borderId="6" xfId="1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49" fontId="43" fillId="0" borderId="7" xfId="0" applyNumberFormat="1" applyFont="1" applyBorder="1"/>
    <xf numFmtId="0" fontId="43" fillId="31" borderId="16" xfId="0" applyFont="1" applyFill="1" applyBorder="1"/>
    <xf numFmtId="0" fontId="36" fillId="31" borderId="16" xfId="0" applyFont="1" applyFill="1" applyBorder="1"/>
    <xf numFmtId="0" fontId="36" fillId="0" borderId="8" xfId="0" applyFont="1" applyBorder="1"/>
    <xf numFmtId="0" fontId="34" fillId="0" borderId="2" xfId="0" applyFont="1" applyBorder="1" applyAlignment="1">
      <alignment horizontal="center"/>
    </xf>
    <xf numFmtId="187" fontId="36" fillId="0" borderId="2" xfId="1" applyFont="1" applyBorder="1"/>
    <xf numFmtId="187" fontId="36" fillId="0" borderId="8" xfId="1" applyFont="1" applyBorder="1"/>
    <xf numFmtId="0" fontId="36" fillId="0" borderId="2" xfId="0" applyFont="1" applyBorder="1"/>
    <xf numFmtId="49" fontId="36" fillId="0" borderId="3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15" xfId="0" applyFont="1" applyBorder="1" applyAlignment="1">
      <alignment vertical="center"/>
    </xf>
    <xf numFmtId="0" fontId="34" fillId="0" borderId="4" xfId="0" applyFont="1" applyBorder="1" applyAlignment="1">
      <alignment horizontal="center" vertical="center"/>
    </xf>
    <xf numFmtId="187" fontId="36" fillId="0" borderId="3" xfId="1" applyFont="1" applyBorder="1" applyAlignment="1">
      <alignment vertical="center"/>
    </xf>
    <xf numFmtId="187" fontId="36" fillId="0" borderId="4" xfId="1" applyFont="1" applyBorder="1" applyAlignment="1">
      <alignment vertical="center"/>
    </xf>
    <xf numFmtId="187" fontId="36" fillId="9" borderId="0" xfId="1" applyFont="1" applyFill="1" applyAlignment="1">
      <alignment vertical="center"/>
    </xf>
    <xf numFmtId="0" fontId="36" fillId="0" borderId="4" xfId="0" applyFont="1" applyBorder="1" applyAlignment="1">
      <alignment vertical="center" wrapText="1"/>
    </xf>
    <xf numFmtId="187" fontId="36" fillId="0" borderId="0" xfId="1" applyFont="1" applyAlignment="1">
      <alignment vertical="center"/>
    </xf>
    <xf numFmtId="2" fontId="36" fillId="9" borderId="4" xfId="0" applyNumberFormat="1" applyFont="1" applyFill="1" applyBorder="1" applyAlignment="1">
      <alignment vertical="center"/>
    </xf>
    <xf numFmtId="187" fontId="36" fillId="6" borderId="15" xfId="0" applyNumberFormat="1" applyFont="1" applyFill="1" applyBorder="1" applyAlignment="1">
      <alignment vertical="center"/>
    </xf>
    <xf numFmtId="49" fontId="43" fillId="0" borderId="3" xfId="0" applyNumberFormat="1" applyFont="1" applyBorder="1"/>
    <xf numFmtId="0" fontId="43" fillId="31" borderId="0" xfId="0" applyFont="1" applyFill="1"/>
    <xf numFmtId="0" fontId="36" fillId="31" borderId="0" xfId="0" applyFont="1" applyFill="1"/>
    <xf numFmtId="0" fontId="36" fillId="0" borderId="15" xfId="0" applyFont="1" applyBorder="1"/>
    <xf numFmtId="0" fontId="34" fillId="0" borderId="4" xfId="0" applyFont="1" applyBorder="1" applyAlignment="1">
      <alignment horizontal="center"/>
    </xf>
    <xf numFmtId="187" fontId="36" fillId="0" borderId="4" xfId="1" applyFont="1" applyBorder="1"/>
    <xf numFmtId="2" fontId="36" fillId="9" borderId="0" xfId="0" applyNumberFormat="1" applyFont="1" applyFill="1" applyAlignment="1">
      <alignment vertical="center"/>
    </xf>
    <xf numFmtId="190" fontId="36" fillId="0" borderId="3" xfId="1" applyNumberFormat="1" applyFont="1" applyBorder="1" applyAlignment="1">
      <alignment horizontal="right" vertical="center"/>
    </xf>
    <xf numFmtId="2" fontId="36" fillId="9" borderId="15" xfId="0" applyNumberFormat="1" applyFont="1" applyFill="1" applyBorder="1" applyAlignment="1">
      <alignment vertical="center"/>
    </xf>
    <xf numFmtId="187" fontId="36" fillId="6" borderId="4" xfId="1" applyFont="1" applyFill="1" applyBorder="1" applyAlignment="1">
      <alignment vertical="center"/>
    </xf>
    <xf numFmtId="2" fontId="34" fillId="6" borderId="15" xfId="0" applyNumberFormat="1" applyFont="1" applyFill="1" applyBorder="1" applyAlignment="1">
      <alignment vertical="center"/>
    </xf>
    <xf numFmtId="187" fontId="36" fillId="0" borderId="3" xfId="1" applyFont="1" applyBorder="1"/>
    <xf numFmtId="187" fontId="36" fillId="0" borderId="15" xfId="0" applyNumberFormat="1" applyFont="1" applyBorder="1"/>
    <xf numFmtId="0" fontId="36" fillId="0" borderId="4" xfId="0" applyFont="1" applyBorder="1" applyAlignment="1">
      <alignment horizontal="center" vertical="center" wrapText="1"/>
    </xf>
    <xf numFmtId="187" fontId="36" fillId="28" borderId="0" xfId="1" applyFont="1" applyFill="1" applyAlignment="1">
      <alignment vertical="center"/>
    </xf>
    <xf numFmtId="187" fontId="36" fillId="33" borderId="0" xfId="1" applyFont="1" applyFill="1" applyAlignment="1">
      <alignment vertical="center"/>
    </xf>
    <xf numFmtId="187" fontId="36" fillId="9" borderId="15" xfId="1" applyFont="1" applyFill="1" applyBorder="1" applyAlignment="1">
      <alignment vertical="center"/>
    </xf>
    <xf numFmtId="187" fontId="34" fillId="6" borderId="4" xfId="0" applyNumberFormat="1" applyFont="1" applyFill="1" applyBorder="1" applyAlignment="1">
      <alignment vertical="center"/>
    </xf>
    <xf numFmtId="0" fontId="36" fillId="0" borderId="3" xfId="0" applyFont="1" applyBorder="1"/>
    <xf numFmtId="0" fontId="43" fillId="0" borderId="0" xfId="0" applyFont="1"/>
    <xf numFmtId="187" fontId="36" fillId="0" borderId="4" xfId="1" applyFont="1" applyFill="1" applyBorder="1"/>
    <xf numFmtId="187" fontId="34" fillId="0" borderId="4" xfId="1" applyFont="1" applyFill="1" applyBorder="1" applyAlignment="1">
      <alignment horizontal="left"/>
    </xf>
    <xf numFmtId="187" fontId="34" fillId="6" borderId="4" xfId="1" applyFont="1" applyFill="1" applyBorder="1" applyAlignment="1">
      <alignment horizontal="left"/>
    </xf>
    <xf numFmtId="0" fontId="36" fillId="0" borderId="4" xfId="0" applyFont="1" applyBorder="1"/>
    <xf numFmtId="187" fontId="36" fillId="0" borderId="4" xfId="0" applyNumberFormat="1" applyFont="1" applyBorder="1"/>
    <xf numFmtId="187" fontId="34" fillId="0" borderId="4" xfId="1" applyFont="1" applyFill="1" applyBorder="1"/>
    <xf numFmtId="187" fontId="36" fillId="0" borderId="4" xfId="1" applyFont="1" applyBorder="1" applyAlignment="1"/>
    <xf numFmtId="0" fontId="36" fillId="0" borderId="9" xfId="0" applyFont="1" applyBorder="1"/>
    <xf numFmtId="0" fontId="43" fillId="0" borderId="1" xfId="0" applyFont="1" applyBorder="1"/>
    <xf numFmtId="0" fontId="36" fillId="0" borderId="1" xfId="0" applyFont="1" applyBorder="1"/>
    <xf numFmtId="0" fontId="36" fillId="0" borderId="12" xfId="0" applyFont="1" applyBorder="1"/>
    <xf numFmtId="0" fontId="34" fillId="0" borderId="5" xfId="0" applyFont="1" applyBorder="1" applyAlignment="1">
      <alignment horizontal="center"/>
    </xf>
    <xf numFmtId="187" fontId="36" fillId="0" borderId="5" xfId="1" applyFont="1" applyBorder="1"/>
    <xf numFmtId="187" fontId="34" fillId="0" borderId="5" xfId="1" applyFont="1" applyFill="1" applyBorder="1"/>
    <xf numFmtId="0" fontId="36" fillId="0" borderId="5" xfId="0" applyFont="1" applyBorder="1"/>
    <xf numFmtId="187" fontId="36" fillId="0" borderId="5" xfId="0" applyNumberFormat="1" applyFont="1" applyBorder="1"/>
    <xf numFmtId="187" fontId="34" fillId="0" borderId="0" xfId="1" applyFont="1" applyBorder="1" applyAlignment="1">
      <alignment horizontal="right"/>
    </xf>
    <xf numFmtId="187" fontId="36" fillId="0" borderId="0" xfId="1" applyFont="1"/>
    <xf numFmtId="187" fontId="36" fillId="0" borderId="0" xfId="1" applyFont="1" applyAlignment="1">
      <alignment horizontal="left"/>
    </xf>
    <xf numFmtId="187" fontId="36" fillId="0" borderId="0" xfId="1" applyFont="1" applyBorder="1" applyAlignment="1"/>
    <xf numFmtId="187" fontId="36" fillId="0" borderId="0" xfId="1" applyFont="1" applyBorder="1" applyAlignment="1">
      <alignment horizontal="center"/>
    </xf>
    <xf numFmtId="187" fontId="34" fillId="0" borderId="0" xfId="1" applyFont="1" applyBorder="1" applyAlignmen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87" fontId="34" fillId="0" borderId="0" xfId="1" applyFont="1"/>
    <xf numFmtId="187" fontId="34" fillId="0" borderId="0" xfId="0" applyNumberFormat="1" applyFont="1"/>
    <xf numFmtId="0" fontId="44" fillId="0" borderId="0" xfId="0" applyFont="1" applyAlignment="1">
      <alignment horizontal="center"/>
    </xf>
    <xf numFmtId="187" fontId="44" fillId="0" borderId="0" xfId="0" applyNumberFormat="1" applyFont="1"/>
    <xf numFmtId="187" fontId="36" fillId="5" borderId="6" xfId="0" applyNumberFormat="1" applyFont="1" applyFill="1" applyBorder="1"/>
    <xf numFmtId="187" fontId="36" fillId="0" borderId="0" xfId="0" applyNumberFormat="1" applyFont="1"/>
    <xf numFmtId="187" fontId="44" fillId="0" borderId="0" xfId="1" applyFont="1"/>
    <xf numFmtId="0" fontId="44" fillId="0" borderId="0" xfId="0" applyFont="1" applyAlignment="1">
      <alignment horizontal="left"/>
    </xf>
    <xf numFmtId="187" fontId="36" fillId="28" borderId="6" xfId="0" applyNumberFormat="1" applyFont="1" applyFill="1" applyBorder="1"/>
    <xf numFmtId="187" fontId="36" fillId="0" borderId="0" xfId="1" applyFont="1" applyBorder="1" applyAlignment="1">
      <alignment horizontal="left"/>
    </xf>
    <xf numFmtId="0" fontId="44" fillId="0" borderId="0" xfId="0" applyFont="1"/>
    <xf numFmtId="187" fontId="36" fillId="0" borderId="0" xfId="1" applyFont="1" applyAlignment="1">
      <alignment horizontal="left" vertical="top"/>
    </xf>
    <xf numFmtId="187" fontId="36" fillId="0" borderId="0" xfId="1" applyFont="1" applyBorder="1" applyAlignment="1">
      <alignment horizontal="center"/>
    </xf>
    <xf numFmtId="187" fontId="7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vertical="center"/>
    </xf>
    <xf numFmtId="49" fontId="13" fillId="31" borderId="10" xfId="0" applyNumberFormat="1" applyFont="1" applyFill="1" applyBorder="1" applyAlignment="1">
      <alignment horizontal="center" vertical="center"/>
    </xf>
    <xf numFmtId="0" fontId="13" fillId="31" borderId="18" xfId="0" applyFont="1" applyFill="1" applyBorder="1" applyAlignment="1">
      <alignment horizontal="center" vertical="center"/>
    </xf>
    <xf numFmtId="0" fontId="13" fillId="31" borderId="11" xfId="0" applyFont="1" applyFill="1" applyBorder="1" applyAlignment="1">
      <alignment horizontal="center" vertical="center"/>
    </xf>
    <xf numFmtId="187" fontId="9" fillId="13" borderId="10" xfId="0" applyNumberFormat="1" applyFont="1" applyFill="1" applyBorder="1" applyAlignment="1">
      <alignment horizontal="center" vertical="center"/>
    </xf>
    <xf numFmtId="187" fontId="9" fillId="13" borderId="18" xfId="0" applyNumberFormat="1" applyFont="1" applyFill="1" applyBorder="1" applyAlignment="1">
      <alignment horizontal="center" vertical="center"/>
    </xf>
    <xf numFmtId="187" fontId="9" fillId="13" borderId="11" xfId="0" applyNumberFormat="1" applyFont="1" applyFill="1" applyBorder="1" applyAlignment="1">
      <alignment horizontal="center" vertical="center"/>
    </xf>
    <xf numFmtId="187" fontId="9" fillId="30" borderId="10" xfId="0" applyNumberFormat="1" applyFont="1" applyFill="1" applyBorder="1" applyAlignment="1">
      <alignment horizontal="center" vertical="center"/>
    </xf>
    <xf numFmtId="187" fontId="9" fillId="30" borderId="18" xfId="0" applyNumberFormat="1" applyFont="1" applyFill="1" applyBorder="1" applyAlignment="1">
      <alignment horizontal="center" vertical="center"/>
    </xf>
    <xf numFmtId="187" fontId="9" fillId="30" borderId="11" xfId="0" applyNumberFormat="1" applyFont="1" applyFill="1" applyBorder="1" applyAlignment="1">
      <alignment horizontal="center" vertical="center"/>
    </xf>
    <xf numFmtId="187" fontId="9" fillId="23" borderId="6" xfId="0" applyNumberFormat="1" applyFont="1" applyFill="1" applyBorder="1" applyAlignment="1">
      <alignment horizontal="center" vertical="center" wrapText="1"/>
    </xf>
    <xf numFmtId="187" fontId="7" fillId="23" borderId="0" xfId="0" applyNumberFormat="1" applyFont="1" applyFill="1" applyAlignment="1">
      <alignment horizontal="center" vertical="center"/>
    </xf>
    <xf numFmtId="187" fontId="8" fillId="18" borderId="2" xfId="1" applyFont="1" applyFill="1" applyBorder="1" applyAlignment="1">
      <alignment horizontal="center" vertical="center" wrapText="1"/>
    </xf>
    <xf numFmtId="187" fontId="8" fillId="18" borderId="4" xfId="1" applyFont="1" applyFill="1" applyBorder="1" applyAlignment="1">
      <alignment horizontal="center" vertical="center" wrapText="1"/>
    </xf>
    <xf numFmtId="187" fontId="13" fillId="6" borderId="5" xfId="1" applyFont="1" applyFill="1" applyBorder="1" applyAlignment="1">
      <alignment horizontal="center" vertical="center"/>
    </xf>
    <xf numFmtId="187" fontId="8" fillId="18" borderId="5" xfId="1" applyFont="1" applyFill="1" applyBorder="1" applyAlignment="1">
      <alignment horizontal="center" vertical="center" wrapText="1"/>
    </xf>
    <xf numFmtId="189" fontId="14" fillId="11" borderId="6" xfId="1" applyNumberFormat="1" applyFont="1" applyFill="1" applyBorder="1" applyAlignment="1">
      <alignment horizontal="right" vertical="center"/>
    </xf>
    <xf numFmtId="2" fontId="14" fillId="11" borderId="6" xfId="0" applyNumberFormat="1" applyFont="1" applyFill="1" applyBorder="1" applyAlignment="1">
      <alignment horizontal="left" vertical="center" wrapText="1"/>
    </xf>
    <xf numFmtId="187" fontId="13" fillId="11" borderId="6" xfId="1" applyFont="1" applyFill="1" applyBorder="1" applyAlignment="1">
      <alignment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left" vertical="center" wrapText="1"/>
    </xf>
    <xf numFmtId="188" fontId="13" fillId="6" borderId="6" xfId="1" applyNumberFormat="1" applyFont="1" applyFill="1" applyBorder="1" applyAlignment="1">
      <alignment horizontal="left" vertical="center" wrapText="1"/>
    </xf>
    <xf numFmtId="187" fontId="13" fillId="6" borderId="6" xfId="1" applyFont="1" applyFill="1" applyBorder="1" applyAlignment="1">
      <alignment vertical="center"/>
    </xf>
    <xf numFmtId="187" fontId="13" fillId="14" borderId="6" xfId="1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12" borderId="6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188" fontId="13" fillId="0" borderId="6" xfId="1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3" fillId="6" borderId="6" xfId="0" applyFont="1" applyFill="1" applyBorder="1" applyAlignment="1">
      <alignment vertical="center"/>
    </xf>
    <xf numFmtId="188" fontId="13" fillId="0" borderId="6" xfId="1" applyNumberFormat="1" applyFont="1" applyBorder="1" applyAlignment="1">
      <alignment horizontal="left" vertical="center"/>
    </xf>
    <xf numFmtId="187" fontId="9" fillId="4" borderId="6" xfId="1" applyFont="1" applyFill="1" applyBorder="1" applyAlignment="1">
      <alignment horizontal="left" vertical="center" wrapText="1"/>
    </xf>
    <xf numFmtId="2" fontId="9" fillId="4" borderId="6" xfId="0" applyNumberFormat="1" applyFont="1" applyFill="1" applyBorder="1" applyAlignment="1">
      <alignment horizontal="left" vertical="center" wrapText="1"/>
    </xf>
    <xf numFmtId="187" fontId="13" fillId="4" borderId="6" xfId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left" vertical="center" wrapText="1"/>
    </xf>
    <xf numFmtId="188" fontId="13" fillId="14" borderId="9" xfId="1" applyNumberFormat="1" applyFont="1" applyFill="1" applyBorder="1" applyAlignment="1">
      <alignment horizontal="right" vertical="center"/>
    </xf>
    <xf numFmtId="2" fontId="9" fillId="14" borderId="6" xfId="0" applyNumberFormat="1" applyFont="1" applyFill="1" applyBorder="1" applyAlignment="1">
      <alignment horizontal="left" vertical="center" wrapText="1"/>
    </xf>
    <xf numFmtId="187" fontId="9" fillId="14" borderId="6" xfId="1" applyFont="1" applyFill="1" applyBorder="1" applyAlignment="1">
      <alignment horizontal="left" vertical="center" wrapText="1"/>
    </xf>
    <xf numFmtId="187" fontId="9" fillId="14" borderId="5" xfId="1" applyFont="1" applyFill="1" applyBorder="1" applyAlignment="1">
      <alignment horizontal="left" vertical="center" wrapText="1"/>
    </xf>
    <xf numFmtId="0" fontId="13" fillId="14" borderId="5" xfId="0" applyFont="1" applyFill="1" applyBorder="1" applyAlignment="1">
      <alignment horizontal="left" vertical="center" wrapText="1"/>
    </xf>
    <xf numFmtId="188" fontId="13" fillId="6" borderId="9" xfId="1" applyNumberFormat="1" applyFont="1" applyFill="1" applyBorder="1" applyAlignment="1">
      <alignment horizontal="right" vertical="center"/>
    </xf>
    <xf numFmtId="187" fontId="9" fillId="6" borderId="5" xfId="1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187" fontId="13" fillId="14" borderId="5" xfId="1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horizontal="left" vertical="center" wrapText="1"/>
    </xf>
    <xf numFmtId="2" fontId="9" fillId="6" borderId="5" xfId="0" applyNumberFormat="1" applyFont="1" applyFill="1" applyBorder="1" applyAlignment="1">
      <alignment horizontal="left" vertical="center" wrapText="1"/>
    </xf>
    <xf numFmtId="187" fontId="13" fillId="6" borderId="13" xfId="1" applyFont="1" applyFill="1" applyBorder="1" applyAlignment="1">
      <alignment horizontal="center" vertical="center"/>
    </xf>
    <xf numFmtId="187" fontId="13" fillId="0" borderId="13" xfId="1" applyFont="1" applyBorder="1" applyAlignment="1">
      <alignment horizontal="center" vertical="center"/>
    </xf>
    <xf numFmtId="188" fontId="13" fillId="34" borderId="9" xfId="1" applyNumberFormat="1" applyFont="1" applyFill="1" applyBorder="1" applyAlignment="1">
      <alignment horizontal="right" vertical="center"/>
    </xf>
    <xf numFmtId="2" fontId="9" fillId="34" borderId="6" xfId="0" applyNumberFormat="1" applyFont="1" applyFill="1" applyBorder="1" applyAlignment="1">
      <alignment horizontal="left" vertical="center" wrapText="1"/>
    </xf>
    <xf numFmtId="187" fontId="9" fillId="34" borderId="6" xfId="1" applyFont="1" applyFill="1" applyBorder="1" applyAlignment="1">
      <alignment horizontal="left" vertical="center" wrapText="1"/>
    </xf>
    <xf numFmtId="187" fontId="13" fillId="34" borderId="6" xfId="1" applyFont="1" applyFill="1" applyBorder="1" applyAlignment="1">
      <alignment horizontal="center" vertical="center"/>
    </xf>
    <xf numFmtId="187" fontId="13" fillId="34" borderId="13" xfId="1" applyFont="1" applyFill="1" applyBorder="1" applyAlignment="1">
      <alignment horizontal="center" vertical="center"/>
    </xf>
    <xf numFmtId="187" fontId="13" fillId="34" borderId="5" xfId="1" applyFont="1" applyFill="1" applyBorder="1" applyAlignment="1">
      <alignment horizontal="center" vertical="center"/>
    </xf>
    <xf numFmtId="0" fontId="13" fillId="34" borderId="6" xfId="0" applyFont="1" applyFill="1" applyBorder="1" applyAlignment="1">
      <alignment horizontal="left" vertical="center" wrapText="1"/>
    </xf>
    <xf numFmtId="188" fontId="13" fillId="27" borderId="9" xfId="1" applyNumberFormat="1" applyFont="1" applyFill="1" applyBorder="1" applyAlignment="1">
      <alignment horizontal="right" vertical="center"/>
    </xf>
    <xf numFmtId="2" fontId="9" fillId="27" borderId="6" xfId="0" applyNumberFormat="1" applyFont="1" applyFill="1" applyBorder="1" applyAlignment="1">
      <alignment horizontal="left" vertical="center" wrapText="1"/>
    </xf>
    <xf numFmtId="187" fontId="9" fillId="27" borderId="6" xfId="1" applyFont="1" applyFill="1" applyBorder="1" applyAlignment="1">
      <alignment horizontal="left" vertical="center" wrapText="1"/>
    </xf>
    <xf numFmtId="187" fontId="13" fillId="27" borderId="6" xfId="1" applyFont="1" applyFill="1" applyBorder="1" applyAlignment="1">
      <alignment horizontal="center" vertical="center"/>
    </xf>
    <xf numFmtId="187" fontId="13" fillId="27" borderId="13" xfId="1" applyFont="1" applyFill="1" applyBorder="1" applyAlignment="1">
      <alignment horizontal="center" vertical="center"/>
    </xf>
    <xf numFmtId="187" fontId="13" fillId="27" borderId="5" xfId="1" applyFont="1" applyFill="1" applyBorder="1" applyAlignment="1">
      <alignment horizontal="center" vertical="center"/>
    </xf>
    <xf numFmtId="187" fontId="9" fillId="27" borderId="5" xfId="1" applyFont="1" applyFill="1" applyBorder="1" applyAlignment="1">
      <alignment horizontal="left" vertical="center" wrapText="1"/>
    </xf>
    <xf numFmtId="188" fontId="13" fillId="22" borderId="5" xfId="1" applyNumberFormat="1" applyFont="1" applyFill="1" applyBorder="1" applyAlignment="1">
      <alignment horizontal="right" vertical="center"/>
    </xf>
    <xf numFmtId="2" fontId="9" fillId="22" borderId="5" xfId="0" applyNumberFormat="1" applyFont="1" applyFill="1" applyBorder="1" applyAlignment="1">
      <alignment horizontal="center" vertical="center" wrapText="1"/>
    </xf>
    <xf numFmtId="187" fontId="9" fillId="22" borderId="5" xfId="1" applyFont="1" applyFill="1" applyBorder="1" applyAlignment="1">
      <alignment horizontal="left" vertical="center" wrapText="1"/>
    </xf>
    <xf numFmtId="187" fontId="13" fillId="22" borderId="5" xfId="1" applyFont="1" applyFill="1" applyBorder="1" applyAlignment="1">
      <alignment horizontal="center" vertical="center"/>
    </xf>
    <xf numFmtId="187" fontId="13" fillId="22" borderId="5" xfId="1" applyFont="1" applyFill="1" applyBorder="1" applyAlignment="1">
      <alignment horizontal="center" vertical="center" wrapText="1"/>
    </xf>
    <xf numFmtId="188" fontId="13" fillId="6" borderId="6" xfId="0" applyNumberFormat="1" applyFont="1" applyFill="1" applyBorder="1" applyAlignment="1">
      <alignment vertical="center"/>
    </xf>
    <xf numFmtId="187" fontId="14" fillId="3" borderId="6" xfId="1" applyFont="1" applyFill="1" applyBorder="1" applyAlignment="1">
      <alignment horizontal="center" vertical="center"/>
    </xf>
    <xf numFmtId="2" fontId="14" fillId="3" borderId="6" xfId="1" applyNumberFormat="1" applyFont="1" applyFill="1" applyBorder="1" applyAlignment="1">
      <alignment horizontal="center" vertical="center"/>
    </xf>
    <xf numFmtId="2" fontId="14" fillId="3" borderId="6" xfId="0" applyNumberFormat="1" applyFont="1" applyFill="1" applyBorder="1" applyAlignment="1">
      <alignment vertical="center"/>
    </xf>
    <xf numFmtId="187" fontId="12" fillId="3" borderId="6" xfId="1" applyFont="1" applyFill="1" applyBorder="1" applyAlignment="1">
      <alignment horizontal="left" vertical="center"/>
    </xf>
    <xf numFmtId="187" fontId="18" fillId="3" borderId="6" xfId="1" applyFont="1" applyFill="1" applyBorder="1" applyAlignment="1">
      <alignment horizontal="center" vertical="center"/>
    </xf>
    <xf numFmtId="187" fontId="12" fillId="3" borderId="6" xfId="1" applyFont="1" applyFill="1" applyBorder="1" applyAlignment="1">
      <alignment horizontal="center" vertical="center"/>
    </xf>
    <xf numFmtId="187" fontId="12" fillId="3" borderId="10" xfId="1" applyFont="1" applyFill="1" applyBorder="1" applyAlignment="1">
      <alignment horizontal="center" vertical="center"/>
    </xf>
    <xf numFmtId="187" fontId="12" fillId="3" borderId="11" xfId="1" applyFont="1" applyFill="1" applyBorder="1" applyAlignment="1">
      <alignment horizontal="center" vertical="center"/>
    </xf>
    <xf numFmtId="188" fontId="13" fillId="6" borderId="0" xfId="0" applyNumberFormat="1" applyFont="1" applyFill="1" applyAlignment="1">
      <alignment vertical="center"/>
    </xf>
    <xf numFmtId="187" fontId="14" fillId="6" borderId="0" xfId="1" applyFont="1" applyFill="1" applyBorder="1" applyAlignment="1">
      <alignment horizontal="center" vertical="center"/>
    </xf>
    <xf numFmtId="187" fontId="9" fillId="6" borderId="16" xfId="1" applyFont="1" applyFill="1" applyBorder="1" applyAlignment="1">
      <alignment horizontal="left" vertical="center"/>
    </xf>
    <xf numFmtId="187" fontId="12" fillId="6" borderId="0" xfId="1" applyFont="1" applyFill="1" applyBorder="1" applyAlignment="1">
      <alignment vertical="center"/>
    </xf>
    <xf numFmtId="187" fontId="9" fillId="6" borderId="0" xfId="1" applyFont="1" applyFill="1" applyBorder="1" applyAlignment="1">
      <alignment vertical="center"/>
    </xf>
    <xf numFmtId="187" fontId="13" fillId="6" borderId="0" xfId="0" applyNumberFormat="1" applyFont="1" applyFill="1" applyAlignment="1">
      <alignment horizontal="left" vertical="center" wrapText="1"/>
    </xf>
    <xf numFmtId="187" fontId="13" fillId="0" borderId="0" xfId="1" applyFont="1" applyAlignment="1">
      <alignment horizontal="center" vertical="center"/>
    </xf>
    <xf numFmtId="0" fontId="13" fillId="6" borderId="0" xfId="0" applyFont="1" applyFill="1" applyAlignment="1">
      <alignment vertical="center"/>
    </xf>
    <xf numFmtId="187" fontId="34" fillId="6" borderId="0" xfId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vertical="center"/>
    </xf>
    <xf numFmtId="187" fontId="13" fillId="6" borderId="0" xfId="0" applyNumberFormat="1" applyFont="1" applyFill="1" applyAlignment="1">
      <alignment vertical="center"/>
    </xf>
    <xf numFmtId="2" fontId="34" fillId="6" borderId="0" xfId="0" applyNumberFormat="1" applyFont="1" applyFill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187" fontId="35" fillId="6" borderId="0" xfId="0" applyNumberFormat="1" applyFont="1" applyFill="1" applyAlignment="1">
      <alignment horizontal="center" vertical="center"/>
    </xf>
    <xf numFmtId="187" fontId="36" fillId="6" borderId="0" xfId="0" applyNumberFormat="1" applyFont="1" applyFill="1" applyAlignment="1">
      <alignment horizontal="center" vertical="center"/>
    </xf>
    <xf numFmtId="187" fontId="36" fillId="6" borderId="0" xfId="1" applyFont="1" applyFill="1" applyBorder="1" applyAlignment="1">
      <alignment horizontal="left" vertical="center"/>
    </xf>
    <xf numFmtId="187" fontId="13" fillId="6" borderId="0" xfId="1" applyFont="1" applyFill="1" applyBorder="1" applyAlignment="1">
      <alignment vertical="center"/>
    </xf>
    <xf numFmtId="187" fontId="13" fillId="6" borderId="0" xfId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2" fontId="34" fillId="0" borderId="0" xfId="0" applyNumberFormat="1" applyFont="1" applyAlignment="1">
      <alignment horizontal="right" vertical="center"/>
    </xf>
    <xf numFmtId="187" fontId="34" fillId="0" borderId="0" xfId="0" applyNumberFormat="1" applyFont="1" applyAlignment="1">
      <alignment horizontal="center" vertical="center"/>
    </xf>
    <xf numFmtId="188" fontId="13" fillId="6" borderId="0" xfId="1" applyNumberFormat="1" applyFont="1" applyFill="1" applyBorder="1" applyAlignment="1">
      <alignment horizontal="left" vertical="center"/>
    </xf>
    <xf numFmtId="0" fontId="9" fillId="6" borderId="0" xfId="0" applyFont="1" applyFill="1" applyAlignment="1">
      <alignment vertical="center"/>
    </xf>
    <xf numFmtId="187" fontId="9" fillId="0" borderId="0" xfId="1" applyFont="1" applyFill="1" applyBorder="1" applyAlignment="1">
      <alignment vertical="center"/>
    </xf>
    <xf numFmtId="187" fontId="13" fillId="6" borderId="0" xfId="1" applyFont="1" applyFill="1" applyBorder="1" applyAlignment="1">
      <alignment horizontal="left" vertical="center"/>
    </xf>
    <xf numFmtId="187" fontId="9" fillId="6" borderId="0" xfId="0" applyNumberFormat="1" applyFont="1" applyFill="1" applyAlignment="1">
      <alignment horizontal="center" vertical="center"/>
    </xf>
    <xf numFmtId="188" fontId="45" fillId="6" borderId="6" xfId="1" applyNumberFormat="1" applyFont="1" applyFill="1" applyBorder="1" applyAlignment="1">
      <alignment vertical="top" wrapText="1"/>
    </xf>
    <xf numFmtId="0" fontId="9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9" fontId="28" fillId="7" borderId="2" xfId="1" applyNumberFormat="1" applyFont="1" applyFill="1" applyBorder="1" applyAlignment="1">
      <alignment vertical="top" wrapText="1"/>
    </xf>
    <xf numFmtId="187" fontId="8" fillId="7" borderId="2" xfId="1" applyFont="1" applyFill="1" applyBorder="1" applyAlignment="1">
      <alignment horizontal="center" vertical="center"/>
    </xf>
    <xf numFmtId="187" fontId="8" fillId="7" borderId="2" xfId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49" fontId="28" fillId="7" borderId="5" xfId="1" applyNumberFormat="1" applyFont="1" applyFill="1" applyBorder="1" applyAlignment="1">
      <alignment vertical="top" wrapText="1"/>
    </xf>
    <xf numFmtId="187" fontId="8" fillId="7" borderId="5" xfId="1" applyFont="1" applyFill="1" applyBorder="1" applyAlignment="1">
      <alignment horizontal="center" vertical="center"/>
    </xf>
    <xf numFmtId="187" fontId="8" fillId="7" borderId="5" xfId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189" fontId="9" fillId="20" borderId="6" xfId="1" applyNumberFormat="1" applyFont="1" applyFill="1" applyBorder="1" applyAlignment="1">
      <alignment horizontal="center" vertical="center"/>
    </xf>
    <xf numFmtId="49" fontId="8" fillId="20" borderId="6" xfId="0" applyNumberFormat="1" applyFont="1" applyFill="1" applyBorder="1" applyAlignment="1">
      <alignment horizontal="left" vertical="center"/>
    </xf>
    <xf numFmtId="49" fontId="28" fillId="20" borderId="6" xfId="1" applyNumberFormat="1" applyFont="1" applyFill="1" applyBorder="1" applyAlignment="1">
      <alignment vertical="top"/>
    </xf>
    <xf numFmtId="187" fontId="8" fillId="20" borderId="6" xfId="1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center" vertical="top"/>
    </xf>
    <xf numFmtId="2" fontId="8" fillId="7" borderId="5" xfId="0" applyNumberFormat="1" applyFont="1" applyFill="1" applyBorder="1" applyAlignment="1">
      <alignment horizontal="left" vertical="top"/>
    </xf>
    <xf numFmtId="187" fontId="8" fillId="7" borderId="6" xfId="1" applyFont="1" applyFill="1" applyBorder="1" applyAlignment="1">
      <alignment horizontal="right" vertical="top"/>
    </xf>
    <xf numFmtId="187" fontId="21" fillId="7" borderId="6" xfId="1" applyFont="1" applyFill="1" applyBorder="1" applyAlignment="1">
      <alignment horizontal="right" vertical="top"/>
    </xf>
    <xf numFmtId="2" fontId="8" fillId="7" borderId="5" xfId="0" applyNumberFormat="1" applyFont="1" applyFill="1" applyBorder="1" applyAlignment="1">
      <alignment vertical="top"/>
    </xf>
    <xf numFmtId="0" fontId="9" fillId="21" borderId="5" xfId="0" applyFont="1" applyFill="1" applyBorder="1" applyAlignment="1">
      <alignment horizontal="center" vertical="center"/>
    </xf>
    <xf numFmtId="49" fontId="8" fillId="21" borderId="5" xfId="0" applyNumberFormat="1" applyFont="1" applyFill="1" applyBorder="1" applyAlignment="1">
      <alignment horizontal="left" vertical="top"/>
    </xf>
    <xf numFmtId="49" fontId="28" fillId="21" borderId="5" xfId="1" applyNumberFormat="1" applyFont="1" applyFill="1" applyBorder="1" applyAlignment="1">
      <alignment vertical="top" wrapText="1"/>
    </xf>
    <xf numFmtId="187" fontId="8" fillId="21" borderId="5" xfId="1" applyFont="1" applyFill="1" applyBorder="1" applyAlignment="1">
      <alignment horizontal="right" vertical="top"/>
    </xf>
    <xf numFmtId="0" fontId="21" fillId="21" borderId="6" xfId="0" applyFont="1" applyFill="1" applyBorder="1" applyAlignment="1">
      <alignment vertical="top"/>
    </xf>
    <xf numFmtId="190" fontId="9" fillId="9" borderId="6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left" vertical="top" wrapText="1"/>
    </xf>
    <xf numFmtId="49" fontId="2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horizontal="right" vertical="top"/>
    </xf>
    <xf numFmtId="0" fontId="21" fillId="9" borderId="6" xfId="0" applyFont="1" applyFill="1" applyBorder="1" applyAlignment="1">
      <alignment vertical="top"/>
    </xf>
    <xf numFmtId="2" fontId="8" fillId="7" borderId="6" xfId="0" applyNumberFormat="1" applyFont="1" applyFill="1" applyBorder="1" applyAlignment="1">
      <alignment horizontal="left" vertical="top"/>
    </xf>
    <xf numFmtId="0" fontId="21" fillId="7" borderId="6" xfId="0" applyFont="1" applyFill="1" applyBorder="1" applyAlignment="1">
      <alignment vertical="top"/>
    </xf>
    <xf numFmtId="0" fontId="9" fillId="10" borderId="6" xfId="0" applyFont="1" applyFill="1" applyBorder="1" applyAlignment="1">
      <alignment horizontal="center" vertical="top"/>
    </xf>
    <xf numFmtId="2" fontId="8" fillId="10" borderId="6" xfId="0" applyNumberFormat="1" applyFont="1" applyFill="1" applyBorder="1" applyAlignment="1">
      <alignment horizontal="left" vertical="top"/>
    </xf>
    <xf numFmtId="49" fontId="28" fillId="10" borderId="6" xfId="1" applyNumberFormat="1" applyFont="1" applyFill="1" applyBorder="1" applyAlignment="1">
      <alignment vertical="top" wrapText="1"/>
    </xf>
    <xf numFmtId="187" fontId="8" fillId="10" borderId="6" xfId="1" applyFont="1" applyFill="1" applyBorder="1" applyAlignment="1">
      <alignment horizontal="right" vertical="top"/>
    </xf>
    <xf numFmtId="0" fontId="21" fillId="10" borderId="6" xfId="0" applyFont="1" applyFill="1" applyBorder="1" applyAlignment="1">
      <alignment vertical="top"/>
    </xf>
    <xf numFmtId="0" fontId="9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left"/>
    </xf>
    <xf numFmtId="187" fontId="8" fillId="6" borderId="6" xfId="1" applyFont="1" applyFill="1" applyBorder="1" applyAlignment="1">
      <alignment horizontal="right"/>
    </xf>
    <xf numFmtId="0" fontId="21" fillId="6" borderId="6" xfId="0" applyFont="1" applyFill="1" applyBorder="1"/>
    <xf numFmtId="2" fontId="8" fillId="21" borderId="5" xfId="0" applyNumberFormat="1" applyFont="1" applyFill="1" applyBorder="1" applyAlignment="1">
      <alignment horizontal="left" vertical="top"/>
    </xf>
    <xf numFmtId="2" fontId="28" fillId="21" borderId="5" xfId="1" applyNumberFormat="1" applyFont="1" applyFill="1" applyBorder="1" applyAlignment="1">
      <alignment vertical="top" wrapText="1"/>
    </xf>
    <xf numFmtId="2" fontId="28" fillId="9" borderId="6" xfId="1" applyNumberFormat="1" applyFont="1" applyFill="1" applyBorder="1" applyAlignment="1">
      <alignment vertical="top" wrapText="1"/>
    </xf>
    <xf numFmtId="0" fontId="9" fillId="7" borderId="6" xfId="0" applyFont="1" applyFill="1" applyBorder="1" applyAlignment="1">
      <alignment horizontal="center" vertical="center"/>
    </xf>
    <xf numFmtId="2" fontId="8" fillId="7" borderId="6" xfId="0" applyNumberFormat="1" applyFont="1" applyFill="1" applyBorder="1" applyAlignment="1">
      <alignment horizontal="left"/>
    </xf>
    <xf numFmtId="187" fontId="8" fillId="7" borderId="6" xfId="1" applyFont="1" applyFill="1" applyBorder="1" applyAlignment="1">
      <alignment horizontal="right"/>
    </xf>
    <xf numFmtId="0" fontId="21" fillId="7" borderId="6" xfId="0" applyFont="1" applyFill="1" applyBorder="1"/>
    <xf numFmtId="0" fontId="9" fillId="27" borderId="6" xfId="0" applyFont="1" applyFill="1" applyBorder="1" applyAlignment="1">
      <alignment horizontal="center" vertical="center"/>
    </xf>
    <xf numFmtId="2" fontId="8" fillId="27" borderId="6" xfId="0" applyNumberFormat="1" applyFont="1" applyFill="1" applyBorder="1" applyAlignment="1">
      <alignment horizontal="left"/>
    </xf>
    <xf numFmtId="49" fontId="28" fillId="27" borderId="6" xfId="1" applyNumberFormat="1" applyFont="1" applyFill="1" applyBorder="1" applyAlignment="1">
      <alignment vertical="top"/>
    </xf>
    <xf numFmtId="187" fontId="8" fillId="27" borderId="6" xfId="1" applyFont="1" applyFill="1" applyBorder="1" applyAlignment="1">
      <alignment horizontal="right"/>
    </xf>
    <xf numFmtId="0" fontId="21" fillId="27" borderId="6" xfId="0" applyFont="1" applyFill="1" applyBorder="1"/>
    <xf numFmtId="0" fontId="9" fillId="10" borderId="6" xfId="0" applyFont="1" applyFill="1" applyBorder="1" applyAlignment="1">
      <alignment horizontal="center" vertical="center"/>
    </xf>
    <xf numFmtId="2" fontId="8" fillId="10" borderId="6" xfId="0" applyNumberFormat="1" applyFont="1" applyFill="1" applyBorder="1" applyAlignment="1">
      <alignment horizontal="left"/>
    </xf>
    <xf numFmtId="2" fontId="28" fillId="10" borderId="6" xfId="1" applyNumberFormat="1" applyFont="1" applyFill="1" applyBorder="1" applyAlignment="1">
      <alignment vertical="top" wrapText="1"/>
    </xf>
    <xf numFmtId="187" fontId="8" fillId="10" borderId="6" xfId="1" applyFont="1" applyFill="1" applyBorder="1" applyAlignment="1">
      <alignment horizontal="right"/>
    </xf>
    <xf numFmtId="2" fontId="21" fillId="10" borderId="6" xfId="0" applyNumberFormat="1" applyFont="1" applyFill="1" applyBorder="1"/>
    <xf numFmtId="2" fontId="28" fillId="6" borderId="6" xfId="1" applyNumberFormat="1" applyFont="1" applyFill="1" applyBorder="1" applyAlignment="1">
      <alignment vertical="top"/>
    </xf>
    <xf numFmtId="2" fontId="21" fillId="6" borderId="6" xfId="0" applyNumberFormat="1" applyFont="1" applyFill="1" applyBorder="1"/>
    <xf numFmtId="2" fontId="8" fillId="7" borderId="6" xfId="0" applyNumberFormat="1" applyFont="1" applyFill="1" applyBorder="1" applyAlignment="1">
      <alignment vertical="top"/>
    </xf>
    <xf numFmtId="2" fontId="8" fillId="27" borderId="6" xfId="0" applyNumberFormat="1" applyFont="1" applyFill="1" applyBorder="1" applyAlignment="1">
      <alignment horizontal="left" vertical="center"/>
    </xf>
    <xf numFmtId="2" fontId="8" fillId="27" borderId="6" xfId="0" applyNumberFormat="1" applyFont="1" applyFill="1" applyBorder="1" applyAlignment="1">
      <alignment vertical="center"/>
    </xf>
    <xf numFmtId="187" fontId="8" fillId="27" borderId="6" xfId="1" applyFont="1" applyFill="1" applyBorder="1" applyAlignment="1">
      <alignment horizontal="right" vertical="center"/>
    </xf>
    <xf numFmtId="2" fontId="8" fillId="10" borderId="6" xfId="0" applyNumberFormat="1" applyFont="1" applyFill="1" applyBorder="1" applyAlignment="1">
      <alignment horizontal="left" wrapText="1"/>
    </xf>
    <xf numFmtId="2" fontId="8" fillId="10" borderId="6" xfId="0" applyNumberFormat="1" applyFont="1" applyFill="1" applyBorder="1" applyAlignment="1">
      <alignment vertical="top" wrapText="1"/>
    </xf>
    <xf numFmtId="0" fontId="9" fillId="6" borderId="6" xfId="0" applyFont="1" applyFill="1" applyBorder="1" applyAlignment="1">
      <alignment horizontal="left" vertical="center"/>
    </xf>
    <xf numFmtId="2" fontId="8" fillId="10" borderId="6" xfId="0" applyNumberFormat="1" applyFont="1" applyFill="1" applyBorder="1" applyAlignment="1">
      <alignment horizontal="left" vertical="top" wrapText="1"/>
    </xf>
    <xf numFmtId="2" fontId="21" fillId="10" borderId="6" xfId="0" applyNumberFormat="1" applyFont="1" applyFill="1" applyBorder="1" applyAlignment="1">
      <alignment vertical="top"/>
    </xf>
    <xf numFmtId="0" fontId="9" fillId="6" borderId="6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/>
    </xf>
    <xf numFmtId="187" fontId="8" fillId="6" borderId="6" xfId="1" applyFont="1" applyFill="1" applyBorder="1" applyAlignment="1">
      <alignment horizontal="right" vertical="top"/>
    </xf>
    <xf numFmtId="2" fontId="21" fillId="6" borderId="6" xfId="0" applyNumberFormat="1" applyFont="1" applyFill="1" applyBorder="1" applyAlignment="1">
      <alignment vertical="top"/>
    </xf>
    <xf numFmtId="187" fontId="9" fillId="27" borderId="6" xfId="1" applyFont="1" applyFill="1" applyBorder="1" applyAlignment="1">
      <alignment horizontal="center" vertical="top"/>
    </xf>
    <xf numFmtId="187" fontId="8" fillId="27" borderId="6" xfId="1" applyFont="1" applyFill="1" applyBorder="1" applyAlignment="1">
      <alignment horizontal="left" vertical="top" wrapText="1"/>
    </xf>
    <xf numFmtId="187" fontId="8" fillId="27" borderId="6" xfId="1" applyFont="1" applyFill="1" applyBorder="1" applyAlignment="1">
      <alignment vertical="top" wrapText="1"/>
    </xf>
    <xf numFmtId="187" fontId="8" fillId="27" borderId="6" xfId="1" applyFont="1" applyFill="1" applyBorder="1" applyAlignment="1">
      <alignment horizontal="right" vertical="top"/>
    </xf>
    <xf numFmtId="187" fontId="21" fillId="27" borderId="6" xfId="1" applyFont="1" applyFill="1" applyBorder="1" applyAlignment="1">
      <alignment vertical="top"/>
    </xf>
    <xf numFmtId="187" fontId="9" fillId="22" borderId="6" xfId="1" applyFont="1" applyFill="1" applyBorder="1" applyAlignment="1">
      <alignment horizontal="center" vertical="top"/>
    </xf>
    <xf numFmtId="187" fontId="8" fillId="22" borderId="6" xfId="1" applyFont="1" applyFill="1" applyBorder="1" applyAlignment="1">
      <alignment horizontal="left" vertical="top" wrapText="1"/>
    </xf>
    <xf numFmtId="187" fontId="8" fillId="22" borderId="6" xfId="1" applyFont="1" applyFill="1" applyBorder="1" applyAlignment="1">
      <alignment vertical="top" wrapText="1"/>
    </xf>
    <xf numFmtId="187" fontId="8" fillId="22" borderId="6" xfId="1" applyFont="1" applyFill="1" applyBorder="1" applyAlignment="1">
      <alignment horizontal="right" vertical="top"/>
    </xf>
    <xf numFmtId="2" fontId="8" fillId="6" borderId="6" xfId="1" applyNumberFormat="1" applyFont="1" applyFill="1" applyBorder="1" applyAlignment="1">
      <alignment horizontal="right"/>
    </xf>
    <xf numFmtId="0" fontId="7" fillId="10" borderId="6" xfId="0" applyFont="1" applyFill="1" applyBorder="1" applyAlignment="1">
      <alignment vertical="top"/>
    </xf>
    <xf numFmtId="190" fontId="8" fillId="9" borderId="6" xfId="0" applyNumberFormat="1" applyFont="1" applyFill="1" applyBorder="1" applyAlignment="1">
      <alignment vertical="top" wrapText="1"/>
    </xf>
    <xf numFmtId="2" fontId="8" fillId="9" borderId="6" xfId="0" applyNumberFormat="1" applyFont="1" applyFill="1" applyBorder="1" applyAlignment="1">
      <alignment vertical="top" wrapText="1"/>
    </xf>
    <xf numFmtId="3" fontId="21" fillId="9" borderId="6" xfId="0" applyNumberFormat="1" applyFont="1" applyFill="1" applyBorder="1" applyAlignment="1">
      <alignment vertical="top"/>
    </xf>
    <xf numFmtId="0" fontId="9" fillId="7" borderId="5" xfId="0" applyFont="1" applyFill="1" applyBorder="1" applyAlignment="1">
      <alignment horizontal="center" vertical="center"/>
    </xf>
    <xf numFmtId="2" fontId="8" fillId="7" borderId="5" xfId="0" applyNumberFormat="1" applyFont="1" applyFill="1" applyBorder="1"/>
    <xf numFmtId="49" fontId="28" fillId="7" borderId="5" xfId="1" applyNumberFormat="1" applyFont="1" applyFill="1" applyBorder="1" applyAlignment="1">
      <alignment vertical="top"/>
    </xf>
    <xf numFmtId="187" fontId="8" fillId="7" borderId="5" xfId="1" applyFont="1" applyFill="1" applyBorder="1" applyAlignment="1">
      <alignment horizontal="right"/>
    </xf>
    <xf numFmtId="3" fontId="21" fillId="7" borderId="5" xfId="0" applyNumberFormat="1" applyFont="1" applyFill="1" applyBorder="1" applyAlignment="1">
      <alignment horizontal="left"/>
    </xf>
    <xf numFmtId="0" fontId="8" fillId="22" borderId="6" xfId="0" applyFont="1" applyFill="1" applyBorder="1" applyAlignment="1">
      <alignment horizontal="right" vertical="top" wrapText="1"/>
    </xf>
    <xf numFmtId="0" fontId="8" fillId="22" borderId="6" xfId="0" applyFont="1" applyFill="1" applyBorder="1" applyAlignment="1">
      <alignment vertical="top" wrapText="1"/>
    </xf>
    <xf numFmtId="49" fontId="28" fillId="22" borderId="6" xfId="1" applyNumberFormat="1" applyFont="1" applyFill="1" applyBorder="1" applyAlignment="1">
      <alignment vertical="top" wrapText="1"/>
    </xf>
    <xf numFmtId="3" fontId="21" fillId="22" borderId="13" xfId="0" applyNumberFormat="1" applyFont="1" applyFill="1" applyBorder="1" applyAlignment="1">
      <alignment vertical="top"/>
    </xf>
    <xf numFmtId="0" fontId="9" fillId="18" borderId="5" xfId="0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vertical="top"/>
    </xf>
    <xf numFmtId="49" fontId="28" fillId="18" borderId="5" xfId="1" applyNumberFormat="1" applyFont="1" applyFill="1" applyBorder="1" applyAlignment="1">
      <alignment vertical="top" wrapText="1"/>
    </xf>
    <xf numFmtId="187" fontId="28" fillId="18" borderId="5" xfId="1" applyFont="1" applyFill="1" applyBorder="1" applyAlignment="1">
      <alignment horizontal="left" vertical="top" wrapText="1"/>
    </xf>
    <xf numFmtId="187" fontId="8" fillId="0" borderId="14" xfId="1" applyFont="1" applyBorder="1" applyAlignment="1">
      <alignment horizontal="center" vertical="top"/>
    </xf>
    <xf numFmtId="187" fontId="8" fillId="6" borderId="5" xfId="1" applyFont="1" applyFill="1" applyBorder="1" applyAlignment="1">
      <alignment horizontal="right" vertical="top"/>
    </xf>
    <xf numFmtId="187" fontId="8" fillId="6" borderId="14" xfId="1" applyFont="1" applyFill="1" applyBorder="1" applyAlignment="1">
      <alignment horizontal="center" vertical="top"/>
    </xf>
    <xf numFmtId="187" fontId="8" fillId="0" borderId="5" xfId="1" applyFont="1" applyBorder="1" applyAlignment="1">
      <alignment vertical="top"/>
    </xf>
    <xf numFmtId="0" fontId="8" fillId="6" borderId="5" xfId="0" applyFont="1" applyFill="1" applyBorder="1" applyAlignment="1">
      <alignment vertical="top"/>
    </xf>
    <xf numFmtId="187" fontId="8" fillId="6" borderId="5" xfId="0" applyNumberFormat="1" applyFont="1" applyFill="1" applyBorder="1" applyAlignment="1">
      <alignment horizontal="left" vertical="top"/>
    </xf>
    <xf numFmtId="3" fontId="21" fillId="18" borderId="14" xfId="0" applyNumberFormat="1" applyFont="1" applyFill="1" applyBorder="1" applyAlignment="1">
      <alignment vertical="top"/>
    </xf>
    <xf numFmtId="187" fontId="8" fillId="18" borderId="5" xfId="1" applyFont="1" applyFill="1" applyBorder="1" applyAlignment="1">
      <alignment horizontal="right" vertical="top"/>
    </xf>
    <xf numFmtId="187" fontId="8" fillId="6" borderId="5" xfId="1" applyFont="1" applyFill="1" applyBorder="1" applyAlignment="1">
      <alignment horizontal="center" vertical="top"/>
    </xf>
    <xf numFmtId="3" fontId="21" fillId="18" borderId="5" xfId="0" applyNumberFormat="1" applyFont="1" applyFill="1" applyBorder="1" applyAlignment="1">
      <alignment vertical="top"/>
    </xf>
    <xf numFmtId="0" fontId="9" fillId="18" borderId="14" xfId="0" applyFont="1" applyFill="1" applyBorder="1" applyAlignment="1">
      <alignment horizontal="center" vertical="center"/>
    </xf>
    <xf numFmtId="0" fontId="8" fillId="18" borderId="14" xfId="0" applyFont="1" applyFill="1" applyBorder="1" applyAlignment="1">
      <alignment vertical="top"/>
    </xf>
    <xf numFmtId="49" fontId="28" fillId="18" borderId="14" xfId="1" applyNumberFormat="1" applyFont="1" applyFill="1" applyBorder="1" applyAlignment="1">
      <alignment vertical="top" wrapText="1"/>
    </xf>
    <xf numFmtId="3" fontId="21" fillId="18" borderId="6" xfId="0" applyNumberFormat="1" applyFont="1" applyFill="1" applyBorder="1" applyAlignment="1">
      <alignment vertical="top"/>
    </xf>
    <xf numFmtId="49" fontId="28" fillId="18" borderId="14" xfId="1" applyNumberFormat="1" applyFont="1" applyFill="1" applyBorder="1" applyAlignment="1">
      <alignment vertical="top"/>
    </xf>
    <xf numFmtId="187" fontId="8" fillId="18" borderId="14" xfId="1" applyFont="1" applyFill="1" applyBorder="1" applyAlignment="1">
      <alignment horizontal="right" vertical="top"/>
    </xf>
    <xf numFmtId="187" fontId="8" fillId="0" borderId="6" xfId="1" applyFont="1" applyBorder="1" applyAlignment="1">
      <alignment vertical="top"/>
    </xf>
    <xf numFmtId="0" fontId="8" fillId="6" borderId="6" xfId="0" applyFont="1" applyFill="1" applyBorder="1" applyAlignment="1">
      <alignment vertical="top"/>
    </xf>
    <xf numFmtId="187" fontId="8" fillId="6" borderId="6" xfId="0" applyNumberFormat="1" applyFont="1" applyFill="1" applyBorder="1" applyAlignment="1">
      <alignment horizontal="left" vertical="top"/>
    </xf>
    <xf numFmtId="0" fontId="9" fillId="22" borderId="14" xfId="0" applyFont="1" applyFill="1" applyBorder="1" applyAlignment="1">
      <alignment horizontal="center" vertical="center"/>
    </xf>
    <xf numFmtId="0" fontId="8" fillId="22" borderId="14" xfId="0" applyFont="1" applyFill="1" applyBorder="1" applyAlignment="1">
      <alignment vertical="top" wrapText="1"/>
    </xf>
    <xf numFmtId="49" fontId="28" fillId="22" borderId="14" xfId="1" applyNumberFormat="1" applyFont="1" applyFill="1" applyBorder="1" applyAlignment="1">
      <alignment vertical="top" wrapText="1"/>
    </xf>
    <xf numFmtId="187" fontId="8" fillId="22" borderId="5" xfId="1" applyFont="1" applyFill="1" applyBorder="1" applyAlignment="1">
      <alignment vertical="top"/>
    </xf>
    <xf numFmtId="0" fontId="8" fillId="22" borderId="5" xfId="0" applyFont="1" applyFill="1" applyBorder="1" applyAlignment="1">
      <alignment vertical="top"/>
    </xf>
    <xf numFmtId="187" fontId="8" fillId="22" borderId="5" xfId="0" applyNumberFormat="1" applyFont="1" applyFill="1" applyBorder="1" applyAlignment="1">
      <alignment horizontal="left" vertical="top"/>
    </xf>
    <xf numFmtId="3" fontId="21" fillId="22" borderId="6" xfId="0" applyNumberFormat="1" applyFont="1" applyFill="1" applyBorder="1" applyAlignment="1">
      <alignment vertical="top"/>
    </xf>
    <xf numFmtId="0" fontId="9" fillId="18" borderId="6" xfId="0" applyFont="1" applyFill="1" applyBorder="1" applyAlignment="1">
      <alignment horizontal="center" vertical="center"/>
    </xf>
    <xf numFmtId="187" fontId="8" fillId="18" borderId="6" xfId="1" applyFont="1" applyFill="1" applyBorder="1" applyAlignment="1">
      <alignment vertical="top"/>
    </xf>
    <xf numFmtId="0" fontId="7" fillId="18" borderId="6" xfId="0" applyFont="1" applyFill="1" applyBorder="1" applyAlignment="1">
      <alignment vertical="top"/>
    </xf>
    <xf numFmtId="0" fontId="8" fillId="18" borderId="6" xfId="0" applyFont="1" applyFill="1" applyBorder="1" applyAlignment="1">
      <alignment vertical="top"/>
    </xf>
    <xf numFmtId="49" fontId="28" fillId="18" borderId="6" xfId="1" applyNumberFormat="1" applyFont="1" applyFill="1" applyBorder="1" applyAlignment="1">
      <alignment vertical="top" wrapText="1"/>
    </xf>
    <xf numFmtId="49" fontId="8" fillId="22" borderId="6" xfId="0" applyNumberFormat="1" applyFont="1" applyFill="1" applyBorder="1" applyAlignment="1">
      <alignment horizontal="right" vertical="top" wrapText="1"/>
    </xf>
    <xf numFmtId="49" fontId="8" fillId="22" borderId="6" xfId="0" applyNumberFormat="1" applyFont="1" applyFill="1" applyBorder="1" applyAlignment="1">
      <alignment vertical="top" wrapText="1"/>
    </xf>
    <xf numFmtId="49" fontId="8" fillId="18" borderId="6" xfId="0" applyNumberFormat="1" applyFont="1" applyFill="1" applyBorder="1" applyAlignment="1">
      <alignment vertical="top"/>
    </xf>
    <xf numFmtId="187" fontId="28" fillId="18" borderId="6" xfId="1" applyFont="1" applyFill="1" applyBorder="1" applyAlignment="1">
      <alignment horizontal="left" vertical="top" wrapText="1"/>
    </xf>
    <xf numFmtId="187" fontId="8" fillId="6" borderId="6" xfId="1" applyFont="1" applyFill="1" applyBorder="1" applyAlignment="1">
      <alignment horizontal="center" vertical="top"/>
    </xf>
    <xf numFmtId="2" fontId="8" fillId="18" borderId="6" xfId="0" applyNumberFormat="1" applyFont="1" applyFill="1" applyBorder="1" applyAlignment="1">
      <alignment vertical="top"/>
    </xf>
    <xf numFmtId="187" fontId="8" fillId="18" borderId="6" xfId="1" applyFont="1" applyFill="1" applyBorder="1" applyAlignment="1">
      <alignment horizontal="right" vertical="top"/>
    </xf>
    <xf numFmtId="0" fontId="9" fillId="9" borderId="6" xfId="0" applyFont="1" applyFill="1" applyBorder="1" applyAlignment="1">
      <alignment horizontal="center" vertical="center"/>
    </xf>
    <xf numFmtId="3" fontId="21" fillId="9" borderId="6" xfId="0" applyNumberFormat="1" applyFont="1" applyFill="1" applyBorder="1"/>
    <xf numFmtId="2" fontId="8" fillId="7" borderId="5" xfId="0" applyNumberFormat="1" applyFont="1" applyFill="1" applyBorder="1" applyAlignment="1">
      <alignment horizontal="left"/>
    </xf>
    <xf numFmtId="187" fontId="21" fillId="7" borderId="6" xfId="0" applyNumberFormat="1" applyFont="1" applyFill="1" applyBorder="1" applyAlignment="1">
      <alignment horizontal="center"/>
    </xf>
    <xf numFmtId="2" fontId="9" fillId="22" borderId="6" xfId="0" applyNumberFormat="1" applyFont="1" applyFill="1" applyBorder="1" applyAlignment="1">
      <alignment horizontal="center" vertical="center"/>
    </xf>
    <xf numFmtId="2" fontId="8" fillId="22" borderId="6" xfId="0" applyNumberFormat="1" applyFont="1" applyFill="1" applyBorder="1" applyAlignment="1">
      <alignment vertical="top" wrapText="1"/>
    </xf>
    <xf numFmtId="0" fontId="8" fillId="18" borderId="5" xfId="0" applyFont="1" applyFill="1" applyBorder="1" applyAlignment="1">
      <alignment horizontal="left" vertical="top"/>
    </xf>
    <xf numFmtId="49" fontId="28" fillId="18" borderId="5" xfId="1" applyNumberFormat="1" applyFont="1" applyFill="1" applyBorder="1" applyAlignment="1">
      <alignment vertical="top"/>
    </xf>
    <xf numFmtId="2" fontId="8" fillId="18" borderId="5" xfId="0" applyNumberFormat="1" applyFont="1" applyFill="1" applyBorder="1" applyAlignment="1">
      <alignment horizontal="left" vertical="top"/>
    </xf>
    <xf numFmtId="0" fontId="9" fillId="11" borderId="5" xfId="0" applyFont="1" applyFill="1" applyBorder="1" applyAlignment="1">
      <alignment horizontal="center" vertical="center"/>
    </xf>
    <xf numFmtId="2" fontId="8" fillId="11" borderId="5" xfId="0" applyNumberFormat="1" applyFont="1" applyFill="1" applyBorder="1"/>
    <xf numFmtId="49" fontId="28" fillId="11" borderId="5" xfId="1" applyNumberFormat="1" applyFont="1" applyFill="1" applyBorder="1" applyAlignment="1">
      <alignment vertical="top"/>
    </xf>
    <xf numFmtId="187" fontId="8" fillId="11" borderId="5" xfId="1" applyFont="1" applyFill="1" applyBorder="1" applyAlignment="1">
      <alignment horizontal="right"/>
    </xf>
    <xf numFmtId="3" fontId="21" fillId="11" borderId="4" xfId="0" applyNumberFormat="1" applyFont="1" applyFill="1" applyBorder="1" applyAlignment="1">
      <alignment horizontal="left"/>
    </xf>
    <xf numFmtId="2" fontId="8" fillId="6" borderId="6" xfId="0" applyNumberFormat="1" applyFont="1" applyFill="1" applyBorder="1" applyAlignment="1">
      <alignment vertical="top" wrapText="1"/>
    </xf>
    <xf numFmtId="3" fontId="21" fillId="6" borderId="6" xfId="0" applyNumberFormat="1" applyFont="1" applyFill="1" applyBorder="1" applyAlignment="1">
      <alignment wrapText="1"/>
    </xf>
    <xf numFmtId="187" fontId="8" fillId="18" borderId="14" xfId="1" applyFont="1" applyFill="1" applyBorder="1" applyAlignment="1">
      <alignment horizontal="right"/>
    </xf>
    <xf numFmtId="187" fontId="8" fillId="6" borderId="5" xfId="1" applyFont="1" applyFill="1" applyBorder="1" applyAlignment="1">
      <alignment horizontal="right"/>
    </xf>
    <xf numFmtId="187" fontId="8" fillId="6" borderId="5" xfId="1" applyFont="1" applyFill="1" applyBorder="1" applyAlignment="1">
      <alignment horizontal="center"/>
    </xf>
    <xf numFmtId="187" fontId="8" fillId="0" borderId="6" xfId="1" applyFont="1" applyBorder="1"/>
    <xf numFmtId="0" fontId="8" fillId="6" borderId="6" xfId="0" applyFont="1" applyFill="1" applyBorder="1"/>
    <xf numFmtId="187" fontId="8" fillId="6" borderId="6" xfId="0" applyNumberFormat="1" applyFont="1" applyFill="1" applyBorder="1" applyAlignment="1">
      <alignment horizontal="left"/>
    </xf>
    <xf numFmtId="3" fontId="21" fillId="6" borderId="6" xfId="0" applyNumberFormat="1" applyFont="1" applyFill="1" applyBorder="1"/>
    <xf numFmtId="0" fontId="8" fillId="18" borderId="5" xfId="0" applyFont="1" applyFill="1" applyBorder="1" applyAlignment="1">
      <alignment horizontal="center" vertical="center"/>
    </xf>
    <xf numFmtId="3" fontId="8" fillId="6" borderId="6" xfId="0" applyNumberFormat="1" applyFont="1" applyFill="1" applyBorder="1" applyAlignment="1">
      <alignment wrapText="1"/>
    </xf>
    <xf numFmtId="3" fontId="8" fillId="6" borderId="6" xfId="0" applyNumberFormat="1" applyFont="1" applyFill="1" applyBorder="1"/>
    <xf numFmtId="3" fontId="8" fillId="18" borderId="6" xfId="0" applyNumberFormat="1" applyFont="1" applyFill="1" applyBorder="1"/>
    <xf numFmtId="0" fontId="8" fillId="18" borderId="14" xfId="0" applyFont="1" applyFill="1" applyBorder="1"/>
    <xf numFmtId="3" fontId="21" fillId="18" borderId="6" xfId="0" applyNumberFormat="1" applyFont="1" applyFill="1" applyBorder="1"/>
    <xf numFmtId="2" fontId="9" fillId="11" borderId="6" xfId="0" applyNumberFormat="1" applyFont="1" applyFill="1" applyBorder="1" applyAlignment="1">
      <alignment horizontal="center" vertical="center"/>
    </xf>
    <xf numFmtId="2" fontId="8" fillId="11" borderId="6" xfId="0" applyNumberFormat="1" applyFont="1" applyFill="1" applyBorder="1" applyAlignment="1">
      <alignment vertical="top" wrapText="1"/>
    </xf>
    <xf numFmtId="2" fontId="9" fillId="7" borderId="6" xfId="0" applyNumberFormat="1" applyFont="1" applyFill="1" applyBorder="1" applyAlignment="1">
      <alignment horizontal="center" vertical="center"/>
    </xf>
    <xf numFmtId="2" fontId="8" fillId="7" borderId="6" xfId="0" applyNumberFormat="1" applyFont="1" applyFill="1" applyBorder="1"/>
    <xf numFmtId="2" fontId="21" fillId="7" borderId="6" xfId="0" applyNumberFormat="1" applyFont="1" applyFill="1" applyBorder="1"/>
    <xf numFmtId="2" fontId="9" fillId="22" borderId="17" xfId="0" applyNumberFormat="1" applyFont="1" applyFill="1" applyBorder="1" applyAlignment="1">
      <alignment horizontal="center" vertical="center"/>
    </xf>
    <xf numFmtId="2" fontId="8" fillId="22" borderId="17" xfId="0" applyNumberFormat="1" applyFont="1" applyFill="1" applyBorder="1" applyAlignment="1">
      <alignment vertical="center"/>
    </xf>
    <xf numFmtId="49" fontId="28" fillId="22" borderId="17" xfId="1" applyNumberFormat="1" applyFont="1" applyFill="1" applyBorder="1" applyAlignment="1">
      <alignment vertical="top" wrapText="1"/>
    </xf>
    <xf numFmtId="187" fontId="8" fillId="22" borderId="6" xfId="1" applyFont="1" applyFill="1" applyBorder="1" applyAlignment="1">
      <alignment horizontal="right" vertical="center"/>
    </xf>
    <xf numFmtId="2" fontId="21" fillId="22" borderId="6" xfId="0" applyNumberFormat="1" applyFont="1" applyFill="1" applyBorder="1" applyAlignment="1">
      <alignment vertical="center"/>
    </xf>
    <xf numFmtId="2" fontId="9" fillId="6" borderId="17" xfId="0" applyNumberFormat="1" applyFont="1" applyFill="1" applyBorder="1" applyAlignment="1">
      <alignment horizontal="center" vertical="center"/>
    </xf>
    <xf numFmtId="2" fontId="8" fillId="6" borderId="17" xfId="0" applyNumberFormat="1" applyFont="1" applyFill="1" applyBorder="1"/>
    <xf numFmtId="49" fontId="28" fillId="6" borderId="17" xfId="1" applyNumberFormat="1" applyFont="1" applyFill="1" applyBorder="1" applyAlignment="1">
      <alignment vertical="top"/>
    </xf>
    <xf numFmtId="2" fontId="8" fillId="6" borderId="17" xfId="0" applyNumberFormat="1" applyFont="1" applyFill="1" applyBorder="1" applyAlignment="1">
      <alignment horizontal="left"/>
    </xf>
    <xf numFmtId="187" fontId="9" fillId="22" borderId="6" xfId="1" applyFont="1" applyFill="1" applyBorder="1" applyAlignment="1">
      <alignment horizontal="center" vertical="center"/>
    </xf>
    <xf numFmtId="2" fontId="8" fillId="22" borderId="6" xfId="0" applyNumberFormat="1" applyFont="1" applyFill="1" applyBorder="1" applyAlignment="1">
      <alignment vertical="top"/>
    </xf>
    <xf numFmtId="1" fontId="9" fillId="7" borderId="6" xfId="0" applyNumberFormat="1" applyFont="1" applyFill="1" applyBorder="1" applyAlignment="1">
      <alignment horizontal="center" vertical="center"/>
    </xf>
    <xf numFmtId="49" fontId="28" fillId="7" borderId="6" xfId="1" applyNumberFormat="1" applyFont="1" applyFill="1" applyBorder="1" applyAlignment="1">
      <alignment vertical="top" wrapText="1"/>
    </xf>
    <xf numFmtId="187" fontId="9" fillId="5" borderId="6" xfId="0" applyNumberFormat="1" applyFont="1" applyFill="1" applyBorder="1" applyAlignment="1">
      <alignment horizontal="center" vertical="center"/>
    </xf>
    <xf numFmtId="2" fontId="8" fillId="5" borderId="6" xfId="0" applyNumberFormat="1" applyFont="1" applyFill="1" applyBorder="1" applyAlignment="1">
      <alignment horizontal="left"/>
    </xf>
    <xf numFmtId="49" fontId="28" fillId="5" borderId="6" xfId="1" applyNumberFormat="1" applyFont="1" applyFill="1" applyBorder="1" applyAlignment="1">
      <alignment vertical="top"/>
    </xf>
    <xf numFmtId="187" fontId="8" fillId="5" borderId="6" xfId="1" applyFont="1" applyFill="1" applyBorder="1" applyAlignment="1">
      <alignment horizontal="right"/>
    </xf>
    <xf numFmtId="187" fontId="21" fillId="5" borderId="6" xfId="1" applyFont="1" applyFill="1" applyBorder="1" applyAlignment="1">
      <alignment horizontal="right"/>
    </xf>
    <xf numFmtId="187" fontId="9" fillId="15" borderId="6" xfId="0" applyNumberFormat="1" applyFont="1" applyFill="1" applyBorder="1" applyAlignment="1">
      <alignment horizontal="center" vertical="center"/>
    </xf>
    <xf numFmtId="49" fontId="8" fillId="15" borderId="6" xfId="0" applyNumberFormat="1" applyFont="1" applyFill="1" applyBorder="1" applyAlignment="1">
      <alignment vertical="top" wrapText="1"/>
    </xf>
    <xf numFmtId="187" fontId="8" fillId="15" borderId="6" xfId="1" applyFont="1" applyFill="1" applyBorder="1" applyAlignment="1">
      <alignment horizontal="right" vertical="top"/>
    </xf>
    <xf numFmtId="187" fontId="8" fillId="15" borderId="5" xfId="1" applyFont="1" applyFill="1" applyBorder="1" applyAlignment="1">
      <alignment vertical="top"/>
    </xf>
    <xf numFmtId="0" fontId="8" fillId="15" borderId="5" xfId="0" applyFont="1" applyFill="1" applyBorder="1" applyAlignment="1">
      <alignment vertical="top"/>
    </xf>
    <xf numFmtId="187" fontId="8" fillId="15" borderId="5" xfId="0" applyNumberFormat="1" applyFont="1" applyFill="1" applyBorder="1" applyAlignment="1">
      <alignment horizontal="left" vertical="top"/>
    </xf>
    <xf numFmtId="0" fontId="21" fillId="15" borderId="6" xfId="0" applyFont="1" applyFill="1" applyBorder="1" applyAlignment="1">
      <alignment vertical="top"/>
    </xf>
    <xf numFmtId="187" fontId="9" fillId="6" borderId="6" xfId="0" applyNumberFormat="1" applyFont="1" applyFill="1" applyBorder="1" applyAlignment="1">
      <alignment horizontal="center" vertical="center"/>
    </xf>
    <xf numFmtId="49" fontId="8" fillId="6" borderId="6" xfId="0" applyNumberFormat="1" applyFont="1" applyFill="1" applyBorder="1" applyAlignment="1">
      <alignment vertical="top" wrapText="1"/>
    </xf>
    <xf numFmtId="0" fontId="21" fillId="6" borderId="6" xfId="0" applyFont="1" applyFill="1" applyBorder="1" applyAlignment="1">
      <alignment vertical="top"/>
    </xf>
    <xf numFmtId="0" fontId="9" fillId="6" borderId="5" xfId="0" applyFont="1" applyFill="1" applyBorder="1" applyAlignment="1">
      <alignment horizontal="center" vertical="center"/>
    </xf>
    <xf numFmtId="49" fontId="28" fillId="6" borderId="5" xfId="1" applyNumberFormat="1" applyFont="1" applyFill="1" applyBorder="1" applyAlignment="1">
      <alignment vertical="top" wrapText="1"/>
    </xf>
    <xf numFmtId="2" fontId="8" fillId="15" borderId="6" xfId="0" applyNumberFormat="1" applyFont="1" applyFill="1" applyBorder="1" applyAlignment="1">
      <alignment vertical="top" wrapText="1"/>
    </xf>
    <xf numFmtId="2" fontId="21" fillId="15" borderId="6" xfId="0" applyNumberFormat="1" applyFont="1" applyFill="1" applyBorder="1" applyAlignment="1">
      <alignment vertical="top"/>
    </xf>
    <xf numFmtId="0" fontId="9" fillId="5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49" fontId="8" fillId="12" borderId="6" xfId="0" applyNumberFormat="1" applyFont="1" applyFill="1" applyBorder="1" applyAlignment="1">
      <alignment vertical="top" wrapText="1"/>
    </xf>
    <xf numFmtId="49" fontId="28" fillId="12" borderId="6" xfId="1" applyNumberFormat="1" applyFont="1" applyFill="1" applyBorder="1" applyAlignment="1">
      <alignment vertical="top" wrapText="1"/>
    </xf>
    <xf numFmtId="187" fontId="8" fillId="12" borderId="6" xfId="1" applyFont="1" applyFill="1" applyBorder="1" applyAlignment="1">
      <alignment horizontal="right" vertical="top"/>
    </xf>
    <xf numFmtId="0" fontId="21" fillId="12" borderId="6" xfId="0" applyFont="1" applyFill="1" applyBorder="1" applyAlignment="1">
      <alignment vertical="top"/>
    </xf>
    <xf numFmtId="187" fontId="9" fillId="6" borderId="6" xfId="1" applyFont="1" applyFill="1" applyBorder="1" applyAlignment="1">
      <alignment horizontal="center" vertical="center"/>
    </xf>
    <xf numFmtId="2" fontId="9" fillId="12" borderId="6" xfId="0" applyNumberFormat="1" applyFont="1" applyFill="1" applyBorder="1" applyAlignment="1">
      <alignment horizontal="center" vertical="center"/>
    </xf>
    <xf numFmtId="2" fontId="8" fillId="12" borderId="6" xfId="0" applyNumberFormat="1" applyFont="1" applyFill="1" applyBorder="1" applyAlignment="1">
      <alignment vertical="top" wrapText="1"/>
    </xf>
    <xf numFmtId="2" fontId="8" fillId="6" borderId="6" xfId="0" applyNumberFormat="1" applyFont="1" applyFill="1" applyBorder="1" applyAlignment="1">
      <alignment horizontal="left" vertical="top"/>
    </xf>
    <xf numFmtId="2" fontId="8" fillId="9" borderId="6" xfId="0" applyNumberFormat="1" applyFont="1" applyFill="1" applyBorder="1" applyAlignment="1">
      <alignment wrapText="1"/>
    </xf>
    <xf numFmtId="2" fontId="28" fillId="27" borderId="6" xfId="1" applyNumberFormat="1" applyFont="1" applyFill="1" applyBorder="1" applyAlignment="1">
      <alignment vertical="top"/>
    </xf>
    <xf numFmtId="187" fontId="21" fillId="27" borderId="6" xfId="1" applyFont="1" applyFill="1" applyBorder="1" applyAlignment="1">
      <alignment horizontal="right"/>
    </xf>
    <xf numFmtId="0" fontId="9" fillId="6" borderId="6" xfId="0" applyFont="1" applyFill="1" applyBorder="1" applyAlignment="1">
      <alignment horizontal="left" vertical="center" wrapText="1"/>
    </xf>
    <xf numFmtId="1" fontId="9" fillId="6" borderId="6" xfId="0" applyNumberFormat="1" applyFont="1" applyFill="1" applyBorder="1" applyAlignment="1">
      <alignment horizontal="left" vertical="center" wrapText="1"/>
    </xf>
    <xf numFmtId="2" fontId="8" fillId="6" borderId="5" xfId="0" applyNumberFormat="1" applyFont="1" applyFill="1" applyBorder="1" applyAlignment="1">
      <alignment vertical="top"/>
    </xf>
    <xf numFmtId="187" fontId="9" fillId="9" borderId="6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left"/>
    </xf>
    <xf numFmtId="187" fontId="8" fillId="9" borderId="6" xfId="1" applyFont="1" applyFill="1" applyBorder="1" applyAlignment="1">
      <alignment horizontal="right"/>
    </xf>
    <xf numFmtId="187" fontId="21" fillId="9" borderId="6" xfId="1" applyFont="1" applyFill="1" applyBorder="1" applyAlignment="1">
      <alignment horizontal="right"/>
    </xf>
    <xf numFmtId="0" fontId="21" fillId="6" borderId="6" xfId="0" applyFont="1" applyFill="1" applyBorder="1" applyAlignment="1">
      <alignment vertical="top" wrapText="1"/>
    </xf>
    <xf numFmtId="187" fontId="8" fillId="0" borderId="5" xfId="1" applyFont="1" applyBorder="1" applyAlignment="1">
      <alignment horizontal="center" vertical="top"/>
    </xf>
    <xf numFmtId="190" fontId="9" fillId="7" borderId="6" xfId="0" applyNumberFormat="1" applyFont="1" applyFill="1" applyBorder="1" applyAlignment="1">
      <alignment horizontal="center" vertical="center"/>
    </xf>
    <xf numFmtId="187" fontId="9" fillId="24" borderId="6" xfId="1" applyFont="1" applyFill="1" applyBorder="1" applyAlignment="1">
      <alignment horizontal="center" vertical="center"/>
    </xf>
    <xf numFmtId="2" fontId="8" fillId="24" borderId="6" xfId="0" applyNumberFormat="1" applyFont="1" applyFill="1" applyBorder="1" applyAlignment="1">
      <alignment horizontal="left"/>
    </xf>
    <xf numFmtId="49" fontId="28" fillId="24" borderId="6" xfId="1" applyNumberFormat="1" applyFont="1" applyFill="1" applyBorder="1" applyAlignment="1">
      <alignment vertical="top"/>
    </xf>
    <xf numFmtId="187" fontId="8" fillId="24" borderId="6" xfId="1" applyFont="1" applyFill="1" applyBorder="1" applyAlignment="1">
      <alignment horizontal="right"/>
    </xf>
    <xf numFmtId="187" fontId="21" fillId="24" borderId="6" xfId="1" applyFont="1" applyFill="1" applyBorder="1" applyAlignment="1">
      <alignment horizontal="right"/>
    </xf>
    <xf numFmtId="2" fontId="9" fillId="6" borderId="6" xfId="0" applyNumberFormat="1" applyFont="1" applyFill="1" applyBorder="1" applyAlignment="1">
      <alignment horizontal="center" vertical="center"/>
    </xf>
    <xf numFmtId="2" fontId="28" fillId="6" borderId="6" xfId="1" applyNumberFormat="1" applyFont="1" applyFill="1" applyBorder="1" applyAlignment="1">
      <alignment vertical="top" wrapText="1"/>
    </xf>
    <xf numFmtId="2" fontId="28" fillId="12" borderId="6" xfId="1" applyNumberFormat="1" applyFont="1" applyFill="1" applyBorder="1" applyAlignment="1">
      <alignment vertical="top" wrapText="1"/>
    </xf>
    <xf numFmtId="187" fontId="8" fillId="24" borderId="6" xfId="1" applyFont="1" applyFill="1" applyBorder="1" applyAlignment="1">
      <alignment horizontal="left"/>
    </xf>
    <xf numFmtId="187" fontId="8" fillId="6" borderId="6" xfId="1" applyFont="1" applyFill="1" applyBorder="1" applyAlignment="1">
      <alignment vertical="top" wrapText="1"/>
    </xf>
    <xf numFmtId="2" fontId="8" fillId="0" borderId="6" xfId="1" applyNumberFormat="1" applyFont="1" applyBorder="1" applyAlignment="1">
      <alignment vertical="top"/>
    </xf>
    <xf numFmtId="2" fontId="8" fillId="6" borderId="6" xfId="1" applyNumberFormat="1" applyFont="1" applyFill="1" applyBorder="1" applyAlignment="1">
      <alignment vertical="top"/>
    </xf>
    <xf numFmtId="2" fontId="8" fillId="6" borderId="6" xfId="1" applyNumberFormat="1" applyFont="1" applyFill="1" applyBorder="1" applyAlignment="1">
      <alignment horizontal="right" vertical="top"/>
    </xf>
    <xf numFmtId="2" fontId="9" fillId="6" borderId="6" xfId="0" applyNumberFormat="1" applyFont="1" applyFill="1" applyBorder="1" applyAlignment="1">
      <alignment horizontal="left" vertical="top"/>
    </xf>
    <xf numFmtId="2" fontId="9" fillId="6" borderId="5" xfId="0" applyNumberFormat="1" applyFont="1" applyFill="1" applyBorder="1" applyAlignment="1">
      <alignment horizontal="center" vertical="center"/>
    </xf>
    <xf numFmtId="2" fontId="8" fillId="6" borderId="5" xfId="0" applyNumberFormat="1" applyFont="1" applyFill="1" applyBorder="1" applyAlignment="1">
      <alignment horizontal="left"/>
    </xf>
    <xf numFmtId="49" fontId="28" fillId="6" borderId="5" xfId="1" applyNumberFormat="1" applyFont="1" applyFill="1" applyBorder="1" applyAlignment="1">
      <alignment vertical="top"/>
    </xf>
    <xf numFmtId="2" fontId="8" fillId="0" borderId="5" xfId="1" applyNumberFormat="1" applyFont="1" applyBorder="1" applyAlignment="1">
      <alignment vertical="top"/>
    </xf>
    <xf numFmtId="2" fontId="8" fillId="6" borderId="5" xfId="1" applyNumberFormat="1" applyFont="1" applyFill="1" applyBorder="1" applyAlignment="1">
      <alignment vertical="top"/>
    </xf>
    <xf numFmtId="190" fontId="9" fillId="9" borderId="5" xfId="0" applyNumberFormat="1" applyFont="1" applyFill="1" applyBorder="1" applyAlignment="1">
      <alignment horizontal="center" vertical="center"/>
    </xf>
    <xf numFmtId="2" fontId="8" fillId="9" borderId="5" xfId="0" applyNumberFormat="1" applyFont="1" applyFill="1" applyBorder="1" applyAlignment="1">
      <alignment horizontal="left" vertical="top" wrapText="1"/>
    </xf>
    <xf numFmtId="49" fontId="28" fillId="9" borderId="5" xfId="1" applyNumberFormat="1" applyFont="1" applyFill="1" applyBorder="1" applyAlignment="1">
      <alignment vertical="top"/>
    </xf>
    <xf numFmtId="187" fontId="8" fillId="9" borderId="5" xfId="1" applyFont="1" applyFill="1" applyBorder="1" applyAlignment="1">
      <alignment horizontal="right" vertical="top"/>
    </xf>
    <xf numFmtId="187" fontId="8" fillId="9" borderId="5" xfId="1" applyFont="1" applyFill="1" applyBorder="1" applyAlignment="1">
      <alignment horizontal="center" vertical="top"/>
    </xf>
    <xf numFmtId="2" fontId="8" fillId="9" borderId="5" xfId="1" applyNumberFormat="1" applyFont="1" applyFill="1" applyBorder="1" applyAlignment="1">
      <alignment vertical="top"/>
    </xf>
    <xf numFmtId="187" fontId="9" fillId="9" borderId="5" xfId="1" applyFont="1" applyFill="1" applyBorder="1" applyAlignment="1">
      <alignment horizontal="center" vertical="center"/>
    </xf>
    <xf numFmtId="2" fontId="8" fillId="6" borderId="5" xfId="0" applyNumberFormat="1" applyFont="1" applyFill="1" applyBorder="1" applyAlignment="1">
      <alignment horizontal="left" vertical="top"/>
    </xf>
    <xf numFmtId="187" fontId="8" fillId="7" borderId="6" xfId="1" applyFont="1" applyFill="1" applyBorder="1" applyAlignment="1">
      <alignment horizontal="left"/>
    </xf>
    <xf numFmtId="0" fontId="9" fillId="6" borderId="6" xfId="0" applyFont="1" applyFill="1" applyBorder="1" applyAlignment="1">
      <alignment horizontal="center"/>
    </xf>
    <xf numFmtId="187" fontId="28" fillId="6" borderId="6" xfId="1" applyFont="1" applyFill="1" applyBorder="1" applyAlignment="1">
      <alignment horizontal="left" vertical="top" wrapText="1"/>
    </xf>
    <xf numFmtId="187" fontId="8" fillId="6" borderId="6" xfId="1" applyFont="1" applyFill="1" applyBorder="1" applyAlignment="1">
      <alignment horizontal="center"/>
    </xf>
    <xf numFmtId="187" fontId="8" fillId="6" borderId="6" xfId="1" applyFont="1" applyFill="1" applyBorder="1" applyAlignment="1">
      <alignment horizontal="left" vertical="top" wrapText="1"/>
    </xf>
    <xf numFmtId="49" fontId="28" fillId="0" borderId="6" xfId="1" applyNumberFormat="1" applyFont="1" applyBorder="1" applyAlignment="1">
      <alignment vertical="top"/>
    </xf>
    <xf numFmtId="49" fontId="46" fillId="0" borderId="6" xfId="1" applyNumberFormat="1" applyFont="1" applyBorder="1" applyAlignment="1">
      <alignment vertical="top"/>
    </xf>
    <xf numFmtId="187" fontId="8" fillId="6" borderId="6" xfId="1" applyFont="1" applyFill="1" applyBorder="1" applyAlignment="1">
      <alignment horizontal="left" vertical="top"/>
    </xf>
    <xf numFmtId="0" fontId="9" fillId="15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vertical="top"/>
    </xf>
    <xf numFmtId="0" fontId="8" fillId="6" borderId="6" xfId="0" applyFont="1" applyFill="1" applyBorder="1" applyAlignment="1">
      <alignment horizontal="left" vertical="top"/>
    </xf>
    <xf numFmtId="49" fontId="8" fillId="6" borderId="6" xfId="0" applyNumberFormat="1" applyFont="1" applyFill="1" applyBorder="1" applyAlignment="1">
      <alignment horizontal="left" vertical="top"/>
    </xf>
    <xf numFmtId="0" fontId="21" fillId="10" borderId="6" xfId="0" applyFont="1" applyFill="1" applyBorder="1"/>
    <xf numFmtId="0" fontId="9" fillId="25" borderId="6" xfId="0" applyFont="1" applyFill="1" applyBorder="1" applyAlignment="1">
      <alignment horizontal="center" vertical="center"/>
    </xf>
    <xf numFmtId="0" fontId="8" fillId="25" borderId="6" xfId="0" applyFont="1" applyFill="1" applyBorder="1" applyAlignment="1">
      <alignment horizontal="left" vertical="top" wrapText="1"/>
    </xf>
    <xf numFmtId="49" fontId="28" fillId="25" borderId="6" xfId="1" applyNumberFormat="1" applyFont="1" applyFill="1" applyBorder="1" applyAlignment="1">
      <alignment vertical="top" wrapText="1"/>
    </xf>
    <xf numFmtId="187" fontId="8" fillId="25" borderId="6" xfId="1" applyFont="1" applyFill="1" applyBorder="1" applyAlignment="1">
      <alignment horizontal="right" vertical="top"/>
    </xf>
    <xf numFmtId="0" fontId="21" fillId="25" borderId="6" xfId="0" applyFont="1" applyFill="1" applyBorder="1" applyAlignment="1">
      <alignment vertical="top"/>
    </xf>
    <xf numFmtId="0" fontId="8" fillId="6" borderId="6" xfId="0" applyFont="1" applyFill="1" applyBorder="1" applyAlignment="1">
      <alignment horizontal="left" vertical="top" wrapText="1"/>
    </xf>
    <xf numFmtId="49" fontId="8" fillId="6" borderId="6" xfId="1" applyNumberFormat="1" applyFont="1" applyFill="1" applyBorder="1" applyAlignment="1">
      <alignment vertical="top" wrapText="1"/>
    </xf>
    <xf numFmtId="49" fontId="9" fillId="0" borderId="6" xfId="1" applyNumberFormat="1" applyFont="1" applyBorder="1" applyAlignment="1">
      <alignment vertical="top"/>
    </xf>
    <xf numFmtId="49" fontId="8" fillId="25" borderId="6" xfId="0" applyNumberFormat="1" applyFont="1" applyFill="1" applyBorder="1" applyAlignment="1">
      <alignment horizontal="left" vertical="top" wrapText="1"/>
    </xf>
    <xf numFmtId="2" fontId="28" fillId="25" borderId="6" xfId="1" applyNumberFormat="1" applyFont="1" applyFill="1" applyBorder="1" applyAlignment="1">
      <alignment vertical="top" wrapText="1"/>
    </xf>
    <xf numFmtId="49" fontId="8" fillId="6" borderId="6" xfId="0" applyNumberFormat="1" applyFont="1" applyFill="1" applyBorder="1" applyAlignment="1">
      <alignment vertical="top"/>
    </xf>
    <xf numFmtId="2" fontId="8" fillId="6" borderId="6" xfId="0" applyNumberFormat="1" applyFont="1" applyFill="1" applyBorder="1" applyAlignment="1">
      <alignment horizontal="left" vertical="top" wrapText="1"/>
    </xf>
    <xf numFmtId="2" fontId="8" fillId="6" borderId="6" xfId="1" applyNumberFormat="1" applyFont="1" applyFill="1" applyBorder="1" applyAlignment="1">
      <alignment vertical="top" wrapText="1"/>
    </xf>
    <xf numFmtId="187" fontId="8" fillId="15" borderId="6" xfId="1" applyFont="1" applyFill="1" applyBorder="1" applyAlignment="1">
      <alignment horizontal="left"/>
    </xf>
    <xf numFmtId="187" fontId="8" fillId="6" borderId="6" xfId="1" applyFont="1" applyFill="1" applyBorder="1" applyAlignment="1">
      <alignment horizontal="left"/>
    </xf>
    <xf numFmtId="187" fontId="8" fillId="15" borderId="6" xfId="1" applyFont="1" applyFill="1" applyBorder="1" applyAlignment="1">
      <alignment horizontal="left" vertical="top"/>
    </xf>
    <xf numFmtId="187" fontId="8" fillId="15" borderId="6" xfId="1" applyFont="1" applyFill="1" applyBorder="1" applyAlignment="1">
      <alignment horizontal="left" vertical="top" wrapText="1"/>
    </xf>
    <xf numFmtId="187" fontId="8" fillId="7" borderId="6" xfId="1" applyFont="1" applyFill="1" applyBorder="1" applyAlignment="1">
      <alignment horizontal="left" vertical="top"/>
    </xf>
    <xf numFmtId="187" fontId="8" fillId="7" borderId="6" xfId="1" applyFont="1" applyFill="1" applyBorder="1" applyAlignment="1">
      <alignment horizontal="left" vertical="top" wrapText="1"/>
    </xf>
    <xf numFmtId="187" fontId="8" fillId="6" borderId="6" xfId="1" applyFont="1" applyFill="1" applyBorder="1" applyAlignment="1">
      <alignment horizontal="left" vertical="center"/>
    </xf>
    <xf numFmtId="187" fontId="8" fillId="6" borderId="6" xfId="1" applyFont="1" applyFill="1" applyBorder="1" applyAlignment="1">
      <alignment horizontal="left" vertical="center" wrapText="1"/>
    </xf>
    <xf numFmtId="187" fontId="8" fillId="6" borderId="6" xfId="1" applyFont="1" applyFill="1" applyBorder="1" applyAlignment="1">
      <alignment horizontal="left" wrapText="1"/>
    </xf>
    <xf numFmtId="0" fontId="7" fillId="0" borderId="6" xfId="0" applyFont="1" applyBorder="1" applyAlignment="1">
      <alignment vertical="top"/>
    </xf>
    <xf numFmtId="49" fontId="8" fillId="7" borderId="1" xfId="1" applyNumberFormat="1" applyFont="1" applyFill="1" applyBorder="1" applyAlignment="1">
      <alignment horizontal="left"/>
    </xf>
    <xf numFmtId="187" fontId="9" fillId="25" borderId="6" xfId="0" applyNumberFormat="1" applyFont="1" applyFill="1" applyBorder="1" applyAlignment="1">
      <alignment horizontal="center" vertical="center"/>
    </xf>
    <xf numFmtId="2" fontId="8" fillId="25" borderId="6" xfId="0" applyNumberFormat="1" applyFont="1" applyFill="1" applyBorder="1" applyAlignment="1">
      <alignment horizontal="left" vertical="top"/>
    </xf>
    <xf numFmtId="187" fontId="21" fillId="25" borderId="6" xfId="1" applyFont="1" applyFill="1" applyBorder="1" applyAlignment="1">
      <alignment horizontal="right" vertical="top"/>
    </xf>
    <xf numFmtId="187" fontId="21" fillId="6" borderId="6" xfId="1" applyFont="1" applyFill="1" applyBorder="1" applyAlignment="1">
      <alignment horizontal="right"/>
    </xf>
    <xf numFmtId="187" fontId="9" fillId="7" borderId="6" xfId="0" applyNumberFormat="1" applyFont="1" applyFill="1" applyBorder="1" applyAlignment="1">
      <alignment horizontal="center" vertical="center"/>
    </xf>
    <xf numFmtId="187" fontId="21" fillId="7" borderId="6" xfId="1" applyFont="1" applyFill="1" applyBorder="1" applyAlignment="1">
      <alignment horizontal="right"/>
    </xf>
    <xf numFmtId="187" fontId="9" fillId="6" borderId="2" xfId="0" applyNumberFormat="1" applyFont="1" applyFill="1" applyBorder="1" applyAlignment="1">
      <alignment horizontal="center" vertical="center"/>
    </xf>
    <xf numFmtId="187" fontId="9" fillId="6" borderId="6" xfId="1" applyFont="1" applyFill="1" applyBorder="1" applyAlignment="1">
      <alignment horizontal="right"/>
    </xf>
    <xf numFmtId="0" fontId="9" fillId="6" borderId="7" xfId="0" applyFont="1" applyFill="1" applyBorder="1" applyAlignment="1">
      <alignment horizontal="center" vertical="center"/>
    </xf>
    <xf numFmtId="187" fontId="8" fillId="7" borderId="1" xfId="1" applyFont="1" applyFill="1" applyBorder="1" applyAlignment="1">
      <alignment horizontal="left"/>
    </xf>
    <xf numFmtId="187" fontId="9" fillId="6" borderId="6" xfId="0" applyNumberFormat="1" applyFont="1" applyFill="1" applyBorder="1" applyAlignment="1">
      <alignment horizontal="left"/>
    </xf>
    <xf numFmtId="2" fontId="21" fillId="7" borderId="6" xfId="1" applyNumberFormat="1" applyFont="1" applyFill="1" applyBorder="1" applyAlignment="1">
      <alignment horizontal="right"/>
    </xf>
    <xf numFmtId="0" fontId="9" fillId="22" borderId="6" xfId="0" applyFont="1" applyFill="1" applyBorder="1" applyAlignment="1">
      <alignment horizontal="center" vertical="center"/>
    </xf>
    <xf numFmtId="49" fontId="28" fillId="22" borderId="4" xfId="1" applyNumberFormat="1" applyFont="1" applyFill="1" applyBorder="1" applyAlignment="1">
      <alignment vertical="top" wrapText="1"/>
    </xf>
    <xf numFmtId="187" fontId="8" fillId="22" borderId="4" xfId="1" applyFont="1" applyFill="1" applyBorder="1" applyAlignment="1">
      <alignment horizontal="right" vertical="top"/>
    </xf>
    <xf numFmtId="187" fontId="21" fillId="22" borderId="4" xfId="1" applyFont="1" applyFill="1" applyBorder="1" applyAlignment="1">
      <alignment horizontal="right" vertical="top"/>
    </xf>
    <xf numFmtId="0" fontId="8" fillId="10" borderId="6" xfId="0" applyFont="1" applyFill="1" applyBorder="1" applyAlignment="1">
      <alignment horizontal="center" vertical="top"/>
    </xf>
    <xf numFmtId="49" fontId="28" fillId="8" borderId="6" xfId="1" applyNumberFormat="1" applyFont="1" applyFill="1" applyBorder="1" applyAlignment="1">
      <alignment horizontal="center" vertical="top"/>
    </xf>
    <xf numFmtId="187" fontId="8" fillId="8" borderId="6" xfId="1" applyFont="1" applyFill="1" applyBorder="1" applyAlignment="1">
      <alignment horizontal="right"/>
    </xf>
    <xf numFmtId="0" fontId="21" fillId="8" borderId="6" xfId="0" applyFont="1" applyFill="1" applyBorder="1"/>
    <xf numFmtId="0" fontId="9" fillId="23" borderId="6" xfId="0" applyFont="1" applyFill="1" applyBorder="1" applyAlignment="1">
      <alignment horizontal="center" vertical="center"/>
    </xf>
    <xf numFmtId="0" fontId="8" fillId="23" borderId="6" xfId="0" applyFont="1" applyFill="1" applyBorder="1" applyAlignment="1">
      <alignment horizontal="center"/>
    </xf>
    <xf numFmtId="49" fontId="28" fillId="23" borderId="0" xfId="1" applyNumberFormat="1" applyFont="1" applyFill="1" applyBorder="1" applyAlignment="1">
      <alignment horizontal="center" vertical="top"/>
    </xf>
    <xf numFmtId="187" fontId="8" fillId="23" borderId="4" xfId="1" applyFont="1" applyFill="1" applyBorder="1" applyAlignment="1">
      <alignment horizontal="right"/>
    </xf>
    <xf numFmtId="187" fontId="21" fillId="23" borderId="4" xfId="0" applyNumberFormat="1" applyFont="1" applyFill="1" applyBorder="1" applyAlignment="1">
      <alignment horizontal="left"/>
    </xf>
    <xf numFmtId="0" fontId="9" fillId="16" borderId="6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/>
    </xf>
    <xf numFmtId="49" fontId="28" fillId="16" borderId="6" xfId="1" applyNumberFormat="1" applyFont="1" applyFill="1" applyBorder="1" applyAlignment="1">
      <alignment vertical="top"/>
    </xf>
    <xf numFmtId="187" fontId="8" fillId="16" borderId="6" xfId="1" applyFont="1" applyFill="1" applyBorder="1"/>
    <xf numFmtId="187" fontId="21" fillId="16" borderId="6" xfId="1" applyFont="1" applyFill="1" applyBorder="1" applyAlignment="1">
      <alignment horizontal="left"/>
    </xf>
    <xf numFmtId="2" fontId="8" fillId="6" borderId="0" xfId="1" applyNumberFormat="1" applyFont="1" applyFill="1" applyBorder="1" applyAlignment="1">
      <alignment vertical="top"/>
    </xf>
    <xf numFmtId="187" fontId="10" fillId="0" borderId="0" xfId="1" applyFont="1" applyAlignment="1">
      <alignment horizontal="left"/>
    </xf>
    <xf numFmtId="0" fontId="11" fillId="0" borderId="0" xfId="1" applyNumberFormat="1" applyFont="1" applyAlignment="1"/>
  </cellXfs>
  <cellStyles count="5">
    <cellStyle name="Normal 3 2" xfId="4" xr:uid="{929F01DC-9758-4941-8B43-58AFF1565E20}"/>
    <cellStyle name="จุลภาค" xfId="1" builtinId="3"/>
    <cellStyle name="จุลภาค 2" xfId="2" xr:uid="{3057F25D-35B6-46E2-BBD0-647C3C7DB753}"/>
    <cellStyle name="ปกติ" xfId="0" builtinId="0"/>
    <cellStyle name="ปกติ 2 3 2" xfId="3" xr:uid="{5CC34BD6-4A79-455B-84F4-02471E4FB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607;&#3632;&#3648;&#3610;&#3637;&#3618;&#3609;&#3588;&#3640;&#3617;&#3591;&#3623;&#3604;%20&#3617;&#3637;&#3609;&#3634;&#3588;&#3617;%20256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40;&#3617;&#3591;&#3623;&#3604;\&#3591;&#3623;&#3604;%2069\&#3591;&#3610;&#3611;&#3619;&#3632;&#3617;&#3634;&#3603;\&#3607;&#3632;&#3648;&#3610;&#3637;&#3618;&#3609;&#3588;&#3640;&#3617;&#3591;&#3623;&#3604;&#3614;&#3620;&#3624;&#3592;&#3636;&#3585;&#3634;&#3618;&#3609;%20%202568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%2066\&#3648;&#3591;&#3636;&#3609;&#3591;&#3623;&#3604;&#3605;.&#3588;.6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65\&#3648;&#3591;&#3636;&#3609;&#3591;&#3610;&#3611;&#3619;&#3632;&#3617;&#3634;&#3603;\&#3617;.&#3588;.65%20&#3651;&#3627;&#3617;&#365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588;&#3640;&#3617;&#3591;&#3623;&#3604;/&#3607;&#3632;&#3648;&#3610;&#3637;&#3618;&#3609;&#3588;&#3640;&#3617;&#3591;&#3623;&#3604;&#3608;&#3633;&#3609;&#3623;&#3634;&#3588;&#3617;%20%202568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anDiskSecureAccess\&#3591;&#3623;&#3604;%2069\&#3591;&#3610;&#3611;&#3619;&#3632;&#3617;&#3634;&#3603;\&#3607;&#3632;&#3648;&#3610;&#3637;&#3618;&#3609;&#3588;&#3640;&#3617;&#3591;&#3623;&#3604;%20&#3617;&#3637;&#3609;&#3634;&#3588;&#3617;%20256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591;&#3610;&#3611;&#3619;&#3632;&#3617;&#3634;&#3603;/&#3588;&#3640;&#3617;&#3591;&#3623;&#3604;/&#3607;&#3632;&#3648;&#3610;&#3637;&#3618;&#3609;&#3588;&#3640;&#3617;&#3591;&#3623;&#3604;%20&#3648;&#3617;&#3625;&#3634;&#3618;&#3609;%20256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88;&#3640;&#3617;&#3591;&#3623;&#3604;\&#3591;&#3623;&#3604;65\&#3648;&#3591;&#3636;&#3609;&#3591;&#3610;&#3611;&#3619;&#3632;&#3617;&#3634;&#3603;\&#3648;&#3591;&#3636;&#3609;&#3591;&#3623;&#3604;&#3585;.&#3614;.6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iskSecureAccess/&#3591;&#3623;&#3604;%2069/&#3648;&#3591;&#3636;&#3609;&#3585;&#3633;&#3609;&#3652;&#3623;&#3657;&#3648;&#3610;&#3636;&#3585;&#3648;&#3627;&#3621;&#3639;&#3656;&#3629;&#3617;&#3611;&#3637;/&#3588;&#3640;&#3617;&#3648;&#3591;&#3636;&#3609;&#3585;&#3633;&#3609;%20&#3648;&#3617;&#3618;%20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มัธยม350002"/>
      <sheetName val="ยุทธศาสตร์ โครการพัฒนาหลักสูตร "/>
      <sheetName val="งบลงทุน68"/>
      <sheetName val="ยุธศาสตร์เรียนดีปร3100116003211"/>
      <sheetName val="ส่งเสริมสนับสนุน52015"/>
      <sheetName val="ส่งเสริมการอ่าน 3720 1000"/>
      <sheetName val="โครงการโรงเรียนคุณภาพ"/>
      <sheetName val="6020บูรณาการต่อต้านการทุจร "/>
      <sheetName val="1408บุคลากรภาครัฐ"/>
      <sheetName val="งบลงทุน รายงานแผนผล 68 "/>
      <sheetName val="โครงการส่งเสริมการเรียนรู้ทุกที"/>
      <sheetName val="ทะเบียนคุมย่อย"/>
      <sheetName val="กิจกรรมส่งเสริมศักยภาพในการเรีย"/>
      <sheetName val="ขั้นพื้นฐานสนับสนุนการศึกษา"/>
      <sheetName val="ประถม3720 1000"/>
      <sheetName val="รายงานเงินงวด"/>
      <sheetName val="งบประจำและงบกลยุทธ์"/>
      <sheetName val="ยุทศาสตร์ โครงการยั่งยืน310061"/>
      <sheetName val="มาตการ รวมงบบุคลากร"/>
      <sheetName val="ระบบการควบคุมฯ"/>
      <sheetName val="Sheet7"/>
      <sheetName val="งบสพฐ"/>
      <sheetName val="บริหารสำนักงานเขต 3720 1000"/>
      <sheetName val="งบกลาง"/>
      <sheetName val="ควบคุมสิ่งก่อสร้าง 37001 "/>
      <sheetName val="06036บูรณาการป้องกัน ปราบปราม ฯ"/>
      <sheetName val="3022ยุทธศาสตร์สร้างความเสมอภาค"/>
      <sheetName val="3720 ช่วยเหลือกลุ่ม  ขับเคลื่"/>
      <sheetName val="งบกลาง รายการเงินสำรอง"/>
      <sheetName val="โครงการพัฒนาสมรรถนะครูฯ"/>
      <sheetName val="คุมงบ 36001 36002 ครุภัณฑ์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7">
          <cell r="I37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77">
          <cell r="B177" t="str">
            <v>ค่าที่ดินและสิ่งก่อสร้าง 6911320</v>
          </cell>
        </row>
      </sheetData>
      <sheetData sheetId="55">
        <row r="381">
          <cell r="E381" t="str">
            <v>ทำสัญญญา  9 มค 66 ครบ 25 มีค 66</v>
          </cell>
        </row>
      </sheetData>
      <sheetData sheetId="56"/>
      <sheetData sheetId="57"/>
      <sheetData sheetId="58">
        <row r="252">
          <cell r="E252" t="str">
            <v>ผูกพัน  ครบ 12 ก.พ.69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A4" t="str">
            <v>ประจำเดือนมีนาคม 2569</v>
          </cell>
        </row>
      </sheetData>
      <sheetData sheetId="69"/>
      <sheetData sheetId="70"/>
      <sheetData sheetId="71">
        <row r="4">
          <cell r="A4" t="str">
            <v>ประจำเดือน มีนาคม 2569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K764">
            <v>0</v>
          </cell>
          <cell r="L764">
            <v>0</v>
          </cell>
        </row>
        <row r="765">
          <cell r="F765">
            <v>0</v>
          </cell>
          <cell r="G765">
            <v>0</v>
          </cell>
          <cell r="H765">
            <v>0</v>
          </cell>
          <cell r="K765">
            <v>0</v>
          </cell>
          <cell r="L765">
            <v>0</v>
          </cell>
        </row>
        <row r="766">
          <cell r="F766">
            <v>0</v>
          </cell>
          <cell r="G766">
            <v>0</v>
          </cell>
          <cell r="H766">
            <v>0</v>
          </cell>
          <cell r="K766">
            <v>0</v>
          </cell>
          <cell r="L766">
            <v>0</v>
          </cell>
        </row>
        <row r="767"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879">
          <cell r="A879" t="str">
            <v>2.4.7)</v>
          </cell>
          <cell r="B879" t="str">
            <v xml:space="preserve">โครงการพัฒนาสมรรถนะข้าราชการครูและบุคลากรทางการศึกษา 100,000 บาท </v>
          </cell>
          <cell r="E879">
            <v>30000</v>
          </cell>
          <cell r="G879">
            <v>0</v>
          </cell>
          <cell r="H879">
            <v>0</v>
          </cell>
          <cell r="K879">
            <v>3320</v>
          </cell>
          <cell r="L879">
            <v>0</v>
          </cell>
        </row>
        <row r="880">
          <cell r="A880" t="str">
            <v>2.4.8)</v>
          </cell>
          <cell r="B880" t="str">
            <v>โครงการประชุม อ.ก.ค.ศ. เขตพื้นที่ 258,060 บาท</v>
          </cell>
          <cell r="E880">
            <v>95000</v>
          </cell>
          <cell r="G880">
            <v>0</v>
          </cell>
          <cell r="H880">
            <v>0</v>
          </cell>
          <cell r="K880">
            <v>60161</v>
          </cell>
          <cell r="L880">
            <v>0</v>
          </cell>
        </row>
        <row r="881">
          <cell r="A881" t="str">
            <v>2.4.9)</v>
          </cell>
          <cell r="B881" t="str">
            <v>โครงการกิจกรรมการบริหารอัตรากำลังในสถานศึกษาระดับเขตพื้นที่การศึกษาฯ 80,145 บาท</v>
          </cell>
          <cell r="E881">
            <v>30000</v>
          </cell>
          <cell r="G881">
            <v>0</v>
          </cell>
          <cell r="H881">
            <v>0</v>
          </cell>
          <cell r="K881">
            <v>420</v>
          </cell>
          <cell r="L881">
            <v>0</v>
          </cell>
        </row>
        <row r="882">
          <cell r="A882" t="str">
            <v>2.4.10)</v>
          </cell>
          <cell r="B882" t="str">
            <v>โครงการพัฒนาประสิทธิภาพการบริหารจัดการงานอำนวยการ 148,490 บาท</v>
          </cell>
          <cell r="C882" t="str">
            <v>ศธ04002/ว46832 ลว.17 ต.ค. 68 ครั้งที่ 7  2,000,000 บาท</v>
          </cell>
          <cell r="E882">
            <v>41650</v>
          </cell>
          <cell r="G882">
            <v>0</v>
          </cell>
          <cell r="H882">
            <v>0</v>
          </cell>
          <cell r="K882">
            <v>41650</v>
          </cell>
          <cell r="L882">
            <v>0</v>
          </cell>
        </row>
        <row r="883">
          <cell r="A883" t="str">
            <v>2.4.11)</v>
          </cell>
          <cell r="B883" t="str">
            <v>โครงการพัฒนาระบบข้อมูลสารสนเทศ 30,000 บาท</v>
          </cell>
          <cell r="C883" t="str">
            <v xml:space="preserve">ศธ04002/ว46832 ลว.17 ต.ค. 68 ครั้งที่ 7  2,000,000 บาท/บท.แผน 26 ธค 68 </v>
          </cell>
          <cell r="E883">
            <v>0</v>
          </cell>
          <cell r="G883">
            <v>0</v>
          </cell>
          <cell r="H883">
            <v>0</v>
          </cell>
          <cell r="K883">
            <v>0</v>
          </cell>
          <cell r="L883">
            <v>0</v>
          </cell>
        </row>
        <row r="884">
          <cell r="A884" t="str">
            <v>4.11)</v>
          </cell>
          <cell r="B884" t="str">
    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    </cell>
          <cell r="C884" t="str">
            <v xml:space="preserve">ศธ04002/ว46832 ลว.17 ต.ค. 68 ครั้งที่ 7  2,000,000 บาท/บท.แผน 26 ธค 68 </v>
          </cell>
          <cell r="G884">
            <v>0</v>
          </cell>
          <cell r="H884">
            <v>0</v>
          </cell>
          <cell r="L884">
            <v>0</v>
          </cell>
        </row>
      </sheetData>
      <sheetData sheetId="72"/>
      <sheetData sheetId="73">
        <row r="314">
          <cell r="B314" t="str">
            <v>กิจกรรมการสนับสนุนการศึกษาขั้นพื้นฐาน</v>
          </cell>
        </row>
      </sheetData>
      <sheetData sheetId="74"/>
      <sheetData sheetId="75"/>
      <sheetData sheetId="76">
        <row r="306">
          <cell r="C306">
            <v>4100751602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การพัฒนาเด็กปฐมวัย 86176"/>
      <sheetName val="ยกระดับคุณภาพกศ บ้านนักวิท3720 "/>
      <sheetName val="มาตรการ 68 ประชุมผอรร"/>
      <sheetName val="โครงการส่งเสริมการเรียนรู้ทุกที"/>
      <sheetName val="ยุทธศาสตร์ โครการพัฒนาหลักสูตร "/>
      <sheetName val="3720 ช่วยเหลือกลุ่ม  ขับเคลื่"/>
      <sheetName val="1408บุคลากรภาครัฐ"/>
      <sheetName val="ของบ"/>
      <sheetName val="3022ยุทธศาสตร์สร้างความเสมอภาค"/>
      <sheetName val="ควบคุมสิ่งก่อสร้าง 37001 "/>
      <sheetName val="ยุทศาสตร์ โครงการยั่งยืน310061"/>
      <sheetName val="ส่งเสริมสนับสนุน52015"/>
      <sheetName val="โครงการพัฒนาสมรรถนะครูฯ"/>
      <sheetName val="โครงการโรงเรียนคุณภาพ"/>
      <sheetName val="ยุธศาสตร์เรียนดีปร3100116003211"/>
      <sheetName val="ประถม3720 1000"/>
      <sheetName val="รายงานเงินงวด"/>
      <sheetName val="งบลงทุน68"/>
      <sheetName val="งบลงทุน รายงานแผนผล 68 "/>
      <sheetName val="งบประจำและงบกลยุทธ์"/>
      <sheetName val="ทะเบียนคุมย่อย"/>
      <sheetName val="มาตการ รวมงบบุคลากร"/>
      <sheetName val="งบสพฐ"/>
      <sheetName val="ระบบการควบคุมฯ"/>
      <sheetName val="คุมงบ 36001 36002 ครุภัณฑ์"/>
      <sheetName val="ปปค่าจ้างปี68"/>
      <sheetName val="มัธยม350002"/>
      <sheetName val="6020บูรณาการต่อต้านการทุจร "/>
      <sheetName val="06036บูรณาการป้องกัน ปราบปราม ฯ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กิจกรรมส่งเสริมศักยภาพในการเรีย"/>
      <sheetName val="งบเบิกแทนกัน"/>
      <sheetName val="ส่งเสริมสนับสนุน3720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10">
          <cell r="C310" t="str">
            <v>4100569081 / 14 ม.ค.68</v>
          </cell>
        </row>
      </sheetData>
      <sheetData sheetId="60"/>
      <sheetData sheetId="61"/>
      <sheetData sheetId="62"/>
      <sheetData sheetId="63">
        <row r="232">
          <cell r="E232" t="str">
            <v>รวม</v>
          </cell>
        </row>
      </sheetData>
      <sheetData sheetId="64">
        <row r="332">
          <cell r="D332" t="str">
            <v>ทำสัญญา 19 ธค 65 ครบ 16 มีค 66</v>
          </cell>
        </row>
      </sheetData>
      <sheetData sheetId="65"/>
      <sheetData sheetId="66"/>
      <sheetData sheetId="67">
        <row r="228">
          <cell r="B228" t="str">
            <v>ครบ 25 กพ 68</v>
          </cell>
        </row>
      </sheetData>
      <sheetData sheetId="68"/>
      <sheetData sheetId="69">
        <row r="4">
          <cell r="A4" t="str">
            <v>ประจำเดือนพฤศจิกายน 2568</v>
          </cell>
        </row>
      </sheetData>
      <sheetData sheetId="70"/>
      <sheetData sheetId="71"/>
      <sheetData sheetId="72">
        <row r="310">
          <cell r="B310" t="str">
            <v>กิจกรรมการสนับสนุนการศึกษาขั้นพื้นฐาน</v>
          </cell>
        </row>
      </sheetData>
      <sheetData sheetId="73">
        <row r="4">
          <cell r="A4" t="str">
            <v xml:space="preserve">ประจำเดือน พฤศจิกายน 2568 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F551">
            <v>0</v>
          </cell>
        </row>
        <row r="553">
          <cell r="A553">
            <v>2</v>
          </cell>
          <cell r="B553" t="str">
            <v xml:space="preserve">โครงการพัฒนาสื่อและเทคโนโลยีสารสนเทศเพื่อการศึกษา </v>
          </cell>
          <cell r="C553" t="str">
            <v xml:space="preserve">20004 4520 4900 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B554" t="str">
            <v xml:space="preserve"> งบดำเนินงาน 69112xx</v>
          </cell>
          <cell r="C554" t="str">
            <v>20004 4520 04900 2000000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B555" t="str">
            <v xml:space="preserve"> งบลงทุน 6911310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>
            <v>2.1</v>
          </cell>
          <cell r="B556" t="str">
            <v xml:space="preserve">กิจกรรมการส่งเสริมการจัดการศึกษาทางไกล </v>
          </cell>
          <cell r="C556" t="str">
            <v>20004 69 86184 00000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 t="str">
            <v>2.1.1</v>
          </cell>
          <cell r="B557" t="str">
            <v xml:space="preserve"> งบดำเนินงาน 69112xx</v>
          </cell>
          <cell r="C557" t="str">
            <v xml:space="preserve">20004 4520 4900 2000000 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 t="str">
            <v>2.1.1.1</v>
          </cell>
          <cell r="B558" t="str">
    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    </cell>
          <cell r="C558" t="str">
            <v>ศธ 04002/ว72 ลว.7  มค 68 โอนครั้งที่ 174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1454">
          <cell r="A1454" t="str">
            <v>1)</v>
          </cell>
          <cell r="B1454" t="str">
            <v>โรงเรียนรวมราษฎร์สามัคคี</v>
          </cell>
          <cell r="C1454" t="str">
            <v>20004370010003112881</v>
          </cell>
        </row>
        <row r="1455">
          <cell r="A1455" t="str">
            <v>1.10.1.5</v>
          </cell>
          <cell r="B1455" t="str">
            <v>พัดลม แบบโคจรติดผนัง ขนาดไม่น้อยกว่า 16 นิ้ว (400 มิลลิเมตร) 11 เครื่องๆละ 1,000 บาท</v>
          </cell>
          <cell r="C1455" t="str">
            <v>ศธ 04002/ว5678  ลว 21  พย 67ครั้งที่ 76</v>
          </cell>
        </row>
        <row r="1456">
          <cell r="A1456" t="str">
            <v>1)</v>
          </cell>
          <cell r="B1456" t="str">
            <v xml:space="preserve">โรงเรียนเจริญดีวิทยา </v>
          </cell>
          <cell r="C1456" t="str">
            <v>20004370010003112884</v>
          </cell>
        </row>
        <row r="1458">
          <cell r="B1458" t="str">
            <v>ครุภัณฑ์การศึกษา 120611</v>
          </cell>
        </row>
        <row r="1459">
          <cell r="A1459" t="str">
            <v>1.10.1.6</v>
          </cell>
          <cell r="B1459" t="str">
            <v>โต๊ะเก้าอี้นักเรียน สำหรับนักเรียนประถมศึกษา 30 ชุดๆละ 1,500 บาท</v>
          </cell>
          <cell r="C1459" t="str">
            <v>ศธ 04002/ว5678  ลว 21  พย 67ครั้งที่ 76</v>
          </cell>
        </row>
        <row r="1460">
          <cell r="A1460" t="str">
            <v>1)</v>
          </cell>
          <cell r="B1460" t="str">
            <v xml:space="preserve">โรงเรียนรวมราษฎร์สามัคคี </v>
          </cell>
          <cell r="C1460" t="str">
            <v>20004370010003112878</v>
          </cell>
        </row>
        <row r="1462">
          <cell r="B1462" t="str">
            <v>ครุภัณฑ์งานบ้านงานครัว 120612</v>
          </cell>
        </row>
        <row r="1463">
          <cell r="B1463" t="str">
            <v xml:space="preserve">เครื่องตัดแต่งพุ่มไม้ ขนาด 22 นิ้ว </v>
          </cell>
          <cell r="C1463" t="str">
            <v>ศธ 04002/ว48516  ลว 11  พย 68 ครั้งที่ 66</v>
          </cell>
        </row>
        <row r="1464">
          <cell r="A1464" t="str">
            <v>1)</v>
          </cell>
          <cell r="B1464" t="str">
            <v>โรงเรียนเจริญดีวิทยา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1408บุคลากรภาครัฐ"/>
      <sheetName val="กิจกรรมส่งเสริมศักยภาพในการเรีย"/>
      <sheetName val="ขั้นพื้นฐานสนับสนุนการศึกษา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ยุทศาสตร์ โครงการยั่งยืน310061"/>
      <sheetName val="ประถม3720 1000"/>
      <sheetName val="3022ยุทธศาสตร์สร้างความเสมอภาค"/>
      <sheetName val="บริหารสำนักงานเขต 3720 1000"/>
      <sheetName val="โครงการโรงเรียนคุณภาพ"/>
      <sheetName val="โครงการพัฒนาสมรรถนะครูฯ"/>
      <sheetName val="งบประจำและงบกลยุทธ์"/>
      <sheetName val="มัธยม350002"/>
      <sheetName val="โครงการส่งเสริมการเรียนรู้ทุกที"/>
      <sheetName val="ทะเบียนคุมย่อย"/>
      <sheetName val="รายงานเงินงวด"/>
      <sheetName val="งบลงทุน รายงานแผนผล 69 "/>
      <sheetName val="มาตการ รวมงบบุคลากร"/>
      <sheetName val="ระบบการควบคุมฯ"/>
      <sheetName val="Sheet7"/>
      <sheetName val="งบสพฐ"/>
      <sheetName val="งบกลาง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  <sheetName val="ประถม มัธยมต้น"/>
      <sheetName val="รายงานคลัง (แผนการเบิก)"/>
      <sheetName val="57037บูรณาการต่อต้านการทุจร "/>
      <sheetName val="ควบคุมสิ่งก่อสร้าง 36001 36002"/>
      <sheetName val="ยุธศาสตร์การเรียนร310011 310061"/>
      <sheetName val="งบลงทุน6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6">
          <cell r="I6">
            <v>220</v>
          </cell>
        </row>
        <row r="48">
          <cell r="C48" t="str">
            <v>20004 69 00015 00000</v>
          </cell>
          <cell r="K48">
            <v>0</v>
          </cell>
          <cell r="L48">
            <v>0</v>
          </cell>
        </row>
        <row r="51">
          <cell r="C51"/>
        </row>
        <row r="56">
          <cell r="F56">
            <v>30200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22386.2</v>
          </cell>
          <cell r="L56">
            <v>0</v>
          </cell>
        </row>
        <row r="58">
          <cell r="A58"/>
          <cell r="B58"/>
          <cell r="C58"/>
        </row>
        <row r="65">
          <cell r="A65" t="str">
            <v>1.3.1</v>
          </cell>
          <cell r="B65"/>
          <cell r="C65"/>
        </row>
        <row r="66">
          <cell r="C66" t="str">
            <v>ศธ 04002/ว2439 ลว. 17 มค 67 โอนครั้งที่ 139</v>
          </cell>
        </row>
        <row r="67">
          <cell r="B67" t="str">
    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    </cell>
          <cell r="C67" t="str">
            <v>ศธ 04002/ว3556  ลว. 15 สค 67 โอนครั้งที่ 324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71">
          <cell r="B71" t="str">
            <v>งบรายจ่ายอื่น   6911500</v>
          </cell>
        </row>
        <row r="83">
          <cell r="B83"/>
        </row>
        <row r="85">
          <cell r="B85"/>
        </row>
        <row r="91">
          <cell r="C91" t="str">
            <v>20004 3320 4700 2000000</v>
          </cell>
          <cell r="G91">
            <v>0</v>
          </cell>
          <cell r="H91">
            <v>0</v>
          </cell>
        </row>
        <row r="136">
          <cell r="C136" t="str">
            <v>โอนเปลี่ยนแปลง1/68 25 กย.68</v>
          </cell>
        </row>
        <row r="139">
          <cell r="A139" t="str">
            <v>3.3.1</v>
          </cell>
        </row>
        <row r="140">
          <cell r="A140" t="str">
            <v>3.3.1.1</v>
          </cell>
        </row>
        <row r="142">
          <cell r="A142" t="str">
            <v>2)</v>
          </cell>
        </row>
        <row r="143">
          <cell r="C143"/>
        </row>
        <row r="146">
          <cell r="A146" t="str">
            <v>1)</v>
          </cell>
          <cell r="B146" t="str">
            <v xml:space="preserve"> โรงเรียนวัดเขียนเขต </v>
          </cell>
          <cell r="C146" t="str">
            <v>20004 33006300 3110064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92">
          <cell r="B192"/>
          <cell r="C192"/>
          <cell r="D192"/>
          <cell r="G192"/>
          <cell r="H192"/>
          <cell r="I192"/>
          <cell r="J192"/>
          <cell r="K192"/>
          <cell r="L192"/>
        </row>
        <row r="196">
          <cell r="A196">
            <v>3.7</v>
          </cell>
          <cell r="B196" t="str">
    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    </cell>
        </row>
        <row r="253">
          <cell r="A253" t="str">
            <v>3.10.3.2</v>
          </cell>
          <cell r="B253" t="str">
    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    </cell>
          <cell r="E253"/>
          <cell r="F253"/>
          <cell r="G253"/>
          <cell r="H253"/>
          <cell r="I253"/>
          <cell r="J253"/>
          <cell r="K253"/>
          <cell r="L253"/>
        </row>
        <row r="254">
          <cell r="C254" t="str">
            <v>ศธ 04002/ว50636 ลว. 16 ธ.ค 68 โอนครั้งที่ 153</v>
          </cell>
          <cell r="E254"/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6">
          <cell r="C256"/>
          <cell r="E256"/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C257" t="str">
            <v>โอนเปลี่ยนแลง 1/68 ลว 25 ก.ย. 68</v>
          </cell>
          <cell r="E257"/>
          <cell r="G257"/>
          <cell r="H257"/>
          <cell r="I257"/>
          <cell r="J257"/>
          <cell r="K257"/>
          <cell r="L257"/>
        </row>
        <row r="258">
          <cell r="C258"/>
          <cell r="E258"/>
          <cell r="G258"/>
          <cell r="H258"/>
          <cell r="K258"/>
          <cell r="L258"/>
        </row>
        <row r="259">
          <cell r="C259" t="str">
            <v>20004 31006100 5000027</v>
          </cell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</row>
        <row r="260">
          <cell r="C260"/>
          <cell r="E260"/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C261"/>
          <cell r="E261"/>
          <cell r="G261">
            <v>0</v>
          </cell>
          <cell r="H261">
            <v>0</v>
          </cell>
          <cell r="K261">
            <v>0</v>
          </cell>
          <cell r="L261">
            <v>0</v>
          </cell>
        </row>
        <row r="262">
          <cell r="C262"/>
          <cell r="E262"/>
          <cell r="G262"/>
          <cell r="H262"/>
          <cell r="I262"/>
          <cell r="J262"/>
          <cell r="K262"/>
          <cell r="L262"/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/>
          <cell r="B264" t="str">
            <v xml:space="preserve"> งบรายจ่ายอื่น 6911500</v>
          </cell>
          <cell r="E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6">
          <cell r="C266"/>
        </row>
        <row r="267">
          <cell r="E267"/>
          <cell r="G267"/>
          <cell r="H267"/>
          <cell r="I267"/>
          <cell r="J267"/>
          <cell r="K267"/>
          <cell r="L267"/>
        </row>
        <row r="268">
          <cell r="E268"/>
          <cell r="G268"/>
          <cell r="H268"/>
          <cell r="I268"/>
          <cell r="J268"/>
          <cell r="K268"/>
          <cell r="L268"/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7">
          <cell r="E277"/>
          <cell r="G277"/>
          <cell r="H277"/>
          <cell r="I277"/>
          <cell r="J277"/>
          <cell r="K277"/>
          <cell r="L277"/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</row>
        <row r="279">
          <cell r="B279" t="str">
            <v>งบรายจ่ายอื่น 6911500</v>
          </cell>
          <cell r="C279" t="str">
            <v>20004 31006200 5000007</v>
          </cell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B280" t="str">
    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    </cell>
          <cell r="C280" t="str">
            <v>ศธ 04002/ว58 ลว. 9 มค 66 โอนครั้งที่ 176</v>
          </cell>
          <cell r="E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B281" t="str">
    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    </cell>
          <cell r="E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B282"/>
          <cell r="C282"/>
          <cell r="E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B283"/>
          <cell r="C283"/>
          <cell r="E283"/>
          <cell r="G283"/>
          <cell r="H283"/>
          <cell r="I283"/>
          <cell r="J283"/>
          <cell r="K283"/>
          <cell r="L283"/>
        </row>
        <row r="284">
          <cell r="B284"/>
          <cell r="C284"/>
          <cell r="E284"/>
          <cell r="G284"/>
          <cell r="H284"/>
          <cell r="I284"/>
          <cell r="J284"/>
          <cell r="K284"/>
          <cell r="L284"/>
        </row>
        <row r="285">
          <cell r="B285" t="str">
            <v>โครงการโรงเรียนคุณภาพ</v>
          </cell>
          <cell r="C285" t="str">
            <v>20004 3300 B800</v>
          </cell>
          <cell r="E285">
            <v>0</v>
          </cell>
          <cell r="G285">
            <v>0</v>
          </cell>
          <cell r="H285">
            <v>84000</v>
          </cell>
          <cell r="I285">
            <v>0</v>
          </cell>
          <cell r="J285">
            <v>0</v>
          </cell>
          <cell r="K285">
            <v>13600</v>
          </cell>
          <cell r="L285">
            <v>572748.39</v>
          </cell>
        </row>
        <row r="394">
          <cell r="D394"/>
          <cell r="G394"/>
          <cell r="H394"/>
          <cell r="I394"/>
          <cell r="J394"/>
          <cell r="K394"/>
          <cell r="L394"/>
        </row>
        <row r="396"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F397"/>
          <cell r="G397"/>
          <cell r="H397"/>
          <cell r="I397"/>
          <cell r="J397"/>
          <cell r="K397"/>
          <cell r="L397"/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F399"/>
          <cell r="G399"/>
          <cell r="H399"/>
          <cell r="I399"/>
          <cell r="J399"/>
          <cell r="K399"/>
          <cell r="L399"/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F401"/>
          <cell r="G401"/>
          <cell r="H401"/>
          <cell r="I401"/>
          <cell r="J401"/>
          <cell r="K401"/>
          <cell r="L401"/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F403"/>
          <cell r="G403"/>
          <cell r="H403"/>
          <cell r="I403"/>
          <cell r="J403"/>
          <cell r="K403"/>
          <cell r="L403"/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F405"/>
          <cell r="G405"/>
          <cell r="H405"/>
          <cell r="I405"/>
          <cell r="J405"/>
          <cell r="K405"/>
          <cell r="L405"/>
        </row>
        <row r="406">
          <cell r="F406">
            <v>27000</v>
          </cell>
          <cell r="K406">
            <v>0</v>
          </cell>
          <cell r="L406">
            <v>0</v>
          </cell>
        </row>
        <row r="407">
          <cell r="F407">
            <v>27000</v>
          </cell>
          <cell r="K407">
            <v>0</v>
          </cell>
          <cell r="L407">
            <v>0</v>
          </cell>
        </row>
        <row r="408">
          <cell r="F408">
            <v>27000</v>
          </cell>
          <cell r="K408">
            <v>0</v>
          </cell>
          <cell r="L408">
            <v>0</v>
          </cell>
        </row>
        <row r="409">
          <cell r="F409">
            <v>0</v>
          </cell>
          <cell r="K409">
            <v>0</v>
          </cell>
          <cell r="L409">
            <v>0</v>
          </cell>
        </row>
        <row r="410">
          <cell r="F410">
            <v>0</v>
          </cell>
          <cell r="K410">
            <v>0</v>
          </cell>
          <cell r="L410">
            <v>0</v>
          </cell>
        </row>
        <row r="411">
          <cell r="F411">
            <v>0</v>
          </cell>
          <cell r="K411">
            <v>0</v>
          </cell>
          <cell r="L411">
            <v>0</v>
          </cell>
        </row>
        <row r="412">
          <cell r="F412"/>
          <cell r="K412"/>
          <cell r="L412"/>
        </row>
        <row r="910">
          <cell r="C910"/>
        </row>
        <row r="1099">
          <cell r="B1099" t="str">
            <v>ค่าวัสดุสำนักงาน 300,000 บาท</v>
          </cell>
          <cell r="C1099"/>
        </row>
        <row r="1100">
          <cell r="B1100" t="str">
            <v>ค่าน้ำมันเชื้อเพลิงและหล่อลื่น 300,000 บาท</v>
          </cell>
          <cell r="C1100"/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D1101"/>
        </row>
        <row r="1105">
          <cell r="C1105" t="str">
            <v>ศธ 04002/ว35 ลว 4 มค 67 โอนครั้งที่ 117</v>
          </cell>
        </row>
        <row r="1107">
          <cell r="C1107" t="str">
            <v>บันทึกกลุ่มนโยบายและแผน ลว.27 มค 66 ดอกลักษณ์ อยู่ 2 รหัส</v>
          </cell>
        </row>
        <row r="1111">
          <cell r="A1111" t="str">
            <v>**</v>
          </cell>
          <cell r="B1111" t="str">
            <v>ยืมงบกลยุทย์สพป.ปท.2 42270</v>
          </cell>
          <cell r="C1111"/>
          <cell r="D1111"/>
          <cell r="G1111"/>
          <cell r="H1111"/>
          <cell r="I1111"/>
          <cell r="J1111"/>
          <cell r="K1111"/>
          <cell r="L1111"/>
        </row>
        <row r="1112">
          <cell r="C1112" t="str">
            <v>บันทึกกลุ่มนโยบายและแผน ลว.27 มค 66 ดอกลักษณ์</v>
          </cell>
        </row>
        <row r="1113">
          <cell r="A1113" t="str">
            <v>2)</v>
          </cell>
          <cell r="B1113" t="str">
            <v>โครงการเสริมสร้างความรู้ความเข้าใจระบบการประเมินวิทยฐานดิจิทัล(DPA) 30,000 บาท</v>
          </cell>
          <cell r="C1113" t="str">
            <v>บันทึกกลุ่มนโยบายและแผน ลว.26 มค 66 น้ำผึ้ง</v>
          </cell>
          <cell r="D1113"/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C1114" t="str">
            <v>บท.แผนลว. 18 ม.ค. 66 อยู่ 2 รหัส64 8280 +รหัส72   29450</v>
          </cell>
        </row>
        <row r="1115">
          <cell r="A1115" t="str">
            <v>4)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28">
          <cell r="A1128"/>
          <cell r="B1128" t="str">
            <v xml:space="preserve"> งบดำเนินงาน 69112xx</v>
          </cell>
          <cell r="C1128" t="str">
            <v>20004 3720 1000 2000000</v>
          </cell>
        </row>
        <row r="1132">
          <cell r="A1132"/>
          <cell r="B1132"/>
          <cell r="C1132"/>
          <cell r="F1132"/>
          <cell r="G1132"/>
          <cell r="H1132"/>
          <cell r="I1132"/>
          <cell r="J1132"/>
          <cell r="K1132"/>
          <cell r="L1132"/>
        </row>
        <row r="1133">
          <cell r="B1133" t="str">
            <v xml:space="preserve">กิจกรรมการจัดการศึกษามัธยมศึกษาตอนต้นสำหรับโรงเรียนปกติ  </v>
          </cell>
          <cell r="C1133" t="str">
            <v>20004 69 0516500000</v>
          </cell>
          <cell r="F1133">
            <v>313200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100200</v>
          </cell>
          <cell r="L1133">
            <v>213000</v>
          </cell>
        </row>
        <row r="1134">
          <cell r="A1134"/>
          <cell r="B1134"/>
          <cell r="C1134"/>
          <cell r="F1134"/>
          <cell r="G1134"/>
          <cell r="H1134"/>
          <cell r="I1134"/>
          <cell r="J1134"/>
          <cell r="K1134"/>
          <cell r="L1134"/>
        </row>
        <row r="1135">
          <cell r="A1135" t="str">
            <v>1.6.1</v>
          </cell>
          <cell r="B1135" t="str">
            <v>งบลงทุน ค่าครุภัณฑ์ 6911310</v>
          </cell>
          <cell r="C1135" t="str">
            <v>20004 3720 1000 311xxxx</v>
          </cell>
          <cell r="F1135">
            <v>313200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100200</v>
          </cell>
          <cell r="L1135">
            <v>213000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1408บุคลากรภาครัฐ"/>
      <sheetName val="กิจกรรมส่งเสริมศักยภาพในการเรีย"/>
      <sheetName val="ขั้นพื้นฐานสนับสนุนการศึกษา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ยุทศาสตร์ โครงการยั่งยืน310061"/>
      <sheetName val="ประถม3720 1000"/>
      <sheetName val="3022ยุทธศาสตร์สร้างความเสมอภาค"/>
      <sheetName val="บริหารสำนักงานเขต 3720 1000"/>
      <sheetName val="โครงการโรงเรียนคุณภาพ"/>
      <sheetName val="โครงการพัฒนาสมรรถนะครูฯ"/>
      <sheetName val="งบประจำและงบกลยุทธ์"/>
      <sheetName val="มัธยม350002"/>
      <sheetName val="โครงการส่งเสริมการเรียนรู้ทุกที"/>
      <sheetName val="ทะเบียนคุมย่อย"/>
      <sheetName val="รายงานเงินงวด"/>
      <sheetName val="งบลงทุน รายงานแผนผล 69 "/>
      <sheetName val="มาตการ รวมงบบุคลากร"/>
      <sheetName val="ระบบการควบคุมฯ"/>
      <sheetName val="Sheet7"/>
      <sheetName val="งบสพฐ"/>
      <sheetName val="งบกลาง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  <sheetName val="รายงานคลัง (แผนการเบิก)"/>
      <sheetName val="ยุธศาสตร์การเรียนร 32061  3206B"/>
      <sheetName val="ประถม มัธยมต้น"/>
      <sheetName val="ควบคุมสิ่งก่อสร้าง 36001 36002"/>
      <sheetName val="57037บูรณาการต่อต้านการทุจร "/>
      <sheetName val="งบลงทุน6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12">
          <cell r="B112" t="str">
            <v>งบลงทุน  ค่าครุภัณฑ์  6911310</v>
          </cell>
        </row>
        <row r="115">
          <cell r="C115"/>
        </row>
        <row r="116">
          <cell r="B116" t="str">
            <v xml:space="preserve">กิจกรรมสานความร่วมมือภาคีเครือข่ายด้านการจัดการศึกษา </v>
          </cell>
        </row>
        <row r="117">
          <cell r="B117" t="str">
            <v>งบรายจ่ายอื่น   6911500</v>
          </cell>
          <cell r="C117" t="str">
            <v>20004 31006170 5000004</v>
          </cell>
        </row>
        <row r="118">
          <cell r="A118"/>
          <cell r="B118"/>
        </row>
        <row r="119">
          <cell r="B119" t="str">
    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    </cell>
          <cell r="F119">
            <v>0</v>
          </cell>
        </row>
        <row r="120">
          <cell r="A120" t="str">
            <v>3.1.1</v>
          </cell>
          <cell r="B120" t="str">
    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    </cell>
        </row>
        <row r="121">
          <cell r="A121" t="str">
            <v>3.1.2</v>
          </cell>
          <cell r="B121" t="str">
    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    </cell>
        </row>
        <row r="122">
          <cell r="A122">
            <v>3.2</v>
          </cell>
          <cell r="B122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  <cell r="I122">
            <v>0</v>
          </cell>
          <cell r="J122">
            <v>0</v>
          </cell>
        </row>
        <row r="123">
          <cell r="A123" t="str">
            <v>3.2.1</v>
          </cell>
          <cell r="B123" t="str">
            <v>งบดำเนินงาน   6911xx</v>
          </cell>
        </row>
        <row r="124">
          <cell r="A124" t="str">
            <v>3.2.1.1</v>
          </cell>
          <cell r="B124" t="str">
    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    </cell>
        </row>
        <row r="125">
          <cell r="A125" t="str">
            <v>3.2.1.2</v>
          </cell>
          <cell r="B125" t="str">
    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    </cell>
        </row>
        <row r="126">
          <cell r="A126" t="str">
            <v>3.1.2</v>
          </cell>
          <cell r="B126" t="str">
            <v>งบลงทุน   6911320</v>
          </cell>
        </row>
        <row r="127">
          <cell r="A127" t="str">
            <v>3.1.2.1</v>
          </cell>
          <cell r="B127" t="str">
            <v>ปรับปรุงซ่อมแซมอาคารเรียนอาคารประกอบและสิ่งก่อสร้างอื่น</v>
          </cell>
        </row>
        <row r="129">
          <cell r="B129" t="str">
            <v>วัดศรีสโมสร</v>
          </cell>
          <cell r="C129" t="str">
            <v>20005 310061 410170</v>
          </cell>
        </row>
        <row r="130">
          <cell r="B130" t="str">
            <v>กิจกรรมการยกระดับคุณภาพด้านวิทยาศาสตร์ศึกษาเพื่อความเป็นเลิศ</v>
          </cell>
        </row>
        <row r="131">
          <cell r="B131" t="str">
            <v>งบดำเนินงาน   69112xx</v>
          </cell>
        </row>
        <row r="132">
          <cell r="B132" t="str">
    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    </cell>
        </row>
        <row r="133">
          <cell r="B133" t="str">
    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    </cell>
        </row>
        <row r="134">
          <cell r="B134" t="str">
    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    </cell>
        </row>
        <row r="135">
          <cell r="B135" t="str">
            <v xml:space="preserve">ค่าใช้จ่ายในการนิเทศ ติดตาม โรงเรียนในโครงการวิทยาศาสตร์พลังสิบ ระดับประถมศึกษา  </v>
          </cell>
        </row>
        <row r="136">
          <cell r="B136" t="str">
            <v>ค่าสาธารณูปโภค</v>
          </cell>
        </row>
        <row r="137">
          <cell r="B137" t="str">
            <v xml:space="preserve">1.จัดสรรวัดเขียนเขต ค่าใช้จ่ายในการดำเนินงานของโรงเรียนศูนย์วิทยาศาสตร์พลังสิบ ระดับประถมศึกษา 
จำนวนเงิน 10,000.-บาท 2.จัดสรรให้กับโรงเรียนเครือข่ายโครงการวิทยาศาสตร์พลังสิบ ระดับประถมศึกษา จำนวนเงิน
20,000.-บาท  จำนวน 10 โรงเรียน  โรงเรียนละ 2,000.-บาท </v>
          </cell>
          <cell r="C137"/>
          <cell r="F137">
            <v>0</v>
          </cell>
        </row>
        <row r="138">
          <cell r="B138"/>
          <cell r="C138"/>
          <cell r="F138">
            <v>0</v>
          </cell>
        </row>
        <row r="139">
          <cell r="B139" t="str">
            <v>งบลงทุน 6911310</v>
          </cell>
          <cell r="C139"/>
          <cell r="F139">
            <v>200000</v>
          </cell>
        </row>
        <row r="140">
          <cell r="B140" t="str">
            <v xml:space="preserve">ครุภัณฑ์ห้องปฏิบัติการวิทยาศาสตร์                </v>
          </cell>
          <cell r="C140" t="str">
            <v>ศธ 04002/ว47614 ลว.  31 ตค 68 โอนครั้งที่ 23</v>
          </cell>
        </row>
        <row r="141">
          <cell r="C141" t="str">
            <v>20004 33006300 3110187</v>
          </cell>
        </row>
        <row r="142">
          <cell r="B142" t="str">
            <v xml:space="preserve"> โรงเรียนชุมชนบึงบา</v>
          </cell>
          <cell r="C142" t="str">
            <v>20004 33006300 3110188</v>
          </cell>
        </row>
        <row r="145">
          <cell r="C145" t="str">
            <v>ศธ 04002/ว47614 ลว.  31 ตค 68 โอนครั้งที่ 23</v>
          </cell>
        </row>
        <row r="152">
          <cell r="C152" t="str">
            <v>20004 3320 6300 200000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ยกระดับคุณภาพกศ บ้านนักวิท3720 "/>
      <sheetName val="มาตรการ 68 ประชุมผอรร"/>
      <sheetName val="ยุทธศาสตร์ โครการพัฒนาหลักสูตร "/>
      <sheetName val="3720 ช่วยเหลือกลุ่ม  ขับเคลื่"/>
      <sheetName val="ของบ"/>
      <sheetName val="ยุธศาสตร์เรียนดีปร3100116003211"/>
      <sheetName val="โครงการส่งเสริมการเรียนรู้ทุกที"/>
      <sheetName val="โครงการพัฒนาสมรรถนะครูฯ"/>
      <sheetName val="โครงการโรงเรียนคุณภาพ"/>
      <sheetName val="ควบคุมสิ่งก่อสร้าง 37001 "/>
      <sheetName val="ยุทศาสตร์ โครงการยั่งยืน310061"/>
      <sheetName val="06036บูรณาการป้องกัน ปราบปราม ฯ"/>
      <sheetName val="3022ยุทธศาสตร์สร้างความเสมอภาค"/>
      <sheetName val="ไม่ใ"/>
      <sheetName val="1408บุคลากรภาครัฐ"/>
      <sheetName val="ทะเบียนคุมย่อย"/>
      <sheetName val="มัธยม350002"/>
      <sheetName val="กิจกรรมส่งเสริมศักยภาพในการเรีย"/>
      <sheetName val="การพัฒนาเด็กปฐมวัย 86176"/>
      <sheetName val="ประถม3720 1000"/>
      <sheetName val="ส่งเสริมสนับสนุน52015"/>
      <sheetName val="งบประจำและงบกลยุทธ์"/>
      <sheetName val="งบลงทุน68"/>
      <sheetName val="รายงานเงินงวด"/>
      <sheetName val="งบลงทุน รายงานแผนผล 68 "/>
      <sheetName val="งบสพฐ"/>
      <sheetName val="สรุปผลการเบิกจ่าย+"/>
      <sheetName val="มาตการ รวมงบบุคลากร"/>
      <sheetName val="ระบบการควบคุมฯ"/>
      <sheetName val="คุมงบ 36001 36002 ครุภัณฑ์"/>
      <sheetName val="ปปค่าจ้างปี68"/>
      <sheetName val="6020บูรณาการต่อต้านการทุจร 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105">
          <cell r="P105">
            <v>453070.75</v>
          </cell>
        </row>
      </sheetData>
      <sheetData sheetId="71"/>
      <sheetData sheetId="72"/>
      <sheetData sheetId="73"/>
      <sheetData sheetId="74"/>
      <sheetData sheetId="75"/>
      <sheetData sheetId="76">
        <row r="9">
          <cell r="G9">
            <v>94420392</v>
          </cell>
          <cell r="H9">
            <v>69966362.859999999</v>
          </cell>
          <cell r="K9">
            <v>84105162.859999999</v>
          </cell>
        </row>
        <row r="14">
          <cell r="G14">
            <v>73078392</v>
          </cell>
          <cell r="H14">
            <v>66001975.549999997</v>
          </cell>
          <cell r="K14">
            <v>66001975.549999997</v>
          </cell>
        </row>
        <row r="19">
          <cell r="G19">
            <v>21342000</v>
          </cell>
          <cell r="H19">
            <v>3964387.31</v>
          </cell>
          <cell r="K19">
            <v>18002987.309999999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1408บุคลากรภาครัฐ"/>
      <sheetName val="กิจกรรมส่งเสริมศักยภาพในการเรีย"/>
      <sheetName val="ขั้นพื้นฐานสนับสนุนการศึกษา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ยุทศาสตร์ โครงการยั่งยืน310061"/>
      <sheetName val="ประถม3720 1000"/>
      <sheetName val="3022ยุทธศาสตร์สร้างความเสมอภาค"/>
      <sheetName val="บริหารสำนักงานเขต 3720 1000"/>
      <sheetName val="โครงการโรงเรียนคุณภาพ"/>
      <sheetName val="โครงการพัฒนาสมรรถนะครูฯ"/>
      <sheetName val="งบประจำและงบกลยุทธ์"/>
      <sheetName val="มัธยม350002"/>
      <sheetName val="โครงการส่งเสริมการเรียนรู้ทุกที"/>
      <sheetName val="ทะเบียนคุมย่อย"/>
      <sheetName val="รายงานเงินงวด"/>
      <sheetName val="งบลงทุน รายงานแผนผล 69 "/>
      <sheetName val="มาตการ รวมงบบุคลากร"/>
      <sheetName val="ระบบการควบคุมฯ"/>
      <sheetName val="Sheet7"/>
      <sheetName val="งบสพฐ"/>
      <sheetName val="งบกลาง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  <sheetName val="งบลงทุน68"/>
      <sheetName val="งบลงทุน รายงานแผนผล 6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0">
          <cell r="G10">
            <v>103356406</v>
          </cell>
          <cell r="H10">
            <v>87026293.950000003</v>
          </cell>
          <cell r="K10">
            <v>94881110.849999994</v>
          </cell>
        </row>
        <row r="15">
          <cell r="G15">
            <v>82014406</v>
          </cell>
          <cell r="H15">
            <v>74343256.640000001</v>
          </cell>
          <cell r="K15">
            <v>74451473.540000007</v>
          </cell>
        </row>
        <row r="20">
          <cell r="G20">
            <v>21342000</v>
          </cell>
          <cell r="H20">
            <v>12683037.310000001</v>
          </cell>
          <cell r="K20">
            <v>20429637.309999999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1408บุคลากรภาครัฐ"/>
      <sheetName val="กิจกรรมส่งเสริมศักยภาพในการเรีย"/>
      <sheetName val="ขั้นพื้นฐานสนับสนุนการศึกษา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ยุทศาสตร์ โครงการยั่งยืน310061"/>
      <sheetName val="ประถม3720 1000"/>
      <sheetName val="3022ยุทธศาสตร์สร้างความเสมอภาค"/>
      <sheetName val="บริหารสำนักงานเขต 3720 1000"/>
      <sheetName val="โครงการโรงเรียนคุณภาพ"/>
      <sheetName val="โครงการพัฒนาสมรรถนะครูฯ"/>
      <sheetName val="งบประจำและงบกลยุทธ์"/>
      <sheetName val="มัธยม350002"/>
      <sheetName val="โครงการส่งเสริมการเรียนรู้ทุกที"/>
      <sheetName val="ทะเบียนคุมย่อย"/>
      <sheetName val="รายงานเงินงวด"/>
      <sheetName val="งบลงทุน รายงานแผนผล 69 "/>
      <sheetName val="มาตการ รวมงบบุคลากร"/>
      <sheetName val="ระบบการควบคุมฯ"/>
      <sheetName val="Sheet7"/>
      <sheetName val="งบสพฐ"/>
      <sheetName val="งบกลาง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7">
          <cell r="I37">
            <v>0</v>
          </cell>
          <cell r="J37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77">
          <cell r="B177" t="str">
            <v>ค่าที่ดินและสิ่งก่อสร้าง 6911320</v>
          </cell>
        </row>
      </sheetData>
      <sheetData sheetId="54">
        <row r="381">
          <cell r="E381" t="str">
            <v>ทำสัญญญา  9 มค 66 ครบ 25 มีค 66</v>
          </cell>
        </row>
      </sheetData>
      <sheetData sheetId="55"/>
      <sheetData sheetId="56"/>
      <sheetData sheetId="57"/>
      <sheetData sheetId="58"/>
      <sheetData sheetId="59"/>
      <sheetData sheetId="60"/>
      <sheetData sheetId="61">
        <row r="306">
          <cell r="C306">
            <v>4100751602</v>
          </cell>
          <cell r="D306" t="str">
            <v>ครบวันที่ 15 มค 69</v>
          </cell>
        </row>
        <row r="313">
          <cell r="C313" t="str">
            <v>4100569081 / 14 ม.ค.68</v>
          </cell>
          <cell r="E313" t="str">
            <v>ครบ 14 มีค 68</v>
          </cell>
        </row>
        <row r="314">
          <cell r="D314" t="str">
            <v>ครบ 13 ก.พ.68</v>
          </cell>
          <cell r="E314" t="str">
            <v>งวดที่ 1 158,895 บาท</v>
          </cell>
        </row>
        <row r="315">
          <cell r="D315" t="str">
            <v>ครบ 15 มี.ค.68</v>
          </cell>
          <cell r="E315" t="str">
            <v>งวดที่ 2 158,895 บาท</v>
          </cell>
        </row>
        <row r="316">
          <cell r="D316" t="str">
            <v>ครบ 14 เมย. 68</v>
          </cell>
          <cell r="E316" t="str">
            <v>งวดที่ 3 211,860 บาท</v>
          </cell>
        </row>
      </sheetData>
      <sheetData sheetId="62"/>
      <sheetData sheetId="63"/>
      <sheetData sheetId="64"/>
      <sheetData sheetId="65"/>
      <sheetData sheetId="66"/>
      <sheetData sheetId="67"/>
      <sheetData sheetId="68">
        <row r="252">
          <cell r="E252" t="str">
            <v>ผูกพัน  ครบ 12 ก.พ.69</v>
          </cell>
        </row>
        <row r="283">
          <cell r="E283" t="str">
            <v>ผูกพันครบ  20 มีค 68</v>
          </cell>
        </row>
      </sheetData>
      <sheetData sheetId="69"/>
      <sheetData sheetId="70">
        <row r="4">
          <cell r="A4" t="str">
            <v>ประจำเดือนเมษายน  2569</v>
          </cell>
        </row>
      </sheetData>
      <sheetData sheetId="71"/>
      <sheetData sheetId="72"/>
      <sheetData sheetId="73"/>
      <sheetData sheetId="74"/>
      <sheetData sheetId="75"/>
      <sheetData sheetId="76"/>
      <sheetData sheetId="77">
        <row r="4">
          <cell r="A4" t="str">
            <v>ประจำเดือน เมษายน 2569</v>
          </cell>
        </row>
        <row r="7">
          <cell r="A7" t="str">
            <v>ก</v>
          </cell>
          <cell r="B7" t="str">
            <v xml:space="preserve">แผนงานบุคลากรภาครัฐ </v>
          </cell>
          <cell r="C7" t="str">
            <v>20004 1400 0800</v>
          </cell>
        </row>
        <row r="8">
          <cell r="A8">
            <v>1</v>
          </cell>
          <cell r="B8" t="str">
            <v>ผลผลิตรายการค่าใช้จ่ายบุคลากรภาครัฐ ยกระดับคุณภาพการศึกษาและการเรียนรู้ตลอดชีวิต</v>
          </cell>
          <cell r="C8" t="str">
            <v>20004 1400 0800</v>
          </cell>
        </row>
        <row r="10">
          <cell r="A10">
            <v>1.1000000000000001</v>
          </cell>
          <cell r="B10" t="str">
            <v>กิจกรรมค่าใช้จ่ายบุคลากรภาครัฐของสำนักงานคณะกรรมการการศึกษาขั้นพื้นฐาน</v>
          </cell>
          <cell r="C10" t="str">
            <v>20004 69 79456 00000</v>
          </cell>
        </row>
        <row r="12">
          <cell r="B12" t="str">
            <v>งบบุคลากร  6911150</v>
          </cell>
          <cell r="C12" t="str">
            <v>20004 14000800 1000000</v>
          </cell>
        </row>
        <row r="14">
          <cell r="A14" t="str">
            <v>1.1.1</v>
          </cell>
          <cell r="B14" t="str">
            <v>ค่าตอบแทนพนักงานราชการ 22 อัตรา  5 เดือน(ต.ค.68 - ก.พ 69) 2,895,000 บาท</v>
          </cell>
          <cell r="C14" t="str">
            <v>ศธ 04002/ว46528 ลว.14 ต.ค.68 ครั้งที่ 2</v>
          </cell>
          <cell r="F14">
            <v>5976000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295250</v>
          </cell>
          <cell r="L14">
            <v>3689292.94</v>
          </cell>
        </row>
        <row r="15">
          <cell r="A15" t="str">
            <v>1.1.1.1</v>
          </cell>
          <cell r="B15" t="str">
    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    </cell>
          <cell r="C15" t="str">
            <v>ศธ 04002/ว50977 ลว. 22 ธ.ค.68 ครั้งที่ 172</v>
          </cell>
        </row>
        <row r="16">
          <cell r="A16" t="str">
            <v>1.1.1.2</v>
          </cell>
          <cell r="B16" t="str">
            <v xml:space="preserve">ค่าตอบแทนพนักงานราชการ 22 อัตรา 5 เดือน (มีค-กค 69) 2,965,000 บาท </v>
          </cell>
          <cell r="C16" t="str">
            <v>ศธ 04002/ว4964 ลว. 23 มีค 69 ครั้งที่ 386</v>
          </cell>
        </row>
        <row r="19">
          <cell r="A19" t="str">
            <v>1.1.1.2</v>
          </cell>
          <cell r="B19" t="str">
    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    </cell>
          <cell r="C19" t="str">
            <v>ศธ 04002/ว40338 ลว. 15 กค 68 ครั้งที่ 691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1.1.1.3</v>
          </cell>
          <cell r="B20" t="str">
            <v xml:space="preserve">งบประมาณชดเชยสำหรับพนักงานราชการที่ลาออก </v>
          </cell>
          <cell r="C20" t="str">
            <v>ศธ 04002/ว40338 ลว. 15 กค 68 ครั้งที่ 691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6">
          <cell r="B26" t="str">
            <v xml:space="preserve"> งบดำเนินงาน 6911220</v>
          </cell>
          <cell r="C26" t="str">
            <v>20004 1420 0800 2000000</v>
          </cell>
        </row>
        <row r="28">
          <cell r="A28" t="str">
            <v>1.1.2</v>
          </cell>
          <cell r="B28" t="str">
    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    </cell>
          <cell r="C28" t="str">
            <v>ศธ 04002/ว46528 ลว.14 ต.ค.68 ครั้งที่ 2</v>
          </cell>
          <cell r="F28">
            <v>213600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13095</v>
          </cell>
          <cell r="L28">
            <v>113712</v>
          </cell>
        </row>
        <row r="29">
          <cell r="A29" t="str">
            <v>1.1.2.1</v>
          </cell>
          <cell r="B29" t="str">
            <v>เงินสมทบกองทุนประกันสังคม จำนวน 2 เดือน  ( ม.ค.-กพ.69) 4,600</v>
          </cell>
          <cell r="C29" t="str">
            <v>ศธ 04002/ว658 ลว.16 มค 69 ครั้งที่ 227</v>
          </cell>
        </row>
        <row r="30">
          <cell r="A30" t="str">
            <v>1.1.2.2</v>
          </cell>
          <cell r="B30" t="str">
            <v>เงินสมทบกองทุนประกันสังคม จำนวน 5 เดือน  (มี.ค.69 - ก.ค. 2569) 100,000 บาท</v>
          </cell>
          <cell r="C30" t="str">
            <v>ศธ 04002/ว4964 ลว. 23 มีค 69 ครั้งที่ 386</v>
          </cell>
        </row>
        <row r="34">
          <cell r="A34" t="str">
            <v>1.1.3</v>
          </cell>
          <cell r="B34" t="str">
            <v xml:space="preserve">ค่าเช่าบ้าน  (ตุลาคม  2568 - กพ. 2569) ครั้งที่ 1 741,200 บาท </v>
          </cell>
          <cell r="C34" t="str">
            <v>ศธ 04002/ว48512 ลว 11 พ.ย.2025 โอนครั้งที่ 65</v>
          </cell>
          <cell r="F34">
            <v>1486100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626722.57999999996</v>
          </cell>
          <cell r="L34">
            <v>285000</v>
          </cell>
        </row>
        <row r="35">
          <cell r="A35" t="str">
            <v>1.1.3.1</v>
          </cell>
          <cell r="B35" t="str">
            <v>ค่าเช่าบ้าน ครั้งที่ 2  ระยะเวลา  5 เดือน (มีนาคม - กรกฎาคม 2569) 744,900 บาท</v>
          </cell>
          <cell r="C35" t="str">
            <v>ศธ 04002/ว5379 ลว. 30 มี.ค. 69 ครั้งที่ 404</v>
          </cell>
        </row>
        <row r="36">
          <cell r="A36" t="str">
            <v>1.1.3.2</v>
          </cell>
          <cell r="B36" t="str">
            <v>ค่าเช่าบ้านครั้งที่ 3 (พค-กค 68) จำนวนเงิน 455,100 บาท</v>
          </cell>
          <cell r="C36" t="str">
            <v>ศธ 04002/ว1931 ลว. 8 พ.ค 68 ครั้งที่ 473</v>
          </cell>
        </row>
        <row r="39">
          <cell r="A39" t="str">
            <v>ข</v>
          </cell>
          <cell r="B39" t="str">
            <v xml:space="preserve">แผนงานยุทธศาสตร์พัฒนาคุณภาพการศึกษาและการเรียนรู้ </v>
          </cell>
          <cell r="C39" t="str">
            <v>20004 3300</v>
          </cell>
        </row>
        <row r="43">
          <cell r="B43" t="str">
            <v>ครุภัณฑ์ 6911310</v>
          </cell>
        </row>
        <row r="44">
          <cell r="B44" t="str">
            <v>สิ่งก่อสร้าง 6911320</v>
          </cell>
        </row>
        <row r="45">
          <cell r="C45" t="str">
            <v>20004 3320 3300 2000000</v>
          </cell>
        </row>
        <row r="48">
          <cell r="A48">
            <v>1.1000000000000001</v>
          </cell>
          <cell r="B48" t="str">
            <v>กิจกรรมการส่งเสริมและพัฒนาระบบการประกันคุณภาพภายในสถานศึกษา</v>
          </cell>
          <cell r="C48" t="str">
            <v>20004 69 00015 00000</v>
          </cell>
        </row>
        <row r="49">
          <cell r="B49" t="str">
            <v>งบดำเนินงาน   69112xx</v>
          </cell>
          <cell r="C49" t="str">
            <v>20004 3320 3300 2000000</v>
          </cell>
        </row>
        <row r="50">
          <cell r="A50" t="str">
            <v>1.1.1</v>
          </cell>
          <cell r="B50" t="str">
            <v xml:space="preserve">สนับสนุนการคัดเลือกสถานศึกษาเพื่อรับรางวัล IQA AWARD ประจำปีการศึกษา 2567 </v>
          </cell>
          <cell r="C50" t="str">
            <v>ศธ 04002/ว2336  ลว. 29 พ.ค. 68 โอนครั้งที่ 542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L50">
            <v>0</v>
          </cell>
        </row>
        <row r="54">
          <cell r="A54">
            <v>1.2</v>
          </cell>
          <cell r="B54" t="str">
            <v>กิจกรรมการยกระดับผลการทดสอบทางการศึกษาระดับชาติที่สอดคล้องกับบริบทพื้นที่</v>
          </cell>
          <cell r="C54" t="str">
            <v>20004 69 00040 00000</v>
          </cell>
        </row>
        <row r="55">
          <cell r="B55" t="str">
            <v>งบดำเนินงาน   69112xx</v>
          </cell>
          <cell r="C55" t="str">
            <v>20004 3320 3300 2000000</v>
          </cell>
        </row>
        <row r="56">
          <cell r="A56" t="str">
            <v>1.2.1</v>
          </cell>
          <cell r="B56" t="str">
    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    </cell>
          <cell r="C56" t="str">
            <v>ศธ 04002/ว777  ลว. 19 มค 69 โอนครั้งที่ 230 จำนวนเงิน 30,200 บาท</v>
          </cell>
          <cell r="F56">
            <v>30200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22386.2</v>
          </cell>
          <cell r="L56">
            <v>0</v>
          </cell>
        </row>
        <row r="57">
          <cell r="A57" t="str">
            <v>1.2.2</v>
          </cell>
          <cell r="B57" t="str">
    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    </cell>
          <cell r="C57" t="str">
            <v>ศธ 04002/ว41100  ลว. 23 ก.ค 68โอนครั้งที่ 737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63">
          <cell r="A63">
            <v>1.3</v>
          </cell>
          <cell r="B63" t="str">
            <v>กิจกรรมการขับเคลื่อนการจัดการเรียนรู้วิทยาการคำนวณและการออกแบบเทคโนโลยี</v>
          </cell>
          <cell r="C63" t="str">
            <v>20004 69 00075 00000</v>
          </cell>
        </row>
        <row r="64">
          <cell r="B64" t="str">
            <v>งบดำเนินงาน   6911200</v>
          </cell>
          <cell r="C64" t="str">
            <v>20004 3320 3300 2000000</v>
          </cell>
        </row>
        <row r="65">
          <cell r="A65" t="str">
            <v>1.3.1</v>
          </cell>
        </row>
        <row r="66">
          <cell r="A66" t="str">
            <v>1.3.2</v>
          </cell>
          <cell r="B66" t="str">
    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    </cell>
          <cell r="C66" t="str">
            <v>ศธ 04002/ว2439 ลว. 17 มค 67 โอนครั้งที่ 139</v>
          </cell>
        </row>
        <row r="67">
          <cell r="A67" t="str">
            <v>1.1.3</v>
          </cell>
          <cell r="B67" t="str">
    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    </cell>
          <cell r="C67" t="str">
            <v>ศธ 04002/ว3556  ลว. 15 สค 67 โอนครั้งที่ 324</v>
          </cell>
        </row>
        <row r="70">
          <cell r="A70">
            <v>1.4</v>
          </cell>
          <cell r="B70" t="str">
            <v>กิจกรรมการพัฒนาระบบธนาคารหน่วยกิต และผลคะแนนการเรียนเฉลี่ยสะสม</v>
          </cell>
          <cell r="C70" t="str">
            <v>20004 69 00088 00000</v>
          </cell>
        </row>
        <row r="71">
          <cell r="B71" t="str">
            <v>งบรายจ่ายอื่น   6911500</v>
          </cell>
        </row>
        <row r="72">
          <cell r="A72" t="str">
            <v>1.4.1</v>
          </cell>
          <cell r="B72" t="str">
    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    </cell>
          <cell r="C72" t="str">
            <v>ศธ 04002/ว2345 ลว.11 มิย 67 โอนครั้งที่ 118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1.5</v>
          </cell>
          <cell r="B74" t="str">
            <v>กิจกรรมส่งเสริมและพัฒนาศักยภาพตามพหุปัญญาระดับการศึกษาขั้นพื้นฐาน</v>
          </cell>
          <cell r="C74" t="str">
            <v>20004 69 00107 00000</v>
          </cell>
        </row>
        <row r="75">
          <cell r="B75" t="str">
            <v>งบรายจ่ายอื่น   6911500</v>
          </cell>
          <cell r="C75" t="str">
            <v>20004 31003100 5000007</v>
          </cell>
        </row>
        <row r="76">
          <cell r="A76" t="str">
            <v>1.4.1</v>
          </cell>
          <cell r="B76" t="str">
    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    </cell>
          <cell r="C76" t="str">
            <v>ศธ 04002/ว2988  ลว. 20 ก.ค. 66 โอนครั้งที่ 688 งบ 10800 บาท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1.4.2</v>
          </cell>
          <cell r="B77" t="str">
    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    </cell>
          <cell r="C77" t="str">
            <v xml:space="preserve">ศธ 04002/ว3528  ลว. 22 ส.ค. 66 โอนครั้งที่ 797 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9">
          <cell r="A79">
            <v>1.6</v>
          </cell>
          <cell r="B79" t="str">
            <v>กิจกรรมการขับเคลื่อนการจัดการเรียนรู้สตีมศึกษา</v>
          </cell>
        </row>
        <row r="80">
          <cell r="B80" t="str">
            <v>งบดำเนินงาน   69112xx</v>
          </cell>
          <cell r="C80" t="str">
            <v>20004 3320 3300 2000000</v>
          </cell>
        </row>
        <row r="81">
          <cell r="A81" t="str">
            <v>1.6.1</v>
          </cell>
          <cell r="B81" t="str">
    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    </cell>
          <cell r="C81" t="str">
            <v>ศธ 04002/ว5614 ลว.18 พย 67 โอนครั้งที่ 67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1.6.2</v>
          </cell>
          <cell r="B82" t="str">
    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    </cell>
          <cell r="C82" t="str">
            <v>ศธ 04002/ว41875 ลว.1 ส.ค 68 โอนครั้งที่ 791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A84" t="str">
            <v>1.6.3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6">
          <cell r="A86">
            <v>1.7</v>
          </cell>
          <cell r="B86" t="str">
    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    </cell>
          <cell r="C86" t="str">
            <v>20004 68 00156 00000</v>
          </cell>
        </row>
        <row r="87">
          <cell r="B87" t="str">
            <v>งบรายจ่ายอื่น   6911500</v>
          </cell>
          <cell r="C87" t="str">
            <v>20004 31003170 5000012</v>
          </cell>
        </row>
        <row r="88">
          <cell r="A88" t="str">
            <v>1.6.1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90">
          <cell r="A90">
            <v>2</v>
          </cell>
          <cell r="B90" t="str">
            <v>โครงการพัฒนาสมรรถนะครูและบุคลากรทางการศึกษาเพื่อความเป็นเลิศ</v>
          </cell>
          <cell r="C90" t="str">
            <v>20004 3320 4700</v>
          </cell>
        </row>
        <row r="91">
          <cell r="B91" t="str">
            <v>งบดำเนินงาน   69112xx</v>
          </cell>
          <cell r="C91" t="str">
            <v>20004 3320 4700 2000000</v>
          </cell>
        </row>
        <row r="92">
          <cell r="B92" t="str">
            <v xml:space="preserve">กิจกรรมพัฒนาสมรรถนะครูและบุคลากรทางการศึกษาเพื่อความเป็นเลิศ </v>
          </cell>
          <cell r="C92" t="str">
            <v>20004 69 00140 00000</v>
          </cell>
        </row>
        <row r="93">
          <cell r="B93" t="str">
            <v>งบดำเนินงาน   69112xx</v>
          </cell>
          <cell r="C93" t="str">
            <v>20004 31320 4700 2000000</v>
          </cell>
        </row>
        <row r="94">
          <cell r="A94" t="str">
            <v>2.1.1</v>
          </cell>
          <cell r="B94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    </cell>
          <cell r="C94" t="str">
            <v>ศธ 04002/ว967 ลว.12 มี.ค. 68 ครั้งที่ 328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L94">
            <v>0</v>
          </cell>
        </row>
        <row r="95">
          <cell r="A95" t="str">
            <v>2.1.1.1</v>
          </cell>
          <cell r="B95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    </cell>
          <cell r="C95" t="str">
            <v>ศธ 04002/ว40628 ลว.17 ก.ค. 68 ครั้งที่ 711</v>
          </cell>
          <cell r="F95">
            <v>0</v>
          </cell>
        </row>
        <row r="97">
          <cell r="B97" t="str">
            <v>งบดำเนินงาน   69112xx</v>
          </cell>
        </row>
        <row r="100">
          <cell r="A100">
            <v>2.2999999999999998</v>
          </cell>
          <cell r="B100" t="str">
            <v>กิจกรรมยกระดับสมรรถนะทางด้านภาษาอังกฤษ</v>
          </cell>
          <cell r="C100" t="str">
            <v>20004 68 00142 00000</v>
          </cell>
        </row>
        <row r="101">
          <cell r="B101" t="str">
            <v>งบดำเนินงาน   69112xx</v>
          </cell>
          <cell r="C101" t="str">
            <v>20004 3320 4700 2000000</v>
          </cell>
        </row>
        <row r="102">
          <cell r="A102" t="str">
            <v>2.3.1</v>
          </cell>
          <cell r="B102" t="str">
    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    </cell>
          <cell r="C102" t="str">
            <v>ศธ 04002/ว2600 ลว.12 มิ.ย. 68 ครั้งที่ 582</v>
          </cell>
          <cell r="F102">
            <v>0</v>
          </cell>
          <cell r="G102">
            <v>0</v>
          </cell>
          <cell r="H102">
            <v>0</v>
          </cell>
          <cell r="K102">
            <v>0</v>
          </cell>
          <cell r="L102">
            <v>0</v>
          </cell>
        </row>
        <row r="104">
          <cell r="A104">
            <v>2.4</v>
          </cell>
          <cell r="B104" t="str">
            <v xml:space="preserve">กิจกรรมพัฒนาครูเพื่อการจัดการเรียนรู้สู่ฐานสมรรถนะ  </v>
          </cell>
          <cell r="C104" t="str">
            <v>20004 69 00140 00000</v>
          </cell>
        </row>
        <row r="105">
          <cell r="B105" t="str">
            <v>งบดำเนินงาน   69112xx</v>
          </cell>
          <cell r="C105" t="str">
            <v>20004 3320 4700 2000000</v>
          </cell>
        </row>
        <row r="106">
          <cell r="A106" t="str">
            <v>2.4.1</v>
          </cell>
          <cell r="B106" t="str">
    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    </cell>
          <cell r="C106" t="str">
            <v>ศธ 04002/ว49618 ลว. 27 พ.ย. 68 โอนครั้งที่ 114</v>
          </cell>
          <cell r="F106">
            <v>5000</v>
          </cell>
          <cell r="G106">
            <v>0</v>
          </cell>
          <cell r="H106">
            <v>0</v>
          </cell>
          <cell r="K106">
            <v>0</v>
          </cell>
          <cell r="L106">
            <v>0</v>
          </cell>
        </row>
        <row r="107">
          <cell r="A107" t="str">
            <v>2.4.2</v>
          </cell>
          <cell r="B107" t="str">
    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    </cell>
          <cell r="C107" t="str">
            <v>ศธ 04002/ว50033 ลว. 4 ธ.ค. 68 โอนครั้งที่ 131</v>
          </cell>
          <cell r="F107">
            <v>3000</v>
          </cell>
          <cell r="G107">
            <v>0</v>
          </cell>
          <cell r="H107">
            <v>0</v>
          </cell>
          <cell r="K107">
            <v>0</v>
          </cell>
          <cell r="L107">
            <v>1600</v>
          </cell>
        </row>
        <row r="108">
          <cell r="A108" t="str">
            <v>2.4.3</v>
          </cell>
          <cell r="B108" t="str">
            <v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v>
          </cell>
          <cell r="C108" t="str">
            <v>ที่ ศธ 04002/ว3378 ลว.26 ก.พ. 69</v>
          </cell>
          <cell r="F108">
            <v>9000</v>
          </cell>
          <cell r="G108">
            <v>0</v>
          </cell>
          <cell r="H108">
            <v>0</v>
          </cell>
          <cell r="K108">
            <v>0</v>
          </cell>
          <cell r="L108">
            <v>800</v>
          </cell>
        </row>
        <row r="110">
          <cell r="A110">
            <v>3</v>
          </cell>
          <cell r="B110" t="str">
            <v>โครงการขับเคลื่อนการพัฒนาการศึกษาที่ยั่งยืน</v>
          </cell>
          <cell r="C110" t="str">
            <v xml:space="preserve">20004 3300630 </v>
          </cell>
        </row>
        <row r="111">
          <cell r="B111" t="str">
            <v xml:space="preserve"> งบดำเนินงาน 69112xx</v>
          </cell>
        </row>
        <row r="114">
          <cell r="B114" t="str">
            <v>งบรายจ่ายอื่น   6911500</v>
          </cell>
        </row>
        <row r="116">
          <cell r="A116">
            <v>3.1</v>
          </cell>
          <cell r="B116" t="str">
            <v xml:space="preserve">กิจกรรมสานความร่วมมือภาคีเครือข่ายด้านการจัดการศึกษา </v>
          </cell>
          <cell r="C116" t="str">
            <v>20004 69 00078 00000</v>
          </cell>
        </row>
        <row r="117">
          <cell r="A117">
            <v>1</v>
          </cell>
          <cell r="B117" t="str">
            <v>งบรายจ่ายอื่น   6911500</v>
          </cell>
        </row>
        <row r="119">
          <cell r="A119" t="str">
            <v>3.1.1.1</v>
          </cell>
          <cell r="B119" t="str">
    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    </cell>
          <cell r="C119" t="str">
            <v>ศธ 04002/ว1915 ลว.  11 พค 66 โอนครั้งที่ 515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3.1.1</v>
          </cell>
          <cell r="B120" t="str">
    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    </cell>
          <cell r="C120" t="str">
            <v xml:space="preserve">ศธ 04002/ว5680 ลว.  27 ธค  66 โอนครั้งที่ 110 </v>
          </cell>
        </row>
        <row r="121">
          <cell r="A121" t="str">
            <v>3.1.2</v>
          </cell>
          <cell r="B121" t="str">
    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    </cell>
          <cell r="C121" t="str">
            <v>ศธ 04002/ว3488 ลว.  9 สค 67 โอนครั้งที่ 297</v>
          </cell>
        </row>
        <row r="122">
          <cell r="A122">
            <v>3.2</v>
          </cell>
          <cell r="B122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  <cell r="C122" t="str">
            <v>20004 69 00085 00000</v>
          </cell>
        </row>
        <row r="123">
          <cell r="A123" t="str">
            <v>3.2.1</v>
          </cell>
          <cell r="B123" t="str">
            <v>งบดำเนินงาน   6911xx</v>
          </cell>
          <cell r="C123" t="str">
            <v>20004 3320 6300 2000000</v>
          </cell>
        </row>
        <row r="124">
          <cell r="A124" t="str">
            <v>3.2.1.1</v>
          </cell>
          <cell r="B124" t="str">
    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    </cell>
          <cell r="C124" t="str">
            <v>ศธ 04002/ว789 ลว.  26 กพ 68 โอนครั้งที่ 292</v>
          </cell>
          <cell r="G124">
            <v>0</v>
          </cell>
          <cell r="H124">
            <v>0</v>
          </cell>
          <cell r="K124">
            <v>0</v>
          </cell>
          <cell r="L124">
            <v>0</v>
          </cell>
        </row>
        <row r="125">
          <cell r="A125" t="str">
            <v>3.2.1.2</v>
          </cell>
          <cell r="B125" t="str">
    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    </cell>
          <cell r="C125" t="str">
            <v>ศธ 04002/ว41937 ลว.  4 ส.ค. 68 โอนครั้งที่ 814</v>
          </cell>
          <cell r="G125">
            <v>0</v>
          </cell>
          <cell r="H125">
            <v>0</v>
          </cell>
          <cell r="K125">
            <v>0</v>
          </cell>
          <cell r="L125">
            <v>0</v>
          </cell>
        </row>
        <row r="130">
          <cell r="A130">
            <v>3.3</v>
          </cell>
          <cell r="B130" t="str">
            <v>กิจกรรมการยกระดับคุณภาพด้านวิทยาศาสตร์ศึกษาเพื่อความเป็นเลิศ</v>
          </cell>
          <cell r="C130" t="str">
            <v>20004 69 00093 00000</v>
          </cell>
        </row>
        <row r="131">
          <cell r="A131" t="str">
            <v>3.3.1</v>
          </cell>
          <cell r="B131" t="str">
            <v>งบดำเนินงาน   69112xx</v>
          </cell>
          <cell r="C131" t="str">
            <v>20004 3320 6300 2000000</v>
          </cell>
        </row>
        <row r="132">
          <cell r="A132" t="str">
            <v>3.3.1.1</v>
          </cell>
          <cell r="B132" t="str">
    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    </cell>
          <cell r="C132" t="str">
            <v>ศธ 04002/ว48288 ลว.  7 พย 68 โอนครั้งที่ 61</v>
          </cell>
          <cell r="F132">
            <v>10000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10000</v>
          </cell>
        </row>
        <row r="133">
          <cell r="A133" t="str">
            <v>3.3.1.2</v>
          </cell>
          <cell r="B133" t="str">
    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    </cell>
          <cell r="C133" t="str">
            <v>ที่ ศธ 04002/ว1438 ลว. 3 เม.ย. 68 ครั้ง 392</v>
          </cell>
          <cell r="F133">
            <v>0</v>
          </cell>
          <cell r="G133">
            <v>0</v>
          </cell>
          <cell r="H133">
            <v>0</v>
          </cell>
          <cell r="K133">
            <v>0</v>
          </cell>
          <cell r="L133">
            <v>0</v>
          </cell>
        </row>
        <row r="134">
          <cell r="A134" t="str">
            <v>3.3.1.3</v>
          </cell>
          <cell r="B134" t="str">
    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    </cell>
          <cell r="C134" t="str">
            <v>ที่ ศธ 04002/ว1438 ลว. 3 เม.ย. 68  ครั้งที่ 393</v>
          </cell>
          <cell r="F134">
            <v>0</v>
          </cell>
          <cell r="G134">
            <v>0</v>
          </cell>
          <cell r="H134">
            <v>0</v>
          </cell>
          <cell r="K134">
            <v>0</v>
          </cell>
          <cell r="L134">
            <v>0</v>
          </cell>
        </row>
        <row r="135">
          <cell r="A135" t="str">
            <v>3.3.1.4</v>
          </cell>
          <cell r="B135" t="str">
            <v xml:space="preserve">ค่าใช้จ่ายในการนิเทศ ติดตาม โรงเรียนในโครงการวิทยาศาสตร์พลังสิบ ระดับประถมศึกษา  </v>
          </cell>
          <cell r="C135" t="str">
            <v>ศธ 04002/ว2070 ลว.  19 พค 68 โอนครั้งที่ 492 ยอด 2,000 บาท</v>
          </cell>
          <cell r="F135">
            <v>0</v>
          </cell>
          <cell r="G135">
            <v>0</v>
          </cell>
          <cell r="H135">
            <v>0</v>
          </cell>
          <cell r="K135">
            <v>0</v>
          </cell>
          <cell r="L135">
            <v>0</v>
          </cell>
        </row>
        <row r="136">
          <cell r="A136" t="str">
            <v>3.5.4</v>
          </cell>
          <cell r="B136" t="str">
            <v>ค่าสาธารณูปโภค</v>
          </cell>
          <cell r="C136" t="str">
            <v>โอนเปลี่ยนแปลง1/68 25 กย.68</v>
          </cell>
          <cell r="F136">
            <v>0</v>
          </cell>
          <cell r="G136">
            <v>0</v>
          </cell>
          <cell r="H136">
            <v>0</v>
          </cell>
          <cell r="K136">
            <v>0</v>
          </cell>
          <cell r="L136">
            <v>0</v>
          </cell>
        </row>
        <row r="138">
          <cell r="A138" t="str">
            <v>3.3.6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B139" t="str">
            <v>งบลงทุน 6911310</v>
          </cell>
        </row>
        <row r="140">
          <cell r="A140" t="str">
            <v>3.3.1.1</v>
          </cell>
          <cell r="B140" t="str">
            <v xml:space="preserve">ครุภัณฑ์ห้องปฏิบัติการวิทยาศาสตร์                </v>
          </cell>
          <cell r="C140" t="str">
            <v>ศธ 04002/ว47614 ลว.  31 ตค 68 โอนครั้งที่ 23</v>
          </cell>
        </row>
        <row r="141">
          <cell r="A141" t="str">
            <v>1)</v>
          </cell>
          <cell r="B141" t="str">
            <v xml:space="preserve"> โรงเรียนวัดมูลจินดาราม</v>
          </cell>
          <cell r="C141" t="str">
            <v>20004 33006300 3110187</v>
          </cell>
          <cell r="F141">
            <v>100000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100000</v>
          </cell>
        </row>
        <row r="142">
          <cell r="A142" t="str">
            <v>2)</v>
          </cell>
          <cell r="B142" t="str">
            <v xml:space="preserve"> โรงเรียนชุมชนบึงบา</v>
          </cell>
          <cell r="C142" t="str">
            <v>20004 33006300 3110188</v>
          </cell>
          <cell r="F142">
            <v>100000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99000</v>
          </cell>
        </row>
        <row r="145">
          <cell r="A145" t="str">
            <v>3.3.2</v>
          </cell>
          <cell r="B145" t="str">
            <v>ปรับปรุงซ่อมแซมห้องปฏิบัติการวิทยาศาสตร์</v>
          </cell>
          <cell r="C145" t="str">
            <v>ศธ 04002/ว47614 ลว.  31 ตค 68 โอนครั้งที่ 23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1)</v>
          </cell>
          <cell r="B146" t="str">
            <v xml:space="preserve"> โรงเรียนวัดเขียนเขต </v>
          </cell>
          <cell r="C146" t="str">
            <v>20004 33006300 3110064</v>
          </cell>
        </row>
        <row r="148">
          <cell r="A148">
            <v>3.4</v>
          </cell>
        </row>
        <row r="149">
          <cell r="B149" t="str">
            <v>งบรายจ่ายอื่น   6911500</v>
          </cell>
        </row>
        <row r="150">
          <cell r="A150" t="str">
            <v>3.4.1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A151">
            <v>3.5</v>
          </cell>
          <cell r="B151" t="str">
            <v>กิจกรรมหลักบ้านวิทยาศาสตร์น้อยประเทศไทย ระดับประถมศึกษา</v>
          </cell>
          <cell r="C151" t="str">
            <v>20004 69 00108 00000</v>
          </cell>
        </row>
        <row r="152">
          <cell r="A152">
            <v>1</v>
          </cell>
          <cell r="B152" t="str">
            <v>งบดำเนินงาน   69112xx</v>
          </cell>
        </row>
        <row r="153">
          <cell r="A153" t="str">
            <v>3.5.1</v>
          </cell>
          <cell r="B153" t="str">
    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    </cell>
          <cell r="C153" t="str">
            <v>ศธ 04002/ว47543 ลว.  31 ตค 68 โอนครั้งที่ 21</v>
          </cell>
          <cell r="D153">
            <v>1000</v>
          </cell>
          <cell r="G153">
            <v>0</v>
          </cell>
          <cell r="H153">
            <v>0</v>
          </cell>
          <cell r="K153">
            <v>0</v>
          </cell>
          <cell r="L153">
            <v>0</v>
          </cell>
        </row>
        <row r="154">
          <cell r="B154" t="str">
    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    </cell>
          <cell r="C154" t="str">
            <v>ศธ 04002/ว49147 ลว.  20 พ.ย. 68 โอนครั้งที่ 90</v>
          </cell>
          <cell r="F154">
            <v>10000</v>
          </cell>
          <cell r="G154">
            <v>0</v>
          </cell>
          <cell r="H154">
            <v>0</v>
          </cell>
          <cell r="K154">
            <v>6120</v>
          </cell>
          <cell r="L154">
            <v>0</v>
          </cell>
        </row>
        <row r="155">
          <cell r="A155" t="str">
            <v>3.5.2</v>
          </cell>
        </row>
        <row r="156">
          <cell r="A156" t="str">
            <v>3.5.3</v>
          </cell>
          <cell r="B156" t="str">
    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    </cell>
          <cell r="F156">
            <v>0</v>
          </cell>
          <cell r="G156">
            <v>0</v>
          </cell>
          <cell r="H156">
            <v>0</v>
          </cell>
          <cell r="K156">
            <v>0</v>
          </cell>
          <cell r="L156">
            <v>0</v>
          </cell>
        </row>
        <row r="189">
          <cell r="A189">
            <v>3.7</v>
          </cell>
        </row>
        <row r="193">
          <cell r="A193">
            <v>3.6</v>
          </cell>
          <cell r="B193" t="str">
            <v xml:space="preserve">กิจกรรมการจัดการศึกษาเพื่อการมีงานทำ  </v>
          </cell>
          <cell r="C193" t="str">
            <v>20004 69 86178 00000</v>
          </cell>
        </row>
        <row r="194">
          <cell r="B194" t="str">
            <v xml:space="preserve"> งบดำเนินงาน 69112xx</v>
          </cell>
        </row>
        <row r="196">
          <cell r="A196">
            <v>3.7</v>
          </cell>
          <cell r="B196" t="str">
    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    </cell>
          <cell r="C196" t="str">
            <v xml:space="preserve">20004 69 00154 86190 </v>
          </cell>
        </row>
        <row r="197">
          <cell r="B197" t="str">
            <v xml:space="preserve"> งบรายจ่ายอื่น 6911500</v>
          </cell>
          <cell r="C197" t="str">
            <v xml:space="preserve">20004 3300 6300 5000006 </v>
          </cell>
        </row>
        <row r="198">
          <cell r="A198" t="str">
            <v>3.7.1</v>
          </cell>
          <cell r="B198" t="str">
    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    </cell>
          <cell r="C198" t="str">
            <v>ศธ 04002/ว47668 ลว.30/10/2025 โอนครั้งที่ 25</v>
          </cell>
          <cell r="F198">
            <v>109700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3.7.1.1</v>
          </cell>
          <cell r="B199" t="str">
            <v>ครูผู้ทรงคุณค่าแห่งแผ่นดิน ครั้งที่ 2 ระยะเวลา 2 เดือน 14 วัน (14 พฤษภาคม 2569 – 30 มิถุนายน  2569)   จำนวน 1 อัตรา อัตราเดือนละ 17,000.-บาท  พฤษภาคม 2569 7,700 บาทจำนวนเงิน 42,500 บาท</v>
          </cell>
          <cell r="C199" t="str">
            <v>ศธ 04002/ว5850 ลว. 8/4/2026 โอนครั้งที่ 412</v>
          </cell>
        </row>
        <row r="200">
          <cell r="A200" t="str">
            <v>3.7.1.2</v>
          </cell>
          <cell r="B200" t="str">
    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41,700 บาท</v>
          </cell>
          <cell r="C200" t="str">
            <v>ศธ 04002/ว3075 ลว.7/7/2025 โอนครั้งที่ 666</v>
          </cell>
        </row>
        <row r="204">
          <cell r="A204">
            <v>3.8</v>
          </cell>
          <cell r="B204" t="str">
            <v>กิจกรรมจัดหาบุคลากรสนับสนุนการปฏิบัติงานให้ราชการ (คืนครูสำหรับเด็กพิการ)</v>
          </cell>
          <cell r="C204" t="str">
            <v>20004 69 00154 00122</v>
          </cell>
        </row>
        <row r="205">
          <cell r="B205" t="str">
            <v xml:space="preserve"> งบรายจ่ายอื่น 6911500</v>
          </cell>
          <cell r="C205" t="str">
            <v>20004 3300 6300 5000001</v>
          </cell>
        </row>
        <row r="206">
          <cell r="A206" t="str">
            <v>3.8.1</v>
          </cell>
          <cell r="B206" t="str">
            <v xml:space="preserve">จ้างเหมาพี่เลี้ยงเด็กพิการ  จำนวน 36 อัตรา </v>
          </cell>
          <cell r="F206">
            <v>2619300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1862267.74</v>
          </cell>
        </row>
        <row r="207">
          <cell r="A207" t="str">
            <v>3.8.1.1</v>
          </cell>
          <cell r="B207" t="str">
            <v xml:space="preserve">จ้างเหมาพี่เลี้ยงเด็กพิการ  จำนวน 36 อัตรา ครั้งที่ 1 (ตุลาคม 68 -ม.ค 69) ค่าจ้าง 1,296,000 บาท </v>
          </cell>
          <cell r="C207" t="str">
            <v>ศธ 04002/ว47742 ลว 30 ตค 68 ครั้งที่ 34</v>
          </cell>
        </row>
        <row r="208">
          <cell r="A208" t="str">
            <v>3.8.1.1</v>
          </cell>
          <cell r="B208" t="str">
            <v xml:space="preserve">จ้างเหมาพี่เลี้ยงเด็กพิการ  จำนวน 39 อัตรา ครั้งที่ 2 (ตุลาคม 68 -ม.ค 69) ค่าจ้าง 270,300 บาท </v>
          </cell>
          <cell r="C208" t="str">
            <v>ศธ 04002/ว338 ลว 26 ก.พ. 69 ครั้งที่ 338</v>
          </cell>
        </row>
        <row r="209">
          <cell r="B209" t="str">
            <v>จ้างเหมาพี่เลี้ยงเด็กพิการ    ระยะ 1 เดือน ครั้งที่ 3  เดือนมีนาคม 2569 จำนวนเงิน 351,000 บาท</v>
          </cell>
          <cell r="C209" t="str">
            <v>ศธ 04002/ว5159 ลว 26 มี.ค. 69 ครั้งที่ 397</v>
          </cell>
        </row>
        <row r="210">
          <cell r="B210" t="str">
            <v>จ้างเหมาพี่เลี้ยงเด็กพิการ  ครั้งที่ 4 ระยะเวลา 2 เดือน เดือนเมษายน - พฤษภาคม 2569 จำนวนเงิน 702,000 บาท</v>
          </cell>
          <cell r="C210" t="str">
            <v>ศธ 04002/ว6217 ลว 17 เม.ย. 69 ครั้งที่ 429</v>
          </cell>
        </row>
        <row r="212">
          <cell r="A212">
            <v>3.9</v>
          </cell>
          <cell r="B212" t="str">
    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    </cell>
          <cell r="C212" t="str">
            <v>20004 69 00154 00153</v>
          </cell>
        </row>
        <row r="223">
          <cell r="B223" t="str">
            <v xml:space="preserve"> งบรายจ่ายอื่น 6911500</v>
          </cell>
          <cell r="C223" t="str">
            <v>20004 3300 6300 5000005</v>
          </cell>
        </row>
        <row r="225">
          <cell r="A225" t="str">
            <v>3.9.1</v>
          </cell>
          <cell r="B225" t="str">
    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    </cell>
          <cell r="C225" t="str">
            <v>ศธ 04002/ว46527 ลว.14/ต.ค./2568 โอนครั้งที่ 3</v>
          </cell>
          <cell r="F225">
            <v>283300</v>
          </cell>
          <cell r="I225">
            <v>0</v>
          </cell>
          <cell r="J225">
            <v>0</v>
          </cell>
          <cell r="K225">
            <v>183706.44</v>
          </cell>
          <cell r="L225">
            <v>0</v>
          </cell>
        </row>
        <row r="226">
          <cell r="A226" t="str">
            <v>3.9.1.1</v>
          </cell>
          <cell r="B226" t="str">
    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    </cell>
          <cell r="C226" t="str">
            <v>ศธ 04002/ว2505 ลว. 12 ก.พ. 69 โอนครั้งที่ 300</v>
          </cell>
        </row>
        <row r="227">
          <cell r="A227" t="str">
            <v>3.9.1.2</v>
          </cell>
          <cell r="B227" t="str">
            <v>ค่าจ้างบุคลากรปฏิบัติงานในสำนักงานเขตพื้นที่การศึกษาที่ขาดแคลน จำนวน 4 อัตรา   ครั้งที่ 3  (เดือนมีนาคม 69) จำนวนเงิน 36,000.-บาท</v>
          </cell>
          <cell r="C227" t="str">
            <v>ศธ 04002/ว   ลว. 26 มี.ค. 69 โอนครั้งที่ 401</v>
          </cell>
        </row>
        <row r="228">
          <cell r="A228" t="str">
            <v>3.9.1.3</v>
          </cell>
        </row>
        <row r="230">
          <cell r="A230" t="str">
            <v>3.9.2</v>
          </cell>
          <cell r="B230" t="str">
    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    </cell>
          <cell r="C230" t="str">
            <v>ศธ 04002/ว46527 ลว.14/ต.ค./2568 โอนครั้งที่ 3</v>
          </cell>
          <cell r="F230">
            <v>2845300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2093290.33</v>
          </cell>
        </row>
        <row r="231">
          <cell r="A231" t="str">
            <v>3.9.2.1</v>
          </cell>
          <cell r="B231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    </cell>
          <cell r="C231" t="str">
            <v>ศธ 04002/ว2505 ลว. 12 ก.พ. 69 โอนครั้งที่ 300</v>
          </cell>
        </row>
        <row r="232">
          <cell r="A232" t="str">
            <v>3.9.2.1</v>
          </cell>
          <cell r="B232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(เดือนมีนาคม 2569) จำนวนเงิน 360,000.-บาท </v>
          </cell>
          <cell r="C232" t="str">
            <v>ศธ 04002/ว   ลว. 26 มี.ค. 69 โอนครั้งที่ 401</v>
          </cell>
        </row>
        <row r="233">
          <cell r="A233" t="str">
            <v>3.9.2.2</v>
          </cell>
          <cell r="B233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4 (เดือนเมษายน - พฤษภาคม 2569) จำนวนเงิน 720,000.-บาท </v>
          </cell>
          <cell r="C233" t="str">
            <v>ศธ 04002/ว6368   ลว. 21 เม.ย. 69 โอนครั้งที่ 444</v>
          </cell>
        </row>
        <row r="235">
          <cell r="A235" t="str">
            <v>3.9.3</v>
          </cell>
          <cell r="B235" t="str">
    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    </cell>
          <cell r="C235" t="str">
            <v>ศธ 04002/ว47688 ลว. 30 ต.ค. 68 โอนครั้งที่ 30</v>
          </cell>
          <cell r="F235">
            <v>270000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180000</v>
          </cell>
          <cell r="L235">
            <v>0</v>
          </cell>
        </row>
        <row r="236">
          <cell r="A236" t="str">
            <v>3.9.3.1</v>
          </cell>
          <cell r="B236" t="str">
            <v>ค่าจ้างสำหรับโครงการครูคลังสมอง ครั้งที่ 2  ระยะเวลา 1 เดือน (เมษายน 2569) จำนวน 2 อัตราๆละ 15,000.-บาท จำนวนเงิน 30,000.-บาท</v>
          </cell>
          <cell r="C236" t="str">
            <v>ศธ 04002/ว5626 ลว. 2 เม.ย. 69 โอนครั้งที่ 408</v>
          </cell>
        </row>
        <row r="237">
          <cell r="A237" t="str">
            <v>3.9.3.2</v>
          </cell>
          <cell r="B237" t="str">
            <v>ค่าจ้างสำหรับโครงการครูคลังสมอง ครั้งที่ 3  ระยะเวลา  2 เดือน (พฤษภาคม - มิถุนายน 2569) 2 อัตราละ 15,000.-บาท  60,000 บาท</v>
          </cell>
          <cell r="C237" t="str">
            <v>ศธ 04002/ว6694 ลว. 23 เม.ย.69 โอนครั้งที่ 458</v>
          </cell>
        </row>
        <row r="239">
          <cell r="A239">
            <v>3.1</v>
          </cell>
          <cell r="B239" t="str">
    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    </cell>
          <cell r="C239" t="str">
            <v>20004 69 00154 87195</v>
          </cell>
        </row>
        <row r="241">
          <cell r="A241">
            <v>1</v>
          </cell>
          <cell r="B241" t="str">
            <v xml:space="preserve"> งบรายจ่ายอื่น 6911500</v>
          </cell>
          <cell r="C241" t="str">
            <v>20004 3300 6300 5000007</v>
          </cell>
        </row>
        <row r="243">
          <cell r="A243" t="str">
            <v>3.10.1</v>
          </cell>
          <cell r="B243" t="str">
    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    </cell>
          <cell r="C243" t="str">
            <v>ศธ 04002/ว4543ลว.31/ต.ค./2023 โอนครั้งที่ 14</v>
          </cell>
          <cell r="F243">
            <v>3823600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2863548.39</v>
          </cell>
        </row>
        <row r="244">
          <cell r="A244" t="str">
            <v>3.10.1.1</v>
          </cell>
          <cell r="B244" t="str">
    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    </cell>
          <cell r="C244" t="str">
            <v>ศธ 04002/ว    ลว. 6  ก.พ. 69 โอนครั้งที่ 278</v>
          </cell>
        </row>
        <row r="245">
          <cell r="A245" t="str">
            <v>3.9.1.3</v>
          </cell>
          <cell r="B245" t="str">
            <v xml:space="preserve">ค่าจ้างธุรการโรงเรียนรายเดิมจ้างต่อเนื่อง  ค่าจ้าง 15,000.00 บาท จำนวน 32 อัตรา ครั้งที่ 3  (เม.ย.69-พ.ค.69) จำนวนเงิน 958,600.-บาท </v>
          </cell>
          <cell r="C245" t="str">
            <v>ศธ 04002/ว6304 ลว. 20 เม.ย. 69 โอนครั้งที่ 437</v>
          </cell>
        </row>
        <row r="246">
          <cell r="A246" t="str">
            <v>3.9.1.3</v>
          </cell>
          <cell r="B246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    </cell>
          <cell r="C246" t="str">
            <v>โอนเปลี่ยนแลง 1/68 ลว 25 ก.ย. 68</v>
          </cell>
        </row>
        <row r="247">
          <cell r="A247" t="str">
            <v>3.10.2</v>
          </cell>
          <cell r="B247" t="str">
    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    </cell>
          <cell r="C247" t="str">
            <v>ศธ 04002/ว4236 ลว.25 ตค 67 โอนครั้งที่ 14</v>
          </cell>
          <cell r="F247">
            <v>1398800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1020774.19</v>
          </cell>
        </row>
        <row r="248">
          <cell r="A248" t="str">
            <v>3.10.2.1</v>
          </cell>
          <cell r="B248" t="str">
    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    </cell>
          <cell r="C248" t="str">
            <v>ศธ 04002/ว    ลว. 6  ก.พ. 69 โอนครั้งที่ 278</v>
          </cell>
        </row>
        <row r="249">
          <cell r="B249" t="str">
            <v>ค่าจ้างเหมาธุรการโรงเรียนรายเดิมจ้างต่อเนื่อง อัตราละ 9,000.-บาท  จำนวน 20 อัตรา ครั้งที่ 3  (เม.ย.-พ.ค. 69) จำนวนเงิน  336,800.-บาท</v>
          </cell>
          <cell r="C249" t="str">
            <v>ศธ 04002/ว6304 ลว. 20 เม.ย. 69 โอนครั้งที่ 437</v>
          </cell>
        </row>
        <row r="250">
          <cell r="B250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    </cell>
          <cell r="C250" t="str">
            <v>โอนเปลี่ยนแลง 1/68 ลว 25 ก.ย. 68</v>
          </cell>
        </row>
        <row r="251">
          <cell r="A251" t="str">
            <v>3.10.3</v>
          </cell>
          <cell r="B251" t="str">
            <v>ค่าจ้างนักการภารโรง ค่าจ้าง 9,000.-บาท จำนวน 63 อัตรา  ครั้งที่ 1  (ตค 68 - มค 69) จำนวนเงิน 2,268,000 บาท</v>
          </cell>
          <cell r="C251" t="str">
            <v>ศธ 04002/ว4236 ลว.25 ตค 67 โอนครั้งที่ 14</v>
          </cell>
          <cell r="F251">
            <v>4465700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3288174.19</v>
          </cell>
        </row>
        <row r="252">
          <cell r="A252" t="str">
            <v>3.10.3.1</v>
          </cell>
          <cell r="B252" t="str">
            <v xml:space="preserve">นักการภารโรง จำนวน 65 อัตรา ครั้งที่ 2 (ก.พ.69-มี.ค.69) ค่าจ้าง 1,095,900.-บาท  </v>
          </cell>
          <cell r="C252" t="str">
            <v>ศธ 04002/ว    ลว. 6 ก.พ. 69 ครั้งที่ 278</v>
          </cell>
        </row>
        <row r="253">
          <cell r="A253" t="str">
            <v>3.10.3.2</v>
          </cell>
          <cell r="B253" t="str">
    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    </cell>
          <cell r="C253" t="str">
            <v>ศธ 04002/ว6304 ลว. 20 เม.ย. 69 โอนครั้งที่ 437</v>
          </cell>
        </row>
        <row r="254">
          <cell r="A254" t="str">
            <v>3.10.4</v>
          </cell>
          <cell r="B254" t="str">
    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2568 ครั้งที่ 2 ระยะเวลา      2 เดือน (ธันวาคม 2568 - มกราคม 2569) จำนวน 2 อัตราๆละ 9000 บาท</v>
          </cell>
          <cell r="C254" t="str">
            <v>ศธ 04002/ว50636 ลว. 16 ธ.ค 68 โอนครั้งที่ 153</v>
          </cell>
          <cell r="F254">
            <v>36000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9">
          <cell r="A259">
            <v>2</v>
          </cell>
          <cell r="B259" t="str">
            <v xml:space="preserve"> งบรายจ่ายอื่น 6911500</v>
          </cell>
          <cell r="C259" t="str">
            <v>20004 31006100 5000027</v>
          </cell>
        </row>
        <row r="260">
          <cell r="A260" t="str">
            <v>3.11.2.1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A261" t="str">
            <v>3.11.2.2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</row>
        <row r="263">
          <cell r="A263">
            <v>3.12</v>
          </cell>
          <cell r="B263" t="str">
            <v xml:space="preserve">กิจกรรมการยกระดับคุณภาพการเรียนรู้ภาษาไทย  </v>
          </cell>
          <cell r="C263" t="str">
            <v>20004 69 96778 00000</v>
          </cell>
        </row>
        <row r="264">
          <cell r="B264" t="str">
            <v xml:space="preserve"> งบรายจ่ายอื่น 6911500</v>
          </cell>
          <cell r="C264" t="str">
            <v>20004 31006100 5000029</v>
          </cell>
        </row>
        <row r="265">
          <cell r="A265" t="str">
            <v>3.10.1</v>
          </cell>
          <cell r="B265" t="str">
    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    </cell>
          <cell r="C265" t="str">
            <v>ศธ 04002/ว2546 ลว 24 มิย 67 โอนครั้งที่ 152</v>
          </cell>
        </row>
        <row r="271">
          <cell r="A271">
            <v>4.0999999999999996</v>
          </cell>
          <cell r="B271" t="str">
    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    </cell>
          <cell r="C271" t="str">
            <v>20004 69 5203900000</v>
          </cell>
        </row>
        <row r="272">
          <cell r="B272" t="str">
            <v>งบรายจ่ายอื่น 6911500</v>
          </cell>
          <cell r="C272" t="str">
            <v>20004 31006200 5000003</v>
          </cell>
        </row>
        <row r="273">
          <cell r="B273" t="str">
    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    </cell>
          <cell r="C273" t="str">
            <v xml:space="preserve">ศธ 04002/ว2221 ลว. 5 มิย 2567 โอนครั้งที่ 86  </v>
          </cell>
        </row>
        <row r="274">
          <cell r="B274" t="str">
    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    </cell>
          <cell r="C274" t="str">
            <v>ศธ 04002/ว2796 ลว.2 ก.ค. 2567 โอนครั้งที่ 175</v>
          </cell>
        </row>
        <row r="275">
          <cell r="B275" t="str">
            <v>งบรายจ่ายอื่น 6911500</v>
          </cell>
          <cell r="C275" t="str">
            <v>20004 31006200 5000001</v>
          </cell>
        </row>
        <row r="276">
          <cell r="A276" t="str">
            <v>4.1.3</v>
          </cell>
          <cell r="B276" t="str">
    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    </cell>
          <cell r="C276" t="str">
            <v>ศธ 04002/ว3577 ลว.15 ส.ค. 2567 โอนครั้งที่ 351</v>
          </cell>
        </row>
        <row r="278">
          <cell r="B278" t="str">
            <v xml:space="preserve">กิจกรรมส่งเสริมคุณธรรม จริยธรรมและคุณลักษณะอันพึงประสงค์และค่านิยมของชาติ            </v>
          </cell>
          <cell r="C278" t="str">
            <v>20004 69 86179 00000</v>
          </cell>
        </row>
        <row r="279">
          <cell r="B279" t="str">
            <v>งบรายจ่ายอื่น 6911500</v>
          </cell>
        </row>
        <row r="280">
          <cell r="A280" t="str">
            <v>4.2.1</v>
          </cell>
          <cell r="B280" t="str">
    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    </cell>
          <cell r="C280" t="str">
            <v>ศธ 04002/ว58 ลว. 9 มค 66 โอนครั้งที่ 176</v>
          </cell>
          <cell r="F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A281" t="str">
            <v>4.2.2</v>
          </cell>
          <cell r="B281" t="str">
    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    </cell>
          <cell r="C281" t="str">
            <v>ศธ 04002/ว3099 ลว. 3 สค 66 โอนครั้งที่ 719</v>
          </cell>
          <cell r="F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5">
          <cell r="A285">
            <v>5</v>
          </cell>
          <cell r="B285" t="str">
            <v>โครงการโรงเรียนคุณภาพ</v>
          </cell>
          <cell r="C285" t="str">
            <v>20004 3300 B800</v>
          </cell>
        </row>
        <row r="286">
          <cell r="C286" t="str">
            <v>20004 3320 B800 2000000</v>
          </cell>
        </row>
        <row r="287">
          <cell r="B287" t="str">
            <v>งบลงทุน   69113xx</v>
          </cell>
        </row>
        <row r="290">
          <cell r="A290">
            <v>5.0999999999999996</v>
          </cell>
          <cell r="B290" t="str">
            <v xml:space="preserve">กิจกรรมขับเคลื่อนโรงเรียนคุณภาพ  </v>
          </cell>
          <cell r="C290" t="str">
            <v>20004 69 00132 00000</v>
          </cell>
        </row>
        <row r="291">
          <cell r="B291" t="str">
            <v>งบดำเนินงาน  69112xx</v>
          </cell>
          <cell r="C291" t="str">
            <v>20004 3320 B800 2000000</v>
          </cell>
        </row>
        <row r="292">
          <cell r="A292" t="str">
            <v>5.1.1</v>
          </cell>
          <cell r="B292" t="str">
    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    </cell>
          <cell r="C292" t="str">
            <v>ศธ 04002/ว1385 ลว. 28 ม.ค.69 โอนครั้งที่ 259</v>
          </cell>
          <cell r="F292">
            <v>12800</v>
          </cell>
          <cell r="G292">
            <v>0</v>
          </cell>
          <cell r="H292">
            <v>0</v>
          </cell>
          <cell r="K292">
            <v>12800</v>
          </cell>
          <cell r="L292">
            <v>0</v>
          </cell>
        </row>
        <row r="293">
          <cell r="A293" t="str">
            <v>5.1.2</v>
          </cell>
          <cell r="B293" t="str">
            <v>ค่าใช้จ่ายในการเดินทางเข้าร่วมการประชุมเชิงปฏิบัติการผู้รับผิดชอบ โครงการ 1 อำเภอ 1 โรงเรียนคุณภาพประจำปีงบประมาณ พ.ศ. 2569 ระหว่างวันที่ 16 – 18 มีนาคม 2569 ณ โรงแรมริเวอร์ไซด์ กรุงเทพมหานค</v>
          </cell>
          <cell r="C293" t="str">
            <v>ศธ 04002/ว5137 ลว. 25 มี.ค.69 โอนครั้งที่ 390</v>
          </cell>
          <cell r="F293">
            <v>1000</v>
          </cell>
          <cell r="G293">
            <v>0</v>
          </cell>
          <cell r="H293">
            <v>0</v>
          </cell>
          <cell r="K293">
            <v>800</v>
          </cell>
          <cell r="L293">
            <v>0</v>
          </cell>
        </row>
        <row r="294">
          <cell r="A294" t="str">
            <v>5.1.2</v>
          </cell>
          <cell r="B294" t="str">
    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    </cell>
          <cell r="C294" t="str">
            <v>ศธ 04002/ว47396 ลว. 27 ต.ค.68 ครั้งที่ 16</v>
          </cell>
          <cell r="F294">
            <v>891000</v>
          </cell>
          <cell r="G294">
            <v>0</v>
          </cell>
          <cell r="H294">
            <v>0</v>
          </cell>
          <cell r="K294">
            <v>0</v>
          </cell>
          <cell r="L294">
            <v>397548.39</v>
          </cell>
        </row>
        <row r="295">
          <cell r="A295" t="str">
            <v>5.1.3.1</v>
          </cell>
          <cell r="B295" t="str">
            <v xml:space="preserve">ค่าจ้างครูผู้สอนภาษาอังกฤษและภาษาจีน ภาคเรียนที่ 1 ปีการศึกษา 2569  (ครั้งที่ 1) ระยะเวลา 3 เดือน (เม.ย. 69 - 30 มิ.ย. 69) อัตราเดือนล 27,000 บาท จำนวนเงิน 243,000.-บาท </v>
          </cell>
          <cell r="C295" t="str">
            <v>ศธ 04002/ว6268 ลว. 20 เม.ย. 69 ครั้งที่ 433</v>
          </cell>
        </row>
        <row r="296">
          <cell r="A296" t="str">
            <v>5.1.4</v>
          </cell>
          <cell r="B296" t="str">
            <v>ค่าใช้จ่ายในการเดินทางเข้ารับการอบรมเชิงปฏิบัติการพัฒนาศักยภาพผู้รับผิดชอบโครงการ 1 อำเภอ 1 โรงเรียนคุณภาพ  สู่มาตรฐาน Google Certified Educator (GCE)  ระหว่างวันที่ 26 – 29 เมษายน 2569 ณ โรงแรมบางกอกพาเลส กรุงเทพมหานคร</v>
          </cell>
          <cell r="C296" t="str">
            <v>ศธ 04002/ว6769  ลว. 29 เม.ย. 69 ครั้งที่ 459</v>
          </cell>
          <cell r="F296">
            <v>1000</v>
          </cell>
          <cell r="G296">
            <v>0</v>
          </cell>
          <cell r="H296">
            <v>0</v>
          </cell>
          <cell r="K296">
            <v>0</v>
          </cell>
          <cell r="L296">
            <v>0</v>
          </cell>
        </row>
        <row r="297">
          <cell r="A297" t="str">
            <v>5.1.4.1</v>
          </cell>
          <cell r="B297" t="str">
    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    </cell>
          <cell r="C297" t="str">
            <v>ศธ 04002/ว41899 ลว. 1 ส.ค.68 ครั้งที่ 806</v>
          </cell>
          <cell r="F297">
            <v>0</v>
          </cell>
          <cell r="G297">
            <v>0</v>
          </cell>
          <cell r="H297">
            <v>0</v>
          </cell>
          <cell r="K297">
            <v>0</v>
          </cell>
          <cell r="L297">
            <v>0</v>
          </cell>
        </row>
        <row r="298">
          <cell r="A298" t="str">
            <v>5.1.5</v>
          </cell>
          <cell r="B298" t="str">
    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    </cell>
          <cell r="C298" t="str">
            <v>ศธ 04002/ว2519 ลว. 9 มิ.ย.68 ครั้งที่ 567</v>
          </cell>
          <cell r="F298">
            <v>0</v>
          </cell>
          <cell r="G298">
            <v>0</v>
          </cell>
          <cell r="H298">
            <v>0</v>
          </cell>
          <cell r="K298">
            <v>0</v>
          </cell>
          <cell r="L298">
            <v>0</v>
          </cell>
        </row>
        <row r="299">
          <cell r="A299" t="str">
            <v>5.1.6</v>
          </cell>
          <cell r="B299" t="str">
    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    </cell>
          <cell r="C299" t="str">
            <v>ศธ 04002/ว41380 ลว. 29 ก.ค.68 ครั้งที่ 760</v>
          </cell>
          <cell r="F299">
            <v>0</v>
          </cell>
          <cell r="G299">
            <v>0</v>
          </cell>
          <cell r="H299">
            <v>0</v>
          </cell>
          <cell r="K299">
            <v>0</v>
          </cell>
          <cell r="L299">
            <v>0</v>
          </cell>
        </row>
        <row r="300">
          <cell r="A300" t="str">
            <v>5.1.7</v>
          </cell>
          <cell r="B300" t="str">
    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    </cell>
          <cell r="C300" t="str">
            <v>ศธ 04002/ว2721 ลว. 19 มิ.ย.68 ครั้งที่ 598</v>
          </cell>
          <cell r="F300">
            <v>0</v>
          </cell>
          <cell r="G300">
            <v>0</v>
          </cell>
          <cell r="H300">
            <v>0</v>
          </cell>
          <cell r="K300">
            <v>0</v>
          </cell>
          <cell r="L300">
            <v>0</v>
          </cell>
        </row>
        <row r="301">
          <cell r="A301" t="str">
            <v>5.1.8</v>
          </cell>
          <cell r="B301" t="str">
    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    </cell>
          <cell r="C301" t="str">
            <v>ศธ 04002/ว41320  ลว. 25 ก.ค.68 ครั้งที่ 754</v>
          </cell>
          <cell r="F301">
            <v>0</v>
          </cell>
          <cell r="G301">
            <v>0</v>
          </cell>
          <cell r="H301">
            <v>0</v>
          </cell>
          <cell r="K301">
            <v>0</v>
          </cell>
          <cell r="L301">
            <v>0</v>
          </cell>
        </row>
        <row r="303">
          <cell r="A303">
            <v>5.2</v>
          </cell>
          <cell r="B303" t="str">
            <v>กิจกรรมการยกระดับคุณภาพการศึกษาเพื่อขับเคลื่อนโรงเรียนคุณภาพ</v>
          </cell>
          <cell r="C303" t="str">
            <v>20004 69 00133 00000</v>
          </cell>
        </row>
        <row r="304">
          <cell r="B304" t="str">
            <v>ค่าครุภัณฑ์   6911310</v>
          </cell>
        </row>
        <row r="305">
          <cell r="B305" t="str">
            <v>ครุภัณฑ์  สำนักงาน 120611</v>
          </cell>
        </row>
        <row r="306">
          <cell r="A306" t="str">
            <v>5.1.1</v>
          </cell>
          <cell r="B306" t="str">
            <v>โต๊ะเก้าอี้นักเรียน สำหรับนักเรียนประถมศึกษา</v>
          </cell>
          <cell r="C306" t="str">
            <v>ที่ ศธ 04087/ว49453/25 พย 68 ครั้งที่ 104</v>
          </cell>
        </row>
        <row r="307">
          <cell r="A307" t="str">
            <v>1)</v>
          </cell>
          <cell r="B307" t="str">
            <v>โรงเรียนวัดแสงสรรค์</v>
          </cell>
          <cell r="C307" t="str">
            <v>200043300B8003110429</v>
          </cell>
          <cell r="F307">
            <v>15000</v>
          </cell>
          <cell r="G307">
            <v>0</v>
          </cell>
          <cell r="H307">
            <v>0</v>
          </cell>
          <cell r="K307">
            <v>0</v>
          </cell>
          <cell r="L307">
            <v>15000</v>
          </cell>
        </row>
        <row r="308">
          <cell r="A308" t="str">
            <v>5.1.2</v>
          </cell>
          <cell r="B308" t="str">
            <v>โต๊ะเก้าอี้นักเรียน สำหรับนักเรียนก่อนประถมศึกษา</v>
          </cell>
          <cell r="C308" t="str">
            <v>ที่ ศธ 04087/ว49453/25 พย 68 ครั้งที่ 104</v>
          </cell>
        </row>
        <row r="309">
          <cell r="A309" t="str">
            <v>1)</v>
          </cell>
          <cell r="B309" t="str">
            <v>โรงเรียนวัดจตุพิธวราวาส</v>
          </cell>
          <cell r="C309" t="str">
            <v>200043300B8003110430</v>
          </cell>
          <cell r="F309">
            <v>14000</v>
          </cell>
          <cell r="G309">
            <v>0</v>
          </cell>
          <cell r="H309">
            <v>0</v>
          </cell>
          <cell r="K309">
            <v>0</v>
          </cell>
          <cell r="L309">
            <v>14000</v>
          </cell>
        </row>
        <row r="321">
          <cell r="A321">
            <v>5.3</v>
          </cell>
          <cell r="B321" t="str">
            <v>กิจกรรมการยกระดับคุณภาพการศึกษาสำหรับโรงเรียนคุณภาพตามนโยบาย 1 อำเภอ 1 โรงเรียนคุณภาพ</v>
          </cell>
          <cell r="C321" t="str">
            <v>20004 69 00134 00000</v>
          </cell>
        </row>
        <row r="322">
          <cell r="A322" t="str">
            <v>5.3.1</v>
          </cell>
          <cell r="B322" t="str">
            <v>ค่าครุภัณฑ์   6911310</v>
          </cell>
          <cell r="C322" t="str">
            <v xml:space="preserve">20004 3300B800 </v>
          </cell>
        </row>
        <row r="323">
          <cell r="B323" t="str">
            <v>ครุภัณฑ์สำนักงาน 120601</v>
          </cell>
          <cell r="C323" t="str">
            <v>120601</v>
          </cell>
        </row>
        <row r="324">
          <cell r="A324" t="str">
            <v>5.3.1.1</v>
          </cell>
          <cell r="B324" t="str">
            <v>ถังน้ำ แบบสเตนเลส ขนาดความจุ 2,000 ลิตร โรงเรียนวัดลาดสนุ่น</v>
          </cell>
          <cell r="C324" t="str">
            <v>ที่ ศธ 04087/ว49453/25 พย 68 ครั้งที่ 104</v>
          </cell>
        </row>
        <row r="325">
          <cell r="A325" t="str">
            <v>1)</v>
          </cell>
          <cell r="B325" t="str">
            <v xml:space="preserve"> โรงเรียนวัดลาดสนุ่น</v>
          </cell>
          <cell r="C325" t="str">
            <v>200043300B8003111326</v>
          </cell>
          <cell r="F325">
            <v>16800</v>
          </cell>
          <cell r="G325">
            <v>0</v>
          </cell>
          <cell r="H325">
            <v>0</v>
          </cell>
          <cell r="K325">
            <v>0</v>
          </cell>
          <cell r="L325">
            <v>16800</v>
          </cell>
        </row>
        <row r="326">
          <cell r="A326" t="str">
            <v>5.3.1.2</v>
          </cell>
          <cell r="B326" t="str">
            <v xml:space="preserve">เครื่องทำลายเอกสาร แบบตัดละเอียด ทำลายครั้งละ 30 แผ่น </v>
          </cell>
          <cell r="C326" t="str">
            <v>ที่ ศธ 04087/ว49453/25 พย 68 ครั้งที่ 104</v>
          </cell>
        </row>
        <row r="328">
          <cell r="A328" t="str">
            <v>1)</v>
          </cell>
          <cell r="B328" t="str">
            <v>โรงเรียนวัดลาดสนุ่น</v>
          </cell>
          <cell r="C328" t="str">
            <v>200043300B8003111329</v>
          </cell>
          <cell r="F328">
            <v>67000</v>
          </cell>
          <cell r="G328">
            <v>0</v>
          </cell>
          <cell r="H328">
            <v>0</v>
          </cell>
          <cell r="K328">
            <v>0</v>
          </cell>
          <cell r="L328">
            <v>67000</v>
          </cell>
        </row>
        <row r="329">
          <cell r="A329" t="str">
            <v>5.3.1.2</v>
          </cell>
          <cell r="B329" t="str">
            <v xml:space="preserve">พัดลม แบบโคจรติดผนัง ขนาดไม่น้อยกว่า 16 นิ้ว (400 มิลลิเมตร) </v>
          </cell>
          <cell r="C329" t="str">
            <v>ที่ ศธ 04087/ว49453/25 พย 68 ครั้งที่ 104</v>
          </cell>
        </row>
        <row r="331">
          <cell r="A331" t="str">
            <v>1)</v>
          </cell>
          <cell r="B331" t="str">
            <v>โรงเรียนวัดมูลจินดาราม</v>
          </cell>
          <cell r="C331" t="str">
            <v>200043300B8003111330</v>
          </cell>
          <cell r="F331">
            <v>8000</v>
          </cell>
          <cell r="G331">
            <v>0</v>
          </cell>
          <cell r="H331">
            <v>0</v>
          </cell>
          <cell r="K331">
            <v>0</v>
          </cell>
          <cell r="L331">
            <v>8000</v>
          </cell>
        </row>
        <row r="332">
          <cell r="B332" t="str">
            <v>ครุภัณฑ์งานบ้านงานครัว 120612</v>
          </cell>
          <cell r="C332" t="str">
            <v>120612</v>
          </cell>
        </row>
        <row r="333">
          <cell r="A333" t="str">
            <v>5.3.1.3</v>
          </cell>
          <cell r="B333" t="str">
            <v xml:space="preserve">เครื่องตัดแต่งพุ่มไม้ ขนาด 29.5 นิ้ว </v>
          </cell>
          <cell r="C333" t="str">
            <v>ที่ ศธ 04087/ว49453/25 พย 68 ครั้งที่ 104</v>
          </cell>
        </row>
        <row r="334">
          <cell r="A334" t="str">
            <v>1)</v>
          </cell>
          <cell r="B334" t="str">
            <v>โรงเรียนชุมชนบึงบา</v>
          </cell>
          <cell r="C334" t="str">
            <v>200043300B8003111327</v>
          </cell>
          <cell r="F334">
            <v>17400</v>
          </cell>
          <cell r="G334">
            <v>0</v>
          </cell>
          <cell r="H334">
            <v>0</v>
          </cell>
          <cell r="K334">
            <v>0</v>
          </cell>
          <cell r="L334">
            <v>17400</v>
          </cell>
        </row>
        <row r="335">
          <cell r="A335" t="str">
            <v>5.3.1.4</v>
          </cell>
          <cell r="B335" t="str">
            <v xml:space="preserve">ตู้แช่อาหาร ขนาด 20 คิวบิกฟุต </v>
          </cell>
          <cell r="C335" t="str">
            <v>ที่ ศธ 04087/ว49453/25 พย 68 ครั้งที่ 104</v>
          </cell>
        </row>
        <row r="336">
          <cell r="A336" t="str">
            <v>1)</v>
          </cell>
          <cell r="B336" t="str">
            <v>โรงเรียนวัดมูลจินดาราม</v>
          </cell>
          <cell r="C336" t="str">
            <v>200043300B8003111328</v>
          </cell>
          <cell r="F336">
            <v>37000</v>
          </cell>
          <cell r="G336">
            <v>0</v>
          </cell>
          <cell r="H336">
            <v>0</v>
          </cell>
          <cell r="K336">
            <v>0</v>
          </cell>
          <cell r="L336">
            <v>37000</v>
          </cell>
        </row>
        <row r="337">
          <cell r="B337" t="str">
            <v>งบรายจ่ายอื่น   6911500</v>
          </cell>
          <cell r="C337" t="str">
            <v>20004 3100B600 5000001</v>
          </cell>
        </row>
        <row r="338">
          <cell r="A338" t="str">
            <v>5.1.1.1</v>
          </cell>
          <cell r="B338" t="str">
    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    </cell>
          <cell r="C338" t="str">
            <v>ศธ 04002/ว1964 ลว.23 พค 67 โอนครั้งที่ 42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 t="str">
            <v>5.1.1.2</v>
          </cell>
          <cell r="B339" t="str">
            <v xml:space="preserve">ค่าใช้จ่ายในการบริหารโครงการโรงเรียนคุณภาพ ตามนโยบาย “1 อำเภอ 1 โรงเรียนคุณภาพ”  </v>
          </cell>
          <cell r="C339" t="str">
            <v>ศธ 04002/ว2152 ลว.31 พค โอนครั้งที่ 78</v>
          </cell>
        </row>
        <row r="340">
          <cell r="A340" t="str">
            <v>5.1.1.3</v>
          </cell>
          <cell r="B340" t="str">
    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    </cell>
          <cell r="C340" t="str">
            <v>ศธ 04002/ว3401 ลว.6 ส.ค.2567 โอนครั้งที่ 289 กำหนดส่ง 31 สค 67</v>
          </cell>
        </row>
        <row r="378">
          <cell r="A378">
            <v>5.4</v>
          </cell>
          <cell r="B378" t="str">
    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    </cell>
          <cell r="C378" t="str">
            <v>20004 69 00135 00000</v>
          </cell>
        </row>
        <row r="380">
          <cell r="B380" t="str">
            <v>งบลงทุน  ค่าที่ดินและสิ่งก่อสร้าง 6911320</v>
          </cell>
        </row>
        <row r="381">
          <cell r="A381" t="str">
            <v>5.4.1</v>
          </cell>
          <cell r="B381" t="str">
            <v xml:space="preserve">ก่อสร้างปรับปรุงซ่อมแซมอาคารเรียนอาคารประกอบและสิ่งก่อสร้างอื่น </v>
          </cell>
          <cell r="C381" t="str">
            <v>ศธ04002/ว50349 ลว.12 ธ.ค 68 โอนครั้งที่ 153</v>
          </cell>
        </row>
        <row r="382">
          <cell r="A382" t="str">
            <v>1)</v>
          </cell>
          <cell r="B382" t="str">
            <v>โรงเรียนวัดจตุพิธวราวาส</v>
          </cell>
          <cell r="C382" t="str">
            <v>200043300B8003210261</v>
          </cell>
          <cell r="D382">
            <v>84000</v>
          </cell>
          <cell r="G382">
            <v>0</v>
          </cell>
          <cell r="H382">
            <v>84000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8">
          <cell r="A388" t="str">
            <v>5.4.2</v>
          </cell>
          <cell r="B388" t="str">
    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    </cell>
          <cell r="C388" t="str">
            <v>ศธ04002/ว2239 ลว.27 พค 68 โอนครั้งที่ 519</v>
          </cell>
        </row>
        <row r="389">
          <cell r="A389" t="str">
            <v>1)</v>
          </cell>
          <cell r="B389" t="str">
            <v xml:space="preserve">โรงเรียนวัดประยูรธรรมาราม </v>
          </cell>
          <cell r="C389" t="str">
            <v>20004  3300 B800 321ZZZZ</v>
          </cell>
          <cell r="F389">
            <v>0</v>
          </cell>
          <cell r="G389">
            <v>0</v>
          </cell>
          <cell r="H389">
            <v>0</v>
          </cell>
          <cell r="K389">
            <v>0</v>
          </cell>
          <cell r="L389">
            <v>0</v>
          </cell>
        </row>
        <row r="390">
          <cell r="B390" t="str">
            <v>ผูกพัน 10 มิ.ย. 68 ครบ 9 ส.ค. 68</v>
          </cell>
        </row>
        <row r="391">
          <cell r="A391" t="str">
            <v>2)</v>
          </cell>
          <cell r="B391" t="str">
            <v xml:space="preserve">โรงเรียนชุมชนวัดพิชิตปิตยาราม  </v>
          </cell>
          <cell r="C391" t="str">
            <v>20004  3300 B800 321ZZZZ</v>
          </cell>
          <cell r="F391">
            <v>0</v>
          </cell>
          <cell r="G391">
            <v>0</v>
          </cell>
          <cell r="H391">
            <v>0</v>
          </cell>
          <cell r="K391">
            <v>0</v>
          </cell>
          <cell r="L391">
            <v>0</v>
          </cell>
        </row>
        <row r="392">
          <cell r="B392" t="str">
            <v>ผูกพัน 26 มิ.ย. 68 ครบ 4 ส.ค. 68</v>
          </cell>
        </row>
        <row r="400">
          <cell r="A400" t="str">
            <v>5.4.3</v>
          </cell>
          <cell r="B400" t="str">
            <v xml:space="preserve">ห้องน้ำห้องส้วมนักเรียนหญิง 4 ที่/49 </v>
          </cell>
          <cell r="C400" t="str">
            <v>ศธ04002/ว50349 ลว.12 ธ.ค 68 โอนครั้งที่ 153</v>
          </cell>
        </row>
        <row r="402">
          <cell r="A402" t="str">
            <v>1)</v>
          </cell>
          <cell r="B402" t="str">
            <v>โรงเรียนวัดแสงสรรค์</v>
          </cell>
          <cell r="C402" t="str">
            <v>200043300B8003211259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B403" t="str">
            <v>ครบ  20 มีค 68</v>
          </cell>
        </row>
        <row r="404">
          <cell r="A404" t="str">
            <v>2)</v>
          </cell>
          <cell r="B404" t="str">
            <v>โรงเรียนวัดแสงสรรค์</v>
          </cell>
          <cell r="C404" t="str">
            <v>200043300B8003211260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B405" t="str">
            <v>ครบ  18 มิย 68</v>
          </cell>
        </row>
        <row r="406">
          <cell r="A406">
            <v>5.5</v>
          </cell>
          <cell r="B406" t="str">
            <v xml:space="preserve">กิจกรรมการบริหารจัดการโรงเรียนขนาดเล็ก </v>
          </cell>
          <cell r="C406" t="str">
            <v>20004 69 52010 00000</v>
          </cell>
        </row>
        <row r="407">
          <cell r="A407" t="str">
            <v>5.5.1</v>
          </cell>
          <cell r="B407" t="str">
            <v>งบดำเนินงาน   69112xx</v>
          </cell>
          <cell r="C407" t="str">
            <v>20004 3320 B800 2000000</v>
          </cell>
        </row>
        <row r="408">
          <cell r="A408" t="str">
            <v>5.5.1.1</v>
          </cell>
          <cell r="B408" t="str">
            <v xml:space="preserve">เพื่อสนับสนุนการดำเนินงานที่เกี่ยวข้องกับการบริหารโรงเรียนขนาดเล็ก </v>
          </cell>
          <cell r="C408" t="str">
            <v>ศธ 04002/ว383 ลว. 13 ม.ค. 69 โอนครั้งที่ 212</v>
          </cell>
          <cell r="F408">
            <v>27000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5.5.1.2</v>
          </cell>
          <cell r="B409" t="str">
    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    </cell>
          <cell r="C409" t="str">
            <v>ศธ 04002/ว2800 ลว.24 มิ.ย.68 โอนครั้งที่ 617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5.5.1.3</v>
          </cell>
          <cell r="B410" t="str">
    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    </cell>
          <cell r="C410" t="str">
            <v>ศธ 04002/ว41041 ลว.23 ก.ค.68 โอนครั้งที่ 729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A411" t="str">
            <v>5.1.8</v>
          </cell>
          <cell r="B411" t="str">
    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    </cell>
          <cell r="C411" t="str">
            <v>ศธ 04002/ว41933  ลว. 4 ส.ค.68 ครั้งที่ 816</v>
          </cell>
          <cell r="F411">
            <v>0</v>
          </cell>
          <cell r="G411">
            <v>0</v>
          </cell>
          <cell r="H411">
            <v>0</v>
          </cell>
          <cell r="K411">
            <v>0</v>
          </cell>
          <cell r="L411">
            <v>0</v>
          </cell>
        </row>
        <row r="413">
          <cell r="B413" t="str">
    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    </cell>
          <cell r="C413" t="str">
            <v>20004 69 00079 00000</v>
          </cell>
        </row>
        <row r="414">
          <cell r="B414" t="str">
            <v>งบลงทุน  ค่าครุภัณฑ์ 6911310</v>
          </cell>
        </row>
        <row r="415">
          <cell r="B415" t="str">
            <v>ครุภัณฑ์การศึกษา 120611</v>
          </cell>
        </row>
        <row r="416">
          <cell r="B416" t="str">
            <v xml:space="preserve">โต๊ะเก้าอี้นักเรียนระดับประถมศึกษา ชุดละ 1,500 บาท </v>
          </cell>
          <cell r="C416" t="str">
            <v>ศธ04002/ว1802 ลว.8 พค 67 โอนครั้งที่ 7</v>
          </cell>
        </row>
        <row r="417">
          <cell r="B417" t="str">
            <v xml:space="preserve">โรงเรียนชุมชนบึงบา </v>
          </cell>
          <cell r="C417" t="str">
            <v>200043100B6003113826</v>
          </cell>
        </row>
        <row r="418">
          <cell r="B418" t="str">
            <v>ผูกพันครบ 19 มิย 67</v>
          </cell>
          <cell r="C418">
            <v>4100392644</v>
          </cell>
        </row>
        <row r="420">
          <cell r="B420" t="str">
            <v>งบลงทุน  ค่าที่ดินสิ่งก่อสร้าง 6711320</v>
          </cell>
        </row>
        <row r="421">
          <cell r="A421" t="str">
            <v>5.3.2</v>
          </cell>
          <cell r="B421" t="str">
            <v>เงินชดเชยค่างานก่อสร้างตามสัญญาแบบปรับราคาได้ (ค่า K)</v>
          </cell>
          <cell r="C421" t="str">
            <v>ศธ04002/ว4285 ลว.13 กย 67 โอนครั้งที่ 401</v>
          </cell>
        </row>
        <row r="422">
          <cell r="A422" t="str">
            <v>1)</v>
          </cell>
          <cell r="B422" t="str">
            <v>โรงเรียนธัญญสิทธิศิลป์</v>
          </cell>
          <cell r="C422" t="str">
            <v>20004 3100B600 321YYY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 t="str">
            <v>2)</v>
          </cell>
          <cell r="B423" t="str">
            <v>โรงเรียนชุมชนเลิศพินิจพิทยาคม</v>
          </cell>
          <cell r="C423" t="str">
            <v>20004 3100B600 321YYY</v>
          </cell>
        </row>
        <row r="424">
          <cell r="A424" t="str">
            <v>3)</v>
          </cell>
          <cell r="B424" t="str">
            <v>โรงเรียนชุมชนประชานิกรณ์อำนวยเวทย์</v>
          </cell>
          <cell r="C424" t="str">
            <v>20004 3100B600 321YYY</v>
          </cell>
        </row>
        <row r="428">
          <cell r="A428">
            <v>6</v>
          </cell>
          <cell r="B428" t="str">
            <v>โครงการส่งเสริมการเรียนรู้ขั้นพื้นฐานทุกที่ทุกเวลา</v>
          </cell>
          <cell r="C428" t="str">
            <v>20004 3320 C100 2000000</v>
          </cell>
        </row>
        <row r="431">
          <cell r="A431">
            <v>6.1</v>
          </cell>
          <cell r="B431" t="str">
            <v>กิจกรรมพัฒนาระบบนิเวศทางด้านดิจิทัลเพื่อการเรียนรู้ขั้นพื้นฐาน</v>
          </cell>
          <cell r="C431" t="str">
            <v xml:space="preserve">20004 69 00131 00000             </v>
          </cell>
        </row>
        <row r="432">
          <cell r="A432" t="str">
            <v>รายจ่ายทุน</v>
          </cell>
          <cell r="B432" t="str">
            <v>งบดำเนินงาน   69112xx</v>
          </cell>
          <cell r="C432" t="str">
            <v>20004 3320 C100 2000000</v>
          </cell>
        </row>
        <row r="433">
          <cell r="A433" t="str">
            <v>6.1.1</v>
          </cell>
          <cell r="B433" t="str">
    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    </cell>
          <cell r="C433" t="str">
            <v>ศธ 04002/ว49691 ลว.28 พ.ย. 68 โอนครั้งที่ 119</v>
          </cell>
          <cell r="F433">
            <v>800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6.1.2</v>
          </cell>
          <cell r="B434" t="str">
    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    </cell>
          <cell r="C434" t="str">
            <v>ศธ 04002/ว861 ลว.20 ม.ค.69 โอนครั้งที่ 236</v>
          </cell>
          <cell r="F434">
            <v>400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400</v>
          </cell>
          <cell r="L434">
            <v>0</v>
          </cell>
        </row>
        <row r="435">
          <cell r="A435" t="str">
            <v>6.1.3</v>
          </cell>
          <cell r="B435" t="str">
            <v xml:space="preserve">ค่าใช้จ่ายในการดำเนินการกิจกรรมที่ ๓ การสร้างการรับรู้เพื่อการพัฒนาส่งเสริม สนับสนุนและขับเคลื่อนการประยุกต์ใช้เทคโนโลยีดิจิทัลในการจัดการเรียนรู้ผ่านแพลตฟอร์มการเรียนรู้ของสำนักงานคณะกรรมการการศึกษาขั้นพื้นฐาน </v>
          </cell>
          <cell r="C435" t="str">
            <v>ศธ 04002/ว5217 ลว.26 มี.ค.69 โอนครั้งที่ 394</v>
          </cell>
          <cell r="F435">
            <v>10000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7">
          <cell r="A437">
            <v>6.2</v>
          </cell>
          <cell r="B437" t="str">
            <v xml:space="preserve">กิจกรรมความมั่นคงปลอดภัยทางไซเบอร์และการคุ้มครองข้อมูลส่วนบุคคล         </v>
          </cell>
          <cell r="C437" t="str">
            <v xml:space="preserve">20004 69 00139 00000             </v>
          </cell>
        </row>
        <row r="438">
          <cell r="B438" t="str">
            <v>งบดำเนินงาน   69112xx</v>
          </cell>
          <cell r="C438" t="str">
            <v>20004 3320 C100 2000000</v>
          </cell>
        </row>
        <row r="439">
          <cell r="A439" t="str">
            <v>6.2.1</v>
          </cell>
          <cell r="B439" t="str">
    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    </cell>
          <cell r="C439" t="str">
            <v>ศธ 04002/ว40674 ลว.18 ก.ค. 68 โอนครั้งที่ 715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4">
          <cell r="A444" t="str">
            <v>1)</v>
          </cell>
        </row>
        <row r="451">
          <cell r="A451">
            <v>1</v>
          </cell>
          <cell r="B451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C451" t="str">
            <v>20004 45002400</v>
          </cell>
        </row>
        <row r="453">
          <cell r="A453">
            <v>1.1000000000000001</v>
          </cell>
          <cell r="B453" t="str">
            <v xml:space="preserve">กิจกรรมการสนับสนุนค่าใช้จ่ายในการจัดการศึกษาขั้นพื้นฐาน </v>
          </cell>
          <cell r="C453" t="str">
            <v>20004 69 51993 00000</v>
          </cell>
        </row>
        <row r="454">
          <cell r="B454" t="str">
            <v xml:space="preserve"> งบเงินอุดหนุน 6911410</v>
          </cell>
          <cell r="C454" t="str">
            <v>20004 45002400</v>
          </cell>
          <cell r="J454">
            <v>0</v>
          </cell>
        </row>
        <row r="455">
          <cell r="A455" t="str">
            <v>1.1.1</v>
          </cell>
          <cell r="B455" t="str">
            <v xml:space="preserve">เงินอุดหนุนทั่วไป รายการค่าใช้จ่ายในการจัดการศึกษาขั้นพื้นฐาน </v>
          </cell>
          <cell r="C455">
            <v>0</v>
          </cell>
          <cell r="J455">
            <v>0</v>
          </cell>
        </row>
        <row r="456">
          <cell r="A456" t="str">
            <v>1.1.1.1</v>
          </cell>
          <cell r="B456" t="str">
    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    </cell>
          <cell r="C456" t="str">
            <v>ศธ 04002/ว1018 ลว.8/3/2024โอนครั้งที่ 209</v>
          </cell>
        </row>
        <row r="458">
          <cell r="A458" t="str">
            <v>1)</v>
          </cell>
          <cell r="B458" t="str">
            <v>ค่าหนังสือเรียน รหัสบัญชีย่อย 0022001/10,931,200</v>
          </cell>
          <cell r="C458" t="str">
            <v>20004 42002270 4100040</v>
          </cell>
        </row>
        <row r="460">
          <cell r="A460" t="str">
            <v>2)</v>
          </cell>
          <cell r="B460" t="str">
            <v>ค่าอุปกรณ์การเรียน รหัสบัญชีย่อย 0022002/3,421,000</v>
          </cell>
          <cell r="C460" t="str">
            <v>20004 42002270 4100117</v>
          </cell>
        </row>
        <row r="461">
          <cell r="A461" t="str">
            <v>3)</v>
          </cell>
          <cell r="B461" t="str">
            <v>ค่าเครื่องแบบนักเรียน รหัสบัญชีย่อย 0022003/6,461,500</v>
          </cell>
          <cell r="C461" t="str">
            <v>20004 42002270 4100194</v>
          </cell>
        </row>
        <row r="463">
          <cell r="A463" t="str">
            <v>4)</v>
          </cell>
          <cell r="B463" t="str">
            <v>ค่ากิจกรรมพัฒนาคุณภาพผู้เรียน รหัสบัญชีย่อย 0022004/2,636,400</v>
          </cell>
          <cell r="C463" t="str">
            <v>20005 42002270 4100271</v>
          </cell>
        </row>
        <row r="465">
          <cell r="A465" t="str">
            <v>5)</v>
          </cell>
          <cell r="B465" t="str">
            <v>ค่าจัดการเรียนการสอน รหัสบัญชีย่อย 0022005/4,713,100</v>
          </cell>
          <cell r="C465" t="str">
            <v>20006 42002270 4100348</v>
          </cell>
        </row>
        <row r="467">
          <cell r="A467" t="str">
            <v>1.1.1.2</v>
          </cell>
          <cell r="B467" t="str">
            <v>เงินอุดหนุนทั่วไป รายการค่าใช้จ่ายในการจัดการศึกษาขั้นพื้นฐาน รหัสเจ้าของบัญชีย่อย 2000400000</v>
          </cell>
        </row>
        <row r="468">
          <cell r="A468">
            <v>1</v>
          </cell>
          <cell r="B468" t="str">
            <v xml:space="preserve"> ภาคเรียนที่ 2/2568 70%  จำนวน 37,488,985.00  บาท</v>
          </cell>
          <cell r="C468" t="str">
            <v>ศธ 04002/ว47248 ลว.22/ต.ค./2025 โอนครั้งที่ 13</v>
          </cell>
        </row>
        <row r="469">
          <cell r="A469">
            <v>2</v>
          </cell>
          <cell r="B469" t="str">
            <v xml:space="preserve"> ค่าใช้จ่ายในการจัดการศึกษาขั้นพื้นฐาน  ภาคเรียนที่ 2/2568  (30%) จำนวน 3 รายการ จำนวนเงิน  15,170,440.00 บาท </v>
          </cell>
          <cell r="C469" t="str">
            <v>ศธ 04002/ว50952 ลว.22/ธ.ค./2025 โอนครั้งที่ 167</v>
          </cell>
        </row>
        <row r="470">
          <cell r="A470">
            <v>3</v>
          </cell>
          <cell r="B470" t="str">
            <v xml:space="preserve"> ภาคเรียนที่ 1/2569 70% จำนวน 51,718,283‬.00   บาท</v>
          </cell>
          <cell r="C470" t="str">
            <v>ศธ 04002/ว5805 ลว.7 เม.ย.69 โอนครั้งที่ 411</v>
          </cell>
        </row>
        <row r="471">
          <cell r="A471">
            <v>3</v>
          </cell>
          <cell r="B471" t="str">
            <v xml:space="preserve"> ภาคเรียนที่ 1/2568 70% (เพิ่มเติม) จำนวน 17,256,205‬.00 บาท</v>
          </cell>
          <cell r="C471" t="str">
            <v>ศธ 04002/ว1268 ลว.26/มี.ค./2025 โอนครั้งที่ 363</v>
          </cell>
        </row>
        <row r="472">
          <cell r="A472" t="str">
            <v>1)</v>
          </cell>
          <cell r="B472" t="str">
            <v>ค่าจัดการเรียนการสอน รหัสบัญชีย่อย 0024315(ครั้งที่ 13   26,075,110) (ครั้งที่ 167  10,547,330) (ครั้งที่ 411  จำนวน 18,414,800)</v>
          </cell>
          <cell r="C472" t="str">
            <v>20006 45002400 4100005</v>
          </cell>
          <cell r="F472">
            <v>55037240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55037240</v>
          </cell>
        </row>
        <row r="473">
          <cell r="A473" t="str">
            <v>2)</v>
          </cell>
          <cell r="B473" t="str">
            <v>ค่าอุปกรณ์การเรียน รหัสบัญชีย่อย 0024084 (ครั้งที่ 13 4,262,515) (ครั้งที่ 167 1,727,900) (ครั้งที่ 411  จำนวน 4,279,935)</v>
          </cell>
          <cell r="C473" t="str">
            <v>20004 45002400 4100002</v>
          </cell>
          <cell r="F473">
            <v>10270350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10262385</v>
          </cell>
        </row>
        <row r="475">
          <cell r="A475" t="str">
            <v>3)</v>
          </cell>
          <cell r="B475" t="str">
            <v>ค่ากิจกรรมพัฒนาคุณภาพผู้เรียน รหัสบัญชีย่อย 0024238  (ครั้งที่ 13  7,151,360) (ครั้งที่ 167  2,895,210) (ครั้งที่ 411 จำนวน 7,208,390)</v>
          </cell>
          <cell r="C475" t="str">
            <v>20005 45002400 4100004</v>
          </cell>
          <cell r="F475">
            <v>17254960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17254960</v>
          </cell>
        </row>
        <row r="476">
          <cell r="A476" t="str">
            <v>4)</v>
          </cell>
          <cell r="B476" t="str">
            <v xml:space="preserve">ค่าหนังสือเรียน รหัสบัญชีย่อย  0024162  (13,742,133 ครั้งที่ 411)  </v>
          </cell>
          <cell r="C476" t="str">
            <v>20006 45002400 4100001</v>
          </cell>
          <cell r="F476">
            <v>13742133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13742133</v>
          </cell>
        </row>
        <row r="477">
          <cell r="A477" t="str">
            <v>5)</v>
          </cell>
          <cell r="B477" t="str">
            <v xml:space="preserve">ค่าเครื่องแบบนักเรียน   รหัสบัญชีย่อย 0024162    (8,073,025 ครั้งที่ 411)  </v>
          </cell>
          <cell r="C477" t="str">
            <v>20007 45002400 4100003</v>
          </cell>
          <cell r="F477">
            <v>8073025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8073025</v>
          </cell>
        </row>
        <row r="478">
          <cell r="C478" t="str">
            <v xml:space="preserve">ศธ 04002/ว5681 ลว.20/12/2023 โอนครั้งที่ 99 จำนวน13,680,740‬.00บาท </v>
          </cell>
        </row>
        <row r="479">
          <cell r="A479" t="str">
            <v>1)</v>
          </cell>
          <cell r="B479" t="str">
            <v>ค่าอุปกรณ์การเรียน รหัสบัญชีย่อย 0022002/1745120</v>
          </cell>
          <cell r="C479" t="str">
            <v>20004 42002270 4100117</v>
          </cell>
        </row>
        <row r="482">
          <cell r="A482" t="str">
            <v>2)</v>
          </cell>
          <cell r="B482" t="str">
            <v>ค่ากิจกรรมพัฒนาคุณภาพผู้เรียน รหัสบัญชีย่อย 0022004/2379548</v>
          </cell>
          <cell r="C482" t="str">
            <v>20005 42002270 4100271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3)</v>
          </cell>
          <cell r="B483" t="str">
            <v>ค่าจัดการเรียนการสอน รหัสบัญชีย่อย 0022005/9556072</v>
          </cell>
          <cell r="C483" t="str">
            <v>20006 42002270 4100348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1.1.1.4</v>
          </cell>
          <cell r="B484" t="str">
    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    </cell>
        </row>
        <row r="485">
          <cell r="B485" t="str">
    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    </cell>
        </row>
        <row r="486">
          <cell r="B486" t="str">
    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    </cell>
        </row>
        <row r="487">
          <cell r="A487" t="str">
            <v>1)</v>
          </cell>
          <cell r="B487" t="str">
            <v xml:space="preserve">ค่าหนังสือเรียน  รหัสกิจกรรมย่อย 0024007 </v>
          </cell>
          <cell r="C487" t="str">
            <v>20004450024004100037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 t="str">
            <v>1.1)</v>
          </cell>
          <cell r="B488" t="str">
            <v>ค่าหนังสือเรียน 993,703 รหัสกิจกรรมย่อย 0024007 1/2568 70%</v>
          </cell>
          <cell r="C488" t="str">
            <v xml:space="preserve">ศธ 04002/ว2992 ลว.2 กค 68 โอนครั้งที่ 647 </v>
          </cell>
        </row>
        <row r="489">
          <cell r="A489" t="str">
            <v>1.2)</v>
          </cell>
          <cell r="B489" t="str">
            <v>ค่าหนังสือเรียน 5,592,137.00  รหัสกิจกรรมย่อย 0024007 1/2568 30%</v>
          </cell>
          <cell r="C489" t="str">
            <v>ศธ 04002/ว40516 ลว.16 กค 68 โอนครั้งที่ 695</v>
          </cell>
        </row>
        <row r="490">
          <cell r="A490" t="str">
            <v>2)</v>
          </cell>
          <cell r="B490" t="str">
            <v>ค่าอุปกรณ์การเรียนรหัสบัญชีย่อย 0024084</v>
          </cell>
          <cell r="C490" t="str">
            <v>20004450024004100114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A491" t="str">
            <v>2.1)</v>
          </cell>
          <cell r="B491" t="str">
            <v>ค่าอุปกรณ์การเรียน 136,000บาท 1/2568 70%</v>
          </cell>
          <cell r="C491" t="str">
            <v xml:space="preserve">ศธ 04002/ว2992 ลว.2 กค 68 โอนครั้งที่ 647 </v>
          </cell>
        </row>
        <row r="492">
          <cell r="A492" t="str">
            <v>2.2)</v>
          </cell>
          <cell r="B492" t="str">
            <v>ค่าอุปกรณ์การเรียน 1,741,585.00 บาท 1/2568 30%</v>
          </cell>
          <cell r="C492" t="str">
            <v>ศธ 04002/ว40516 ลว.16 กค 68 โอนครั้งที่ 695</v>
          </cell>
        </row>
        <row r="493">
          <cell r="A493" t="str">
            <v>3)</v>
          </cell>
          <cell r="B493" t="str">
            <v>ค่าเครื่องแบบนักเรียน รหัสบัญชีย่อย 0024162</v>
          </cell>
          <cell r="C493" t="str">
            <v>20004450024004100191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</row>
        <row r="494">
          <cell r="A494" t="str">
            <v>3.1)</v>
          </cell>
          <cell r="B494" t="str">
            <v>ค่าเครื่องแบบนักเรียน รหัสบัญชีย่อย 0024162/477,100 1/2568 70%</v>
          </cell>
          <cell r="C494" t="str">
            <v xml:space="preserve">ศธ 04002/ว2992 ลว.2 กค 68 โอนครั้งที่ 647 </v>
          </cell>
        </row>
        <row r="495">
          <cell r="A495" t="str">
            <v>3.2)</v>
          </cell>
          <cell r="B495" t="str">
            <v>ค่าเครื่องแบบนักเรียน รหัสบัญชีย่อย 0024162/3,283,175.00  1/2568 30%</v>
          </cell>
          <cell r="C495" t="str">
            <v>ศธ 04002/ว40516 ลว.16 กค 68 โอนครั้งที่ 695</v>
          </cell>
        </row>
        <row r="497">
          <cell r="A497" t="str">
            <v>4)</v>
          </cell>
          <cell r="B497" t="str">
            <v>ค่ากิจกรรมพัฒนาคุณภาพผู้เรียน รหัสบัญชีย่อย 0024238</v>
          </cell>
          <cell r="C497" t="str">
            <v>20004450024004100268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</row>
        <row r="498">
          <cell r="A498" t="str">
            <v>4.1)</v>
          </cell>
          <cell r="B498" t="str">
            <v>ค่ากิจกรรมพัฒนาคุณภาพผู้เรียน รหัสบัญชีย่อย 0024238/274,882 1/2568 70%</v>
          </cell>
          <cell r="C498" t="str">
            <v xml:space="preserve">ศธ 04002/ว2992 ลว.2 กค 68 โอนครั้งที่ 647 </v>
          </cell>
        </row>
        <row r="499">
          <cell r="A499" t="str">
            <v>4.2)</v>
          </cell>
          <cell r="B499" t="str">
            <v>ค่ากิจกรรมพัฒนาคุณภาพผู้เรียน รหัสบัญชีย่อย 0024238/2,511,517.00  1/2568 30%</v>
          </cell>
          <cell r="C499" t="str">
            <v>ศธ 04002/ว40516 ลว.16 กค 68 โอนครั้งที่ 695</v>
          </cell>
        </row>
        <row r="500">
          <cell r="A500" t="str">
            <v>5)</v>
          </cell>
          <cell r="B500" t="str">
            <v>ค่าจัดการเรียนการสอน รหัสบัญชีย่อย 0024315</v>
          </cell>
          <cell r="C500" t="str">
            <v>20004450024004100345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 t="str">
            <v>5.1)</v>
          </cell>
          <cell r="B501" t="str">
            <v>ค่าจัดการเรียนการสอน รหัสบัญชีย่อย 0024315/3,501,022 บาท 1/2568 70%</v>
          </cell>
          <cell r="C501" t="str">
            <v xml:space="preserve">ศธ 04002/ว2992 ลว.2 กค 68 โอนครั้งที่ 647 </v>
          </cell>
        </row>
        <row r="502">
          <cell r="A502" t="str">
            <v>5.2)</v>
          </cell>
          <cell r="B502" t="str">
            <v>ค่าจัดการเรียนการสอน รหัสบัญชีย่อย 0024315/10,226,554.00  บาท 1/2568 30%</v>
          </cell>
          <cell r="C502" t="str">
            <v>ศธ 04002/ว40516 ลว.16 กค 68 โอนครั้งที่ 695</v>
          </cell>
        </row>
        <row r="514">
          <cell r="A514" t="str">
            <v>1.1.2</v>
          </cell>
          <cell r="B514" t="str">
    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    </cell>
        </row>
        <row r="515">
          <cell r="A515" t="str">
            <v>1.1.2.1</v>
          </cell>
          <cell r="B515" t="str">
    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    </cell>
          <cell r="C515" t="str">
            <v>ศธ 04002/ว50973 ลว.22/12/2025 โอนครั้งที่ 175</v>
          </cell>
        </row>
        <row r="516">
          <cell r="B516" t="str">
            <v xml:space="preserve">ภาคเรียนที่ 2/2567 สำหรับการจัดการศึกษาโดยครอบครัวและสถานประกอบการ  จำนวน 3 รายการ </v>
          </cell>
        </row>
        <row r="517">
          <cell r="A517" t="str">
            <v>1)</v>
          </cell>
          <cell r="B517" t="str">
            <v>ค่าอุปกรณ์การเรียน รหัสบัญชีย่อย 0024084 (ครั้งที่ 175  134,770)</v>
          </cell>
          <cell r="C517" t="str">
            <v>20004 4500 2400 4100002</v>
          </cell>
          <cell r="D517">
            <v>134770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134550</v>
          </cell>
        </row>
        <row r="519">
          <cell r="A519" t="str">
            <v>2)</v>
          </cell>
          <cell r="B519" t="str">
            <v>ค่ากิจกรรมพัฒนาคุณภาพผู้เรียน รหัสบัญชีย่อย 0024238  (ครั้งที่ 175   314,176 บาท</v>
          </cell>
          <cell r="C519" t="str">
            <v>20004 4500 2400 4100004</v>
          </cell>
          <cell r="D519">
            <v>314176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313861</v>
          </cell>
        </row>
        <row r="521">
          <cell r="A521" t="str">
            <v>3)</v>
          </cell>
          <cell r="B521" t="str">
            <v>ค่าจัดกิจกรรมการเรียนการสอน รหัสบัญชีย่อย 0024315 (ครั้งที่ 175  3,578,606 บาท)</v>
          </cell>
          <cell r="C521" t="str">
            <v>20004 4500 2400 4100005</v>
          </cell>
          <cell r="F521">
            <v>3578606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3574189</v>
          </cell>
        </row>
        <row r="523">
          <cell r="A523" t="str">
            <v>1.1.2.2</v>
          </cell>
          <cell r="B523" t="str">
    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    </cell>
        </row>
        <row r="524">
          <cell r="A524" t="str">
            <v>1.1.2.2.1</v>
          </cell>
          <cell r="B524" t="str">
            <v>หนังสือเรียน รหัสบัญชีย่อย 0022001</v>
          </cell>
          <cell r="C524" t="str">
            <v>20004 42002200 4100037</v>
          </cell>
        </row>
        <row r="525">
          <cell r="A525" t="str">
            <v>1.1.2.2.2</v>
          </cell>
          <cell r="B525" t="str">
            <v>ค่าอุปกรณ์การเรียน รหัสบัญชีย่อย 0022002</v>
          </cell>
          <cell r="C525" t="str">
            <v>20004 42002200 4100114</v>
          </cell>
        </row>
        <row r="526">
          <cell r="A526" t="str">
            <v>1.1.2.2.3</v>
          </cell>
          <cell r="B526" t="str">
            <v>ค่าเครื่องแบบนักเรียน รหัสบัญชีย่อย 0022003</v>
          </cell>
          <cell r="C526" t="str">
            <v>20004 42002200 4100191</v>
          </cell>
        </row>
        <row r="527">
          <cell r="A527" t="str">
            <v>1.1.2.2.4</v>
          </cell>
          <cell r="B527" t="str">
            <v>ค่ากิจกรรมพัฒนาคุณภาพผู้เรียน รหัสบัญชีย่อย 0022004</v>
          </cell>
          <cell r="C527" t="str">
            <v>20005 42002200 4100268</v>
          </cell>
        </row>
        <row r="528">
          <cell r="A528" t="str">
            <v>1.1.2.2.5</v>
          </cell>
          <cell r="B528" t="str">
            <v>ค่าจัดการเรียนการสอน รหัสบัญชีย่อย 0022005</v>
          </cell>
          <cell r="C528" t="str">
            <v>20006 42002200 4100345</v>
          </cell>
        </row>
        <row r="529">
          <cell r="A529" t="str">
            <v>1.1.2.2</v>
          </cell>
          <cell r="B529" t="str">
    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    </cell>
          <cell r="C529" t="str">
            <v>ศธ 04002/ว5898 ลว.6/12/2024 โอนครั้งที่ 5</v>
          </cell>
        </row>
        <row r="530">
          <cell r="A530" t="str">
            <v>1.1.2.2.1</v>
          </cell>
          <cell r="B530" t="str">
            <v>ค่าเครื่องแบบนักเรียน รหัสบัญชีย่อย 0022003</v>
          </cell>
          <cell r="C530" t="str">
            <v>20004 42002200 4100191</v>
          </cell>
        </row>
        <row r="531">
          <cell r="A531" t="str">
            <v>1.1.3</v>
          </cell>
          <cell r="B531" t="str">
    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    </cell>
          <cell r="C531" t="str">
            <v>20004 4500 2400 4100005</v>
          </cell>
        </row>
        <row r="532">
          <cell r="B532" t="str">
            <v>6911410</v>
          </cell>
          <cell r="C532" t="str">
            <v>20004 69 51993 00000</v>
          </cell>
          <cell r="I532">
            <v>0</v>
          </cell>
          <cell r="J532">
            <v>0</v>
          </cell>
        </row>
        <row r="533">
          <cell r="A533" t="str">
            <v>1.1.3.1</v>
          </cell>
          <cell r="B533" t="str">
    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    </cell>
          <cell r="C533" t="str">
            <v>20004 4500 2400 4100005</v>
          </cell>
          <cell r="F533">
            <v>1055000</v>
          </cell>
          <cell r="G533">
            <v>0</v>
          </cell>
          <cell r="H533">
            <v>0</v>
          </cell>
          <cell r="K533">
            <v>0</v>
          </cell>
          <cell r="L533">
            <v>1028500</v>
          </cell>
        </row>
        <row r="534">
          <cell r="B534" t="str">
            <v xml:space="preserve">ปัจจัยพื้นฐานนักเรียนยากจน ภาค 2/2568 ระดับประถมศึกษา รายละ 500.-บาท จำนวน 982 ราย จำนวนเงิน 491,000.00 บาท ระดับมัธยมศึกษาตอนต้น รายละ 1,500.-บาท จำนวน 376 ราย จำนวนเงิน 564,000.00 บาท รวมเป็นเงินทั้งสิ้น 1,055,000‬.00 บาท </v>
          </cell>
          <cell r="C534" t="str">
            <v>ศธ 04002/ว51300 ลว.25 ธ.ค.68 โอนครั้งที่ 182</v>
          </cell>
        </row>
        <row r="538">
          <cell r="A538" t="str">
            <v>1.1.3.2</v>
          </cell>
          <cell r="B538" t="str">
            <v xml:space="preserve">รายการค่าจัดการเรียนการสอน (ปัจจัยพื้นฐานนักเรียนยากจน) </v>
          </cell>
          <cell r="C538" t="str">
            <v xml:space="preserve">20004 42002200 4100345 </v>
          </cell>
        </row>
        <row r="539">
          <cell r="A539" t="str">
            <v>1.1.3.2.1</v>
          </cell>
        </row>
        <row r="541">
          <cell r="I541">
            <v>0</v>
          </cell>
          <cell r="J541">
            <v>0</v>
          </cell>
        </row>
        <row r="560">
          <cell r="A560">
            <v>2</v>
          </cell>
          <cell r="B560" t="str">
            <v xml:space="preserve">โครงการพัฒนาสื่อและเทคโนโลยีสารสนเทศเพื่อการศึกษา </v>
          </cell>
          <cell r="C560" t="str">
            <v xml:space="preserve">20004 4520 4900 </v>
          </cell>
        </row>
        <row r="561">
          <cell r="B561" t="str">
            <v xml:space="preserve"> งบดำเนินงาน 69112xx</v>
          </cell>
        </row>
        <row r="563">
          <cell r="A563">
            <v>2.1</v>
          </cell>
          <cell r="B563" t="str">
            <v xml:space="preserve">กิจกรรมการส่งเสริมการจัดการศึกษาทางไกล </v>
          </cell>
          <cell r="C563" t="str">
            <v>20004 69 86184 00000</v>
          </cell>
        </row>
        <row r="564">
          <cell r="A564" t="str">
            <v>2.1.1</v>
          </cell>
          <cell r="B564" t="str">
            <v xml:space="preserve"> งบดำเนินงาน 69112xx</v>
          </cell>
          <cell r="C564" t="str">
            <v xml:space="preserve">20004 4520 4900 2000000 </v>
          </cell>
        </row>
        <row r="565">
          <cell r="A565" t="str">
            <v>2.1.1.1</v>
          </cell>
          <cell r="B565" t="str">
            <v>ค่าใช้จ่ายในการพัฒนาคุณภาพการจัดการศึกษาทางไกลผ่านดาวเทียม (DLTV) ประจำปีงบประมาณ พ.ศ. 2569</v>
          </cell>
          <cell r="C565" t="str">
            <v>ศธ 04002/ว50939 ลว. 22 ธค 69 โอนครั้งที่ 158</v>
          </cell>
          <cell r="F565">
            <v>20000</v>
          </cell>
          <cell r="H565">
            <v>0</v>
          </cell>
          <cell r="K565">
            <v>0</v>
          </cell>
          <cell r="L565">
            <v>13500</v>
          </cell>
        </row>
        <row r="566">
          <cell r="A566" t="str">
            <v>2.1.1.2</v>
          </cell>
          <cell r="B566" t="str">
    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    </cell>
          <cell r="C566" t="str">
            <v>ศธ 04002/ว1247 ลว.26  มค 68 โอนครั้งที่ 362</v>
          </cell>
          <cell r="F566">
            <v>0</v>
          </cell>
          <cell r="G566">
            <v>0</v>
          </cell>
          <cell r="H566">
            <v>0</v>
          </cell>
          <cell r="K566">
            <v>0</v>
          </cell>
          <cell r="L566">
            <v>0</v>
          </cell>
        </row>
        <row r="568">
          <cell r="B568" t="str">
            <v xml:space="preserve"> งบลงทุน ค่าครุภัณฑ์ 6811310</v>
          </cell>
          <cell r="C568" t="str">
            <v>20004 45004900 3110xxx</v>
          </cell>
        </row>
        <row r="570">
          <cell r="B570" t="str">
            <v>ครุภัณฑ์การศึกษา 120611</v>
          </cell>
        </row>
        <row r="571">
          <cell r="A571" t="str">
            <v>2.2.1</v>
          </cell>
          <cell r="B571" t="str">
            <v>ครุภัณฑ์ทดแทนโรงเรียนที่ใช้การศึกษาทางไกลผ่านดาวเทียม New DLTV</v>
          </cell>
          <cell r="C571" t="str">
            <v>ศธ 04002/ว455 ลว. 4 กพ 68 โอนครั้งที่ 239</v>
          </cell>
        </row>
        <row r="572">
          <cell r="A572" t="str">
            <v>2.2.1.1</v>
          </cell>
          <cell r="B572" t="str">
            <v>โรงเรียนวัดแสงมณี</v>
          </cell>
          <cell r="C572" t="str">
            <v>20004 45004900 3110234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A573" t="str">
            <v>2.2.1.2</v>
          </cell>
          <cell r="B573" t="str">
            <v>โรงเรียนวัดอดิศร</v>
          </cell>
          <cell r="C573" t="str">
            <v>20005 45004900 3110235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A574" t="str">
            <v>2.2.1.3</v>
          </cell>
          <cell r="B574" t="str">
            <v>โรงเรียนศาลาลอย</v>
          </cell>
          <cell r="C574" t="str">
            <v>20006 45004900 3110236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A575" t="str">
            <v>2.2.1.4</v>
          </cell>
        </row>
        <row r="576">
          <cell r="A576" t="str">
            <v>2.2.1.5</v>
          </cell>
        </row>
        <row r="577">
          <cell r="A577" t="str">
            <v>2.2.1.6</v>
          </cell>
        </row>
        <row r="578">
          <cell r="A578" t="str">
            <v>2.2.1.7</v>
          </cell>
        </row>
        <row r="579">
          <cell r="A579" t="str">
            <v>2.2.1.8</v>
          </cell>
        </row>
        <row r="580">
          <cell r="A580" t="str">
            <v>2.2.2</v>
          </cell>
          <cell r="B580" t="str">
            <v xml:space="preserve">ครุภัณฑ์ทดแทนห้องเรียน DLTV สำหรับโรงเรียน Stan Alone      </v>
          </cell>
          <cell r="C580" t="str">
            <v>ศธ 04002/ว3517 ลว. 22/สค./2566 โอนครั้งที่ 794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A581" t="str">
            <v>2.2.1.9</v>
          </cell>
          <cell r="B581" t="str">
            <v>คลอง 11 ศาลาครุ</v>
          </cell>
          <cell r="C581" t="str">
            <v>200044200470031113337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</row>
        <row r="582">
          <cell r="A582" t="str">
            <v>2.2.1.10</v>
          </cell>
          <cell r="B582" t="str">
            <v>แสนจำหน่ายวิทยา</v>
          </cell>
          <cell r="C582" t="str">
            <v>200044200470031113339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</row>
        <row r="584">
          <cell r="A584">
            <v>3</v>
          </cell>
          <cell r="B584" t="str">
            <v>โครงการสร้างโอกาสและลดความเหลื่อมล้ำทางการศึกษาในระดับพื้นที่</v>
          </cell>
          <cell r="C584" t="str">
            <v>20004 4520 6900 2000000</v>
          </cell>
        </row>
        <row r="585">
          <cell r="A585">
            <v>3.1</v>
          </cell>
          <cell r="B585" t="str">
            <v xml:space="preserve">กิจกรรมการยกระดับคุณภาพโรงเรียนขยายโอกาส </v>
          </cell>
          <cell r="C585" t="str">
            <v xml:space="preserve">20004 69 00106 00000 </v>
          </cell>
        </row>
        <row r="586">
          <cell r="B586" t="str">
            <v xml:space="preserve"> งบดำเนินงาน 69112xx</v>
          </cell>
          <cell r="C586" t="str">
            <v>20004 4520 6900 2000000</v>
          </cell>
        </row>
        <row r="587">
          <cell r="A587" t="str">
            <v>3.1.1</v>
          </cell>
          <cell r="B587" t="str">
    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    </cell>
          <cell r="C587" t="str">
            <v>ศธ 04002/ว48831 ลว. 17 พ.ย. 68 โอนครั้งที่ 79</v>
          </cell>
          <cell r="F587">
            <v>1200</v>
          </cell>
          <cell r="G587">
            <v>0</v>
          </cell>
          <cell r="H587">
            <v>0</v>
          </cell>
          <cell r="K587">
            <v>800</v>
          </cell>
          <cell r="L587">
            <v>0</v>
          </cell>
        </row>
        <row r="588">
          <cell r="A588" t="str">
            <v>3.1.2</v>
          </cell>
          <cell r="B588" t="str">
    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    </cell>
          <cell r="C588" t="str">
            <v>ศธ 04002/ว50787 ลว.22 ธ.ค. 68 โอนครั้งที่ 161</v>
          </cell>
          <cell r="F588">
            <v>14000</v>
          </cell>
          <cell r="G588">
            <v>0</v>
          </cell>
          <cell r="H588">
            <v>0</v>
          </cell>
          <cell r="K588">
            <v>0</v>
          </cell>
          <cell r="L588">
            <v>0</v>
          </cell>
        </row>
        <row r="589">
          <cell r="A589" t="str">
            <v>3.1.3</v>
          </cell>
          <cell r="B589" t="str">
    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    </cell>
          <cell r="C589" t="str">
            <v>ศธ 04002/ว2335 ลว.29 พค 68 โอนครั้งที่ 543</v>
          </cell>
          <cell r="F589">
            <v>0</v>
          </cell>
          <cell r="G589">
            <v>0</v>
          </cell>
          <cell r="H589">
            <v>0</v>
          </cell>
          <cell r="K589">
            <v>0</v>
          </cell>
          <cell r="L589">
            <v>0</v>
          </cell>
        </row>
        <row r="590">
          <cell r="A590" t="str">
            <v>3.1.3.1</v>
          </cell>
          <cell r="B590" t="str">
    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    </cell>
          <cell r="C590" t="str">
            <v>ศธ 04002/ว40620 ลว.17 ก.ค. 68 โอนครั้งที่ 709</v>
          </cell>
          <cell r="F590">
            <v>0</v>
          </cell>
          <cell r="G590">
            <v>0</v>
          </cell>
          <cell r="H590">
            <v>0</v>
          </cell>
          <cell r="K590">
            <v>0</v>
          </cell>
          <cell r="L590">
            <v>0</v>
          </cell>
        </row>
        <row r="591">
          <cell r="A591">
            <v>4</v>
          </cell>
          <cell r="B591" t="str">
            <v>กิจกรรมพัฒนาการจัดการศึกษาโรงเรียนที่ตั้งในพื้นที่ลักษณะพิเศษ</v>
          </cell>
          <cell r="C591" t="str">
            <v>20004 68 00017 00000</v>
          </cell>
        </row>
        <row r="592">
          <cell r="B592" t="str">
            <v xml:space="preserve"> งบดำเนินงาน 68112xx</v>
          </cell>
          <cell r="C592" t="str">
            <v xml:space="preserve">20004 42006700 2000000 </v>
          </cell>
        </row>
        <row r="593">
          <cell r="A593">
            <v>4.0999999999999996</v>
          </cell>
          <cell r="B593" t="str">
    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    </cell>
          <cell r="C593" t="str">
            <v>ศธ 04002/ว2091 ลว.28 พค 67 โอนครั้งที่ 60</v>
          </cell>
        </row>
        <row r="597">
          <cell r="A597" t="str">
            <v>ง</v>
          </cell>
          <cell r="B597" t="str">
            <v>แผนงานพื้นฐานด้านการพัฒนาและเสริมสร้างศักยภาพทรัพยากรมนุษย์</v>
          </cell>
          <cell r="C597" t="str">
            <v xml:space="preserve">20004 3700 </v>
          </cell>
          <cell r="D597">
            <v>21999479</v>
          </cell>
          <cell r="E597">
            <v>3500000</v>
          </cell>
          <cell r="F597">
            <v>25499479</v>
          </cell>
          <cell r="G597">
            <v>0</v>
          </cell>
          <cell r="H597">
            <v>7265600</v>
          </cell>
          <cell r="I597">
            <v>0</v>
          </cell>
          <cell r="J597">
            <v>0</v>
          </cell>
          <cell r="K597">
            <v>1978050.32</v>
          </cell>
          <cell r="L597">
            <v>13689734.91</v>
          </cell>
          <cell r="M597">
            <v>2566093.77</v>
          </cell>
          <cell r="N597">
            <v>25499479</v>
          </cell>
          <cell r="O597">
            <v>7265600</v>
          </cell>
          <cell r="P597">
            <v>15667785.23</v>
          </cell>
          <cell r="Q597">
            <v>7265600</v>
          </cell>
          <cell r="R597">
            <v>15667785.23</v>
          </cell>
          <cell r="AC597">
            <v>10</v>
          </cell>
          <cell r="AD597">
            <v>5</v>
          </cell>
          <cell r="AE597">
            <v>50</v>
          </cell>
        </row>
        <row r="598">
          <cell r="B598" t="str">
            <v xml:space="preserve"> งบดำเนินงาน 69112xx</v>
          </cell>
        </row>
        <row r="600">
          <cell r="A600">
            <v>1</v>
          </cell>
          <cell r="B600" t="str">
            <v xml:space="preserve">ผลผลิตผู้จบการศึกษาก่อนประถมศึกษา </v>
          </cell>
          <cell r="C600" t="str">
            <v>20004 3720 1000 2000000</v>
          </cell>
        </row>
        <row r="601">
          <cell r="C601" t="str">
            <v>20004 3720 1000 2000000</v>
          </cell>
        </row>
        <row r="603">
          <cell r="B603" t="str">
            <v>ค่าครุภัณฑ์ 6911310</v>
          </cell>
        </row>
        <row r="605">
          <cell r="A605">
            <v>1.1000000000000001</v>
          </cell>
          <cell r="B605" t="str">
            <v xml:space="preserve">กิจกรรมการจัดการศึกษาก่อนประถมศึกษา  </v>
          </cell>
          <cell r="C605" t="str">
            <v>20004 68 05162 00000</v>
          </cell>
        </row>
        <row r="607">
          <cell r="B607" t="str">
            <v xml:space="preserve"> งบดำเนินงาน 69112xx</v>
          </cell>
        </row>
        <row r="644">
          <cell r="A644">
            <v>1</v>
          </cell>
          <cell r="B644" t="str">
            <v>งบสพฐ.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62">
          <cell r="B662" t="str">
            <v>ครุภัณฑ์การศึกษา 120611</v>
          </cell>
        </row>
        <row r="663">
          <cell r="B663" t="str">
            <v>เครื่องเล่นสนามระดับก่อนประถมศึกษาแบบ 2</v>
          </cell>
          <cell r="C663" t="str">
            <v>ศธ04002/ว1802 ลว.8 พค 67 โอนครั้งที่ 7</v>
          </cell>
        </row>
        <row r="664">
          <cell r="A664" t="str">
            <v>1)</v>
          </cell>
          <cell r="B664" t="str">
            <v>โรงเรียนทองพูลอุทิศ</v>
          </cell>
          <cell r="C664" t="str">
            <v>20004350001003110490</v>
          </cell>
        </row>
        <row r="665">
          <cell r="B665" t="str">
            <v>ผูกพัน ครบ 16 กค 67</v>
          </cell>
          <cell r="C665">
            <v>4100385427</v>
          </cell>
        </row>
        <row r="666">
          <cell r="A666" t="str">
            <v>2)</v>
          </cell>
          <cell r="B666" t="str">
            <v>โรงเรียนวัดชัยมังคลาราม</v>
          </cell>
          <cell r="C666" t="str">
            <v>20004350001003110491</v>
          </cell>
        </row>
        <row r="667">
          <cell r="B667" t="str">
            <v>ผูกพัน ครบ 16 กค 67</v>
          </cell>
          <cell r="C667">
            <v>4100398102</v>
          </cell>
        </row>
        <row r="668">
          <cell r="A668" t="str">
            <v>3)</v>
          </cell>
          <cell r="B668" t="str">
            <v>โรงเรียนวัดดอนใหญ่</v>
          </cell>
          <cell r="C668" t="str">
            <v>20004350001003110492</v>
          </cell>
        </row>
        <row r="669">
          <cell r="B669" t="str">
            <v>ผูกพัน ครบ 19 กค 67</v>
          </cell>
          <cell r="C669">
            <v>410034351</v>
          </cell>
        </row>
        <row r="676">
          <cell r="A676" t="str">
            <v>1.1.2</v>
          </cell>
          <cell r="B676" t="str">
            <v xml:space="preserve">เครื่องเล่นสนามระดับก่อนประถมศึกษา แบบ 1 </v>
          </cell>
          <cell r="C676" t="str">
            <v>ศธ04002/ว1802 ลว.8 พค 67 โอนครั้งที่ 7</v>
          </cell>
        </row>
        <row r="677">
          <cell r="A677" t="str">
            <v>1)</v>
          </cell>
          <cell r="B677" t="str">
            <v>โรงเรียนวัดแสงมณี</v>
          </cell>
          <cell r="C677" t="str">
            <v>20004350001003110493</v>
          </cell>
        </row>
        <row r="678">
          <cell r="B678" t="str">
            <v>ผูกพัน ครบ 9 กค 67</v>
          </cell>
          <cell r="C678">
            <v>4100394811</v>
          </cell>
        </row>
        <row r="683">
          <cell r="A683">
            <v>1.2</v>
          </cell>
          <cell r="B683" t="str">
    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    </cell>
          <cell r="C683" t="str">
            <v>20004 67 00080  00000</v>
          </cell>
        </row>
        <row r="684">
          <cell r="B684" t="str">
            <v xml:space="preserve"> งบดำเนินงาน 69112xx</v>
          </cell>
          <cell r="C684" t="str">
            <v>20004 3720 1000 2000000</v>
          </cell>
        </row>
        <row r="685">
          <cell r="A685" t="str">
            <v>1.2.1</v>
          </cell>
          <cell r="B685" t="str">
    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    </cell>
          <cell r="C685" t="str">
            <v>ที่ ศธ04002/ว5680 ลว 20 ธค 66 ครั้งที่ 100</v>
          </cell>
        </row>
        <row r="686">
          <cell r="A686" t="str">
            <v>1.2.2</v>
          </cell>
          <cell r="B686" t="str">
    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    </cell>
          <cell r="C686" t="str">
            <v>ที่ ศธ04002/ว3094 ลว 18 กค 67 ครั้งที่ 230</v>
          </cell>
        </row>
        <row r="691">
          <cell r="A691">
            <v>0</v>
          </cell>
          <cell r="B691" t="str">
            <v>ผลผลิตผู้จบการศึกษาขั้นพื้นฐาน</v>
          </cell>
          <cell r="C691" t="str">
            <v>20004 3720 1000 2000000</v>
          </cell>
        </row>
        <row r="692">
          <cell r="B692" t="str">
            <v xml:space="preserve"> รวมงบดำเนินงาน 69112xx</v>
          </cell>
          <cell r="C692" t="str">
            <v>20004 3720 1000 2000000</v>
          </cell>
        </row>
        <row r="695">
          <cell r="B695" t="str">
            <v>งบลงทุน ครุภัณฑ์ 6911310</v>
          </cell>
        </row>
        <row r="696">
          <cell r="B696" t="str">
            <v>งบลงทุน สิ่งก่อสร้าง 6911320</v>
          </cell>
        </row>
        <row r="697">
          <cell r="A697">
            <v>1.1000000000000001</v>
          </cell>
          <cell r="B697" t="str">
            <v>กิจกรรมการยกระดับคุณภาพการศึกษาตามแนวทางโครงการบ้านนักวิทยาศาสตร์น้อยประเทศไทย</v>
          </cell>
          <cell r="C697" t="str">
            <v>20004 69 00080 00000</v>
          </cell>
        </row>
        <row r="699">
          <cell r="A699" t="str">
            <v>1.1.1</v>
          </cell>
          <cell r="B699" t="str">
    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    </cell>
          <cell r="C699" t="str">
            <v>ที่ ศธ04002/ว5967 ลว 11 ธค 67 ครั้งที่ 119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</row>
        <row r="700">
          <cell r="A700" t="str">
            <v>1.1.2</v>
          </cell>
          <cell r="B700" t="str">
    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    </cell>
          <cell r="C700" t="str">
            <v>ที่ ศธ04002/ว2449 ลว 6 มิ.ย. 68 ครั้งที่ 560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2">
          <cell r="A702">
            <v>1.2</v>
          </cell>
          <cell r="B702" t="str">
            <v>กิจกรรมการสนับสนุนการศึกษาขั้นพื้นฐาน</v>
          </cell>
          <cell r="C702" t="str">
            <v>20004 69 00146 00000</v>
          </cell>
        </row>
        <row r="703">
          <cell r="B703" t="str">
            <v xml:space="preserve"> งบดำเนินงาน 69112xx </v>
          </cell>
          <cell r="C703" t="str">
            <v>20004 3720 1000 2000000</v>
          </cell>
        </row>
        <row r="704">
          <cell r="A704" t="str">
            <v>1.2.1</v>
          </cell>
          <cell r="B704" t="str">
            <v xml:space="preserve">ค่าเช่าใช้บริการสัญญาณอินเทอร์เน็ต </v>
          </cell>
          <cell r="F704">
            <v>649302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40894.800000000003</v>
          </cell>
          <cell r="L704">
            <v>608406.6</v>
          </cell>
        </row>
        <row r="705">
          <cell r="A705" t="str">
            <v>1)</v>
          </cell>
          <cell r="B705" t="str">
            <v xml:space="preserve">ค่าเช่าใช้บริการสัญญาณอินเทอร์เน็ต 6 เดือน (ตุลาคม 2568 – มีนาคม 2569)   649,302.-บาท </v>
          </cell>
          <cell r="C705" t="str">
            <v>ศธ 04002/ว1923   ลว. 4 ก.พ. 69/ โอนครั้งที่ 277</v>
          </cell>
        </row>
        <row r="706">
          <cell r="A706" t="str">
            <v>2)</v>
          </cell>
          <cell r="B706" t="str">
            <v>ค่าเช่าใช้บริการสัญญาณอินเทอร์เน็ต  9 เดือน (มกราคม - กันยายน 2568) 973,953 บาท</v>
          </cell>
          <cell r="C706" t="str">
            <v>ศธ 04002/ว6222 ลว. 25 ธค 67 โอนครั้งที่ 160</v>
          </cell>
        </row>
        <row r="707">
          <cell r="A707" t="str">
            <v>1.2.2</v>
          </cell>
          <cell r="B707" t="str">
            <v xml:space="preserve">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    </cell>
          <cell r="C707" t="str">
            <v>ศธ 04002/ว2323 ลว. 11 ก.พ.69 โอนครั้งที่ 292</v>
          </cell>
          <cell r="F707">
            <v>10000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8520</v>
          </cell>
          <cell r="L707">
            <v>0</v>
          </cell>
        </row>
        <row r="708">
          <cell r="A708">
            <v>1.3</v>
          </cell>
          <cell r="B708" t="str">
            <v>กิจกรรมส่งเสริมการอ่าน</v>
          </cell>
          <cell r="C708" t="str">
            <v>20004 69 00147 00000</v>
          </cell>
        </row>
        <row r="710">
          <cell r="A710" t="str">
            <v>1.3.1</v>
          </cell>
          <cell r="B710" t="str">
    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    </cell>
          <cell r="C710" t="str">
            <v>ศธ04002/ว3738 ลว. 4 มี.ค. 69 ครั้งที่ 341</v>
          </cell>
          <cell r="F710">
            <v>10000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</row>
        <row r="711">
          <cell r="A711" t="str">
            <v>1.3.1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A712">
            <v>1.4</v>
          </cell>
          <cell r="B712" t="str">
            <v>กิจกรรมการบริหารจัดการในเขตพื้นที่การศึกษา</v>
          </cell>
          <cell r="C712" t="str">
            <v>20004 69 00148 00000</v>
          </cell>
        </row>
        <row r="714">
          <cell r="B714" t="str">
            <v xml:space="preserve"> งบดำเนินงาน 69112xx </v>
          </cell>
        </row>
        <row r="719">
          <cell r="A719" t="str">
            <v>1.4.1</v>
          </cell>
          <cell r="B719" t="str">
            <v>งบประจำ บริหารจัดการสำนักงาน 790,000 บาท</v>
          </cell>
        </row>
        <row r="720">
          <cell r="A720">
            <v>1</v>
          </cell>
          <cell r="F720">
            <v>0</v>
          </cell>
        </row>
        <row r="721">
          <cell r="A721" t="str">
            <v>1)</v>
          </cell>
          <cell r="F721">
            <v>180000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10062.040000000001</v>
          </cell>
          <cell r="L721">
            <v>0</v>
          </cell>
        </row>
        <row r="722">
          <cell r="F722">
            <v>170000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F724">
            <v>75000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25">
          <cell r="F725">
            <v>32710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F726">
            <v>100000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27">
          <cell r="F727">
            <v>65000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</row>
        <row r="729">
          <cell r="F729">
            <v>200000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C730" t="str">
            <v>ศธ04002/ว6334 ลว.21 เม.ย. 69 ครั้งที่ 3 โอนครั้งที่ 440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</row>
        <row r="747">
          <cell r="E747">
            <v>4200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2">
          <cell r="E752">
            <v>18000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4"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E755">
            <v>25800</v>
          </cell>
          <cell r="F755">
            <v>25800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D756">
            <v>0</v>
          </cell>
          <cell r="E756">
            <v>129290</v>
          </cell>
          <cell r="F756">
            <v>129290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</row>
        <row r="759">
          <cell r="A759" t="str">
            <v>2.4.2)</v>
          </cell>
          <cell r="B759" t="str">
            <v>โครงการสร้างเครือข่ายตรวจสอบภายใน 25,000 บาท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</row>
        <row r="760">
          <cell r="A760" t="str">
            <v>2.4.3)</v>
          </cell>
          <cell r="B760" t="str">
    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  อนุมัติครั้งที่ 1   25,550 บาท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</row>
        <row r="761">
          <cell r="A761" t="str">
            <v>2.4.4)</v>
          </cell>
          <cell r="B761" t="str">
    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    </cell>
          <cell r="E761">
            <v>65000</v>
          </cell>
          <cell r="F761">
            <v>65000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A762" t="str">
            <v>2.4.5)</v>
          </cell>
          <cell r="B762" t="str">
    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  24,195 บาท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A763">
            <v>0</v>
          </cell>
          <cell r="B763" t="str">
            <v>อนุมัติ ครั้งที่ 2  225,805 บาท</v>
          </cell>
        </row>
        <row r="764">
          <cell r="A764" t="str">
            <v>2.4.6)</v>
          </cell>
          <cell r="B764" t="str">
            <v>โครงการยกย่องเชิดชูเกียรติข้าราชการครูและบุคลากรทางการศึกษา 80,000 บาท อนุมัติครั้งที่ 1    30,000 บาท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A765" t="str">
            <v>2.4.7)</v>
          </cell>
          <cell r="B765" t="str">
            <v>โครงการพัฒนาสมรรถนะข้าราชการครูและบุคลากรทางการศึกษา 100,000 บาท  อนุมัติครั้งที่ 1 30,000 บาท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A766" t="str">
            <v>2.4.8)</v>
          </cell>
          <cell r="B766" t="str">
            <v>โครงการประชุม อ.ก.ค.ศ. เขตพื้นที่ 258,060 บาท  อนุมัติครั้งที่ 1   95,000 บาท</v>
          </cell>
          <cell r="E766">
            <v>25000</v>
          </cell>
          <cell r="F766">
            <v>25000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</row>
        <row r="767">
          <cell r="A767" t="str">
            <v>2.4.9)</v>
          </cell>
          <cell r="B767" t="str">
            <v>โครงการกิจกรรมการบริหารอัตรากำลังในสถานศึกษาระดับเขตพื้นที่การศึกษาฯ 80,145 บาท  อนุมัติครั้งที่ 1    30,000 บาท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</row>
        <row r="768">
          <cell r="A768" t="str">
            <v>2.4.10)</v>
          </cell>
          <cell r="B768" t="str">
            <v>โครงการพัฒนาประสิทธิภาพการบริหารจัดการงานอำนวยการ 148,490 บาท  อนุมัติครั้งที่ 1    41,650 บาท</v>
          </cell>
          <cell r="E768">
            <v>19290</v>
          </cell>
          <cell r="F768">
            <v>19290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 t="str">
            <v>2.4.11)</v>
          </cell>
          <cell r="B769" t="str">
            <v>โครงการพัฒนาระบบข้อมูลสารสนเทศ 30,000 บาท</v>
          </cell>
          <cell r="E769">
            <v>20000</v>
          </cell>
          <cell r="F769">
            <v>20000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825">
          <cell r="A825" t="str">
            <v>2.1.4</v>
          </cell>
        </row>
        <row r="826">
          <cell r="A826" t="str">
            <v>1)</v>
          </cell>
        </row>
        <row r="828">
          <cell r="A828" t="str">
            <v>2)</v>
          </cell>
        </row>
        <row r="830">
          <cell r="A830" t="str">
            <v>3)</v>
          </cell>
        </row>
        <row r="832">
          <cell r="A832" t="str">
            <v>4)</v>
          </cell>
        </row>
        <row r="834">
          <cell r="A834">
            <v>1.5</v>
          </cell>
          <cell r="B834" t="str">
            <v>กิจกรรมการจัดการศึกษาประถมศึกษาสำหรับโรงเรียนปกติ</v>
          </cell>
          <cell r="C834" t="str">
            <v>20004 69 05164 00000</v>
          </cell>
        </row>
        <row r="835">
          <cell r="B835" t="str">
            <v>งบดำเนินงาน  69112xx</v>
          </cell>
        </row>
        <row r="838">
          <cell r="C838" t="str">
            <v>ศธ04002/ว46832 ลว.17 ต.ค. 68 ครั้งที่ 7  2,000,000 บาท</v>
          </cell>
        </row>
        <row r="839">
          <cell r="B839" t="str">
            <v>ค่าสาธารณูปโภค    900,000 บาท อนุมัตครั้งที่ 1 300,000 บาท ครั้งที่ 2  140,000 บาท</v>
          </cell>
          <cell r="C839" t="str">
            <v>ศธ04002/ว46832 ลว.17 ต.ค. 68 ครั้งที่ 7  2,000,000 บาท</v>
          </cell>
          <cell r="E839">
            <v>440000</v>
          </cell>
          <cell r="G839">
            <v>0</v>
          </cell>
          <cell r="H839">
            <v>0</v>
          </cell>
          <cell r="K839">
            <v>414297.93</v>
          </cell>
          <cell r="L839">
            <v>0</v>
          </cell>
        </row>
        <row r="841">
          <cell r="A841" t="str">
            <v>2)</v>
          </cell>
          <cell r="B841" t="str">
            <v>ค้าจ้างเหมาบริการ ลูกจ้างสพป.ปท.2 15000x5คนx12 เดือน 900,000 บาท จัดสรรครั้งที่ 1  225,000 บาท</v>
          </cell>
          <cell r="C841" t="str">
            <v>ศธ04002/ว46832 ลว.17 ต.ค. 68 ครั้งที่ 7  2,000,000 บาท</v>
          </cell>
          <cell r="E841">
            <v>430000</v>
          </cell>
          <cell r="G841">
            <v>0</v>
          </cell>
          <cell r="H841">
            <v>0</v>
          </cell>
          <cell r="K841">
            <v>426709.69</v>
          </cell>
          <cell r="L841">
            <v>0</v>
          </cell>
        </row>
        <row r="842">
          <cell r="B842" t="str">
            <v>ค้าจ้างเหมาบริการ ลูกจ้างสพป.ปท.2 ครั้งที่ 2  75,000 บาท ยืมยกย่องเชิดชูเกียรติ 50,000 บาท</v>
          </cell>
          <cell r="C842" t="str">
            <v>ศธ04002/ว2369 ลว.11 ก.พ.69 ครั้งที่ 294  500,000 บาท</v>
          </cell>
        </row>
        <row r="843">
          <cell r="A843" t="str">
            <v>3)</v>
          </cell>
          <cell r="B843" t="str">
            <v>ค่าใช้จ่ายในการประชุม อ.ก.ค.ศ. เขตพื้นที่การศึกษา  60,000 บาท</v>
          </cell>
          <cell r="C843" t="str">
            <v>ศธ04002/ว46832 ลว.17 ต.ค. 68 ครั้งที่ 7  2,000,000 บาท</v>
          </cell>
        </row>
        <row r="844">
          <cell r="A844" t="str">
            <v>3)</v>
          </cell>
          <cell r="B844" t="str">
            <v xml:space="preserve">ค่าซ่อมแซมยานพาหนะและขนส่ง 240,000 บาท ครั้งที่ 1  25,000 บาท </v>
          </cell>
          <cell r="C844" t="str">
            <v>ศธ04002/ว46832 ลว.17 ต.ค. 68 ครั้งที่ 7  2,000,000 บาท</v>
          </cell>
          <cell r="E844">
            <v>25000</v>
          </cell>
          <cell r="G844">
            <v>0</v>
          </cell>
          <cell r="H844">
            <v>0</v>
          </cell>
          <cell r="K844">
            <v>14162.52</v>
          </cell>
          <cell r="L844">
            <v>0</v>
          </cell>
        </row>
        <row r="846">
          <cell r="A846" t="str">
            <v>4)</v>
          </cell>
          <cell r="B846" t="str">
            <v>ค่าซ่อมแซมครุภัณฑ์ 200,000 บาท ครั้งที่ 1  127,290 บาท</v>
          </cell>
          <cell r="C846" t="str">
            <v>ศธ04002/ว46832 ลว.17 ต.ค. 68 ครั้งที่ 7  2,000,000 บาท</v>
          </cell>
          <cell r="E846">
            <v>127290</v>
          </cell>
          <cell r="G846">
            <v>0</v>
          </cell>
          <cell r="H846">
            <v>0</v>
          </cell>
          <cell r="K846">
            <v>120482.81</v>
          </cell>
          <cell r="L846">
            <v>0</v>
          </cell>
        </row>
        <row r="847">
          <cell r="A847" t="str">
            <v>5)</v>
          </cell>
          <cell r="B847" t="str">
            <v>ค่าวัสดุสำนักงาน 350000 บาท ครั้งที่ 1 150,000 บาทครั้งที่ 2   25,000 บาท</v>
          </cell>
          <cell r="C847" t="str">
            <v>ศธ04002/ว46832 ลว.17 ต.ค. 68 ครั้งที่ 7  2,000,000 บาท</v>
          </cell>
          <cell r="E847">
            <v>175000</v>
          </cell>
          <cell r="G847">
            <v>0</v>
          </cell>
          <cell r="H847">
            <v>0</v>
          </cell>
          <cell r="K847">
            <v>169289.05</v>
          </cell>
          <cell r="L847">
            <v>0</v>
          </cell>
        </row>
        <row r="848">
          <cell r="A848" t="str">
            <v>5.1)</v>
          </cell>
          <cell r="B848" t="str">
            <v>ค่าวัสดุสำนักงาน ครั้งที่ 2  25,000 บาท</v>
          </cell>
          <cell r="C848" t="str">
            <v>ศธ04002/ว2369 ลว.11 ก.พ.69 ครั้งที่ 294  500,000 บาท</v>
          </cell>
        </row>
        <row r="849">
          <cell r="A849" t="str">
            <v>7)</v>
          </cell>
          <cell r="B849" t="str">
            <v>ค่าน้ำมันเชื้อเพลิงและหล่อลื่น 200,000 บาท อนุมัติครั้งที่ 1 60,000 บาท</v>
          </cell>
          <cell r="C849" t="str">
            <v>ศธ04002/ว46832 ลว.17 ต.ค. 68 ครั้งที่ 7  2,000,000 บาท</v>
          </cell>
          <cell r="E849">
            <v>60000</v>
          </cell>
          <cell r="G849">
            <v>0</v>
          </cell>
          <cell r="H849">
            <v>0</v>
          </cell>
          <cell r="K849">
            <v>53150</v>
          </cell>
          <cell r="L849">
            <v>0</v>
          </cell>
        </row>
        <row r="851">
          <cell r="A851" t="str">
            <v>8.1)</v>
          </cell>
          <cell r="B851" t="str">
            <v xml:space="preserve">ค่าใช้จ่ายในการเดินทางไปราชการและค่าใช้จ่ายในการประชุม งบประมาณ 110,000 บาท อนุมัติครั้งที่ 1 65,000 บาท </v>
          </cell>
          <cell r="C851" t="str">
            <v>ศธ04002/ว46832 ลว.17 ต.ค. 68 ครั้งที่ 7  2,000,000 บาท</v>
          </cell>
          <cell r="E851">
            <v>110000</v>
          </cell>
          <cell r="G851">
            <v>0</v>
          </cell>
          <cell r="H851">
            <v>0</v>
          </cell>
          <cell r="K851">
            <v>72525.48</v>
          </cell>
          <cell r="L851">
            <v>2016</v>
          </cell>
        </row>
        <row r="853">
          <cell r="A853" t="str">
            <v>9)</v>
          </cell>
          <cell r="B853" t="str">
            <v>งบกลาง 200,000 บาท กลยุทธ์ที่ 1 ยืม 62,000 บาท ค่าสาธารณูปโภคยืม 100,000 บาท กลยุทย์ 2 ยืม 30710 บาท</v>
          </cell>
          <cell r="C853" t="str">
            <v>ศธ04002/ว46832 ลว.17 ต.ค. 68 ครั้งที่ 7  2,000,000 บาท</v>
          </cell>
          <cell r="E853">
            <v>0</v>
          </cell>
        </row>
        <row r="856">
          <cell r="A856">
            <v>2</v>
          </cell>
          <cell r="B856" t="str">
            <v>งบกลยุทธ์ ของสพป.ปท.2 1,800,000 บาท</v>
          </cell>
          <cell r="C856" t="str">
            <v>ศธ04002/ว46832 ลว.17 ต.ค. 68 ครั้งที่ 7  2,000,000 บาท</v>
          </cell>
        </row>
        <row r="857">
          <cell r="A857" t="str">
            <v>2.1)</v>
          </cell>
          <cell r="B857" t="str">
            <v>กลยุทธ์ที่ 1 ยกระดับคุณภาพการศึกษา 391,200 บาท จัดสรรครั้งที่ 1 362,000 บาท จัดครั้งที่ 2   4,200 บาท</v>
          </cell>
        </row>
        <row r="858">
          <cell r="A858" t="str">
            <v>2.1.1)</v>
          </cell>
          <cell r="B858" t="str">
            <v>โครงการพัฒนาหลักสูตรสถานศึกษาและกระบวนการจัดการเรียนรู้สู่ฐานสมรรถนะ 67,950 บาท</v>
          </cell>
          <cell r="C858" t="str">
            <v>ศธ04002/ว46832 ลว.17 ต.ค. 68 ครั้งที่ 7  2,000,000 บาท</v>
          </cell>
          <cell r="E858">
            <v>67950</v>
          </cell>
          <cell r="G858">
            <v>0</v>
          </cell>
          <cell r="H858">
            <v>0</v>
          </cell>
          <cell r="K858">
            <v>56950</v>
          </cell>
          <cell r="L858">
            <v>0</v>
          </cell>
        </row>
        <row r="859">
          <cell r="B859" t="str">
            <v>อนุมพิ่มครั้งที่ 2   49,950 บาท</v>
          </cell>
          <cell r="C859" t="str">
            <v>ศธ04002/ว2369 ลว.11 ก.พ.69 ครั้งที่ 294  500,000 บาท</v>
          </cell>
        </row>
        <row r="860">
          <cell r="A860" t="str">
            <v>2.1.2)</v>
          </cell>
          <cell r="B860" t="str">
            <v>โครงการขับเคลื่อนพัฒนาระบบการประกันคุณภาพภายในโดยใช้กลุ่มเครือข่ายสถานศึกษาแบบยั่งยืน 50,000 บาท</v>
          </cell>
          <cell r="C860" t="str">
            <v>ศธ04002/ว46832 ลว.17 ต.ค. 68 ครั้งที่ 7  2,000,000 บาท</v>
          </cell>
          <cell r="E860">
            <v>50000</v>
          </cell>
          <cell r="G860">
            <v>0</v>
          </cell>
          <cell r="H860">
            <v>0</v>
          </cell>
          <cell r="K860">
            <v>30600</v>
          </cell>
          <cell r="L860">
            <v>0</v>
          </cell>
        </row>
        <row r="861">
          <cell r="B861" t="str">
            <v>อนุมพิ่มครั้งที่ 2  30,000 บาท</v>
          </cell>
          <cell r="C861" t="str">
            <v>ศธ04002/ว2369 ลว.11 ก.พ.69 ครั้งที่ 294  500,000 บาท</v>
          </cell>
          <cell r="G861">
            <v>0</v>
          </cell>
          <cell r="H861">
            <v>0</v>
          </cell>
          <cell r="K861">
            <v>0</v>
          </cell>
          <cell r="L861">
            <v>0</v>
          </cell>
        </row>
        <row r="862">
          <cell r="A862" t="str">
            <v>2.1.3)</v>
          </cell>
          <cell r="B862" t="str">
            <v>โครงการส่งเสริมประสิทธิผลการสอนของครูโดยการใช้ปัญญาประดิษฐ์ (AI) บนแพลตฟอร์ดิจิทัล 43,850 บาท</v>
          </cell>
          <cell r="C862" t="str">
            <v>ศธ04002/ว46832 ลว.17 ต.ค. 68 ครั้งที่ 7  2,000,000 บาท</v>
          </cell>
          <cell r="E862">
            <v>43850</v>
          </cell>
          <cell r="G862">
            <v>0</v>
          </cell>
          <cell r="H862">
            <v>0</v>
          </cell>
          <cell r="K862">
            <v>0</v>
          </cell>
          <cell r="L862">
            <v>0</v>
          </cell>
        </row>
        <row r="863">
          <cell r="B863" t="str">
            <v>อนุมัติครั้งที่ 2 31850 บาท</v>
          </cell>
          <cell r="C863" t="str">
            <v>ศธ04002/ว2369 ลว.11 ก.พ.69 ครั้งที่ 294  500,000 บาท</v>
          </cell>
        </row>
        <row r="864">
          <cell r="A864" t="str">
            <v>2.1.4</v>
          </cell>
          <cell r="B864" t="str">
            <v xml:space="preserve">โครงการโรงเรียนคุณธรรม สพฐ. 25,000 บาท </v>
          </cell>
          <cell r="C864" t="str">
            <v>ศธ04002/ว2369 ลว.11 ก.พ.69 ครั้งที่ 294  500,000 บาท</v>
          </cell>
          <cell r="E864">
            <v>25000</v>
          </cell>
          <cell r="G864">
            <v>0</v>
          </cell>
          <cell r="H864">
            <v>0</v>
          </cell>
          <cell r="K864">
            <v>0</v>
          </cell>
          <cell r="L864">
            <v>0</v>
          </cell>
        </row>
        <row r="865">
          <cell r="A865" t="str">
            <v>2.1.5</v>
          </cell>
          <cell r="B865" t="str">
            <v>โครงการส่งเสริมคุณภาพการจัดการเรียนรู้แนวใหม่  จำนวนเงิน 104,400 บาท อนุมัติครั้งที่ 1   30,000 บาทครั้งที่ 2   63,200 บาท ครั้งที่ 3    4200 บาท</v>
          </cell>
          <cell r="C865" t="str">
            <v>ศธ04002/ว46832 ลว.17 ต.ค. 68 ครั้งที่ 7  2,000,000 บาท</v>
          </cell>
          <cell r="E865">
            <v>93200</v>
          </cell>
          <cell r="G865">
            <v>0</v>
          </cell>
          <cell r="H865">
            <v>0</v>
          </cell>
          <cell r="K865">
            <v>27320</v>
          </cell>
          <cell r="L865">
            <v>0</v>
          </cell>
        </row>
        <row r="866">
          <cell r="B866" t="str">
            <v>อนุมัติครั้งที่ 2  63,200 บาท</v>
          </cell>
          <cell r="C866" t="str">
            <v>ศธ04002/ว2369 ลว.11 ก.พ.69 ครั้งที่ 294  500,000 บาท</v>
          </cell>
        </row>
        <row r="868">
          <cell r="A868" t="str">
            <v>2.1.6)</v>
          </cell>
          <cell r="B868" t="str">
            <v>โครงการวัดและประเมินผลเพื่อพัฒนาการเรียนรู้ของผู้เรียน  100,000 บาท อนุมัติครั้งที่  1   82,000 บาท</v>
          </cell>
          <cell r="C868" t="str">
            <v>ศธ04002/ว46832 ลว.17 ต.ค. 68 ครั้งที่ 7  2,000,000 บาท</v>
          </cell>
          <cell r="E868">
            <v>82000</v>
          </cell>
          <cell r="G868">
            <v>0</v>
          </cell>
          <cell r="H868">
            <v>0</v>
          </cell>
          <cell r="K868">
            <v>80450</v>
          </cell>
          <cell r="L868">
            <v>0</v>
          </cell>
        </row>
        <row r="872">
          <cell r="A872" t="str">
            <v>2.2)</v>
          </cell>
          <cell r="B872" t="str">
            <v>กลยุทธ์ที่ 2 เพิ่มโอกาสและความเสมอภาคทางการศึกษา 98,710 บาท จัดสรรครั้งที่ 1 50,000 บาท ยืมงบกลาง 30710 บาท</v>
          </cell>
          <cell r="D872">
            <v>0</v>
          </cell>
        </row>
        <row r="873">
          <cell r="A873" t="str">
            <v>2.2.1)</v>
          </cell>
          <cell r="B873" t="str">
            <v>โครงการเสริมสร้างพลเมืองดี วิถีประชาธิปไตยในสถานศึกษา ประจำปี 2569  10,000 บาท</v>
          </cell>
          <cell r="C873" t="str">
            <v>ศธ04002/ว46832 ลว.17 ต.ค. 68 ครั้งที่ 7  2,000,000 บาท</v>
          </cell>
          <cell r="E873">
            <v>10000</v>
          </cell>
          <cell r="G873">
            <v>0</v>
          </cell>
          <cell r="H873">
            <v>0</v>
          </cell>
          <cell r="K873">
            <v>7200</v>
          </cell>
          <cell r="L873">
            <v>0</v>
          </cell>
        </row>
        <row r="874">
          <cell r="A874" t="str">
            <v>.2.2.2)</v>
          </cell>
          <cell r="B874" t="str">
            <v>โครงการวัดและประเมินผลการจัดการศึกษาโดยครอบครัว ประจำปี 2569 10,710 บาท</v>
          </cell>
          <cell r="C874" t="str">
            <v>ศธ04002/ว46832 ลว.17 ต.ค. 68 ครั้งที่ 7  2,000,000 บาท</v>
          </cell>
          <cell r="E874">
            <v>10710</v>
          </cell>
          <cell r="G874">
            <v>0</v>
          </cell>
          <cell r="H874">
            <v>0</v>
          </cell>
          <cell r="K874">
            <v>10200</v>
          </cell>
          <cell r="L874">
            <v>0</v>
          </cell>
        </row>
        <row r="875">
          <cell r="A875" t="str">
            <v>2.2.3)</v>
          </cell>
          <cell r="B875" t="str">
            <v>โครงการพัฒนาสมรรถนะการจัดการเรียนรู้สำหรับเด็กที่มีความต้องการพิเศษ 60,000 บาท</v>
          </cell>
          <cell r="C875" t="str">
            <v>ศธ04002/ว46832 ลว.17 ต.ค. 68 ครั้งที่ 7  2,000,000 บาท</v>
          </cell>
          <cell r="E875">
            <v>60000</v>
          </cell>
          <cell r="G875">
            <v>0</v>
          </cell>
          <cell r="H875">
            <v>0</v>
          </cell>
          <cell r="K875">
            <v>60000</v>
          </cell>
          <cell r="L875">
            <v>0</v>
          </cell>
        </row>
        <row r="879">
          <cell r="A879" t="str">
            <v>2.3)</v>
          </cell>
          <cell r="B879" t="str">
    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    </cell>
          <cell r="C879" t="str">
            <v>ศธ04002/ว46832 ลว.17 ต.ค. 68 ครั้งที่ 7  2,000,000 บาท</v>
          </cell>
        </row>
        <row r="880">
          <cell r="A880" t="str">
            <v>2.3.1)</v>
          </cell>
          <cell r="B880" t="str">
            <v>โครงการส่งเสริมทักษะชีวิตให้กับนักเรียน 30,000 บาท</v>
          </cell>
          <cell r="C880" t="str">
            <v>ศธ04002/ว46832 ลว.17 ต.ค. 68 ครั้งที่ 7  2,000,000 บาท</v>
          </cell>
          <cell r="E880">
            <v>30000</v>
          </cell>
          <cell r="G880">
            <v>0</v>
          </cell>
          <cell r="H880">
            <v>0</v>
          </cell>
          <cell r="K880">
            <v>24850</v>
          </cell>
          <cell r="L880">
            <v>0</v>
          </cell>
        </row>
        <row r="881">
          <cell r="A881" t="str">
            <v>2.3.2)</v>
          </cell>
          <cell r="B881" t="str">
            <v>โครงการพัฒนาระบบและกลไกดูแลความปลอดภัย 45,800 บาท อนุมัติครั้งที่ 1   20,000 บาท ครั้งที่ 3   25,800 บาท</v>
          </cell>
          <cell r="C881" t="str">
            <v>ศธ04002/ว46832 ลว.17 ต.ค. 68 ครั้งที่ 7  2,000,000 บาท</v>
          </cell>
          <cell r="E881">
            <v>20000</v>
          </cell>
          <cell r="G881">
            <v>0</v>
          </cell>
          <cell r="H881">
            <v>0</v>
          </cell>
          <cell r="K881">
            <v>15080</v>
          </cell>
          <cell r="L881">
            <v>0</v>
          </cell>
        </row>
        <row r="882">
          <cell r="A882" t="str">
            <v>2.4)</v>
          </cell>
          <cell r="B882" t="str">
    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    </cell>
          <cell r="C882" t="str">
            <v>ศธ04002/ว46832 ลว.17 ต.ค. 68 ครั้งที่ 7  2,000,000 บาท</v>
          </cell>
        </row>
        <row r="883">
          <cell r="A883">
            <v>1</v>
          </cell>
          <cell r="B883" t="str">
            <v>งบกลาง  กลยุทธ์ที่ 4</v>
          </cell>
        </row>
        <row r="884">
          <cell r="A884" t="str">
            <v>2.4.1)</v>
          </cell>
          <cell r="B884" t="str">
            <v>โครงการเพิ่มประสิทธิภาพการบริหารจัดการงานนโยบายและแผนและการบริหารงบประมาณ 75,000 บาท อนุมัติครั้งที่ 1   47,000 บาท</v>
          </cell>
          <cell r="C884" t="str">
            <v>ศธ04002/ว46832 ลว.17 ต.ค. 68 ครั้งที่ 7  2,000,000 บาท</v>
          </cell>
          <cell r="E884">
            <v>47000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40285</v>
          </cell>
          <cell r="L884">
            <v>0</v>
          </cell>
        </row>
        <row r="885"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E886">
            <v>64745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10625</v>
          </cell>
          <cell r="L886">
            <v>0</v>
          </cell>
        </row>
        <row r="887">
          <cell r="E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</row>
        <row r="888">
          <cell r="E888">
            <v>250000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6075</v>
          </cell>
          <cell r="L888">
            <v>87800</v>
          </cell>
        </row>
        <row r="890">
          <cell r="E890">
            <v>30000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24625</v>
          </cell>
          <cell r="L890">
            <v>0</v>
          </cell>
        </row>
        <row r="891">
          <cell r="E891">
            <v>30000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3320</v>
          </cell>
          <cell r="L891">
            <v>0</v>
          </cell>
        </row>
        <row r="892">
          <cell r="E892">
            <v>95000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70564</v>
          </cell>
          <cell r="L892">
            <v>0</v>
          </cell>
        </row>
        <row r="893">
          <cell r="E893">
            <v>80145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420</v>
          </cell>
          <cell r="L893">
            <v>0</v>
          </cell>
        </row>
        <row r="894">
          <cell r="E894">
            <v>43110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41650</v>
          </cell>
          <cell r="L894">
            <v>0</v>
          </cell>
        </row>
        <row r="895"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</row>
        <row r="896"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L896">
            <v>0</v>
          </cell>
        </row>
        <row r="899">
          <cell r="A899" t="str">
            <v>1)</v>
          </cell>
          <cell r="B899" t="str">
            <v xml:space="preserve">ค่าตอบแทนวิทยากรสอนอิสลามศึกษารายชั่วโมง </v>
          </cell>
          <cell r="F899">
            <v>312000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274000</v>
          </cell>
        </row>
        <row r="900">
          <cell r="A900" t="str">
            <v>1.1)</v>
          </cell>
          <cell r="B900" t="str">
    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    </cell>
          <cell r="C900" t="str">
            <v>ศธ 04002/ว50200 ลว 9 ธ.ค. 68 โอนครั้งที่ 134</v>
          </cell>
        </row>
        <row r="902">
          <cell r="A902" t="str">
            <v>1.2)</v>
          </cell>
          <cell r="B902" t="str">
            <v>ค่าขนย้ายสิ่งของส่วนตัวในการเดินทางไปราชการประจำของข้าราชการ</v>
          </cell>
          <cell r="C902" t="str">
            <v>ศธ 04002/ว2956  ลว 19 กุมภาพันธ์ 2569 โอนครั้งที่ 315</v>
          </cell>
          <cell r="F902">
            <v>29212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29212</v>
          </cell>
          <cell r="L902">
            <v>0</v>
          </cell>
        </row>
        <row r="903">
          <cell r="A903" t="str">
            <v>1.2.1)</v>
          </cell>
          <cell r="B903" t="str">
            <v>ค่าขนย้ายสิ่งของส่วนตัวในการเดินทางไปราชการประจำของข้าราชการ ผอ 16,432 บาท รองอภิเชษฐ์ 12,780 บาท</v>
          </cell>
          <cell r="C903" t="str">
            <v>ศธ 04002/ว6234  ลว 25 ธค 67 โอนครั้งที่ 161</v>
          </cell>
        </row>
        <row r="904">
          <cell r="A904" t="str">
            <v>1.2.2)</v>
          </cell>
          <cell r="B904" t="str">
    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    </cell>
          <cell r="C904" t="str">
            <v>ศธ 04002/ว366  ลว 29 ม.ค. 68 โอนครั้งที่ 230</v>
          </cell>
        </row>
        <row r="905">
          <cell r="A905" t="str">
            <v>1.3)</v>
          </cell>
          <cell r="B905" t="str">
    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    </cell>
          <cell r="C905" t="str">
            <v>ศธ 04002/ว805  ลว 27 กพ 68 โอนครั้งที่ 295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</row>
        <row r="906">
          <cell r="A906" t="str">
            <v>1.3.1)</v>
          </cell>
          <cell r="B906" t="str">
    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    </cell>
          <cell r="C906" t="str">
            <v>ศธ 04002/ว1307  ลว 28 มีค 68 โอนครั้งที่ 377</v>
          </cell>
        </row>
        <row r="907">
          <cell r="A907" t="str">
            <v>2)</v>
          </cell>
          <cell r="B907" t="str">
    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    </cell>
          <cell r="C907" t="str">
            <v>ศธ 04002/ว40514 ลว 16 ก.ค 68 โอนครั้งที่ 697</v>
          </cell>
        </row>
        <row r="908">
          <cell r="A908" t="str">
            <v>3)</v>
          </cell>
          <cell r="B908" t="str">
            <v xml:space="preserve">ค่าตอบแทนคณะกรรมการตรวจการจ้างและผู้ควบคุมงาน </v>
          </cell>
          <cell r="C908" t="str">
            <v>ศธ 04002/ว ลว 25  ก.ค 68 โอนครั้งที่ 746</v>
          </cell>
        </row>
        <row r="910">
          <cell r="B910" t="str">
            <v>งบลงทุน  ค่าครุภัณฑ์  6911310</v>
          </cell>
        </row>
        <row r="934">
          <cell r="A934" t="str">
            <v>2.1.5.2</v>
          </cell>
        </row>
        <row r="935">
          <cell r="A935" t="str">
            <v>2.1.5.2.1</v>
          </cell>
          <cell r="B935" t="str">
            <v>โทรทัศน์แอลอีดี(LEDTV)แบบSmartTVระดับความละเอียดจอภาพ3840x2160พิกเซล ขนาด 55 นิ้ว เครื่องละ 23,3000 บาท</v>
          </cell>
          <cell r="C935" t="str">
            <v>ศธ04002/ว1802 ลว.8 พค 67 โอนครั้งที่ 7</v>
          </cell>
        </row>
        <row r="936">
          <cell r="A936" t="str">
            <v>1)</v>
          </cell>
          <cell r="B936" t="str">
            <v>โรงเรียนวัดทศทิศ</v>
          </cell>
          <cell r="C936" t="str">
            <v>20004350002003112042</v>
          </cell>
        </row>
        <row r="937">
          <cell r="B937" t="str">
            <v>ผูกพัน ครบ 26 มิย 67</v>
          </cell>
          <cell r="C937">
            <v>4100395240</v>
          </cell>
        </row>
        <row r="939">
          <cell r="A939" t="str">
            <v>2)</v>
          </cell>
          <cell r="B939" t="str">
            <v>โรงเรียนวัดนิเทศน์</v>
          </cell>
          <cell r="C939" t="str">
            <v>20004350002003112043</v>
          </cell>
        </row>
        <row r="940">
          <cell r="B940" t="str">
            <v>ผูกพัน ครบ 27 พค 67</v>
          </cell>
          <cell r="C940">
            <v>4100397975</v>
          </cell>
        </row>
        <row r="941">
          <cell r="A941" t="str">
            <v>3)</v>
          </cell>
          <cell r="B941" t="str">
            <v>โรงเรียนวัดสอนดีศรีเจริญ</v>
          </cell>
          <cell r="C941" t="str">
            <v>20004350002003112047</v>
          </cell>
        </row>
        <row r="942">
          <cell r="B942" t="str">
            <v>ผูกพัน ครบ 27 พค 67</v>
          </cell>
          <cell r="C942">
            <v>4100396028</v>
          </cell>
        </row>
        <row r="960">
          <cell r="B960" t="str">
            <v>ครุภัณฑ์สำนักงาน 120601</v>
          </cell>
        </row>
        <row r="961">
          <cell r="A961" t="str">
            <v>1.5.2.1</v>
          </cell>
          <cell r="B961" t="str">
            <v>พัดลม แบบโคจรติดเพดาน ขนาดไม่น้อยกว่า 16 นิ้ว (400 มิลลิเมตร) เครื่องละ 1,200 บาท</v>
          </cell>
          <cell r="C961" t="str">
            <v xml:space="preserve">ศธ04002/ว47350 ลว. 27 ตค 68 โอนครั้งที่ 14 </v>
          </cell>
        </row>
        <row r="962">
          <cell r="A962" t="str">
            <v>1)</v>
          </cell>
          <cell r="B962" t="str">
            <v xml:space="preserve">โรงเรียนวัดแจ้งลําหิน (พูนราษฎร์อุปถัมภ์) </v>
          </cell>
          <cell r="C962" t="str">
            <v>20004370010003111473</v>
          </cell>
          <cell r="F962">
            <v>3600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3600</v>
          </cell>
        </row>
        <row r="966">
          <cell r="A966" t="str">
            <v>1.5.2.2</v>
          </cell>
          <cell r="B966" t="str">
            <v xml:space="preserve">เครื่องตัดแต่งพุ่มไม้ ขนาด 29.5 นิ้ว </v>
          </cell>
          <cell r="C966" t="str">
            <v xml:space="preserve">ศธ04002/ว47350 ลว. 27 ตค 68 โอนครั้งที่ 14 </v>
          </cell>
        </row>
        <row r="967">
          <cell r="A967" t="str">
            <v>1)</v>
          </cell>
          <cell r="B967" t="str">
            <v>โรงเรียนวัดพวงแก้ว</v>
          </cell>
          <cell r="C967" t="str">
            <v>20004370010003111466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</row>
        <row r="1002">
          <cell r="B1002" t="str">
            <v>ครุภัณฑ์โฆษณาและเผยแพร่ 120604</v>
          </cell>
        </row>
        <row r="1019">
          <cell r="B1019" t="str">
            <v xml:space="preserve">ครุภัณฑ์การศึกษา 120611 </v>
          </cell>
        </row>
        <row r="1020">
          <cell r="B1020" t="str">
            <v>ครุภัณฑ์งานอาชีพระดับประถมศึกษา แบบ 2 จำนวน 1 ชุด</v>
          </cell>
          <cell r="C1020" t="str">
            <v>ศธ04002/ว1802 ลว.8 พค 67 โอนครั้งที่ 7</v>
          </cell>
        </row>
        <row r="1021">
          <cell r="A1021" t="str">
            <v>1)</v>
          </cell>
          <cell r="B1021" t="str">
            <v>โรงเรียนกลางคลองสิบ</v>
          </cell>
          <cell r="C1021" t="str">
            <v>20004350002003112040</v>
          </cell>
        </row>
        <row r="1022">
          <cell r="B1022" t="str">
            <v>ผูกพัน ครบ 16 มิย 67</v>
          </cell>
          <cell r="C1022">
            <v>4100394375</v>
          </cell>
        </row>
        <row r="1030">
          <cell r="B1030" t="str">
            <v>โต๊ะเก้าอี้นักเรียน ระดับประถมศึกษา ชุดละ 1500 บาท</v>
          </cell>
          <cell r="C1030" t="str">
            <v>ศธ04002/ว1802 ลว.8 พค 67 โอนครั้งที่ 7</v>
          </cell>
        </row>
        <row r="1031">
          <cell r="A1031" t="str">
            <v>1)</v>
          </cell>
          <cell r="B1031" t="str">
            <v>โรงเรียนคลองสิบสามผิวศรีราษฏร์บำรุง</v>
          </cell>
          <cell r="C1031" t="str">
            <v>20004350002003112045</v>
          </cell>
        </row>
        <row r="1032">
          <cell r="B1032" t="str">
            <v>ผูกพัน ครบ 19 มิย 67</v>
          </cell>
          <cell r="C1032">
            <v>4100395365</v>
          </cell>
        </row>
        <row r="1034">
          <cell r="A1034" t="str">
            <v>2)</v>
          </cell>
          <cell r="B1034" t="str">
            <v>โรงเรียนวัดพวงแก้ว</v>
          </cell>
          <cell r="C1034" t="str">
            <v>20004350002003112046</v>
          </cell>
        </row>
        <row r="1035">
          <cell r="B1035" t="str">
            <v>ผูกพัน ครบ 26 มิย 67</v>
          </cell>
          <cell r="C1035">
            <v>4100395151</v>
          </cell>
        </row>
        <row r="1037">
          <cell r="A1037" t="str">
            <v>3)</v>
          </cell>
          <cell r="B1037" t="str">
            <v>โรงเรียนหิรัญพงษ์อนุสรณ์</v>
          </cell>
          <cell r="C1037" t="str">
            <v>20004350002003112048</v>
          </cell>
        </row>
        <row r="1038">
          <cell r="B1038" t="str">
            <v>ผูกพัน ครบ 7 มิย 67</v>
          </cell>
          <cell r="C1038">
            <v>4100392574</v>
          </cell>
        </row>
        <row r="1039">
          <cell r="A1039" t="str">
            <v>1.5.1</v>
          </cell>
          <cell r="B1039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39" t="str">
            <v xml:space="preserve">20004 69 05164 00144 </v>
          </cell>
        </row>
        <row r="1040">
          <cell r="B1040" t="str">
            <v xml:space="preserve"> งบดำเนินงาน 69112xx </v>
          </cell>
          <cell r="C1040" t="str">
            <v>20004 3720 1000 2000000</v>
          </cell>
        </row>
        <row r="1041">
          <cell r="A1041" t="str">
            <v>1.5.1.1.1</v>
          </cell>
          <cell r="B1041" t="str">
    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    </cell>
          <cell r="C1041" t="str">
            <v>ศธ 04002/ว374 ลว 12 ม.ค. 69 โอนครั้งที่ 209</v>
          </cell>
          <cell r="F1041">
            <v>18000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</row>
        <row r="1042">
          <cell r="A1042" t="str">
            <v>1.5.1.1.2</v>
          </cell>
          <cell r="B1042" t="str">
    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    </cell>
          <cell r="C1042" t="str">
            <v>ศธ 04002/ว1674 ลว 2 ก.พ. 69 โอนครั้งที่ 270</v>
          </cell>
          <cell r="F1042">
            <v>1000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</row>
        <row r="1044">
          <cell r="A1044" t="str">
            <v>1.5.2</v>
          </cell>
          <cell r="B1044" t="str">
            <v xml:space="preserve">กิจกรรมรองเทคโนโลยีดิจิทัลเพื่อการศึกษาขั้นพื้นฐาน </v>
          </cell>
          <cell r="C1044" t="str">
            <v>20004 69 05164 00063</v>
          </cell>
        </row>
        <row r="1045">
          <cell r="B1045" t="str">
            <v xml:space="preserve"> งบดำเนินงาน 69112xx</v>
          </cell>
          <cell r="C1045" t="str">
            <v>20004 3720 1000 2000000</v>
          </cell>
        </row>
        <row r="1046">
          <cell r="A1046" t="str">
            <v>1)</v>
          </cell>
          <cell r="B1046" t="str">
    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    </cell>
          <cell r="C1046" t="str">
            <v>ศธ 04002/ว1623 ลว 21 เม.ย. 67 ครั้งที่ 426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</row>
        <row r="1047">
          <cell r="A1047" t="str">
            <v>1.5.2.2</v>
          </cell>
          <cell r="B1047" t="str">
    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    </cell>
          <cell r="C1047" t="str">
            <v>ศธ 04002/ว42932 ลว 20 ส.ค. 68 ครั้งที่ 858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</row>
        <row r="1048">
          <cell r="A1048" t="str">
            <v>แยกจาก37201</v>
          </cell>
          <cell r="B1048" t="str">
            <v xml:space="preserve"> งบดำเนินงาน 69112xx</v>
          </cell>
          <cell r="C1048" t="str">
            <v>20004 3710 1000 2000000</v>
          </cell>
        </row>
        <row r="1049">
          <cell r="A1049" t="str">
            <v>1.5.2.2</v>
          </cell>
          <cell r="B1049" t="str">
    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    </cell>
          <cell r="C1049" t="str">
            <v>ศธ 04002/ว1624 ลว 21 เม.ย.68 ครั้งที่ 427</v>
          </cell>
          <cell r="F1049">
            <v>0</v>
          </cell>
          <cell r="G1049">
            <v>0</v>
          </cell>
          <cell r="H1049">
            <v>0</v>
          </cell>
          <cell r="K1049">
            <v>0</v>
          </cell>
          <cell r="L1049">
            <v>0</v>
          </cell>
        </row>
        <row r="1050">
          <cell r="A1050" t="str">
            <v>1.5.2.3</v>
          </cell>
          <cell r="B1050" t="str">
    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    </cell>
          <cell r="C1050" t="str">
            <v>ศธ 04002/ว41037 ลว 23 ก.ค.68 ครั้งที่ 734</v>
          </cell>
          <cell r="F1050">
            <v>0</v>
          </cell>
          <cell r="G1050">
            <v>0</v>
          </cell>
          <cell r="H1050">
            <v>0</v>
          </cell>
          <cell r="K1050">
            <v>0</v>
          </cell>
          <cell r="L1050">
            <v>0</v>
          </cell>
        </row>
        <row r="1053">
          <cell r="A1053" t="str">
            <v>15.2.2</v>
          </cell>
          <cell r="B1053" t="str">
            <v xml:space="preserve"> งบลงทุน ค่าครุภัณฑ์ 6911310</v>
          </cell>
          <cell r="C1053" t="str">
            <v>20004 37001 00031xxxxx</v>
          </cell>
        </row>
        <row r="1054">
          <cell r="A1054" t="str">
            <v>15.2.2.1</v>
          </cell>
          <cell r="B1054" t="str">
            <v>ครุภัณฑ์คอมพิวเตอร์  120610</v>
          </cell>
          <cell r="C1054" t="str">
            <v>20004 69 05164 00063</v>
          </cell>
          <cell r="M1054">
            <v>700</v>
          </cell>
        </row>
        <row r="1055">
          <cell r="A1055">
            <v>1</v>
          </cell>
          <cell r="B1055" t="str">
    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    </cell>
          <cell r="C1055" t="str">
            <v>ศธ 04002/ว49497 ลว 26 พย 68 โอนครั้งที่ 108</v>
          </cell>
        </row>
        <row r="1056">
          <cell r="A1056" t="str">
            <v>1)</v>
          </cell>
          <cell r="B1056" t="str">
            <v>โรงเรียนวัดโปรยฝน</v>
          </cell>
          <cell r="C1056" t="str">
            <v>20004 37001 0003110066</v>
          </cell>
          <cell r="D1056">
            <v>519300</v>
          </cell>
          <cell r="G1056">
            <v>0</v>
          </cell>
          <cell r="H1056">
            <v>518600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</row>
        <row r="1058">
          <cell r="A1058" t="str">
            <v>1.5.3</v>
          </cell>
          <cell r="B1058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58" t="str">
            <v>20004 69 05164 00144</v>
          </cell>
        </row>
        <row r="1059">
          <cell r="B1059" t="str">
            <v xml:space="preserve"> งบดำเนินงาน 69112xx </v>
          </cell>
          <cell r="C1059" t="str">
            <v>20004 3720 1000 2000000</v>
          </cell>
        </row>
        <row r="1060">
          <cell r="A1060" t="str">
            <v>1.5.3.1</v>
          </cell>
          <cell r="B1060" t="str">
    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    </cell>
          <cell r="C1060" t="str">
            <v xml:space="preserve">ศธ 04002/ว48878 ลว 17 พ.ย.68 โอนครั้งที่ 83 </v>
          </cell>
          <cell r="D1060">
            <v>800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800</v>
          </cell>
        </row>
        <row r="1062">
          <cell r="A1062" t="str">
            <v>1.5.4</v>
          </cell>
          <cell r="B1062" t="str">
            <v>กิจกรรมการสนับสนุนการศึกษาขั้นพื้นฐาน</v>
          </cell>
          <cell r="C1062" t="str">
            <v>20004 69 0146 00000</v>
          </cell>
        </row>
        <row r="1085">
          <cell r="B1085" t="str">
            <v xml:space="preserve"> งบดำเนินงาน 69112xx </v>
          </cell>
          <cell r="C1085" t="str">
            <v>20004 37201000 2000000</v>
          </cell>
        </row>
        <row r="1086">
          <cell r="A1086" t="str">
            <v>2.1.2.1</v>
          </cell>
          <cell r="B1086" t="str">
    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    </cell>
          <cell r="C1086" t="str">
            <v>ศธ 04002/ว5700 ลว 21 ธค 66 โอนครั้งที่ 103</v>
          </cell>
        </row>
        <row r="1087">
          <cell r="A1087" t="str">
            <v>2.1.2.2</v>
          </cell>
          <cell r="B1087" t="str">
            <v xml:space="preserve">เงินสมทบกองทุนเงินทดแทน ประจำปี พ.ศ. 2567 (มกราคม - ธันวาคม 2567)                             </v>
          </cell>
          <cell r="C1087" t="str">
            <v>ศธ 04002/ว35 ลว 4 มค 67 โอนครั้งที่ 117</v>
          </cell>
        </row>
        <row r="1088">
          <cell r="B1088" t="str">
            <v>ค่าเช่าใช้บริการสัญญาณอินเทอร์เน็ต 6 เดือน (เมย-มิย 66)   603600บาท</v>
          </cell>
          <cell r="C1088" t="str">
            <v>ศธ 04002/ว1923   ลว 20 พค 67 โอนครั้งที่ 30</v>
          </cell>
        </row>
        <row r="1089">
          <cell r="B1089" t="str">
            <v>ค่าเช่าใช้บริการสัญญาณอินเทอร์เน็ต 3 เดือน (กรกฎาคม 2567 – กันยายน 2567)   514,3500บาท</v>
          </cell>
          <cell r="C1089" t="str">
            <v>ศธ 04002/ว2864 ลว 2 กรกฎาคม 2567 โอนครั้งที่ 185</v>
          </cell>
        </row>
        <row r="1090">
          <cell r="A1090" t="str">
            <v>2.1.3.2</v>
          </cell>
          <cell r="B1090" t="str">
    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    </cell>
          <cell r="C1090" t="str">
            <v>ศธ 04002/ว4582 ลว 20 กย 67 โอนครั้งที่ 433</v>
          </cell>
        </row>
        <row r="1117">
          <cell r="A1117" t="str">
            <v>1.5.5</v>
          </cell>
          <cell r="B1117" t="str">
            <v xml:space="preserve">กิจกรรมรองส่งเสริมการจัดการเรียนรู้และพัฒนาคุณลักษณะของผู้เรียน  </v>
          </cell>
        </row>
        <row r="1118">
          <cell r="B1118" t="str">
            <v xml:space="preserve"> งบดำเนินงาน 69112xx </v>
          </cell>
        </row>
        <row r="1119">
          <cell r="A1119" t="str">
            <v>1.5.5.1</v>
          </cell>
          <cell r="B1119" t="str">
            <v>ค่าใช้จ่ายในการเดินทางเข้าร่วมประชุมเชิงปฏิบัติการต่อยอดบทเรียนความสำเร็จสถานศึกษาต้นแบบนักเรียนเพื่อนที่ปรึกษา (YC : Youth Counselor) กับการพัฒนาการแนะแนวให้การปรึกษาสู่การพัฒนาคุณภาพผู้เรียนรอบด้าน  ระหว่างวันที่ 10 - 13 มีนาคม 2569 ณ โรงแรมบียอนด์ สวีท (บางพลัด) กรุงเทพมหานคร</v>
          </cell>
          <cell r="C1119" t="str">
            <v>ศธ 04002/ว4808 ลว 19 มี.ค.69 โอนครั้งที่ 374</v>
          </cell>
          <cell r="F1119">
            <v>3000</v>
          </cell>
          <cell r="G1119">
            <v>0</v>
          </cell>
          <cell r="H1119">
            <v>0</v>
          </cell>
          <cell r="K1119">
            <v>1600</v>
          </cell>
          <cell r="L1119">
            <v>0</v>
          </cell>
        </row>
        <row r="1122">
          <cell r="A1122" t="str">
            <v>1.5.6</v>
          </cell>
          <cell r="B1122" t="str">
            <v>กิจกรรมรองพัฒนาหลักสูตรและกระบวนการเรียนรู้ที่หลากหลายให้เอื้อต่อการเรียนรู้ตลอดชีวิต</v>
          </cell>
        </row>
        <row r="1123">
          <cell r="B1123" t="str">
            <v xml:space="preserve"> งบดำเนินงาน 69112xx </v>
          </cell>
        </row>
        <row r="1124">
          <cell r="A1124" t="str">
            <v>2.1.4.1</v>
          </cell>
          <cell r="B1124" t="str">
            <v xml:space="preserve">ค่าใช้จ่ายในการจัดการแข่งขันงานศิลปหัตถกรรมนักเรียน ครั้งที่ 71 ปีการศึกษา 2566 </v>
          </cell>
          <cell r="C1124" t="str">
            <v>ที่ ศธ 04002/ว    /9 กพ 67  ครั้งที่ 165</v>
          </cell>
        </row>
        <row r="1125">
          <cell r="A1125" t="str">
            <v>2.1.4.2</v>
          </cell>
          <cell r="B1125" t="str">
    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    </cell>
          <cell r="C1125" t="str">
            <v>ศธ04002/ว2276 ลว. 7 มิย 67 โอนครั้งที่ 102</v>
          </cell>
        </row>
        <row r="1126">
          <cell r="A1126" t="str">
            <v>2.1.4.3</v>
          </cell>
          <cell r="B1126" t="str">
    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    </cell>
          <cell r="C1126" t="str">
            <v>ศธ04002/ว3560 ลว. 15 สค 67 โอนครั้งที่ 323</v>
          </cell>
        </row>
        <row r="1130">
          <cell r="A1130">
            <v>2</v>
          </cell>
          <cell r="B1130" t="str">
    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    </cell>
          <cell r="C1130" t="str">
            <v>ศธ04002/ว5487ว.8 พย 67 โอนครั้งที่ 47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3">
          <cell r="A1133">
            <v>1.6</v>
          </cell>
          <cell r="B1133" t="str">
            <v xml:space="preserve">กิจกรรมการจัดการศึกษามัธยมศึกษาตอนต้นสำหรับโรงเรียนปกติ  </v>
          </cell>
          <cell r="C1133" t="str">
            <v>20004 69 0516500000</v>
          </cell>
        </row>
        <row r="1135">
          <cell r="B1135" t="str">
            <v>งบลงทุน ค่าครุภัณฑ์ 6911310</v>
          </cell>
        </row>
        <row r="1136">
          <cell r="B1136" t="str">
            <v>ครุภัณฑ์สำนักงาน 120601</v>
          </cell>
        </row>
        <row r="1137">
          <cell r="A1137" t="str">
            <v>1.6.1.1</v>
          </cell>
          <cell r="B1137" t="str">
            <v>เครื่องถ่ายเอกสารระบบดิจิทัล (ขาว-ดำ) ความเร็ว 20 แผ่นต่อนาที</v>
          </cell>
          <cell r="C1137" t="str">
            <v xml:space="preserve">ศธ04002/ว47350 ลว. 27 ตค 68 โอนครั้งที่ 14 </v>
          </cell>
        </row>
        <row r="1139">
          <cell r="A1139" t="str">
            <v>1)</v>
          </cell>
          <cell r="B1139" t="str">
            <v>สพป.ปทุมธานี เขต 2</v>
          </cell>
          <cell r="C1139" t="str">
            <v>20004370010003112995</v>
          </cell>
          <cell r="F1139">
            <v>90000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90000</v>
          </cell>
          <cell r="L1139">
            <v>0</v>
          </cell>
        </row>
        <row r="1141">
          <cell r="A1141" t="str">
            <v>1.6.1.2</v>
          </cell>
          <cell r="B1141" t="str">
            <v>พัดลม แบบโคจรติดผนัง ขนาดไม่น้อยกว่า 16 นิ้ว (400 มิลลิเมตร) เครื่องละ 1,000 บาท</v>
          </cell>
        </row>
        <row r="1142">
          <cell r="A1142" t="str">
            <v>1)</v>
          </cell>
          <cell r="B1142" t="str">
            <v>สพป.ปทุมธานี เขต 2</v>
          </cell>
          <cell r="D1142">
            <v>9000</v>
          </cell>
          <cell r="G1142">
            <v>0</v>
          </cell>
          <cell r="H1142">
            <v>0</v>
          </cell>
          <cell r="K1142">
            <v>9000</v>
          </cell>
          <cell r="L1142">
            <v>0</v>
          </cell>
        </row>
        <row r="1143">
          <cell r="A1143" t="str">
            <v>1.6.1.3</v>
          </cell>
          <cell r="B1143" t="str">
            <v xml:space="preserve">พัดลม แบบโคจรติดเพดาน ขนาดไม่น้อยกว่า 16 นิ้ว (400 มิลลิเมตร) </v>
          </cell>
          <cell r="C1143" t="str">
            <v xml:space="preserve">ศธ04002/ว47350 ลว. 27 ตค 68 โอนครั้งที่ 14 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1200</v>
          </cell>
          <cell r="L1143">
            <v>0</v>
          </cell>
        </row>
        <row r="1145">
          <cell r="A1145" t="str">
            <v>1)</v>
          </cell>
          <cell r="B1145" t="str">
            <v>สพป.ปทุมธานี เขต 2</v>
          </cell>
          <cell r="C1145" t="str">
            <v>20004370010003112997</v>
          </cell>
          <cell r="D1145">
            <v>1200</v>
          </cell>
        </row>
        <row r="1146">
          <cell r="B1146" t="str">
            <v>ครุภัณฑ์โฆษณา 120604</v>
          </cell>
        </row>
        <row r="1147">
          <cell r="A1147" t="str">
            <v>1.6.1.4</v>
          </cell>
          <cell r="B1147" t="str">
            <v>โทรทัศน์ แอล อี ดี (LED TV) แบบ Smart TV ระดับความละเอียดจอภาพ 3840x2160 พิกเซล ขนาด 55 นิ้ว เครื่องละ 23,000 บาท</v>
          </cell>
          <cell r="C1147" t="str">
            <v xml:space="preserve">ศธ04002/ว47350 ลว. 27 ตค 68 โอนครั้งที่ 14 </v>
          </cell>
        </row>
        <row r="1149">
          <cell r="A1149" t="str">
            <v>1)</v>
          </cell>
          <cell r="B1149" t="str">
            <v>โรงเรียนวัดเขียนเขต</v>
          </cell>
          <cell r="C1149" t="str">
            <v>20004370010003112991</v>
          </cell>
          <cell r="D1149">
            <v>92000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92000</v>
          </cell>
        </row>
        <row r="1150">
          <cell r="A1150" t="str">
            <v>2)</v>
          </cell>
          <cell r="B1150" t="str">
            <v>โรงเรียนชุมชนเลิศพินิจพิทยาคม</v>
          </cell>
          <cell r="C1150" t="str">
            <v>20004370010003112992</v>
          </cell>
          <cell r="D1150">
            <v>46000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46000</v>
          </cell>
        </row>
        <row r="1152">
          <cell r="A1152" t="str">
            <v>1.6.1.4</v>
          </cell>
          <cell r="B1152" t="str">
            <v>โทรทัศน์ แอล อี ดี (LED TV) แบบ Smart TV ระดับความละเอียดจอภาพ 3840x2160 พิกเซล ขนาด 65 นิ้ว เครื่องละ 30,000 บาท</v>
          </cell>
          <cell r="C1152" t="str">
            <v xml:space="preserve">ศธ04002/ว47350 ลว. 27 ตค 68 โอนครั้งที่ 14 </v>
          </cell>
        </row>
        <row r="1154">
          <cell r="A1154" t="str">
            <v>1)</v>
          </cell>
          <cell r="B1154" t="str">
            <v>โรงเรียนวัดชัยมังคลาราม</v>
          </cell>
          <cell r="C1154" t="str">
            <v>20004370010003112993</v>
          </cell>
          <cell r="D1154">
            <v>60000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60000</v>
          </cell>
        </row>
        <row r="1155">
          <cell r="B1155" t="str">
            <v>ครุภัณฑ์การศึกษา 120611</v>
          </cell>
        </row>
        <row r="1156">
          <cell r="A1156" t="str">
            <v>1.6.2.2</v>
          </cell>
          <cell r="B1156" t="str">
            <v>โต๊ะเก้าอี้นักเรียน สำหรับนักเรียนประถมศึกษา ชุดละ 1,500 บาท</v>
          </cell>
          <cell r="C1156" t="str">
            <v xml:space="preserve">ศธ04002/ว47350 ลว. 27 ตค 68 โอนครั้งที่ 14 </v>
          </cell>
        </row>
        <row r="1157">
          <cell r="A1157" t="str">
            <v>1)</v>
          </cell>
          <cell r="B1157" t="str">
            <v>โรงเรียนอยู่ประชานุเคราะห์</v>
          </cell>
          <cell r="C1157" t="str">
            <v>20004370010003112994</v>
          </cell>
          <cell r="F1157">
            <v>15000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15000</v>
          </cell>
        </row>
        <row r="1158">
          <cell r="A1158" t="str">
            <v>1.6.1</v>
          </cell>
          <cell r="B1158" t="str">
            <v xml:space="preserve">กิจกรรมรองการวิจัยเพื่อพัฒนานวัตกรรมการจัดการศึกษา </v>
          </cell>
          <cell r="C1158" t="str">
            <v>20004 68 05165 52018</v>
          </cell>
          <cell r="F1158">
            <v>0</v>
          </cell>
          <cell r="G1158">
            <v>0</v>
          </cell>
          <cell r="H1158">
            <v>0</v>
          </cell>
          <cell r="K1158">
            <v>0</v>
          </cell>
          <cell r="L1158">
            <v>0</v>
          </cell>
        </row>
        <row r="1159">
          <cell r="A1159" t="str">
            <v>1.6.1</v>
          </cell>
          <cell r="B1159" t="str">
            <v xml:space="preserve"> งบดำเนินงาน 69112xx</v>
          </cell>
          <cell r="C1159" t="str">
            <v>20004 3720 1000 2000000</v>
          </cell>
          <cell r="I1159">
            <v>0</v>
          </cell>
          <cell r="J1159">
            <v>0</v>
          </cell>
        </row>
        <row r="1160">
          <cell r="A1160" t="str">
            <v>1.6.1.1</v>
          </cell>
          <cell r="B1160" t="str">
    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    </cell>
          <cell r="C1160" t="str">
            <v>ที่ ศธ04002/ว41392 ลว 31 ก.ค.68 ครั้งที่ 766</v>
          </cell>
          <cell r="F1160">
            <v>0</v>
          </cell>
          <cell r="G1160">
            <v>0</v>
          </cell>
          <cell r="H1160">
            <v>0</v>
          </cell>
          <cell r="K1160">
            <v>0</v>
          </cell>
          <cell r="L1160">
            <v>0</v>
          </cell>
        </row>
        <row r="1161">
          <cell r="A1161" t="str">
            <v>1.6.1.1</v>
          </cell>
          <cell r="B1161" t="str">
    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    </cell>
          <cell r="C1161" t="str">
            <v>ที่ ศธ04002/ว41551 ลว 30 ก.ค.68 ครั้งที่ 769</v>
          </cell>
          <cell r="F1161">
            <v>0</v>
          </cell>
          <cell r="G1161">
            <v>0</v>
          </cell>
          <cell r="H1161">
            <v>0</v>
          </cell>
          <cell r="K1161">
            <v>0</v>
          </cell>
          <cell r="L1161">
            <v>0</v>
          </cell>
        </row>
        <row r="1165">
          <cell r="A1165" t="str">
            <v>1.6.2</v>
          </cell>
          <cell r="B1165" t="str">
            <v>กิจกรรมรองสนับสนุนเสริมสร้างความเข้มแข็งในการพัฒนาครูอย่างมีประสิทธิภาพ</v>
          </cell>
          <cell r="C1165" t="str">
            <v>20004 69 05165 51999</v>
          </cell>
          <cell r="I1165">
            <v>0</v>
          </cell>
          <cell r="J1165">
            <v>0</v>
          </cell>
        </row>
        <row r="1166">
          <cell r="B1166" t="str">
            <v xml:space="preserve"> งบดำเนินงาน 69112xx </v>
          </cell>
          <cell r="C1166" t="str">
            <v>20004 3720 1000 2000000</v>
          </cell>
        </row>
        <row r="1167">
          <cell r="A1167" t="str">
            <v>1.6.2.1</v>
          </cell>
          <cell r="B1167" t="str">
    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    </cell>
          <cell r="C1167" t="str">
            <v>ศธ04002/ว50938 ลว 22 ธ.ค. 68 โอนครั้งที่ 168</v>
          </cell>
          <cell r="D1167">
            <v>10240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4830</v>
          </cell>
          <cell r="L1167">
            <v>0</v>
          </cell>
        </row>
        <row r="1168">
          <cell r="A1168" t="str">
            <v>1.6.2.2</v>
          </cell>
          <cell r="B1168" t="str">
    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    </cell>
          <cell r="C1168" t="str">
            <v>ศธ 04002/ว51464  ลว 29 ธ.ค. 68 ครั้งที่ 195</v>
          </cell>
          <cell r="D1168">
            <v>800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600</v>
          </cell>
          <cell r="L1168">
            <v>0</v>
          </cell>
        </row>
        <row r="1169">
          <cell r="A1169" t="str">
            <v>1.6.2.3</v>
          </cell>
          <cell r="B1169" t="str">
    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    </cell>
          <cell r="C1169" t="str">
            <v>ศธ 04002/ว51461 ลว 29 ธ.ค. 69 ครั้งที่ 196</v>
          </cell>
          <cell r="D1169">
            <v>500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500</v>
          </cell>
          <cell r="L1169">
            <v>0</v>
          </cell>
        </row>
        <row r="1170">
          <cell r="A1170" t="str">
            <v>1.6.2.4</v>
          </cell>
          <cell r="B1170" t="str">
    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    </cell>
          <cell r="C1170" t="str">
            <v>ศธ 04002/ว51459 ลว 29 ธ.ค. 69 ครั้งที่ 197</v>
          </cell>
          <cell r="D1170">
            <v>15000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</row>
        <row r="1171">
          <cell r="A1171" t="str">
            <v>1.6.1.5</v>
          </cell>
          <cell r="B1171" t="str">
            <v xml:space="preserve">ค่าใช้จ่ายในการเดินทางสำหรับคณะทำงาน/ผู้เข้าร่วมการประชุมเชิงปฏิบัติการ                พัฒนานวัตกรรมการนิเทศการศึกษาสู่การพัฒนาคุณภาพการศึกษาโดยใช้พื้นที่เป็นฐาน ระหว่างวันที่ 23 – 26 เมษายน 2569 ณ โรงแรมรอยัล ซิตี้ เขตบางพลัด กรุงเทพมหานคร </v>
          </cell>
          <cell r="C1171" t="str">
            <v>ศธ04002/ว482 ลว 29 เม.ย. 68 โอนครั้งที่ 482</v>
          </cell>
          <cell r="D1171">
            <v>1800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</row>
        <row r="1172">
          <cell r="A1172" t="str">
            <v>1.6.1.6</v>
          </cell>
          <cell r="B1172" t="str">
    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    </cell>
          <cell r="C1172" t="str">
            <v>ศธ 04002/ว2492 ลว 9 มิ.ย. 68 โอนครั้งที่ 565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A1173" t="str">
            <v>1.6.1.7</v>
          </cell>
          <cell r="B1173" t="str">
    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    </cell>
          <cell r="C1173" t="str">
            <v>ศธ 04002/ว41043 ลว 23 ก.ค. 68 โอนครั้งที่ 735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232">
          <cell r="A1232">
            <v>1.7</v>
          </cell>
          <cell r="B1232" t="str">
    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    </cell>
          <cell r="C1232" t="str">
            <v>20004 69 52015 00000</v>
          </cell>
        </row>
        <row r="1233">
          <cell r="B1233" t="str">
            <v xml:space="preserve"> งบดำเนินงาน 69112xx</v>
          </cell>
          <cell r="C1233" t="str">
            <v>20004 3720 1000 2000000</v>
          </cell>
        </row>
        <row r="1234">
          <cell r="A1234" t="str">
            <v>1.7.1</v>
          </cell>
          <cell r="B1234" t="str">
    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    </cell>
          <cell r="C1234" t="str">
            <v>ศธ 04002/ว49354 ลว. 24 พย 68 ครั้งที่ 98</v>
          </cell>
          <cell r="F1234">
            <v>3200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3200</v>
          </cell>
        </row>
        <row r="1235">
          <cell r="A1235" t="str">
            <v>1.7.2</v>
          </cell>
          <cell r="B1235" t="str">
    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    </cell>
          <cell r="C1235" t="str">
            <v>ศธ 04002/ว2012 ลว 6 ก.พ. 69  โอนครั้งที่ 281</v>
          </cell>
          <cell r="F1235">
            <v>13000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7">
          <cell r="A1237" t="str">
            <v>1.7.4</v>
          </cell>
          <cell r="B1237" t="str">
    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    </cell>
          <cell r="C1237" t="str">
            <v>ศธ 04002/ว2871  ลว 27 มิ.ย. 68 ครั้งที่ 629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</row>
        <row r="1238">
          <cell r="A1238" t="str">
            <v>1.7.5</v>
          </cell>
          <cell r="B1238" t="str">
    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    </cell>
          <cell r="C1238" t="str">
            <v>ศธ 04002/ว2420  ลว 5 มิ.ย. 68 ครั้งที่ 554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</row>
        <row r="1240">
          <cell r="A1240" t="str">
            <v>1.7.6</v>
          </cell>
          <cell r="B1240" t="str">
    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    </cell>
          <cell r="C1240" t="str">
            <v>ศธ 04002/ว44293  ลว  12 ก.ย. 68 ครั้งที่ 889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</row>
        <row r="1256">
          <cell r="A1256">
            <v>1.8</v>
          </cell>
          <cell r="B1256" t="str">
            <v xml:space="preserve">กิจกรรมช่วยเหลือกลุ่มเป้าหมายทางสังคม  </v>
          </cell>
          <cell r="C1256" t="str">
            <v>20004 69 62408 00000</v>
          </cell>
        </row>
        <row r="1257">
          <cell r="B1257" t="str">
            <v xml:space="preserve"> งบดำเนินงาน 69112xx</v>
          </cell>
          <cell r="C1257" t="str">
            <v>20004 3720 1000 2000000</v>
          </cell>
        </row>
        <row r="1258">
          <cell r="A1258" t="str">
            <v>1.8.1</v>
          </cell>
          <cell r="B1258" t="str">
    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              ระหว่างวันที่ 16 - 24 ธันวาคม 2568 ณ โรงแรมแมดิสัน แบงค็อก กรุงเทพมหานคร </v>
          </cell>
          <cell r="C1258" t="str">
            <v>ศธ 04002/ว324 ลว 12 ม.ค. 69 ครั้งที่ 206</v>
          </cell>
          <cell r="F1258">
            <v>5000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800</v>
          </cell>
          <cell r="L1258">
            <v>3200</v>
          </cell>
        </row>
        <row r="1259">
          <cell r="A1259" t="str">
            <v>1.8.2</v>
          </cell>
          <cell r="B1259" t="str">
    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    </cell>
          <cell r="C1259" t="str">
            <v>ศธ 04002/ว3112 ลว. 23 ก.พ. 69 ครั้งที่ 325</v>
          </cell>
          <cell r="F1259">
            <v>3200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A1260" t="str">
            <v>1.8.2.1</v>
          </cell>
          <cell r="B1260" t="str">
    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    </cell>
          <cell r="C1260" t="str">
            <v>ศธ 04002/ว2222 ลว 26 พ.ค. 68 ครั้งที่ 520</v>
          </cell>
          <cell r="F1260">
            <v>0</v>
          </cell>
          <cell r="G1260">
            <v>0</v>
          </cell>
          <cell r="H1260">
            <v>0</v>
          </cell>
          <cell r="K1260">
            <v>0</v>
          </cell>
          <cell r="L1260">
            <v>0</v>
          </cell>
        </row>
        <row r="1261">
          <cell r="A1261" t="str">
            <v>1.8.2.2</v>
          </cell>
          <cell r="B1261" t="str">
    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    </cell>
          <cell r="C1261" t="str">
            <v>ศธ 04002/ว40130 ลว 9 ก.ค. 68 ครั้งที่ 675</v>
          </cell>
          <cell r="F1261">
            <v>0</v>
          </cell>
          <cell r="G1261">
            <v>0</v>
          </cell>
          <cell r="H1261">
            <v>0</v>
          </cell>
          <cell r="K1261">
            <v>0</v>
          </cell>
          <cell r="L1261">
            <v>0</v>
          </cell>
        </row>
        <row r="1262">
          <cell r="A1262" t="str">
            <v>1.8.2.3</v>
          </cell>
          <cell r="B1262" t="str">
    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    </cell>
          <cell r="C1262" t="str">
            <v>ศธ 04002/ว41929 ลว 4 ส.ค. 68 ครั้งที่ 807</v>
          </cell>
          <cell r="F1262">
            <v>0</v>
          </cell>
          <cell r="G1262">
            <v>0</v>
          </cell>
          <cell r="H1262">
            <v>0</v>
          </cell>
          <cell r="K1262">
            <v>0</v>
          </cell>
          <cell r="L1262">
            <v>0</v>
          </cell>
        </row>
        <row r="1263">
          <cell r="A1263" t="str">
            <v>1.8.2.3</v>
          </cell>
          <cell r="B1263" t="str">
    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    </cell>
          <cell r="C1263" t="str">
            <v>ศธ 04002/ว42217 ลว 7 ส.ค. 68 ครั้งที่ 834</v>
          </cell>
          <cell r="F1263">
            <v>0</v>
          </cell>
          <cell r="G1263">
            <v>0</v>
          </cell>
          <cell r="H1263">
            <v>0</v>
          </cell>
          <cell r="K1263">
            <v>0</v>
          </cell>
          <cell r="L1263">
            <v>0</v>
          </cell>
        </row>
        <row r="1271">
          <cell r="A1271">
            <v>1.9</v>
          </cell>
          <cell r="B1271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  <cell r="C1271" t="str">
            <v>20004  69 01056 00000</v>
          </cell>
        </row>
        <row r="1272">
          <cell r="B1272" t="str">
            <v>ค่าที่ดินและสิ่งก่อสร้าง 6911320</v>
          </cell>
        </row>
        <row r="1273">
          <cell r="A1273" t="str">
            <v>1.9.1</v>
          </cell>
          <cell r="B1273" t="str">
            <v xml:space="preserve">ปรับปรุงซ่อมแซมอาคารเรียนอาคารประกอบและสิ่งก่อสร้างอื่น 4 โรงเรียน </v>
          </cell>
          <cell r="C1273" t="str">
            <v>ศธ 04002/ว47118 ลว 21 ตค 67 ครั้งที่ 11</v>
          </cell>
        </row>
        <row r="1274">
          <cell r="A1274" t="str">
            <v>1)</v>
          </cell>
          <cell r="B1274" t="str">
            <v>โรงเรียนวัดลานนา</v>
          </cell>
          <cell r="C1274" t="str">
            <v>20004370010003212306</v>
          </cell>
          <cell r="D1274">
            <v>398000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398000</v>
          </cell>
        </row>
        <row r="1275">
          <cell r="B1275" t="str">
            <v>ผูกพัน 16 ธ.ค. 68</v>
          </cell>
          <cell r="C1275">
            <v>4100743313</v>
          </cell>
        </row>
        <row r="1276">
          <cell r="A1276" t="str">
            <v>2)</v>
          </cell>
          <cell r="B1276" t="str">
            <v xml:space="preserve">โรงเรียนนิกรราษฎร์บูรณะ (เหราปัตย์อุทิศ) </v>
          </cell>
          <cell r="C1276" t="str">
            <v>20004370010003212307</v>
          </cell>
          <cell r="D1276">
            <v>184000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184000</v>
          </cell>
        </row>
        <row r="1277">
          <cell r="A1277" t="str">
            <v>3)</v>
          </cell>
          <cell r="B1277" t="str">
            <v xml:space="preserve">โรงเรียนศาลาลอย </v>
          </cell>
          <cell r="C1277" t="str">
            <v>20004370010003212308</v>
          </cell>
          <cell r="D1277">
            <v>1152000</v>
          </cell>
          <cell r="G1277">
            <v>0</v>
          </cell>
          <cell r="H1277">
            <v>1152000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9">
          <cell r="A1279" t="str">
            <v>4)</v>
          </cell>
          <cell r="B1279" t="str">
            <v>โรงเรียนวัดแสงมณี</v>
          </cell>
          <cell r="C1279" t="str">
            <v>20004370010003212309</v>
          </cell>
          <cell r="D1279">
            <v>261000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261000</v>
          </cell>
        </row>
        <row r="1280">
          <cell r="A1280" t="str">
            <v>1.9.2</v>
          </cell>
          <cell r="B1280" t="str">
            <v xml:space="preserve">ปรับปรุงซ่อมแซมห้องน้ำห้องส้วม 2 โรงเรียน </v>
          </cell>
          <cell r="C1280" t="str">
            <v>ศธ 04002/ว5174 ลว 21 ตค 67 ครั้งที่ 4</v>
          </cell>
        </row>
        <row r="1281">
          <cell r="A1281" t="str">
            <v>3)</v>
          </cell>
          <cell r="B1281" t="str">
            <v>โรงเรียนนิกรราษฎร์บูรณะ (เหราบัตย์อุทิศ)</v>
          </cell>
          <cell r="C1281" t="str">
            <v>20004370010003213244</v>
          </cell>
        </row>
        <row r="1282">
          <cell r="B1282">
            <v>0</v>
          </cell>
          <cell r="C1282">
            <v>0</v>
          </cell>
        </row>
        <row r="1283">
          <cell r="A1283" t="str">
            <v>4)</v>
          </cell>
          <cell r="B1283" t="str">
            <v>โรงเรียนวัดนพรัตนาราม</v>
          </cell>
          <cell r="C1283" t="str">
            <v>20004370010003213243</v>
          </cell>
        </row>
        <row r="1284">
          <cell r="B1284" t="str">
            <v>ครบ 26 มค 68</v>
          </cell>
          <cell r="C1284">
            <v>45988</v>
          </cell>
        </row>
        <row r="1286">
          <cell r="A1286" t="str">
            <v>5)</v>
          </cell>
          <cell r="B1286" t="str">
            <v>วัดกลางคลองสี่</v>
          </cell>
          <cell r="C1286" t="str">
            <v>20004350002003214513</v>
          </cell>
        </row>
        <row r="1287">
          <cell r="B1287" t="str">
            <v>ครบ 15 มิย 67</v>
          </cell>
          <cell r="C1287">
            <v>4100396155</v>
          </cell>
        </row>
        <row r="1288">
          <cell r="A1288" t="str">
            <v>6)</v>
          </cell>
          <cell r="B1288" t="str">
            <v>วัดนิเทศน์</v>
          </cell>
          <cell r="C1288" t="str">
            <v>20004350002003214514</v>
          </cell>
        </row>
        <row r="1289">
          <cell r="B1289" t="str">
            <v>ครบ 27 สค 67</v>
          </cell>
          <cell r="C1289">
            <v>4100402151</v>
          </cell>
        </row>
        <row r="1290">
          <cell r="B1290" t="str">
            <v>ผูกพัน งวด 1 222,000 บาท</v>
          </cell>
        </row>
        <row r="1291">
          <cell r="B1291" t="str">
            <v>งวด 2 518,000 บาท</v>
          </cell>
        </row>
        <row r="1293">
          <cell r="A1293" t="str">
            <v>7)</v>
          </cell>
          <cell r="B1293" t="str">
            <v>วัดประชุมราษฏร์</v>
          </cell>
          <cell r="C1293" t="str">
            <v>20004350002003214515</v>
          </cell>
        </row>
        <row r="1294">
          <cell r="B1294" t="str">
            <v>ครบ 19 มิย 67</v>
          </cell>
          <cell r="C1294">
            <v>4100395245</v>
          </cell>
        </row>
        <row r="1295">
          <cell r="A1295" t="str">
            <v>8)</v>
          </cell>
          <cell r="B1295" t="str">
            <v>วัดประยูรธรรมาราม</v>
          </cell>
          <cell r="C1295" t="str">
            <v>20004350002003214516</v>
          </cell>
        </row>
        <row r="1296">
          <cell r="B1296" t="str">
            <v>ครบ 26 มิย 67</v>
          </cell>
          <cell r="C1296">
            <v>4100397176</v>
          </cell>
        </row>
        <row r="1297">
          <cell r="A1297" t="str">
            <v>9)</v>
          </cell>
          <cell r="B1297" t="str">
            <v>วัดลานนา</v>
          </cell>
          <cell r="C1297" t="str">
            <v>20004350002003214517</v>
          </cell>
        </row>
        <row r="1298">
          <cell r="B1298" t="str">
            <v>ครบ 19 มิ.ย.67</v>
          </cell>
          <cell r="C1298" t="str">
            <v>ครบ 19 มิย 67</v>
          </cell>
        </row>
        <row r="1299">
          <cell r="A1299" t="str">
            <v>10)</v>
          </cell>
          <cell r="B1299" t="str">
            <v>วัดอดิศร</v>
          </cell>
          <cell r="C1299" t="str">
            <v>20004350002003214518</v>
          </cell>
        </row>
        <row r="1300">
          <cell r="B1300" t="str">
            <v>ครบ 26 กค 67</v>
          </cell>
          <cell r="C1300" t="str">
            <v>4100393861</v>
          </cell>
        </row>
        <row r="1301">
          <cell r="A1301" t="str">
            <v>11)</v>
          </cell>
          <cell r="B1301" t="str">
            <v>สหราษฎร์บํารุง</v>
          </cell>
          <cell r="C1301" t="str">
            <v>20004350002003214519</v>
          </cell>
        </row>
        <row r="1302">
          <cell r="B1302" t="str">
            <v>ครบ 14 มิย 67</v>
          </cell>
          <cell r="C1302" t="str">
            <v>4100394897</v>
          </cell>
        </row>
        <row r="1303">
          <cell r="A1303" t="str">
            <v>12)</v>
          </cell>
          <cell r="B1303" t="str">
            <v>คลอง 11 ศาลาครุ (เทียมอุปถัมภ์)</v>
          </cell>
          <cell r="C1303" t="str">
            <v>20004350002003214520</v>
          </cell>
        </row>
        <row r="1304">
          <cell r="B1304" t="str">
            <v>ครบ 15 กค 67</v>
          </cell>
          <cell r="C1304" t="str">
            <v>4100398138</v>
          </cell>
        </row>
        <row r="1305">
          <cell r="A1305" t="str">
            <v>13)</v>
          </cell>
          <cell r="B1305" t="str">
            <v>คลองสิบสามผิวศรีราษฏร์บำรุง</v>
          </cell>
          <cell r="C1305" t="str">
            <v>20004350002003214521</v>
          </cell>
        </row>
        <row r="1308">
          <cell r="A1308" t="str">
            <v>14)</v>
          </cell>
          <cell r="B1308" t="str">
            <v>วัดเจริญบุญ</v>
          </cell>
          <cell r="C1308" t="str">
            <v>20004350002003214522</v>
          </cell>
        </row>
        <row r="1309">
          <cell r="B1309" t="str">
            <v>ครบ 17 กค 67</v>
          </cell>
          <cell r="C1309" t="str">
            <v>4100396212</v>
          </cell>
        </row>
        <row r="1310">
          <cell r="A1310" t="str">
            <v>15)</v>
          </cell>
          <cell r="B1310" t="str">
            <v>วัดนพรัตนาราม</v>
          </cell>
          <cell r="C1310" t="str">
            <v>20004350002003214523</v>
          </cell>
        </row>
        <row r="1311">
          <cell r="B1311" t="str">
            <v>งวด 1  174,000 บาท ครบ 16 กค 67</v>
          </cell>
          <cell r="C1311">
            <v>4100426445</v>
          </cell>
        </row>
        <row r="1312">
          <cell r="B1312" t="str">
            <v>งวด 2 406,000 ครบ 14 กย 67</v>
          </cell>
        </row>
        <row r="1314">
          <cell r="A1314" t="str">
            <v>16)</v>
          </cell>
          <cell r="B1314" t="str">
            <v>วัดพวงแก้ว</v>
          </cell>
          <cell r="C1314" t="str">
            <v>20004350002003214524</v>
          </cell>
        </row>
        <row r="1315">
          <cell r="B1315" t="str">
            <v>ครบ 2 สค 67</v>
          </cell>
          <cell r="C1315" t="str">
            <v>4100402841</v>
          </cell>
        </row>
        <row r="1316">
          <cell r="A1316" t="str">
            <v>17)</v>
          </cell>
          <cell r="B1316" t="str">
            <v>วัดสุขบุญฑริการาม</v>
          </cell>
          <cell r="C1316" t="str">
            <v>20004350002003214525</v>
          </cell>
        </row>
        <row r="1317">
          <cell r="B1317" t="str">
            <v>ครบ 27 มิย 67</v>
          </cell>
          <cell r="C1317" t="str">
            <v>4100396195</v>
          </cell>
        </row>
        <row r="1318">
          <cell r="A1318" t="str">
            <v>18)</v>
          </cell>
          <cell r="B1318" t="str">
            <v>วัดแสงมณี</v>
          </cell>
          <cell r="C1318" t="str">
            <v>20004350002003214526</v>
          </cell>
        </row>
        <row r="1319">
          <cell r="B1319" t="str">
            <v>ครบ 30 กค 67</v>
          </cell>
          <cell r="C1319" t="str">
            <v>4100400728</v>
          </cell>
        </row>
        <row r="1320">
          <cell r="A1320" t="str">
            <v>19)</v>
          </cell>
          <cell r="B1320" t="str">
            <v>หิรัญพงษ์อนุสรณ์</v>
          </cell>
          <cell r="C1320" t="str">
            <v>20004350002003214527</v>
          </cell>
        </row>
        <row r="1321">
          <cell r="B1321" t="str">
            <v>ครบ 22 มิย 67</v>
          </cell>
          <cell r="C1321" t="str">
            <v>4100402448</v>
          </cell>
        </row>
        <row r="1323">
          <cell r="A1323" t="str">
            <v>20)</v>
          </cell>
          <cell r="B1323" t="str">
            <v>อยู่ประชานุเคราะห์</v>
          </cell>
          <cell r="C1323" t="str">
            <v>20004350002003214528</v>
          </cell>
        </row>
        <row r="1324">
          <cell r="B1324" t="str">
            <v>ครบ 6 มิย 67</v>
          </cell>
          <cell r="C1324" t="str">
            <v>4100402861</v>
          </cell>
        </row>
        <row r="1325">
          <cell r="B1325" t="str">
            <v>โอนกลับส่วนกลาง</v>
          </cell>
          <cell r="C1325" t="str">
            <v>ศธ04002/ว4285 ลว.13 กย 67 โอนครั้งที่ 401</v>
          </cell>
        </row>
        <row r="1327">
          <cell r="A1327" t="str">
            <v>1.9.3</v>
          </cell>
          <cell r="B1327" t="str">
            <v>ห้องส้วม OBEC 4 ที่/61 ชาย-หญิง (ชาย 2 ที่ หญิง 2 ที่)</v>
          </cell>
          <cell r="C1327" t="str">
            <v>ศธ 04002/ว47118 ลว 21 ตค 67 ครั้งที่ 11</v>
          </cell>
        </row>
        <row r="1329">
          <cell r="A1329" t="str">
            <v>1)</v>
          </cell>
          <cell r="B1329" t="str">
            <v>โรงเรียนวัดราษฎรบำรุง</v>
          </cell>
          <cell r="C1329" t="str">
            <v>20004370010003213242</v>
          </cell>
        </row>
        <row r="1330">
          <cell r="B1330" t="str">
            <v>ครบ 26 มค 68</v>
          </cell>
          <cell r="C1330" t="str">
            <v>งวด 1 จำนวน 137067 บาท</v>
          </cell>
        </row>
        <row r="1331">
          <cell r="B1331" t="str">
            <v>ครบ 25 กพ 68</v>
          </cell>
          <cell r="C1331" t="str">
            <v>งวด 2 จำนวน 137067 บาท</v>
          </cell>
        </row>
        <row r="1334">
          <cell r="A1334" t="str">
            <v>1.9.4</v>
          </cell>
          <cell r="B1334" t="str">
    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    </cell>
          <cell r="C1334" t="str">
            <v>ที่ ศธ 04002/ว5187/21 ตค 67 ครั้งที่ 5</v>
          </cell>
        </row>
        <row r="1335">
          <cell r="A1335" t="str">
            <v>1)</v>
          </cell>
          <cell r="B1335" t="str">
            <v xml:space="preserve">โรงเรียนชุมชนเลิศพินิจพิทยาคม (ชดเชยงบประมาณที่พับไป) </v>
          </cell>
          <cell r="C1335" t="str">
            <v>20004370010003220010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62">
          <cell r="B1362" t="str">
    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    </cell>
        </row>
        <row r="1363">
          <cell r="A1363" t="str">
            <v>1)</v>
          </cell>
          <cell r="B1363" t="str">
            <v xml:space="preserve"> โรงเรียนวัดกลางคลองสี่ </v>
          </cell>
          <cell r="C1363" t="str">
            <v>20004350002003214557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</row>
        <row r="1364">
          <cell r="B1364" t="str">
            <v>อาคารเรียนแบบพิเศษ โรงเรียนวัดลาดสนุ่น</v>
          </cell>
          <cell r="C1364" t="str">
            <v>ศธ 04002/ว5187 ลว 21 ตค 67ครั้งที่ 5</v>
          </cell>
        </row>
        <row r="1366">
          <cell r="A1366" t="str">
            <v>1)</v>
          </cell>
          <cell r="B1366" t="str">
            <v xml:space="preserve"> โรงเรียนวัดลาดสนุ่น</v>
          </cell>
          <cell r="C1366" t="str">
            <v>20004370010003220011</v>
          </cell>
          <cell r="D1366">
            <v>17159800</v>
          </cell>
          <cell r="G1366">
            <v>0</v>
          </cell>
          <cell r="H1366">
            <v>5595000</v>
          </cell>
          <cell r="I1366">
            <v>0</v>
          </cell>
          <cell r="J1366">
            <v>0</v>
          </cell>
          <cell r="K1366">
            <v>0</v>
          </cell>
          <cell r="L1366">
            <v>10951187.310000001</v>
          </cell>
          <cell r="M1366">
            <v>613612.68999999994</v>
          </cell>
        </row>
        <row r="1389">
          <cell r="A1389" t="str">
            <v>1.9.6</v>
          </cell>
          <cell r="B1389" t="str">
            <v>อาคารเรียนน๊อคดาวน์</v>
          </cell>
          <cell r="C1389" t="str">
            <v>ศธ 04002/ว5187 ลว 21 ตค 67ครั้งที่ 5</v>
          </cell>
          <cell r="D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B1390" t="str">
            <v xml:space="preserve"> โรงเรียนวัดดอนใหญ่</v>
          </cell>
          <cell r="C1390" t="str">
            <v>2000437001000321ZZZZ</v>
          </cell>
        </row>
        <row r="1391">
          <cell r="B1391" t="str">
            <v>ครบ 28 พ.ย. 68</v>
          </cell>
          <cell r="C1391" t="str">
            <v>Po4100728818</v>
          </cell>
        </row>
        <row r="1468">
          <cell r="A1468">
            <v>1.1000000000000001</v>
          </cell>
          <cell r="B1468" t="str">
    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    </cell>
          <cell r="C1468" t="str">
            <v>20004 69 85806 00000</v>
          </cell>
        </row>
        <row r="1469">
          <cell r="B1469" t="str">
            <v>งบลงทุน  ค่าครุภัณฑ์ 6911310</v>
          </cell>
        </row>
        <row r="1470">
          <cell r="B1470" t="str">
            <v>งบลงทุน  ค่าที่ดินและสิ่งก่อสร้าง 6911320</v>
          </cell>
        </row>
        <row r="1471">
          <cell r="B1471" t="str">
            <v>ครุภัณฑ์สำนักงาน 120601</v>
          </cell>
        </row>
        <row r="1472">
          <cell r="A1472" t="str">
            <v>1.10.1.1</v>
          </cell>
          <cell r="B1472" t="str">
            <v>เครื่องถ่ายเอกสารระบบดิจิทัล (ขาว-ดำ) ความเร็ว 40 แผ่นต่อนาที</v>
          </cell>
          <cell r="C1472" t="str">
            <v>ศธ 04002/ว48516  ลว 11  พย 68 ครั้งที่ 66</v>
          </cell>
        </row>
        <row r="1473">
          <cell r="A1473" t="str">
            <v>1)</v>
          </cell>
          <cell r="B1473" t="str">
            <v>โรงเรียนรวมราษฎร์สามัคคี</v>
          </cell>
          <cell r="C1473" t="str">
            <v>20004370010003114126</v>
          </cell>
          <cell r="F1473">
            <v>176550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176550</v>
          </cell>
        </row>
        <row r="1474">
          <cell r="B1474" t="str">
            <v>โอนกลับส่วนกลาง 3450 บาท</v>
          </cell>
          <cell r="C1474" t="str">
            <v>ศธ 04002/ว5931  ลว 10  เม.ย. 69 ครั้งที่ 419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</row>
        <row r="1475">
          <cell r="A1475" t="str">
            <v>1.10.1.2</v>
          </cell>
          <cell r="C1475" t="str">
            <v>ศธ 04002/ว48516  ลว 11  พย 68 ครั้งที่ 66</v>
          </cell>
        </row>
        <row r="1476">
          <cell r="A1476" t="str">
            <v>1)</v>
          </cell>
          <cell r="B1476" t="str">
            <v>โรงเรียนร่วมจิตประสาท</v>
          </cell>
          <cell r="C1476" t="str">
            <v>200004370010003114127</v>
          </cell>
          <cell r="F1476">
            <v>11800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11800</v>
          </cell>
        </row>
        <row r="1477">
          <cell r="A1477" t="str">
            <v>1.10.1.3</v>
          </cell>
          <cell r="B1477" t="str">
            <v xml:space="preserve">เก้าอี้ครู </v>
          </cell>
          <cell r="C1477" t="str">
            <v>ศธ 04002/ว5678  ลว 21  พย 67ครั้งที่ 76</v>
          </cell>
        </row>
        <row r="1478">
          <cell r="A1478" t="str">
            <v>1)</v>
          </cell>
          <cell r="B1478" t="str">
            <v>โรงเรียนรวมราษฎร์สามัคคี</v>
          </cell>
          <cell r="C1478" t="str">
            <v>20004370010003112868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</row>
        <row r="1479">
          <cell r="A1479" t="str">
            <v>1.10.1.4</v>
          </cell>
          <cell r="B1479" t="str">
            <v>โต๊ะครู จำนวน 2 ตัวๆละ 4,000 บาท</v>
          </cell>
          <cell r="C1479" t="str">
            <v>ศธ 04002/ว5678  ลว 21  พย 67ครั้งที่ 76</v>
          </cell>
        </row>
        <row r="1480">
          <cell r="A1480" t="str">
            <v>1)</v>
          </cell>
          <cell r="B1480" t="str">
            <v>โรงเรียนรวมราษฎร์สามัคคี</v>
          </cell>
          <cell r="C1480" t="str">
            <v>20004370010003112881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</row>
        <row r="1481">
          <cell r="A1481" t="str">
            <v>1.10.1.5</v>
          </cell>
          <cell r="B1481" t="str">
            <v>พัดลม แบบโคจรติดผนัง ขนาดไม่น้อยกว่า 16 นิ้ว (400 มิลลิเมตร) 11 เครื่องๆละ 1,000 บาท</v>
          </cell>
          <cell r="C1481" t="str">
            <v>ศธ 04002/ว5678  ลว 21  พย 67ครั้งที่ 76</v>
          </cell>
        </row>
        <row r="1482">
          <cell r="A1482" t="str">
            <v>1)</v>
          </cell>
          <cell r="B1482" t="str">
            <v xml:space="preserve">โรงเรียนเจริญดีวิทยา </v>
          </cell>
          <cell r="C1482" t="str">
            <v>20004370010003112884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</row>
        <row r="1484">
          <cell r="B1484" t="str">
            <v>ครุภัณฑ์การศึกษา 120611</v>
          </cell>
        </row>
        <row r="1485">
          <cell r="A1485" t="str">
            <v>1.10.1.6</v>
          </cell>
          <cell r="B1485" t="str">
            <v>โต๊ะเก้าอี้นักเรียน สำหรับนักเรียนประถมศึกษา 30 ชุดๆละ 1,500 บาท</v>
          </cell>
          <cell r="C1485" t="str">
            <v>ศธ 04002/ว5678  ลว 21  พย 67ครั้งที่ 76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</row>
        <row r="1486">
          <cell r="A1486" t="str">
            <v>1)</v>
          </cell>
          <cell r="B1486" t="str">
            <v xml:space="preserve">โรงเรียนรวมราษฎร์สามัคคี </v>
          </cell>
          <cell r="C1486" t="str">
            <v>20004370010003112878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</row>
        <row r="1488">
          <cell r="B1488" t="str">
            <v>ครุภัณฑ์งานบ้านงานครัว 120612</v>
          </cell>
          <cell r="F1488">
            <v>9500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9500</v>
          </cell>
        </row>
        <row r="1489">
          <cell r="A1489" t="str">
            <v>1.10.1.7</v>
          </cell>
          <cell r="B1489" t="str">
            <v xml:space="preserve">เครื่องตัดแต่งพุ่มไม้ ขนาด 22 นิ้ว </v>
          </cell>
          <cell r="C1489" t="str">
            <v>ศธ 04002/ว48516  ลว 11  พย 68 ครั้งที่ 66</v>
          </cell>
          <cell r="F1489">
            <v>9500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9500</v>
          </cell>
        </row>
        <row r="1490">
          <cell r="A1490" t="str">
            <v>1)</v>
          </cell>
          <cell r="B1490" t="str">
            <v>โรงเรียนเจริญดีวิทยา</v>
          </cell>
          <cell r="C1490" t="str">
            <v>20004370010003114125</v>
          </cell>
          <cell r="F1490">
            <v>9500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9500</v>
          </cell>
        </row>
        <row r="1491">
          <cell r="B1491" t="str">
            <v>โอนกลับส่วน 1500</v>
          </cell>
          <cell r="C1491" t="str">
            <v>ศธ 04002/ว5931  ลว 9 เม.ย.69 ครั้งที่ 419</v>
          </cell>
        </row>
        <row r="1494">
          <cell r="A1494" t="str">
            <v>2.6.2</v>
          </cell>
          <cell r="B1494" t="str">
            <v>เครื่องตัดหญ้าแบบข้ออ่อน</v>
          </cell>
          <cell r="C1494" t="str">
            <v>ศธ 04002/ว2043  ลว 24  พค 67ครั้งที่ 55</v>
          </cell>
        </row>
        <row r="1495">
          <cell r="A1495" t="str">
            <v>1)</v>
          </cell>
          <cell r="B1495" t="str">
            <v>โรงเรียนรวมราษฎร์สามัคคี</v>
          </cell>
          <cell r="C1495" t="str">
            <v>20004350002003114847</v>
          </cell>
        </row>
        <row r="1496">
          <cell r="B1496" t="str">
            <v>ผูกพัน ครบ 8 มค 68</v>
          </cell>
          <cell r="C1496">
            <v>0</v>
          </cell>
        </row>
        <row r="1497">
          <cell r="A1497" t="str">
            <v>2.6.3</v>
          </cell>
          <cell r="B1497" t="str">
            <v>เครื่องตัดแต่งพุ่มไม้ขนาด29.5นิ้ว</v>
          </cell>
          <cell r="C1497" t="str">
            <v>ศธ 04002/ว2043  ลว 24  พค 67ครั้งที่ 55</v>
          </cell>
        </row>
        <row r="1498">
          <cell r="A1498" t="str">
            <v>1)</v>
          </cell>
          <cell r="B1498" t="str">
            <v>โรงเรียนร่วมใจประสิทธิ์</v>
          </cell>
          <cell r="C1498" t="str">
            <v>20004350002003114849</v>
          </cell>
        </row>
        <row r="1499">
          <cell r="B1499" t="str">
            <v>ผูกพัน ครบ 2 ธค 67</v>
          </cell>
          <cell r="C1499">
            <v>4100549176</v>
          </cell>
        </row>
        <row r="1500">
          <cell r="A1500" t="str">
            <v>2.6.4</v>
          </cell>
          <cell r="B1500" t="str">
            <v>ตู้เย็นขนาด9คิวบิกฟุต</v>
          </cell>
          <cell r="C1500" t="str">
            <v>ศธ 04002/ว2043  ลว 24  พค 67ครั้งที่ 55</v>
          </cell>
        </row>
        <row r="1501">
          <cell r="A1501" t="str">
            <v>1)</v>
          </cell>
          <cell r="B1501" t="str">
            <v>โรงเรียนร่วมใจประสิทธิ์</v>
          </cell>
          <cell r="C1501" t="str">
            <v>20004350002003114850</v>
          </cell>
        </row>
        <row r="1502">
          <cell r="B1502" t="str">
            <v>ผูกพัน ครบ 8 มค 68</v>
          </cell>
          <cell r="C1502">
            <v>0</v>
          </cell>
        </row>
        <row r="1503">
          <cell r="B1503" t="str">
            <v>งบลงทุน  ค่าที่ดินและสิ่งก่อสร้าง 6911320</v>
          </cell>
        </row>
        <row r="1504">
          <cell r="A1504" t="str">
            <v>1.10.2.1</v>
          </cell>
          <cell r="B1504" t="str">
            <v>ปรับปรุงซ่อมแซมอาคารเรียนอาคารประกอบและสิ่งก่อสร้างอื่น</v>
          </cell>
          <cell r="C1504" t="str">
            <v>ศธ 04002/ว47982  ลว 4 พย 68 ครั้งที่ 42</v>
          </cell>
        </row>
        <row r="1505">
          <cell r="A1505" t="str">
            <v>1)</v>
          </cell>
          <cell r="B1505" t="str">
            <v>โรงเรียนร่วมใจประสิทธิ์</v>
          </cell>
          <cell r="C1505" t="str">
            <v xml:space="preserve">20004370010003215751 </v>
          </cell>
          <cell r="F1505">
            <v>397000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397000</v>
          </cell>
        </row>
        <row r="1506">
          <cell r="B1506" t="str">
            <v>ผูกพันครบ 15 ม.ค.69</v>
          </cell>
        </row>
        <row r="1509">
          <cell r="A1509" t="str">
            <v>1.10.2.2</v>
          </cell>
          <cell r="B1509" t="str">
            <v xml:space="preserve">ห้องน้ำห้องส้วมนักเรียนชาย 6 ที่/49 </v>
          </cell>
          <cell r="C1509" t="str">
            <v>ศธ 04002/ว5644  ลว 19 พย 67ครั้งที่ 69</v>
          </cell>
        </row>
        <row r="1511">
          <cell r="A1511" t="str">
            <v>1)</v>
          </cell>
          <cell r="B1511" t="str">
            <v>โรงเรียนเจริญดีวิทยา</v>
          </cell>
          <cell r="C1511" t="str">
            <v>20004370010003214866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</row>
        <row r="1516">
          <cell r="A1516">
            <v>1.1100000000000001</v>
          </cell>
          <cell r="B1516" t="str">
            <v xml:space="preserve">กิจกรรมการพัฒนาเด็กปฐมวัยอย่างมีคุณภาพ </v>
          </cell>
          <cell r="C1516" t="str">
            <v>20004 69 86176 00000</v>
          </cell>
        </row>
        <row r="1517">
          <cell r="B1517" t="str">
            <v>งบดำเนินงาน 69112xx</v>
          </cell>
          <cell r="C1517" t="str">
            <v>20004 3720 1000 200000</v>
          </cell>
        </row>
        <row r="1518">
          <cell r="A1518" t="str">
            <v>1.11.1</v>
          </cell>
          <cell r="B1518" t="str">
    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    </cell>
          <cell r="C1518" t="str">
            <v>ศธ 04002/ว50957 ลว 22 ธ.ค. ครั้งที่ 159</v>
          </cell>
          <cell r="F1518">
            <v>800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800</v>
          </cell>
        </row>
        <row r="1519">
          <cell r="A1519" t="str">
            <v>1.11.2</v>
          </cell>
          <cell r="B1519" t="str">
    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    </cell>
          <cell r="C1519" t="str">
            <v>ศธ 04002/ว63 ลว 7 มค ครั้งที่ 175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</row>
        <row r="1520">
          <cell r="A1520" t="str">
            <v>1.11.3</v>
          </cell>
          <cell r="B1520" t="str">
    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    </cell>
          <cell r="C1520" t="str">
            <v>ศธ 04002/ว1154 ลว 20 มี.ค.68 ครั้งที่ 350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L1520">
            <v>0</v>
          </cell>
        </row>
        <row r="1521">
          <cell r="A1521" t="str">
            <v>1.11.4</v>
          </cell>
          <cell r="B1521" t="str">
    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    </cell>
          <cell r="C1521" t="str">
            <v>ศธ 04002/ว2545 ลว 11 มิ.ย.68 ครั้งที่ 569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47">
          <cell r="A1547">
            <v>1.1200000000000001</v>
          </cell>
          <cell r="B1547" t="str">
            <v>กิจกรรมการส่งเสริมศักยภาพในการเรียนระดับมัธยมศึกษา</v>
          </cell>
          <cell r="C1547" t="str">
            <v>20004 69 50194 00000</v>
          </cell>
        </row>
        <row r="1548">
          <cell r="B1548" t="str">
            <v xml:space="preserve"> งบดำเนินงาน 69112xx</v>
          </cell>
          <cell r="C1548" t="str">
            <v>20004 3720 1000 2000000</v>
          </cell>
        </row>
        <row r="1549">
          <cell r="A1549" t="str">
            <v>1.12.1</v>
          </cell>
          <cell r="B1549" t="str">
            <v xml:space="preserve">ค่าเบี้ยประชุมคณะกรรมการสถานศึกษาขั้นพื้นฐาน </v>
          </cell>
          <cell r="C1549" t="str">
            <v>ศธ 04002/ว51301 ลว. 25 ธ.ค. 68 โอนครั้งที่ 184</v>
          </cell>
          <cell r="F1549">
            <v>326875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103875</v>
          </cell>
        </row>
        <row r="1553">
          <cell r="A1553" t="str">
            <v>3.2.1</v>
          </cell>
          <cell r="B1553" t="str">
    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    </cell>
          <cell r="C1553" t="str">
            <v>ศธ04002/ว3478 ลว.21 ส.ค.66 โอนครั้งที่ 782</v>
          </cell>
        </row>
        <row r="1554">
          <cell r="A1554" t="str">
            <v>1)</v>
          </cell>
          <cell r="B1554" t="str">
            <v>โรงเรียนวัดพืชอุดม</v>
          </cell>
          <cell r="C1554" t="str">
            <v xml:space="preserve">20004 35000300 321ZZZZ 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A1555" t="str">
            <v>2)</v>
          </cell>
          <cell r="B1555" t="str">
            <v>โรงเรียนรวมราษฎร์สามัคคี</v>
          </cell>
          <cell r="C1555" t="str">
            <v xml:space="preserve">20004 35000300 321ZZZZ 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8">
          <cell r="B1558" t="str">
            <v xml:space="preserve">โครงการป้องกันและแก้ไขปัญหายาเสพติดในสถานศึกษา    </v>
          </cell>
          <cell r="C1558" t="str">
            <v xml:space="preserve">20004 0600 3800 5000002  </v>
          </cell>
        </row>
        <row r="1559">
          <cell r="A1559">
            <v>1.1000000000000001</v>
          </cell>
          <cell r="B1559" t="str">
            <v xml:space="preserve"> กิจกรรมป้องกันและแก้ไขปัญหายาเสพติดในสถานศึกษาในสถานศึกษา  </v>
          </cell>
        </row>
        <row r="1560">
          <cell r="B1560" t="str">
            <v xml:space="preserve"> งบรายจ่ายอื่น 6911500</v>
          </cell>
        </row>
        <row r="1561">
          <cell r="A1561" t="str">
            <v>1.1.1</v>
          </cell>
          <cell r="B1561" t="str">
    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    </cell>
          <cell r="C1561" t="str">
            <v>ศธ 04002/ว50448 ลว 12 ธ.ค. 68 ครั้งที่ 148</v>
          </cell>
          <cell r="F1561">
            <v>20000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1.1.2</v>
          </cell>
          <cell r="B1562" t="str">
    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    </cell>
          <cell r="C1562" t="str">
            <v>ศธ 04002/ว2889 ลว 19 ก.พ. 69 ครั้งที่ 313</v>
          </cell>
          <cell r="F1562">
            <v>600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600</v>
          </cell>
        </row>
        <row r="1563">
          <cell r="A1563" t="str">
            <v>1.1.1.2</v>
          </cell>
        </row>
        <row r="1567">
          <cell r="A1567" t="str">
            <v>1.1.2</v>
          </cell>
        </row>
        <row r="1576">
          <cell r="A1576" t="str">
            <v>ฉ</v>
          </cell>
          <cell r="B1576" t="str">
            <v>แผนบูรณาการต่อต้านการทุจริตและประพฤติมิชอบ</v>
          </cell>
          <cell r="C1576" t="str">
            <v>20004 6020 3900 2000000</v>
          </cell>
        </row>
        <row r="1577">
          <cell r="A1577">
            <v>1</v>
          </cell>
          <cell r="B1577" t="str">
            <v xml:space="preserve">โครงการเสริมสร้างคุณธรรม จริยธรรม และธรรมาภิบาลในสถานศึกษาและสำนักงานเขตพื้นที่ </v>
          </cell>
          <cell r="C1577" t="str">
            <v>20004 6020 3900 2000000</v>
          </cell>
        </row>
        <row r="1578">
          <cell r="B1578" t="str">
            <v>งบดำเนินงาน 69112XX</v>
          </cell>
        </row>
        <row r="1579">
          <cell r="A1579">
            <v>1.1000000000000001</v>
          </cell>
          <cell r="B1579" t="str">
    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    </cell>
          <cell r="C1579" t="str">
            <v xml:space="preserve">20004 69 00118 00000  </v>
          </cell>
        </row>
        <row r="1580">
          <cell r="B1580" t="str">
            <v xml:space="preserve"> งบดำเนินงาน 68112xx</v>
          </cell>
        </row>
        <row r="1581">
          <cell r="A1581" t="str">
            <v>1.1.1</v>
          </cell>
          <cell r="B1581" t="str">
    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    </cell>
          <cell r="C1581" t="str">
            <v>ศธ 04002/ว2860 ลว 18 ก.พ. 69 ครั้งที่ 311</v>
          </cell>
          <cell r="F1581">
            <v>1000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385.6</v>
          </cell>
        </row>
        <row r="1582">
          <cell r="A1582" t="str">
            <v>1.1.2</v>
          </cell>
          <cell r="B1582" t="str">
            <v xml:space="preserve">ค่าใช้จ่ายในการเดินทางเข้าร่วมประชุมชี้แจงแนวทางการขับเคลื่อนโครงการเสริมสร้างคุณธรรม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2569   ระหว่างวันที่ 19 – 21 มีนาคม 2569 ณ โรงแรมริเวอร์ไซด์ กรุงเทพมหานคร </v>
          </cell>
          <cell r="C1582" t="str">
            <v>ศธ 04002/ว5136 ลว 25 มี.ค. 69  ครั้งที่ 391</v>
          </cell>
          <cell r="F1582">
            <v>1000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</row>
        <row r="1586">
          <cell r="B1586" t="str">
            <v xml:space="preserve"> งบดำเนินงาน 69112xx</v>
          </cell>
          <cell r="C1586" t="str">
            <v>20004 6020 3900 2000000</v>
          </cell>
        </row>
        <row r="1587">
          <cell r="A1587" t="str">
            <v>1.2.1</v>
          </cell>
          <cell r="B1587" t="str">
    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    </cell>
          <cell r="C1587" t="str">
            <v>ที่ ศธ 04002/ว1209 ลว. 21 มี.ค.68 ครั้งที่ 354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</row>
        <row r="1588">
          <cell r="A1588" t="str">
            <v>1.2.2</v>
          </cell>
          <cell r="B1588" t="str">
            <v>ค่าใช้จ่ายในการดำเนินกิจกรรมสำนักงานเขตพื้นที่การศึกษาสุจริต ประจำปีงบประมาณ พ.ศ. 2568</v>
          </cell>
          <cell r="C1588" t="str">
            <v>ที่ ศธ 04002/ว  ลว. 28 เม.ย. 68 ครั้งที่ 448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</row>
        <row r="1589"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</row>
        <row r="1590">
          <cell r="A1590">
            <v>1.3</v>
          </cell>
          <cell r="B1590" t="str">
            <v xml:space="preserve">กิจกรรมเสริมสร้างธรรมาภิบาลเพื่อเพิ่มประสิทธิภาพในการบริหารจัดการ      </v>
          </cell>
          <cell r="C1590" t="str">
            <v>20004 69 00068 00000</v>
          </cell>
        </row>
        <row r="1591">
          <cell r="B1591" t="str">
            <v xml:space="preserve"> งบดำเนินงาน 69112xx</v>
          </cell>
          <cell r="C1591" t="str">
            <v>20004 6020 3900 2000000</v>
          </cell>
        </row>
        <row r="1592">
          <cell r="A1592" t="str">
            <v>1.3.1</v>
          </cell>
          <cell r="B1592" t="str">
    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    </cell>
          <cell r="C1592" t="str">
            <v>ศธ04087/ว1026 ลว 13 มีนาคม 68 โอนครั้งที่ 332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</row>
        <row r="1593">
          <cell r="A1593" t="str">
            <v>1.3.2</v>
          </cell>
          <cell r="B1593" t="str">
    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    </cell>
          <cell r="C1593" t="str">
            <v>ศธ 04002/ว40339 ลว 15 กค ครั้งที่ 692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</row>
        <row r="1619">
          <cell r="C1619">
            <v>18</v>
          </cell>
        </row>
        <row r="1620">
          <cell r="C1620">
            <v>6</v>
          </cell>
        </row>
        <row r="1621">
          <cell r="F1621">
            <v>21044950</v>
          </cell>
          <cell r="G1621">
            <v>0</v>
          </cell>
          <cell r="H1621">
            <v>7349600</v>
          </cell>
          <cell r="K1621">
            <v>100200</v>
          </cell>
          <cell r="L1621">
            <v>12979837.310000001</v>
          </cell>
        </row>
        <row r="1622">
          <cell r="F1622">
            <v>160032339</v>
          </cell>
        </row>
        <row r="1623">
          <cell r="B1623" t="str">
            <v>งบประมาณเบิกแทนกัน</v>
          </cell>
        </row>
        <row r="1624">
          <cell r="A1624" t="str">
            <v>A1</v>
          </cell>
          <cell r="B1624" t="str">
            <v xml:space="preserve">แผนงานพื้นฐานด้านการพัฒนาและเสริมสร้างศักยภาพทรัพยากรมนุษย์ </v>
          </cell>
          <cell r="C1624" t="str">
            <v>20004 3720 0609 2000000</v>
          </cell>
        </row>
        <row r="1625">
          <cell r="B1625" t="str">
            <v xml:space="preserve">โครงการมาตรฐานการบริหารงานบุคคลของข้าราชการครูและบุคลากรทางการศึกษา  </v>
          </cell>
          <cell r="C1625" t="str">
            <v>20004 3720 0609 2000000</v>
          </cell>
        </row>
        <row r="1626">
          <cell r="B1626" t="str">
            <v>กิจกรรมหลัก</v>
          </cell>
          <cell r="C1626" t="str">
            <v xml:space="preserve">20004 99 99999 99999   </v>
          </cell>
        </row>
        <row r="1627">
          <cell r="B1627" t="str">
            <v>งบดำเนินงาน 68112xx</v>
          </cell>
          <cell r="C1627" t="str">
            <v>68112xx</v>
          </cell>
        </row>
        <row r="1628">
          <cell r="A1628">
            <v>1</v>
          </cell>
          <cell r="B1628" t="str">
    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    </cell>
          <cell r="C1628" t="str">
            <v>ศธ04087/ว2139 ลว. 21 พ.ค. 68 โอนครั้งที่ 3</v>
          </cell>
          <cell r="G1628">
            <v>0</v>
          </cell>
          <cell r="H1628">
            <v>0</v>
          </cell>
          <cell r="K1628">
            <v>0</v>
          </cell>
          <cell r="L1628">
            <v>0</v>
          </cell>
        </row>
        <row r="1634">
          <cell r="G1634">
            <v>7349600</v>
          </cell>
          <cell r="K1634">
            <v>142445402.22</v>
          </cell>
        </row>
      </sheetData>
      <sheetData sheetId="78"/>
      <sheetData sheetId="79">
        <row r="318">
          <cell r="B318" t="str">
            <v>กิจกรรมการสนับสนุนการศึกษาขั้นพื้นฐาน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ยุทธศาสตร์ โครการพัฒนาหลักสูตร "/>
      <sheetName val="งบลงทุน69"/>
      <sheetName val="ยุธศาสตร์เรียนดีปร3100116003211"/>
      <sheetName val="ส่งเสริมสนับสนุน52015"/>
      <sheetName val="ส่งเสริมการอ่าน 3720 1000"/>
      <sheetName val="6020บูรณาการต่อต้านการทุจร "/>
      <sheetName val="1408บุคลากรภาครัฐ"/>
      <sheetName val="กิจกรรมส่งเสริมศักยภาพในการเรีย"/>
      <sheetName val="ขั้นพื้นฐานสนับสนุนการศึกษา"/>
      <sheetName val="ควบคุมสิ่งก่อสร้าง 37001 "/>
      <sheetName val="คุมงบ 36001 36002 ครุภัณฑ์"/>
      <sheetName val="งบกลาง รายการเงินสำรอง"/>
      <sheetName val="ยุทศาสตร์ โครงการยั่งยืน310061"/>
      <sheetName val="ประถม3720 1000"/>
      <sheetName val="3022ยุทธศาสตร์สร้างความเสมอภาค"/>
      <sheetName val="บริหารสำนักงานเขต 3720 1000"/>
      <sheetName val="โครงการโรงเรียนคุณภาพ"/>
      <sheetName val="โครงการพัฒนาสมรรถนะครูฯ"/>
      <sheetName val="งบประจำและงบกลยุทธ์"/>
      <sheetName val="มัธยม350002"/>
      <sheetName val="โครงการส่งเสริมการเรียนรู้ทุกที"/>
      <sheetName val="ทะเบียนคุมย่อย"/>
      <sheetName val="รายงานเงินงวด"/>
      <sheetName val="งบลงทุน รายงานแผนผล 69 "/>
      <sheetName val="มาตการ รวมงบบุคลากร"/>
      <sheetName val="ระบบการควบคุมฯ"/>
      <sheetName val="Sheet7"/>
      <sheetName val="งบสพฐ"/>
      <sheetName val="งบกลาง"/>
      <sheetName val="06036บูรณาการป้องกัน ปราบปราม ฯ"/>
      <sheetName val="3720 ช่วยเหลือกลุ่ม  ขับเคลื่"/>
      <sheetName val="ปปค่าจ้างปี68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30">
          <cell r="A30" t="str">
            <v>1.1.2.2</v>
          </cell>
          <cell r="B30" t="str">
            <v>เงินสมทบกองทุนประกันสังคม จำนวน 5 เดือน  (มี.ค.69 - ก.ค. 2569) 100,000 บาท</v>
          </cell>
        </row>
        <row r="31">
          <cell r="A31" t="str">
            <v>1.1.2.2</v>
          </cell>
          <cell r="B31" t="str">
            <v>เงินสมทบกองทุนประกันสังคม จำนวน 1 เดือน  ( กย 68) 17,000 บาท</v>
          </cell>
        </row>
        <row r="40">
          <cell r="A40"/>
        </row>
        <row r="62">
          <cell r="A62"/>
          <cell r="B62"/>
        </row>
        <row r="152">
          <cell r="A152">
            <v>1</v>
          </cell>
          <cell r="B152" t="str">
            <v>งบดำเนินงาน   69112xx</v>
          </cell>
        </row>
        <row r="153">
          <cell r="A153" t="str">
            <v>3.5.1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895">
          <cell r="A895" t="str">
            <v>2.4.11)</v>
          </cell>
          <cell r="B895" t="str">
            <v>โครงการพัฒนาระบบข้อมูลสารสนเทศ 30,000 บาท</v>
          </cell>
        </row>
        <row r="896">
          <cell r="A896" t="str">
            <v>4.11)</v>
          </cell>
        </row>
        <row r="901">
          <cell r="B901" t="str">
            <v>ค่าตอบแทนวิทยากรสอนอิสลามศึกษารายชั่วโมง ภาค 1/68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    </cell>
          <cell r="C901" t="str">
            <v>ศธ 04002/ว40575  ลว 17 กค 68 โอนครั้งที่ 700</v>
          </cell>
        </row>
        <row r="902">
          <cell r="C902" t="str">
            <v>ศธ 04002/ว2956  ลว 19 กุมภาพันธ์ 2569 โอนครั้งที่ 315</v>
          </cell>
        </row>
      </sheetData>
      <sheetData sheetId="78"/>
      <sheetData sheetId="79">
        <row r="30">
          <cell r="A30" t="str">
            <v>1.2.1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่งก่อสร้าง งบอุดหนุน  67"/>
      <sheetName val="งบอุดหนุน 350002"/>
      <sheetName val="Sheet2"/>
      <sheetName val="Sheet1"/>
      <sheetName val="รายงานคลัง 68"/>
      <sheetName val="ดำเนินงานครุภัณฑ์ 310061ยั่งยืน"/>
      <sheetName val="สรุปกัน68"/>
      <sheetName val="งบกัน67 350002"/>
      <sheetName val="รายงานงวดเงินกัน68"/>
      <sheetName val="รายได้ค่าปรับ"/>
      <sheetName val="งบอบจ"/>
      <sheetName val="งบครุภัณฑ์ 65 36001   36002"/>
      <sheetName val="สิ่งที่ส่งมาด้วย 2  2 ปี 67"/>
      <sheetName val="67สิ่งส่งมาด้วย2  1"/>
      <sheetName val="คุมย่อย"/>
    </sheetNames>
    <sheetDataSet>
      <sheetData sheetId="0">
        <row r="3">
          <cell r="A3" t="str">
            <v>สำนักงานเขตพื้นที่การศึกษาประถมศึกษาปทุมธานี เขต 2</v>
          </cell>
        </row>
        <row r="48">
          <cell r="A48" t="str">
            <v>ค</v>
          </cell>
          <cell r="E48" t="str">
            <v>แผนงานยุทธศาสตร์สร้างความเสมอภาคทางการศึกษา</v>
          </cell>
        </row>
        <row r="60">
          <cell r="D60" t="str">
            <v>2000442002200</v>
          </cell>
          <cell r="E60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61">
          <cell r="D61" t="str">
            <v>20004685199300000</v>
          </cell>
          <cell r="E61" t="str">
            <v>กิจกรรมการสนับสนุนค่าใช้จ่ายในการจัดการศึกษาขั้นพื้นฐาน</v>
          </cell>
        </row>
        <row r="62">
          <cell r="D62" t="str">
            <v>6811410</v>
          </cell>
          <cell r="E62" t="str">
            <v>งบเงินอุดหนุน</v>
          </cell>
        </row>
        <row r="63">
          <cell r="E63" t="str">
    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    </cell>
        </row>
        <row r="64">
          <cell r="D64" t="str">
            <v>ที่  ศธ 04002/ว5898 ลว. 6 ธ.ค. 2567  ครั้งที่ 5 CK00000128</v>
          </cell>
          <cell r="E64" t="str">
            <v>ปรับปรุงซ่อมแซมอาคารเรียน อาคารประกอบและสิ่งก่อสร้างอื่น</v>
          </cell>
        </row>
        <row r="65">
          <cell r="D65" t="str">
            <v>20004420022004100386</v>
          </cell>
          <cell r="E65" t="str">
            <v>โรงเรียนแสนจำหน่ายวิทยา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</row>
        <row r="71">
          <cell r="A71" t="str">
            <v>2)</v>
          </cell>
          <cell r="D71" t="str">
            <v>20004420022004100386</v>
          </cell>
          <cell r="E71" t="str">
            <v>โรงเรียนวัดขุมแก้ว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</row>
        <row r="77">
          <cell r="A77" t="str">
            <v>3)</v>
          </cell>
          <cell r="D77" t="str">
            <v>20004420022004100386</v>
          </cell>
          <cell r="E77" t="str">
            <v>โรงเรียนวัดราษฎรบํารุง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</row>
        <row r="83">
          <cell r="A83" t="str">
            <v>4)</v>
          </cell>
          <cell r="D83" t="str">
            <v>20004420022004100386</v>
          </cell>
          <cell r="E83" t="str">
            <v>โรงเรียนรวมราษฎร์สามัคคี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</row>
        <row r="89">
          <cell r="A89" t="str">
            <v>5)</v>
          </cell>
          <cell r="D89" t="str">
            <v>20004420022004100386</v>
          </cell>
          <cell r="E89" t="str">
            <v>โรงเรียนวัดอดิศร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 t="str">
            <v>1.1.2</v>
          </cell>
          <cell r="D95" t="str">
            <v>ที่  ศธ 04002/ว13 ลว. 2 ม.ค. 2568  ครั้งที่ 10 เลขใบกัน CK00000331</v>
          </cell>
          <cell r="E95" t="str">
            <v xml:space="preserve">ปรับปรุงซ่อมแซมระบบไฟฟ้าและประปา สำหรับสถานศึกษาที่ประสบภัยธรรมชาติ </v>
          </cell>
        </row>
        <row r="96">
          <cell r="A96" t="str">
            <v>1)</v>
          </cell>
          <cell r="D96" t="str">
            <v>20004420022004100386</v>
          </cell>
          <cell r="E96" t="str">
            <v>วัดเกตุประภา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</row>
        <row r="102">
          <cell r="A102" t="str">
            <v>2)</v>
          </cell>
          <cell r="D102" t="str">
            <v>20004420022004100386</v>
          </cell>
          <cell r="E102" t="str">
            <v>วัดปัญจทายิกาวาส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3)</v>
          </cell>
          <cell r="D108" t="str">
            <v>20004420022004100386</v>
          </cell>
          <cell r="E108" t="str">
            <v>วัดพวงแก้ว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3.1.7</v>
          </cell>
          <cell r="E121" t="str">
            <v xml:space="preserve">เครื่องพิมพ์ Multifunction แบบฉีดหมึกพร้อมติดตั้งถังหมึกพิมพ์ (Ink Tank Printer)     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3.1.7.1</v>
          </cell>
          <cell r="E122" t="str">
            <v>สพป.ปท.2 จำนวน 3 เครื่อง</v>
          </cell>
          <cell r="F122" t="str">
            <v>2000436002110DBW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3.2</v>
          </cell>
          <cell r="E128" t="str">
            <v xml:space="preserve">กิจกรรมการจัดการศึกษามัธยมศึกษาตอนต้นสำหรับโรงเรียนปกติ  </v>
          </cell>
          <cell r="F128" t="str">
            <v>200041300P2792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E129" t="str">
            <v>งบดำเนินงาน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3.2.1</v>
          </cell>
          <cell r="E130" t="str">
            <v>ปรับปรุงซ่อมแซมผนังอาคาร ท่อลำเลียงน้ำและซ่อมพื้นดาดฟ้ารั่วซึม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3.2.1.1</v>
          </cell>
          <cell r="E131" t="str">
            <v>สพป.ปท.2</v>
          </cell>
          <cell r="F131" t="str">
            <v>2000436002000000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</row>
        <row r="355">
          <cell r="E355" t="str">
            <v>งบดำเนินงาน</v>
          </cell>
        </row>
        <row r="356">
          <cell r="E356" t="str">
            <v>งบลงทุน</v>
          </cell>
        </row>
        <row r="357">
          <cell r="E357" t="str">
            <v>รวมเงินกันทั้งสิ้น</v>
          </cell>
        </row>
        <row r="359">
          <cell r="E359" t="str">
            <v>คิดเป็นร้อยละ</v>
          </cell>
        </row>
      </sheetData>
      <sheetData sheetId="1">
        <row r="7">
          <cell r="D7">
            <v>6711410</v>
          </cell>
          <cell r="E7" t="str">
            <v>งบเงินอุดหนุน</v>
          </cell>
        </row>
        <row r="9">
          <cell r="C9" t="str">
            <v>20004350002004100006</v>
          </cell>
          <cell r="E9" t="str">
    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    </cell>
        </row>
        <row r="10">
          <cell r="C10" t="str">
            <v>ศธ 04002/ว1064 ลว. 17 มีค 68</v>
          </cell>
          <cell r="E10" t="str">
            <v>ร.ร.วัดเกตประภา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 t="str">
            <v>ร.ร.วัดเจริญบุญ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2"/>
      <sheetData sheetId="3"/>
      <sheetData sheetId="4"/>
      <sheetData sheetId="5">
        <row r="6">
          <cell r="E6" t="str">
            <v xml:space="preserve">แผนงานยุทธศาสตร์พัฒนาคุณภาพการศึกษาและการเรียนรู้ </v>
          </cell>
        </row>
        <row r="7">
          <cell r="D7" t="str">
            <v>20004 3310 C100 2000000</v>
          </cell>
          <cell r="E7" t="str">
            <v>โครงการส่งเสริมการเรียนรู้ขั้นพื้นฐานทุกที่ทุกเวลา</v>
          </cell>
        </row>
        <row r="8">
          <cell r="D8" t="str">
            <v xml:space="preserve">20004 68 00131 00000             </v>
          </cell>
          <cell r="E8" t="str">
            <v>กิจกรรมพัฒนาระบบนิเวศทางด้านดิจิทัลเพื่อการเรียนรู้ขั้นพื้นฐาน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D22" t="str">
            <v>6611310</v>
          </cell>
          <cell r="E22" t="str">
            <v>งบลงทุน ค่าครุภัณฑ์ 6611310</v>
          </cell>
        </row>
        <row r="23">
          <cell r="E23" t="str">
            <v>ครุภัณฑ์สำนักงาน 120601</v>
          </cell>
        </row>
        <row r="24">
          <cell r="C24" t="str">
            <v>โอนเปลี่ยนแปลงครั้งที่ 1/66 บท.กลุ่มนโยบายและแผน  ที่ ศธ 04087/1957 ลว. 28 กย 66</v>
          </cell>
          <cell r="D24" t="str">
            <v>20004 31006100 3110010</v>
          </cell>
          <cell r="E24" t="str">
            <v xml:space="preserve">เครื่องปรับอากาศแบบตั้งพื้นหรือแขวน (ระบบ INVERTER) ขนาด 20,000 บีทียู       </v>
          </cell>
        </row>
        <row r="25">
          <cell r="A25" t="str">
            <v>1)</v>
          </cell>
          <cell r="E25" t="str">
            <v>สพป.ปท.2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2</v>
          </cell>
          <cell r="C30" t="str">
            <v>โอนเปลี่ยนแปลงครั้งที่ 1/66 บท.กลุ่มนโยบายและแผน  ที่ ศธ 04087/1957 ลว. 28 กย 66</v>
          </cell>
          <cell r="D30" t="str">
            <v>20005 31006100 3110011</v>
          </cell>
          <cell r="E30" t="str">
            <v xml:space="preserve">เครื่องปรับอากาศแบบติดผนัง (ระบบ INVERTER) ขนาด 18,000 บีทียู       </v>
          </cell>
        </row>
        <row r="31">
          <cell r="A31" t="str">
            <v>1)</v>
          </cell>
          <cell r="E31" t="str">
            <v>สพป.ปท.2</v>
          </cell>
        </row>
        <row r="34"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>
            <v>0</v>
          </cell>
        </row>
        <row r="35">
          <cell r="A35">
            <v>3</v>
          </cell>
          <cell r="C35" t="str">
            <v>โอนเปลี่ยนแปลงครั้งที่ 1/66 บท.กลุ่มนโยบายและแผน  ที่ ศธ 04087/1957 ลว. 28 กย 66</v>
          </cell>
          <cell r="D35" t="str">
            <v>20008 31006100 3110014</v>
          </cell>
          <cell r="E35" t="str">
            <v xml:space="preserve">โพเดียม </v>
          </cell>
        </row>
        <row r="36">
          <cell r="A36" t="str">
            <v>1)</v>
          </cell>
          <cell r="E36" t="str">
            <v>สพป.ปท.2</v>
          </cell>
        </row>
        <row r="37">
          <cell r="C37">
            <v>20</v>
          </cell>
          <cell r="D37" t="str">
            <v>KB3100006110</v>
          </cell>
          <cell r="E37" t="str">
            <v>เบิก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ครุภัณฑ์โฆษณาและเผยแพร่ 120601</v>
          </cell>
        </row>
        <row r="41">
          <cell r="A41">
            <v>1</v>
          </cell>
          <cell r="C41" t="str">
            <v>โอนเปลี่ยนแปลงครั้งที่ 1/66 บท.กลุ่มนโยบายและแผน  ที่ ศธ 04087/1957 ลว. 28 กย 66</v>
          </cell>
          <cell r="D41" t="str">
            <v>20007 31006100 3110012</v>
          </cell>
          <cell r="E41" t="str">
            <v xml:space="preserve">โทรทัศน์สีแอล อี ดี (LED TV) แบบ Smart TV ระดับความละเอียดจอภาพ 3840 x 2160 พิกเซล ขนาด 75 นิ้ว </v>
          </cell>
        </row>
        <row r="42">
          <cell r="A42" t="str">
            <v>1)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2</v>
          </cell>
          <cell r="C47" t="str">
            <v>โอนเปลี่ยนแปลงครั้งที่ 1/66 บท.กลุ่มนโยบายและแผน  ที่ ศธ 04087/1957 ลว. 28 กย 66</v>
          </cell>
          <cell r="D47" t="str">
            <v>20008 31006100 3110013</v>
          </cell>
          <cell r="E47" t="str">
            <v xml:space="preserve">ไมโครโฟนไร้สาย </v>
          </cell>
        </row>
        <row r="48">
          <cell r="A48" t="str">
            <v>1)</v>
          </cell>
          <cell r="E48" t="str">
            <v>สพป.ปท.2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3</v>
          </cell>
          <cell r="C52" t="str">
            <v>โอนเปลี่ยนแปลงครั้งที่ 1/66 บท.กลุ่มนโยบายและแผน  ที่ ศธ 04087/1957 ลว. 28 กย 66</v>
          </cell>
          <cell r="D52" t="str">
            <v>20009 31006100 3110015</v>
          </cell>
          <cell r="E52" t="str">
            <v xml:space="preserve">เครื่องมัลติมีเดีย โปรเจคเตอร์ ระดับ XGA ขนาด 5000 ANSI Lumens  </v>
          </cell>
        </row>
        <row r="53">
          <cell r="A53" t="str">
            <v>1)</v>
          </cell>
          <cell r="E53" t="str">
            <v>สพป.ปท.2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115">
          <cell r="D115" t="str">
            <v>6811220</v>
          </cell>
          <cell r="E115" t="str">
            <v xml:space="preserve"> งบดำเนินงาน (รายจ่ายลงทุน) 6811220</v>
          </cell>
        </row>
        <row r="116">
          <cell r="D116" t="str">
            <v>ศธ 04002/ว41897 ลว.1 ส.ค. 68 โอนครั้งที่ 802</v>
          </cell>
          <cell r="E116" t="str">
    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    </cell>
        </row>
        <row r="117">
          <cell r="E117" t="str">
            <v>PO4100722499</v>
          </cell>
        </row>
        <row r="125">
          <cell r="F125">
            <v>1406002.5</v>
          </cell>
          <cell r="G125">
            <v>0</v>
          </cell>
          <cell r="H125">
            <v>562756.5</v>
          </cell>
          <cell r="I125">
            <v>0</v>
          </cell>
          <cell r="J125">
            <v>0</v>
          </cell>
          <cell r="K125">
            <v>0</v>
          </cell>
          <cell r="L125">
            <v>843246</v>
          </cell>
        </row>
        <row r="126">
          <cell r="D126" t="str">
            <v>20004 3100B600</v>
          </cell>
          <cell r="E126" t="str">
            <v>โครงการโรงเรียนคุณภาพประจำตำบล</v>
          </cell>
        </row>
        <row r="127">
          <cell r="D127" t="str">
            <v>20004 67000 7700000</v>
          </cell>
          <cell r="E127" t="str">
    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    </cell>
        </row>
        <row r="128">
          <cell r="E128" t="str">
            <v>งบลงทุน ค่าสิ่งก่อสร้าง 6711320</v>
          </cell>
        </row>
        <row r="129">
          <cell r="D129" t="str">
            <v>ศธ04002/ว1787 ลว.7 พค 67 โอนครั้งที่ 5</v>
          </cell>
          <cell r="E129" t="str">
            <v>ปรับปรุงซ่อมแซมอาคารเรียนอาคารประกอบและสิ่งก่อสร้างอื่น</v>
          </cell>
        </row>
        <row r="130">
          <cell r="C130">
            <v>4100408104</v>
          </cell>
          <cell r="D130" t="str">
            <v>200043100B6003211500</v>
          </cell>
          <cell r="E130" t="str">
            <v>วัดมงคลรัตน์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C135">
            <v>4100409854</v>
          </cell>
          <cell r="D135" t="str">
            <v>200043100B6003211501</v>
          </cell>
          <cell r="E135" t="str">
            <v>วัดสุวรรณ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 t="str">
            <v>ศธ04002/ว   ลว.27 กย 67 โอนครั้งที่ 450</v>
          </cell>
          <cell r="E140" t="str">
    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    </cell>
        </row>
        <row r="141">
          <cell r="C141">
            <v>4100306259</v>
          </cell>
          <cell r="D141" t="str">
            <v xml:space="preserve">20004 3100B600 321ZZZZ                               </v>
          </cell>
          <cell r="E141" t="str">
            <v>วัดราษฎรบำรุง</v>
          </cell>
        </row>
        <row r="145">
          <cell r="E145" t="str">
            <v>รวม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 t="str">
            <v>ศธ 04002/ว1787 ลว.7 พค 67 โอนครั้งที่ 5</v>
          </cell>
          <cell r="E146" t="str">
            <v xml:space="preserve">อาคารเรียนอนุบาล ขนาด 2 ห้องเรียน </v>
          </cell>
        </row>
        <row r="147">
          <cell r="C147">
            <v>4100432393</v>
          </cell>
          <cell r="D147" t="str">
            <v>200043100B6003211498</v>
          </cell>
          <cell r="E147" t="str">
            <v>โรงเรียนนิกรราษฎร์บํารุงวิทย์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</sheetData>
      <sheetData sheetId="6"/>
      <sheetData sheetId="7">
        <row r="5">
          <cell r="E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D6" t="str">
            <v>20004 37001</v>
          </cell>
          <cell r="E6" t="str">
            <v xml:space="preserve">ผลผลิตผู้จบการศึกษาภาคบังคับ </v>
          </cell>
        </row>
        <row r="7">
          <cell r="E7" t="str">
            <v>งบดำเนินงาน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27">
          <cell r="D27">
            <v>6811320</v>
          </cell>
          <cell r="E27" t="str">
            <v xml:space="preserve">  งบลงทุน ค่าที่ดินและสิ่งก่อสร้าง </v>
          </cell>
        </row>
        <row r="37">
          <cell r="D37" t="str">
            <v>20004  68 01056 00000</v>
          </cell>
          <cell r="E37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</row>
        <row r="38">
          <cell r="A38" t="str">
            <v>1.1.1</v>
          </cell>
          <cell r="E38" t="str">
            <v>อาคารเรียนน๊อคดาวน์</v>
          </cell>
        </row>
        <row r="39">
          <cell r="A39" t="str">
            <v>1)</v>
          </cell>
          <cell r="D39" t="str">
            <v>2000437001000321ZZZZ</v>
          </cell>
          <cell r="E39" t="str">
            <v xml:space="preserve"> โรงเรียนวัดดอนใหญ่</v>
          </cell>
        </row>
        <row r="40">
          <cell r="E40" t="str">
            <v>ครบ 28 พ.ย. 68</v>
          </cell>
        </row>
        <row r="45">
          <cell r="F45">
            <v>349000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349000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ศธ 04002/ว1803 ลว 8 พค 67ครั้งที่ 8</v>
          </cell>
          <cell r="E54" t="str">
            <v>อาคารเรียนแบบพิเศษ จัดสรร 38,731,000 บาท ปี67 5,809,700 บาท</v>
          </cell>
        </row>
        <row r="55">
          <cell r="A55" t="str">
            <v>1)</v>
          </cell>
          <cell r="C55">
            <v>4100484429</v>
          </cell>
          <cell r="D55" t="str">
            <v>20004 3500200 3200026</v>
          </cell>
          <cell r="E55" t="str">
            <v xml:space="preserve"> โรงเรียนวัดลาดสนุ่น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6">
          <cell r="A86" t="str">
            <v>1)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C61C-666E-418B-9783-BA92A9124945}">
  <dimension ref="A1:K133"/>
  <sheetViews>
    <sheetView tabSelected="1" workbookViewId="0">
      <selection sqref="A1:K133"/>
    </sheetView>
  </sheetViews>
  <sheetFormatPr defaultRowHeight="13.8" x14ac:dyDescent="0.25"/>
  <cols>
    <col min="1" max="1" width="4.09765625" customWidth="1"/>
    <col min="2" max="2" width="32.09765625" customWidth="1"/>
    <col min="3" max="3" width="18.09765625" customWidth="1"/>
    <col min="4" max="4" width="11.69921875" customWidth="1"/>
    <col min="5" max="5" width="6.69921875" customWidth="1"/>
    <col min="6" max="6" width="11.8984375" customWidth="1"/>
    <col min="7" max="7" width="11.296875" customWidth="1"/>
    <col min="8" max="8" width="12.5" customWidth="1"/>
    <col min="9" max="9" width="11.3984375" customWidth="1"/>
    <col min="10" max="10" width="11.796875" customWidth="1"/>
  </cols>
  <sheetData>
    <row r="1" spans="1:11" ht="21" x14ac:dyDescent="0.25">
      <c r="A1" s="811" t="s">
        <v>237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</row>
    <row r="2" spans="1:11" ht="21" x14ac:dyDescent="0.25">
      <c r="A2" s="811" t="str">
        <f>+'[9]สิ่งก่อสร้าง งบอุดหนุน  67'!A3:N3</f>
        <v>สำนักงานเขตพื้นที่การศึกษาประถมศึกษาปทุมธานี เขต 2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</row>
    <row r="3" spans="1:11" ht="21" x14ac:dyDescent="0.25">
      <c r="A3" s="812" t="s">
        <v>294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</row>
    <row r="4" spans="1:11" ht="21" x14ac:dyDescent="0.25">
      <c r="A4" s="816" t="s">
        <v>22</v>
      </c>
      <c r="B4" s="816" t="s">
        <v>23</v>
      </c>
      <c r="C4" s="16" t="s">
        <v>25</v>
      </c>
      <c r="D4" s="818" t="s">
        <v>40</v>
      </c>
      <c r="E4" s="814" t="s">
        <v>3</v>
      </c>
      <c r="F4" s="815"/>
      <c r="G4" s="813" t="s">
        <v>41</v>
      </c>
      <c r="H4" s="813"/>
      <c r="I4" s="814" t="s">
        <v>4</v>
      </c>
      <c r="J4" s="815"/>
      <c r="K4" s="816" t="s">
        <v>5</v>
      </c>
    </row>
    <row r="5" spans="1:11" ht="21" x14ac:dyDescent="0.25">
      <c r="A5" s="817"/>
      <c r="B5" s="817"/>
      <c r="C5" s="17" t="s">
        <v>42</v>
      </c>
      <c r="D5" s="819"/>
      <c r="E5" s="352">
        <v>220</v>
      </c>
      <c r="F5" s="352">
        <v>221</v>
      </c>
      <c r="G5" s="352">
        <v>220</v>
      </c>
      <c r="H5" s="352">
        <v>221</v>
      </c>
      <c r="I5" s="352">
        <v>220</v>
      </c>
      <c r="J5" s="352">
        <v>221</v>
      </c>
      <c r="K5" s="817"/>
    </row>
    <row r="6" spans="1:11" ht="36" customHeight="1" x14ac:dyDescent="0.25">
      <c r="A6" s="353" t="s">
        <v>69</v>
      </c>
      <c r="B6" s="354" t="str">
        <f>+'[9]ดำเนินงานครุภัณฑ์ 310061ยั่งยืน'!E6</f>
        <v xml:space="preserve">แผนงานยุทธศาสตร์พัฒนาคุณภาพการศึกษาและการเรียนรู้ </v>
      </c>
      <c r="C6" s="355"/>
      <c r="D6" s="356">
        <f>+D7+D14</f>
        <v>1406002.5</v>
      </c>
      <c r="E6" s="356">
        <f t="shared" ref="E6:K6" si="0">+E7+E14</f>
        <v>0</v>
      </c>
      <c r="F6" s="356">
        <f t="shared" si="0"/>
        <v>562756.5</v>
      </c>
      <c r="G6" s="356">
        <f t="shared" si="0"/>
        <v>0</v>
      </c>
      <c r="H6" s="356">
        <f t="shared" si="0"/>
        <v>0</v>
      </c>
      <c r="I6" s="356">
        <f t="shared" si="0"/>
        <v>0</v>
      </c>
      <c r="J6" s="356">
        <f t="shared" si="0"/>
        <v>843246</v>
      </c>
      <c r="K6" s="356">
        <f t="shared" si="0"/>
        <v>0</v>
      </c>
    </row>
    <row r="7" spans="1:11" ht="36" customHeight="1" x14ac:dyDescent="0.25">
      <c r="A7" s="357">
        <v>1</v>
      </c>
      <c r="B7" s="358" t="str">
        <f>+'[9]ดำเนินงานครุภัณฑ์ 310061ยั่งยืน'!E7</f>
        <v>โครงการส่งเสริมการเรียนรู้ขั้นพื้นฐานทุกที่ทุกเวลา</v>
      </c>
      <c r="C7" s="359" t="str">
        <f>+'[9]ดำเนินงานครุภัณฑ์ 310061ยั่งยืน'!D7</f>
        <v>20004 3310 C100 2000000</v>
      </c>
      <c r="D7" s="360">
        <f>+D8</f>
        <v>1406002.5</v>
      </c>
      <c r="E7" s="360">
        <f t="shared" ref="E7:K9" si="1">+E8</f>
        <v>0</v>
      </c>
      <c r="F7" s="360">
        <f t="shared" si="1"/>
        <v>562756.5</v>
      </c>
      <c r="G7" s="360"/>
      <c r="H7" s="360">
        <f t="shared" si="1"/>
        <v>0</v>
      </c>
      <c r="I7" s="360">
        <f t="shared" si="1"/>
        <v>0</v>
      </c>
      <c r="J7" s="360">
        <f t="shared" si="1"/>
        <v>843246</v>
      </c>
      <c r="K7" s="360">
        <f t="shared" si="1"/>
        <v>0</v>
      </c>
    </row>
    <row r="8" spans="1:11" ht="42" customHeight="1" x14ac:dyDescent="0.25">
      <c r="A8" s="361">
        <v>1.1000000000000001</v>
      </c>
      <c r="B8" s="451" t="str">
        <f>+'[9]ดำเนินงานครุภัณฑ์ 310061ยั่งยืน'!E8</f>
        <v>กิจกรรมพัฒนาระบบนิเวศทางด้านดิจิทัลเพื่อการเรียนรู้ขั้นพื้นฐาน</v>
      </c>
      <c r="C8" s="363" t="str">
        <f>+'[9]ดำเนินงานครุภัณฑ์ 310061ยั่งยืน'!D8</f>
        <v xml:space="preserve">20004 68 00131 00000             </v>
      </c>
      <c r="D8" s="364">
        <f>+D9</f>
        <v>1406002.5</v>
      </c>
      <c r="E8" s="364">
        <f t="shared" si="1"/>
        <v>0</v>
      </c>
      <c r="F8" s="364">
        <f t="shared" si="1"/>
        <v>562756.5</v>
      </c>
      <c r="G8" s="364">
        <f t="shared" si="1"/>
        <v>0</v>
      </c>
      <c r="H8" s="364">
        <f t="shared" si="1"/>
        <v>0</v>
      </c>
      <c r="I8" s="364">
        <f t="shared" si="1"/>
        <v>0</v>
      </c>
      <c r="J8" s="364">
        <f t="shared" si="1"/>
        <v>843246</v>
      </c>
      <c r="K8" s="364">
        <f t="shared" si="1"/>
        <v>0</v>
      </c>
    </row>
    <row r="9" spans="1:11" ht="37.200000000000003" customHeight="1" x14ac:dyDescent="0.25">
      <c r="A9" s="365"/>
      <c r="B9" s="366" t="str">
        <f>+'[9]ดำเนินงานครุภัณฑ์ 310061ยั่งยืน'!E115</f>
        <v xml:space="preserve"> งบดำเนินงาน (รายจ่ายลงทุน) 6811220</v>
      </c>
      <c r="C9" s="367" t="str">
        <f>+'[9]ดำเนินงานครุภัณฑ์ 310061ยั่งยืน'!D115</f>
        <v>6811220</v>
      </c>
      <c r="D9" s="368">
        <f>+D10</f>
        <v>1406002.5</v>
      </c>
      <c r="E9" s="368">
        <f t="shared" si="1"/>
        <v>0</v>
      </c>
      <c r="F9" s="368">
        <f t="shared" si="1"/>
        <v>562756.5</v>
      </c>
      <c r="G9" s="368"/>
      <c r="H9" s="368">
        <f t="shared" si="1"/>
        <v>0</v>
      </c>
      <c r="I9" s="368">
        <f t="shared" si="1"/>
        <v>0</v>
      </c>
      <c r="J9" s="368">
        <f t="shared" si="1"/>
        <v>843246</v>
      </c>
      <c r="K9" s="368">
        <f t="shared" si="1"/>
        <v>0</v>
      </c>
    </row>
    <row r="10" spans="1:11" ht="21" customHeight="1" x14ac:dyDescent="0.25">
      <c r="A10" s="369" t="s">
        <v>38</v>
      </c>
      <c r="B10" s="370" t="str">
        <f>+'[9]ดำเนินงานครุภัณฑ์ 310061ยั่งยืน'!E116</f>
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</c>
      <c r="C10" s="371" t="str">
        <f>+'[9]ดำเนินงานครุภัณฑ์ 310061ยั่งยืน'!D116</f>
        <v>ศธ 04002/ว41897 ลว.1 ส.ค. 68 โอนครั้งที่ 802</v>
      </c>
      <c r="D10" s="372">
        <f>SUM(D11:D13)</f>
        <v>1406002.5</v>
      </c>
      <c r="E10" s="372">
        <f t="shared" ref="E10:J10" si="2">SUM(E11:E13)</f>
        <v>0</v>
      </c>
      <c r="F10" s="372">
        <f t="shared" si="2"/>
        <v>562756.5</v>
      </c>
      <c r="G10" s="372"/>
      <c r="H10" s="372">
        <f t="shared" si="2"/>
        <v>0</v>
      </c>
      <c r="I10" s="372">
        <f t="shared" si="2"/>
        <v>0</v>
      </c>
      <c r="J10" s="372">
        <f t="shared" si="2"/>
        <v>843246</v>
      </c>
      <c r="K10" s="372">
        <f t="shared" ref="K10" si="3">SUM(K11:K12)</f>
        <v>0</v>
      </c>
    </row>
    <row r="11" spans="1:11" ht="21" customHeight="1" x14ac:dyDescent="0.25">
      <c r="A11" s="373" t="s">
        <v>70</v>
      </c>
      <c r="B11" s="374" t="str">
        <f>+'[9]ดำเนินงานครุภัณฑ์ 310061ยั่งยืน'!E117</f>
        <v>PO4100722499</v>
      </c>
      <c r="C11" s="375" t="s">
        <v>238</v>
      </c>
      <c r="D11" s="376">
        <f>+'[9]ดำเนินงานครุภัณฑ์ 310061ยั่งยืน'!F125</f>
        <v>1406002.5</v>
      </c>
      <c r="E11" s="376">
        <f>+'[9]ดำเนินงานครุภัณฑ์ 310061ยั่งยืน'!G125</f>
        <v>0</v>
      </c>
      <c r="F11" s="376">
        <f>+'[9]ดำเนินงานครุภัณฑ์ 310061ยั่งยืน'!H125</f>
        <v>562756.5</v>
      </c>
      <c r="G11" s="376">
        <f>+'[9]ดำเนินงานครุภัณฑ์ 310061ยั่งยืน'!I125</f>
        <v>0</v>
      </c>
      <c r="H11" s="376">
        <f>+'[9]ดำเนินงานครุภัณฑ์ 310061ยั่งยืน'!J125</f>
        <v>0</v>
      </c>
      <c r="I11" s="376">
        <f>+'[9]ดำเนินงานครุภัณฑ์ 310061ยั่งยืน'!K125</f>
        <v>0</v>
      </c>
      <c r="J11" s="376">
        <f>+'[9]ดำเนินงานครุภัณฑ์ 310061ยั่งยืน'!L125</f>
        <v>843246</v>
      </c>
      <c r="K11" s="376">
        <f>+D11-E11-F11-G11-H11-I11-J11</f>
        <v>0</v>
      </c>
    </row>
    <row r="12" spans="1:11" ht="21" hidden="1" customHeight="1" x14ac:dyDescent="0.25">
      <c r="A12" s="373" t="s">
        <v>71</v>
      </c>
      <c r="B12" s="374"/>
      <c r="C12" s="377"/>
      <c r="D12" s="376">
        <f>+'[9]ดำเนินงานครุภัณฑ์ 310061ยั่งยืน'!F16</f>
        <v>0</v>
      </c>
      <c r="E12" s="376">
        <f>+'[9]ดำเนินงานครุภัณฑ์ 310061ยั่งยืน'!G16</f>
        <v>0</v>
      </c>
      <c r="F12" s="376">
        <f>+'[9]ดำเนินงานครุภัณฑ์ 310061ยั่งยืน'!H16</f>
        <v>0</v>
      </c>
      <c r="G12" s="376">
        <f>+'[9]ดำเนินงานครุภัณฑ์ 310061ยั่งยืน'!I16</f>
        <v>0</v>
      </c>
      <c r="H12" s="376">
        <f>+'[9]ดำเนินงานครุภัณฑ์ 310061ยั่งยืน'!J16</f>
        <v>0</v>
      </c>
      <c r="I12" s="376">
        <f>+'[9]ดำเนินงานครุภัณฑ์ 310061ยั่งยืน'!K16</f>
        <v>0</v>
      </c>
      <c r="J12" s="376">
        <f>+'[9]ดำเนินงานครุภัณฑ์ 310061ยั่งยืน'!L16</f>
        <v>0</v>
      </c>
      <c r="K12" s="376">
        <f>+D12-E12-F12-G12-H12-I12-J12</f>
        <v>0</v>
      </c>
    </row>
    <row r="13" spans="1:11" ht="21" hidden="1" customHeight="1" x14ac:dyDescent="0.25">
      <c r="A13" s="373" t="s">
        <v>72</v>
      </c>
      <c r="B13" s="374"/>
      <c r="C13" s="377"/>
      <c r="D13" s="376">
        <f>+'[9]ดำเนินงานครุภัณฑ์ 310061ยั่งยืน'!F21</f>
        <v>0</v>
      </c>
      <c r="E13" s="376">
        <f>+'[9]ดำเนินงานครุภัณฑ์ 310061ยั่งยืน'!G21</f>
        <v>0</v>
      </c>
      <c r="F13" s="376">
        <f>+'[9]ดำเนินงานครุภัณฑ์ 310061ยั่งยืน'!H21</f>
        <v>0</v>
      </c>
      <c r="G13" s="376"/>
      <c r="H13" s="376">
        <f>+'[9]ดำเนินงานครุภัณฑ์ 310061ยั่งยืน'!I21</f>
        <v>0</v>
      </c>
      <c r="I13" s="376">
        <f>+'[9]ดำเนินงานครุภัณฑ์ 310061ยั่งยืน'!J21</f>
        <v>0</v>
      </c>
      <c r="J13" s="376">
        <f>+'[9]ดำเนินงานครุภัณฑ์ 310061ยั่งยืน'!K21</f>
        <v>0</v>
      </c>
      <c r="K13" s="376"/>
    </row>
    <row r="14" spans="1:11" ht="21" hidden="1" customHeight="1" x14ac:dyDescent="0.25">
      <c r="A14" s="357">
        <v>2</v>
      </c>
      <c r="B14" s="378" t="str">
        <f>+'[9]ดำเนินงานครุภัณฑ์ 310061ยั่งยืน'!E126</f>
        <v>โครงการโรงเรียนคุณภาพประจำตำบล</v>
      </c>
      <c r="C14" s="359" t="str">
        <f>+'[9]ดำเนินงานครุภัณฑ์ 310061ยั่งยืน'!D126</f>
        <v>20004 3100B600</v>
      </c>
      <c r="D14" s="360">
        <f>+D15</f>
        <v>0</v>
      </c>
      <c r="E14" s="360">
        <f t="shared" ref="E14:K14" si="4">+E15</f>
        <v>0</v>
      </c>
      <c r="F14" s="360">
        <f t="shared" si="4"/>
        <v>0</v>
      </c>
      <c r="G14" s="360"/>
      <c r="H14" s="360">
        <f t="shared" si="4"/>
        <v>0</v>
      </c>
      <c r="I14" s="360">
        <f t="shared" si="4"/>
        <v>0</v>
      </c>
      <c r="J14" s="360">
        <f t="shared" si="4"/>
        <v>0</v>
      </c>
      <c r="K14" s="360">
        <f t="shared" si="4"/>
        <v>0</v>
      </c>
    </row>
    <row r="15" spans="1:11" ht="21" hidden="1" customHeight="1" x14ac:dyDescent="0.25">
      <c r="A15" s="361">
        <v>2.1</v>
      </c>
      <c r="B15" s="451" t="str">
        <f>+'[9]ดำเนินงานครุภัณฑ์ 310061ยั่งยืน'!E127</f>
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</c>
      <c r="C15" s="363" t="str">
        <f>+'[9]ดำเนินงานครุภัณฑ์ 310061ยั่งยืน'!D127</f>
        <v>20004 67000 7700000</v>
      </c>
      <c r="D15" s="364">
        <f>+D16+D36</f>
        <v>0</v>
      </c>
      <c r="E15" s="364">
        <f>+E16+E36</f>
        <v>0</v>
      </c>
      <c r="F15" s="364">
        <f>+F16+F36</f>
        <v>0</v>
      </c>
      <c r="G15" s="364"/>
      <c r="H15" s="364">
        <f>+H16+H36</f>
        <v>0</v>
      </c>
      <c r="I15" s="364">
        <f>+I16+I36</f>
        <v>0</v>
      </c>
      <c r="J15" s="364">
        <f>+J16+J36</f>
        <v>0</v>
      </c>
      <c r="K15" s="364">
        <f>+K16+K36</f>
        <v>0</v>
      </c>
    </row>
    <row r="16" spans="1:11" ht="21" hidden="1" customHeight="1" x14ac:dyDescent="0.25">
      <c r="A16" s="365"/>
      <c r="B16" s="366" t="str">
        <f>+'[9]ดำเนินงานครุภัณฑ์ 310061ยั่งยืน'!E128</f>
        <v>งบลงทุน ค่าสิ่งก่อสร้าง 6711320</v>
      </c>
      <c r="C16" s="367"/>
      <c r="D16" s="368">
        <f>+D17+D22+D25</f>
        <v>0</v>
      </c>
      <c r="E16" s="368">
        <f t="shared" ref="E16:K16" si="5">+E17+E22+E25</f>
        <v>0</v>
      </c>
      <c r="F16" s="368">
        <f t="shared" si="5"/>
        <v>0</v>
      </c>
      <c r="G16" s="368">
        <f t="shared" si="5"/>
        <v>0</v>
      </c>
      <c r="H16" s="368">
        <f t="shared" si="5"/>
        <v>0</v>
      </c>
      <c r="I16" s="368">
        <f t="shared" si="5"/>
        <v>0</v>
      </c>
      <c r="J16" s="368">
        <f t="shared" si="5"/>
        <v>0</v>
      </c>
      <c r="K16" s="368">
        <f t="shared" si="5"/>
        <v>0</v>
      </c>
    </row>
    <row r="17" spans="1:11" ht="21" hidden="1" customHeight="1" x14ac:dyDescent="0.25">
      <c r="A17" s="379" t="s">
        <v>30</v>
      </c>
      <c r="B17" s="19" t="str">
        <f>+'[9]ดำเนินงานครุภัณฑ์ 310061ยั่งยืน'!E129</f>
        <v>ปรับปรุงซ่อมแซมอาคารเรียนอาคารประกอบและสิ่งก่อสร้างอื่น</v>
      </c>
      <c r="C17" s="380" t="str">
        <f>+'[9]ดำเนินงานครุภัณฑ์ 310061ยั่งยืน'!D129</f>
        <v>ศธ04002/ว1787 ลว.7 พค 67 โอนครั้งที่ 5</v>
      </c>
      <c r="D17" s="18">
        <f>SUM(D18:D21)</f>
        <v>0</v>
      </c>
      <c r="E17" s="18">
        <f t="shared" ref="E17:J17" si="6">SUM(E18:E21)</f>
        <v>0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>SUM(K18:K21)</f>
        <v>0</v>
      </c>
    </row>
    <row r="18" spans="1:11" ht="21" hidden="1" customHeight="1" x14ac:dyDescent="0.25">
      <c r="A18" s="381" t="s">
        <v>70</v>
      </c>
      <c r="B18" s="382" t="str">
        <f>+'[9]ดำเนินงานครุภัณฑ์ 310061ยั่งยืน'!E130</f>
        <v>วัดมงคลรัตน์</v>
      </c>
      <c r="C18" s="383" t="str">
        <f>+'[9]ดำเนินงานครุภัณฑ์ 310061ยั่งยืน'!D130</f>
        <v>200043100B6003211500</v>
      </c>
      <c r="D18" s="384">
        <f>+'[9]ดำเนินงานครุภัณฑ์ 310061ยั่งยืน'!F134</f>
        <v>0</v>
      </c>
      <c r="E18" s="384">
        <f>+'[9]ดำเนินงานครุภัณฑ์ 310061ยั่งยืน'!G134</f>
        <v>0</v>
      </c>
      <c r="F18" s="384">
        <f>+'[9]ดำเนินงานครุภัณฑ์ 310061ยั่งยืน'!H134</f>
        <v>0</v>
      </c>
      <c r="G18" s="384">
        <f>+'[9]ดำเนินงานครุภัณฑ์ 310061ยั่งยืน'!I134</f>
        <v>0</v>
      </c>
      <c r="H18" s="384">
        <f>+'[9]ดำเนินงานครุภัณฑ์ 310061ยั่งยืน'!J134</f>
        <v>0</v>
      </c>
      <c r="I18" s="384">
        <f>+'[9]ดำเนินงานครุภัณฑ์ 310061ยั่งยืน'!K134</f>
        <v>0</v>
      </c>
      <c r="J18" s="384">
        <f>+'[9]ดำเนินงานครุภัณฑ์ 310061ยั่งยืน'!L134</f>
        <v>0</v>
      </c>
      <c r="K18" s="384">
        <f>+D18-E18-F18-G18-H18-I18-J18</f>
        <v>0</v>
      </c>
    </row>
    <row r="19" spans="1:11" ht="21" hidden="1" customHeight="1" x14ac:dyDescent="0.25">
      <c r="A19" s="381"/>
      <c r="B19" s="382"/>
      <c r="C19" s="385">
        <f>+'[9]ดำเนินงานครุภัณฑ์ 310061ยั่งยืน'!C130</f>
        <v>4100408104</v>
      </c>
      <c r="D19" s="384"/>
      <c r="E19" s="384"/>
      <c r="F19" s="384"/>
      <c r="G19" s="384"/>
      <c r="H19" s="384"/>
      <c r="I19" s="384"/>
      <c r="J19" s="384"/>
      <c r="K19" s="384"/>
    </row>
    <row r="20" spans="1:11" ht="42" hidden="1" customHeight="1" x14ac:dyDescent="0.25">
      <c r="A20" s="381" t="s">
        <v>71</v>
      </c>
      <c r="B20" s="382" t="str">
        <f>+'[9]ดำเนินงานครุภัณฑ์ 310061ยั่งยืน'!E135</f>
        <v>วัดสุวรรณ</v>
      </c>
      <c r="C20" s="383" t="str">
        <f>+'[9]ดำเนินงานครุภัณฑ์ 310061ยั่งยืน'!D135</f>
        <v>200043100B6003211501</v>
      </c>
      <c r="D20" s="384">
        <f>+'[9]ดำเนินงานครุภัณฑ์ 310061ยั่งยืน'!F139</f>
        <v>0</v>
      </c>
      <c r="E20" s="384">
        <f>+'[9]ดำเนินงานครุภัณฑ์ 310061ยั่งยืน'!G139</f>
        <v>0</v>
      </c>
      <c r="F20" s="384">
        <f>+'[9]ดำเนินงานครุภัณฑ์ 310061ยั่งยืน'!H139</f>
        <v>0</v>
      </c>
      <c r="G20" s="384">
        <f>+'[9]ดำเนินงานครุภัณฑ์ 310061ยั่งยืน'!I139</f>
        <v>0</v>
      </c>
      <c r="H20" s="384">
        <f>+'[9]ดำเนินงานครุภัณฑ์ 310061ยั่งยืน'!J139</f>
        <v>0</v>
      </c>
      <c r="I20" s="384">
        <f>+'[9]ดำเนินงานครุภัณฑ์ 310061ยั่งยืน'!K139</f>
        <v>0</v>
      </c>
      <c r="J20" s="384">
        <f>+'[9]ดำเนินงานครุภัณฑ์ 310061ยั่งยืน'!L139</f>
        <v>0</v>
      </c>
      <c r="K20" s="384">
        <f>+D20-E20-F20-G20-H20-I20-J20</f>
        <v>0</v>
      </c>
    </row>
    <row r="21" spans="1:11" ht="21" hidden="1" customHeight="1" x14ac:dyDescent="0.25">
      <c r="A21" s="373"/>
      <c r="B21" s="382"/>
      <c r="C21" s="385">
        <f>+'[9]ดำเนินงานครุภัณฑ์ 310061ยั่งยืน'!C135</f>
        <v>4100409854</v>
      </c>
      <c r="D21" s="384"/>
      <c r="E21" s="384"/>
      <c r="F21" s="384"/>
      <c r="G21" s="384"/>
      <c r="H21" s="384"/>
      <c r="I21" s="384"/>
      <c r="J21" s="384"/>
      <c r="K21" s="384"/>
    </row>
    <row r="22" spans="1:11" ht="21" hidden="1" customHeight="1" x14ac:dyDescent="0.25">
      <c r="A22" s="379" t="s">
        <v>31</v>
      </c>
      <c r="B22" s="19" t="str">
        <f>+'[9]ดำเนินงานครุภัณฑ์ 310061ยั่งยืน'!E140</f>
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</c>
      <c r="C22" s="503" t="str">
        <f>+'[9]ดำเนินงานครุภัณฑ์ 310061ยั่งยืน'!D140</f>
        <v>ศธ04002/ว   ลว.27 กย 67 โอนครั้งที่ 450</v>
      </c>
      <c r="D22" s="18">
        <f>+D23</f>
        <v>0</v>
      </c>
      <c r="E22" s="18">
        <f t="shared" ref="E22:K22" si="7">+E23</f>
        <v>0</v>
      </c>
      <c r="F22" s="18">
        <f t="shared" si="7"/>
        <v>0</v>
      </c>
      <c r="G22" s="18"/>
      <c r="H22" s="18">
        <f t="shared" si="7"/>
        <v>0</v>
      </c>
      <c r="I22" s="18">
        <f t="shared" si="7"/>
        <v>0</v>
      </c>
      <c r="J22" s="18">
        <f t="shared" si="7"/>
        <v>0</v>
      </c>
      <c r="K22" s="18">
        <f t="shared" si="7"/>
        <v>0</v>
      </c>
    </row>
    <row r="23" spans="1:11" ht="21" hidden="1" customHeight="1" x14ac:dyDescent="0.25">
      <c r="A23" s="381" t="s">
        <v>70</v>
      </c>
      <c r="B23" s="382" t="str">
        <f>+'[9]ดำเนินงานครุภัณฑ์ 310061ยั่งยืน'!E141</f>
        <v>วัดราษฎรบำรุง</v>
      </c>
      <c r="C23" s="383" t="str">
        <f>+'[9]ดำเนินงานครุภัณฑ์ 310061ยั่งยืน'!D141</f>
        <v xml:space="preserve">20004 3100B600 321ZZZZ                               </v>
      </c>
      <c r="D23" s="384">
        <f>+'[9]ดำเนินงานครุภัณฑ์ 310061ยั่งยืน'!F145</f>
        <v>0</v>
      </c>
      <c r="E23" s="384">
        <f>+'[9]ดำเนินงานครุภัณฑ์ 310061ยั่งยืน'!G145</f>
        <v>0</v>
      </c>
      <c r="F23" s="384">
        <f>+'[9]ดำเนินงานครุภัณฑ์ 310061ยั่งยืน'!H145</f>
        <v>0</v>
      </c>
      <c r="G23" s="384">
        <f>+'[9]ดำเนินงานครุภัณฑ์ 310061ยั่งยืน'!I145</f>
        <v>0</v>
      </c>
      <c r="H23" s="384">
        <f>+'[9]ดำเนินงานครุภัณฑ์ 310061ยั่งยืน'!J145</f>
        <v>0</v>
      </c>
      <c r="I23" s="384">
        <f>+'[9]ดำเนินงานครุภัณฑ์ 310061ยั่งยืน'!K145</f>
        <v>0</v>
      </c>
      <c r="J23" s="384">
        <f>+'[9]ดำเนินงานครุภัณฑ์ 310061ยั่งยืน'!L145</f>
        <v>0</v>
      </c>
      <c r="K23" s="384">
        <f>+D23-E23-F23-G23-H23-I23-J23</f>
        <v>0</v>
      </c>
    </row>
    <row r="24" spans="1:11" ht="15.75" hidden="1" customHeight="1" x14ac:dyDescent="0.25">
      <c r="A24" s="381"/>
      <c r="B24" s="382"/>
      <c r="C24" s="385">
        <f>+'[9]ดำเนินงานครุภัณฑ์ 310061ยั่งยืน'!C141</f>
        <v>4100306259</v>
      </c>
      <c r="D24" s="384"/>
      <c r="E24" s="384"/>
      <c r="F24" s="384"/>
      <c r="G24" s="384"/>
      <c r="H24" s="384"/>
      <c r="I24" s="384"/>
      <c r="J24" s="384"/>
      <c r="K24" s="384"/>
    </row>
    <row r="25" spans="1:11" ht="21" hidden="1" customHeight="1" x14ac:dyDescent="0.25">
      <c r="A25" s="527" t="s">
        <v>32</v>
      </c>
      <c r="B25" s="386" t="str">
        <f>+'[9]ดำเนินงานครุภัณฑ์ 310061ยั่งยืน'!E146</f>
        <v xml:space="preserve">อาคารเรียนอนุบาล ขนาด 2 ห้องเรียน </v>
      </c>
      <c r="C25" s="387" t="str">
        <f>+'[9]ดำเนินงานครุภัณฑ์ 310061ยั่งยืน'!D146</f>
        <v>ศธ 04002/ว1787 ลว.7 พค 67 โอนครั้งที่ 5</v>
      </c>
      <c r="D25" s="360">
        <f>+D26</f>
        <v>0</v>
      </c>
      <c r="E25" s="360">
        <f t="shared" ref="E25:K25" si="8">+E26</f>
        <v>0</v>
      </c>
      <c r="F25" s="360">
        <f t="shared" si="8"/>
        <v>0</v>
      </c>
      <c r="G25" s="360"/>
      <c r="H25" s="360">
        <f t="shared" si="8"/>
        <v>0</v>
      </c>
      <c r="I25" s="360">
        <f t="shared" si="8"/>
        <v>0</v>
      </c>
      <c r="J25" s="360">
        <f t="shared" si="8"/>
        <v>0</v>
      </c>
      <c r="K25" s="360">
        <f t="shared" si="8"/>
        <v>0</v>
      </c>
    </row>
    <row r="26" spans="1:11" ht="21" hidden="1" customHeight="1" x14ac:dyDescent="0.25">
      <c r="A26" s="381" t="s">
        <v>70</v>
      </c>
      <c r="B26" s="382" t="str">
        <f>+'[9]ดำเนินงานครุภัณฑ์ 310061ยั่งยืน'!E147</f>
        <v>โรงเรียนนิกรราษฎร์บํารุงวิทย์</v>
      </c>
      <c r="C26" s="383" t="str">
        <f>+'[9]ดำเนินงานครุภัณฑ์ 310061ยั่งยืน'!D147</f>
        <v>200043100B6003211498</v>
      </c>
      <c r="D26" s="384">
        <f>+'[9]ดำเนินงานครุภัณฑ์ 310061ยั่งยืน'!F171</f>
        <v>0</v>
      </c>
      <c r="E26" s="384">
        <f>+'[9]ดำเนินงานครุภัณฑ์ 310061ยั่งยืน'!G171</f>
        <v>0</v>
      </c>
      <c r="F26" s="384">
        <f>+'[9]ดำเนินงานครุภัณฑ์ 310061ยั่งยืน'!H171</f>
        <v>0</v>
      </c>
      <c r="G26" s="384">
        <f>+'[9]ดำเนินงานครุภัณฑ์ 310061ยั่งยืน'!I171</f>
        <v>0</v>
      </c>
      <c r="H26" s="384">
        <f>+'[9]ดำเนินงานครุภัณฑ์ 310061ยั่งยืน'!J171</f>
        <v>0</v>
      </c>
      <c r="I26" s="384">
        <f>+'[9]ดำเนินงานครุภัณฑ์ 310061ยั่งยืน'!K171</f>
        <v>0</v>
      </c>
      <c r="J26" s="384">
        <f>+'[9]ดำเนินงานครุภัณฑ์ 310061ยั่งยืน'!L171</f>
        <v>0</v>
      </c>
      <c r="K26" s="384">
        <f>+D26-E26-F26-G26-H26-I26-J26</f>
        <v>0</v>
      </c>
    </row>
    <row r="27" spans="1:11" ht="21" hidden="1" customHeight="1" x14ac:dyDescent="0.25">
      <c r="A27" s="381"/>
      <c r="B27" s="382"/>
      <c r="C27" s="385">
        <f>+'[9]ดำเนินงานครุภัณฑ์ 310061ยั่งยืน'!C147</f>
        <v>4100432393</v>
      </c>
      <c r="D27" s="384"/>
      <c r="E27" s="384"/>
      <c r="F27" s="384"/>
      <c r="G27" s="384"/>
      <c r="H27" s="384"/>
      <c r="I27" s="384"/>
      <c r="J27" s="384"/>
      <c r="K27" s="384"/>
    </row>
    <row r="28" spans="1:11" ht="15" hidden="1" customHeight="1" x14ac:dyDescent="0.25">
      <c r="A28" s="365"/>
      <c r="B28" s="366" t="s">
        <v>179</v>
      </c>
      <c r="C28" s="388">
        <f>+'[9]ดำเนินงานครุภัณฑ์ 310061ยั่งยืน'!D23</f>
        <v>0</v>
      </c>
      <c r="D28" s="368">
        <f>+D31+D33+D35</f>
        <v>0</v>
      </c>
      <c r="E28" s="368">
        <f t="shared" ref="E28:K28" si="9">+E31+E33+E35</f>
        <v>0</v>
      </c>
      <c r="F28" s="368">
        <f t="shared" si="9"/>
        <v>0</v>
      </c>
      <c r="G28" s="368"/>
      <c r="H28" s="368">
        <f t="shared" si="9"/>
        <v>0</v>
      </c>
      <c r="I28" s="368">
        <f t="shared" si="9"/>
        <v>0</v>
      </c>
      <c r="J28" s="368">
        <f t="shared" si="9"/>
        <v>0</v>
      </c>
      <c r="K28" s="368">
        <f t="shared" si="9"/>
        <v>0</v>
      </c>
    </row>
    <row r="29" spans="1:11" ht="15" hidden="1" customHeight="1" x14ac:dyDescent="0.25">
      <c r="A29" s="357">
        <f>+'[9]งบกัน67 350002'!A36</f>
        <v>0</v>
      </c>
      <c r="B29" s="389" t="str">
        <f>+'[9]ดำเนินงานครุภัณฑ์ 310061ยั่งยืน'!E22</f>
        <v>งบลงทุน ค่าครุภัณฑ์ 6611310</v>
      </c>
      <c r="C29" s="390">
        <f>+'[9]ดำเนินงานครุภัณฑ์ 310061ยั่งยืน'!C22</f>
        <v>0</v>
      </c>
      <c r="D29" s="360">
        <f>+D30</f>
        <v>0</v>
      </c>
      <c r="E29" s="360">
        <f t="shared" ref="E29:K31" si="10">+E30</f>
        <v>0</v>
      </c>
      <c r="F29" s="360">
        <f t="shared" si="10"/>
        <v>0</v>
      </c>
      <c r="G29" s="360"/>
      <c r="H29" s="360">
        <f t="shared" si="10"/>
        <v>0</v>
      </c>
      <c r="I29" s="360">
        <f t="shared" si="10"/>
        <v>0</v>
      </c>
      <c r="J29" s="360">
        <f t="shared" si="10"/>
        <v>0</v>
      </c>
      <c r="K29" s="360">
        <f t="shared" si="10"/>
        <v>0</v>
      </c>
    </row>
    <row r="30" spans="1:11" ht="15" hidden="1" customHeight="1" x14ac:dyDescent="0.25">
      <c r="A30" s="373">
        <f>+'[9]ดำเนินงานครุภัณฑ์ 310061ยั่งยืน'!A23</f>
        <v>0</v>
      </c>
      <c r="B30" s="382" t="str">
        <f>+'[9]ดำเนินงานครุภัณฑ์ 310061ยั่งยืน'!E23</f>
        <v>ครุภัณฑ์สำนักงาน 120601</v>
      </c>
      <c r="C30" s="35" t="str">
        <f>+'[9]ดำเนินงานครุภัณฑ์ 310061ยั่งยืน'!D22</f>
        <v>6611310</v>
      </c>
      <c r="D30" s="384">
        <f>+'[9]ดำเนินงานครุภัณฑ์ 310061ยั่งยืน'!F27</f>
        <v>0</v>
      </c>
      <c r="E30" s="384">
        <f>+'[9]ดำเนินงานครุภัณฑ์ 310061ยั่งยืน'!G27</f>
        <v>0</v>
      </c>
      <c r="F30" s="384">
        <f>+'[9]ดำเนินงานครุภัณฑ์ 310061ยั่งยืน'!H27</f>
        <v>0</v>
      </c>
      <c r="G30" s="384"/>
      <c r="H30" s="384">
        <f>+'[9]ดำเนินงานครุภัณฑ์ 310061ยั่งยืน'!I27</f>
        <v>0</v>
      </c>
      <c r="I30" s="384">
        <f>+'[9]ดำเนินงานครุภัณฑ์ 310061ยั่งยืน'!J27</f>
        <v>0</v>
      </c>
      <c r="J30" s="384">
        <f>+'[9]ดำเนินงานครุภัณฑ์ 310061ยั่งยืน'!K27</f>
        <v>0</v>
      </c>
      <c r="K30" s="384">
        <f>+'[9]ดำเนินงานครุภัณฑ์ 310061ยั่งยืน'!L27</f>
        <v>0</v>
      </c>
    </row>
    <row r="31" spans="1:11" ht="15" hidden="1" customHeight="1" x14ac:dyDescent="0.25">
      <c r="A31" s="357" t="str">
        <f>+'[9]งบกัน67 350002'!A38</f>
        <v>1.1.1</v>
      </c>
      <c r="B31" s="389" t="str">
        <f>+'[9]ดำเนินงานครุภัณฑ์ 310061ยั่งยืน'!E24</f>
        <v xml:space="preserve">เครื่องปรับอากาศแบบตั้งพื้นหรือแขวน (ระบบ INVERTER) ขนาด 20,000 บีทียู       </v>
      </c>
      <c r="C31" s="390" t="str">
        <f>+'[9]ดำเนินงานครุภัณฑ์ 310061ยั่งยืน'!C24</f>
        <v>โอนเปลี่ยนแปลงครั้งที่ 1/66 บท.กลุ่มนโยบายและแผน  ที่ ศธ 04087/1957 ลว. 28 กย 66</v>
      </c>
      <c r="D31" s="360">
        <f>+D32</f>
        <v>0</v>
      </c>
      <c r="E31" s="360">
        <f t="shared" si="10"/>
        <v>0</v>
      </c>
      <c r="F31" s="360">
        <f t="shared" si="10"/>
        <v>0</v>
      </c>
      <c r="G31" s="360"/>
      <c r="H31" s="360">
        <f t="shared" si="10"/>
        <v>0</v>
      </c>
      <c r="I31" s="360">
        <f t="shared" si="10"/>
        <v>0</v>
      </c>
      <c r="J31" s="360">
        <f t="shared" si="10"/>
        <v>0</v>
      </c>
      <c r="K31" s="360">
        <f t="shared" si="10"/>
        <v>0</v>
      </c>
    </row>
    <row r="32" spans="1:11" ht="15" hidden="1" customHeight="1" x14ac:dyDescent="0.25">
      <c r="A32" s="373" t="str">
        <f>+'[9]ดำเนินงานครุภัณฑ์ 310061ยั่งยืน'!A25</f>
        <v>1)</v>
      </c>
      <c r="B32" s="382" t="str">
        <f>+'[9]ดำเนินงานครุภัณฑ์ 310061ยั่งยืน'!E25</f>
        <v>สพป.ปท.2</v>
      </c>
      <c r="C32" s="35" t="str">
        <f>+'[9]ดำเนินงานครุภัณฑ์ 310061ยั่งยืน'!D24</f>
        <v>20004 31006100 3110010</v>
      </c>
      <c r="D32" s="384">
        <f>+'[9]ดำเนินงานครุภัณฑ์ 310061ยั่งยืน'!F29</f>
        <v>0</v>
      </c>
      <c r="E32" s="384">
        <f>+'[9]ดำเนินงานครุภัณฑ์ 310061ยั่งยืน'!G29</f>
        <v>0</v>
      </c>
      <c r="F32" s="384">
        <f>+'[9]ดำเนินงานครุภัณฑ์ 310061ยั่งยืน'!H29</f>
        <v>0</v>
      </c>
      <c r="G32" s="384"/>
      <c r="H32" s="384">
        <f>+'[9]ดำเนินงานครุภัณฑ์ 310061ยั่งยืน'!I29</f>
        <v>0</v>
      </c>
      <c r="I32" s="384">
        <f>+'[9]ดำเนินงานครุภัณฑ์ 310061ยั่งยืน'!J29</f>
        <v>0</v>
      </c>
      <c r="J32" s="384">
        <f>+'[9]ดำเนินงานครุภัณฑ์ 310061ยั่งยืน'!K29</f>
        <v>0</v>
      </c>
      <c r="K32" s="384">
        <f>+'[9]ดำเนินงานครุภัณฑ์ 310061ยั่งยืน'!L29</f>
        <v>0</v>
      </c>
    </row>
    <row r="33" spans="1:11" ht="15" hidden="1" customHeight="1" x14ac:dyDescent="0.25">
      <c r="A33" s="357">
        <f>+'[9]ดำเนินงานครุภัณฑ์ 310061ยั่งยืน'!A30</f>
        <v>2</v>
      </c>
      <c r="B33" s="391" t="str">
        <f>+'[9]ดำเนินงานครุภัณฑ์ 310061ยั่งยืน'!E30</f>
        <v xml:space="preserve">เครื่องปรับอากาศแบบติดผนัง (ระบบ INVERTER) ขนาด 18,000 บีทียู       </v>
      </c>
      <c r="C33" s="390" t="str">
        <f>+'[9]ดำเนินงานครุภัณฑ์ 310061ยั่งยืน'!C30</f>
        <v>โอนเปลี่ยนแปลงครั้งที่ 1/66 บท.กลุ่มนโยบายและแผน  ที่ ศธ 04087/1957 ลว. 28 กย 66</v>
      </c>
      <c r="D33" s="360">
        <f>+D34</f>
        <v>0</v>
      </c>
      <c r="E33" s="360">
        <f t="shared" ref="E33:J33" si="11">+E34</f>
        <v>0</v>
      </c>
      <c r="F33" s="360">
        <f t="shared" si="11"/>
        <v>0</v>
      </c>
      <c r="G33" s="360"/>
      <c r="H33" s="360">
        <f t="shared" si="11"/>
        <v>0</v>
      </c>
      <c r="I33" s="360">
        <f t="shared" si="11"/>
        <v>0</v>
      </c>
      <c r="J33" s="360">
        <f t="shared" si="11"/>
        <v>0</v>
      </c>
      <c r="K33" s="360">
        <f>+K34</f>
        <v>0</v>
      </c>
    </row>
    <row r="34" spans="1:11" ht="42" hidden="1" customHeight="1" x14ac:dyDescent="0.25">
      <c r="A34" s="373" t="str">
        <f>+'[9]ดำเนินงานครุภัณฑ์ 310061ยั่งยืน'!A31</f>
        <v>1)</v>
      </c>
      <c r="B34" s="392" t="str">
        <f>+'[9]ดำเนินงานครุภัณฑ์ 310061ยั่งยืน'!E31</f>
        <v>สพป.ปท.2</v>
      </c>
      <c r="C34" s="393" t="str">
        <f>+'[9]ดำเนินงานครุภัณฑ์ 310061ยั่งยืน'!D30</f>
        <v>20005 31006100 3110011</v>
      </c>
      <c r="D34" s="394">
        <f>+'[9]ดำเนินงานครุภัณฑ์ 310061ยั่งยืน'!F34</f>
        <v>0</v>
      </c>
      <c r="E34" s="394">
        <f>+'[9]ดำเนินงานครุภัณฑ์ 310061ยั่งยืน'!G34</f>
        <v>0</v>
      </c>
      <c r="F34" s="394">
        <f>+'[9]ดำเนินงานครุภัณฑ์ 310061ยั่งยืน'!H34</f>
        <v>0</v>
      </c>
      <c r="G34" s="394"/>
      <c r="H34" s="394">
        <f>+'[9]ดำเนินงานครุภัณฑ์ 310061ยั่งยืน'!I34</f>
        <v>0</v>
      </c>
      <c r="I34" s="394">
        <f>+'[9]ดำเนินงานครุภัณฑ์ 310061ยั่งยืน'!J34</f>
        <v>0</v>
      </c>
      <c r="J34" s="394">
        <f>+'[9]ดำเนินงานครุภัณฑ์ 310061ยั่งยืน'!K34</f>
        <v>0</v>
      </c>
      <c r="K34" s="394">
        <f>+'[9]ดำเนินงานครุภัณฑ์ 310061ยั่งยืน'!L34</f>
        <v>0</v>
      </c>
    </row>
    <row r="35" spans="1:11" ht="105" hidden="1" customHeight="1" x14ac:dyDescent="0.25">
      <c r="A35" s="357">
        <f>+'[9]ดำเนินงานครุภัณฑ์ 310061ยั่งยืน'!A35</f>
        <v>3</v>
      </c>
      <c r="B35" s="391" t="str">
        <f>+'[9]ดำเนินงานครุภัณฑ์ 310061ยั่งยืน'!E35</f>
        <v xml:space="preserve">โพเดียม </v>
      </c>
      <c r="C35" s="390" t="str">
        <f>+'[9]ดำเนินงานครุภัณฑ์ 310061ยั่งยืน'!C35</f>
        <v>โอนเปลี่ยนแปลงครั้งที่ 1/66 บท.กลุ่มนโยบายและแผน  ที่ ศธ 04087/1957 ลว. 28 กย 66</v>
      </c>
      <c r="D35" s="360">
        <f>+D36</f>
        <v>0</v>
      </c>
      <c r="E35" s="360">
        <f t="shared" ref="E35:K35" si="12">+E36</f>
        <v>0</v>
      </c>
      <c r="F35" s="360">
        <f t="shared" si="12"/>
        <v>0</v>
      </c>
      <c r="G35" s="360"/>
      <c r="H35" s="360">
        <f t="shared" si="12"/>
        <v>0</v>
      </c>
      <c r="I35" s="360">
        <f t="shared" si="12"/>
        <v>0</v>
      </c>
      <c r="J35" s="360">
        <f t="shared" si="12"/>
        <v>0</v>
      </c>
      <c r="K35" s="360">
        <f t="shared" si="12"/>
        <v>0</v>
      </c>
    </row>
    <row r="36" spans="1:11" ht="42" hidden="1" customHeight="1" x14ac:dyDescent="0.25">
      <c r="A36" s="373" t="str">
        <f>+'[9]ดำเนินงานครุภัณฑ์ 310061ยั่งยืน'!A36</f>
        <v>1)</v>
      </c>
      <c r="B36" s="392" t="str">
        <f>+'[9]ดำเนินงานครุภัณฑ์ 310061ยั่งยืน'!E36</f>
        <v>สพป.ปท.2</v>
      </c>
      <c r="C36" s="393" t="str">
        <f>+'[9]ดำเนินงานครุภัณฑ์ 310061ยั่งยืน'!D35</f>
        <v>20008 31006100 3110014</v>
      </c>
      <c r="D36" s="394">
        <f>+'[9]ดำเนินงานครุภัณฑ์ 310061ยั่งยืน'!F36</f>
        <v>0</v>
      </c>
      <c r="E36" s="394">
        <f>+'[9]ดำเนินงานครุภัณฑ์ 310061ยั่งยืน'!G39</f>
        <v>0</v>
      </c>
      <c r="F36" s="394">
        <f>+'[9]ดำเนินงานครุภัณฑ์ 310061ยั่งยืน'!H39</f>
        <v>0</v>
      </c>
      <c r="G36" s="394">
        <f>+'[9]ดำเนินงานครุภัณฑ์ 310061ยั่งยืน'!I39</f>
        <v>0</v>
      </c>
      <c r="H36" s="394">
        <f>+'[9]ดำเนินงานครุภัณฑ์ 310061ยั่งยืน'!J39</f>
        <v>0</v>
      </c>
      <c r="I36" s="394">
        <f>+'[9]ดำเนินงานครุภัณฑ์ 310061ยั่งยืน'!K39</f>
        <v>0</v>
      </c>
      <c r="J36" s="394">
        <f>+'[9]ดำเนินงานครุภัณฑ์ 310061ยั่งยืน'!L39</f>
        <v>0</v>
      </c>
      <c r="K36" s="394">
        <f>+'[9]ดำเนินงานครุภัณฑ์ 310061ยั่งยืน'!L36</f>
        <v>0</v>
      </c>
    </row>
    <row r="37" spans="1:11" ht="21" hidden="1" customHeight="1" x14ac:dyDescent="0.25">
      <c r="A37" s="365"/>
      <c r="B37" s="366" t="str">
        <f>+'[9]ดำเนินงานครุภัณฑ์ 310061ยั่งยืน'!E40</f>
        <v>ครุภัณฑ์โฆษณาและเผยแพร่ 120601</v>
      </c>
      <c r="C37" s="388">
        <f>+'[9]ดำเนินงานครุภัณฑ์ 310061ยั่งยืน'!D27</f>
        <v>0</v>
      </c>
      <c r="D37" s="368">
        <f>+D38+D40+D42</f>
        <v>0</v>
      </c>
      <c r="E37" s="368">
        <f t="shared" ref="E37:K37" si="13">+E38+E40+E42</f>
        <v>0</v>
      </c>
      <c r="F37" s="368">
        <f t="shared" si="13"/>
        <v>0</v>
      </c>
      <c r="G37" s="368"/>
      <c r="H37" s="368">
        <f t="shared" si="13"/>
        <v>0</v>
      </c>
      <c r="I37" s="368">
        <f t="shared" si="13"/>
        <v>0</v>
      </c>
      <c r="J37" s="368">
        <f t="shared" si="13"/>
        <v>0</v>
      </c>
      <c r="K37" s="368">
        <f t="shared" si="13"/>
        <v>0</v>
      </c>
    </row>
    <row r="38" spans="1:11" ht="21" hidden="1" customHeight="1" x14ac:dyDescent="0.25">
      <c r="A38" s="357">
        <f>+'[9]ดำเนินงานครุภัณฑ์ 310061ยั่งยืน'!A41</f>
        <v>1</v>
      </c>
      <c r="B38" s="389" t="str">
        <f>+'[9]ดำเนินงานครุภัณฑ์ 310061ยั่งยืน'!E41</f>
        <v xml:space="preserve">โทรทัศน์สีแอล อี ดี (LED TV) แบบ Smart TV ระดับความละเอียดจอภาพ 3840 x 2160 พิกเซล ขนาด 75 นิ้ว </v>
      </c>
      <c r="C38" s="390" t="str">
        <f>+'[9]ดำเนินงานครุภัณฑ์ 310061ยั่งยืน'!C41</f>
        <v>โอนเปลี่ยนแปลงครั้งที่ 1/66 บท.กลุ่มนโยบายและแผน  ที่ ศธ 04087/1957 ลว. 28 กย 66</v>
      </c>
      <c r="D38" s="360">
        <f>+D39</f>
        <v>0</v>
      </c>
      <c r="E38" s="360">
        <f t="shared" ref="E38:K38" si="14">+E39</f>
        <v>0</v>
      </c>
      <c r="F38" s="360">
        <f t="shared" si="14"/>
        <v>0</v>
      </c>
      <c r="G38" s="360"/>
      <c r="H38" s="360">
        <f t="shared" si="14"/>
        <v>0</v>
      </c>
      <c r="I38" s="360">
        <f t="shared" si="14"/>
        <v>0</v>
      </c>
      <c r="J38" s="360">
        <f t="shared" si="14"/>
        <v>0</v>
      </c>
      <c r="K38" s="360">
        <f t="shared" si="14"/>
        <v>0</v>
      </c>
    </row>
    <row r="39" spans="1:11" ht="21" hidden="1" customHeight="1" x14ac:dyDescent="0.25">
      <c r="A39" s="373" t="str">
        <f>+'[9]ดำเนินงานครุภัณฑ์ 310061ยั่งยืน'!A42</f>
        <v>1)</v>
      </c>
      <c r="B39" s="392" t="str">
        <f>+'[9]ดำเนินงานครุภัณฑ์ 310061ยั่งยืน'!E53</f>
        <v>สพป.ปท.2</v>
      </c>
      <c r="C39" s="393" t="str">
        <f>+'[9]ดำเนินงานครุภัณฑ์ 310061ยั่งยืน'!D41</f>
        <v>20007 31006100 3110012</v>
      </c>
      <c r="D39" s="394">
        <f>+'[9]ดำเนินงานครุภัณฑ์ 310061ยั่งยืน'!F46</f>
        <v>0</v>
      </c>
      <c r="E39" s="394">
        <f>+'[9]ดำเนินงานครุภัณฑ์ 310061ยั่งยืน'!G46</f>
        <v>0</v>
      </c>
      <c r="F39" s="394">
        <f>+'[9]ดำเนินงานครุภัณฑ์ 310061ยั่งยืน'!H46</f>
        <v>0</v>
      </c>
      <c r="G39" s="394"/>
      <c r="H39" s="394">
        <f>+'[9]ดำเนินงานครุภัณฑ์ 310061ยั่งยืน'!I46</f>
        <v>0</v>
      </c>
      <c r="I39" s="394">
        <f>+'[9]ดำเนินงานครุภัณฑ์ 310061ยั่งยืน'!J46</f>
        <v>0</v>
      </c>
      <c r="J39" s="394">
        <f>+'[9]ดำเนินงานครุภัณฑ์ 310061ยั่งยืน'!K46</f>
        <v>0</v>
      </c>
      <c r="K39" s="394">
        <f>+'[9]ดำเนินงานครุภัณฑ์ 310061ยั่งยืน'!L46</f>
        <v>0</v>
      </c>
    </row>
    <row r="40" spans="1:11" ht="21" hidden="1" customHeight="1" x14ac:dyDescent="0.25">
      <c r="A40" s="357">
        <f>+'[9]ดำเนินงานครุภัณฑ์ 310061ยั่งยืน'!A47</f>
        <v>2</v>
      </c>
      <c r="B40" s="391" t="str">
        <f>+'[9]ดำเนินงานครุภัณฑ์ 310061ยั่งยืน'!E47</f>
        <v xml:space="preserve">ไมโครโฟนไร้สาย </v>
      </c>
      <c r="C40" s="390" t="str">
        <f>+'[9]ดำเนินงานครุภัณฑ์ 310061ยั่งยืน'!C47</f>
        <v>โอนเปลี่ยนแปลงครั้งที่ 1/66 บท.กลุ่มนโยบายและแผน  ที่ ศธ 04087/1957 ลว. 28 กย 66</v>
      </c>
      <c r="D40" s="360">
        <f>+D41</f>
        <v>0</v>
      </c>
      <c r="E40" s="360">
        <f t="shared" ref="E40:K40" si="15">+E41</f>
        <v>0</v>
      </c>
      <c r="F40" s="360">
        <f t="shared" si="15"/>
        <v>0</v>
      </c>
      <c r="G40" s="360"/>
      <c r="H40" s="360">
        <f t="shared" si="15"/>
        <v>0</v>
      </c>
      <c r="I40" s="360">
        <f t="shared" si="15"/>
        <v>0</v>
      </c>
      <c r="J40" s="360">
        <f t="shared" si="15"/>
        <v>0</v>
      </c>
      <c r="K40" s="360">
        <f t="shared" si="15"/>
        <v>0</v>
      </c>
    </row>
    <row r="41" spans="1:11" ht="21" hidden="1" customHeight="1" x14ac:dyDescent="0.25">
      <c r="A41" s="373" t="str">
        <f>+'[9]ดำเนินงานครุภัณฑ์ 310061ยั่งยืน'!A48</f>
        <v>1)</v>
      </c>
      <c r="B41" s="392" t="str">
        <f>+'[9]ดำเนินงานครุภัณฑ์ 310061ยั่งยืน'!E48</f>
        <v>สพป.ปท.2</v>
      </c>
      <c r="C41" s="393" t="str">
        <f>+'[9]ดำเนินงานครุภัณฑ์ 310061ยั่งยืน'!D47</f>
        <v>20008 31006100 3110013</v>
      </c>
      <c r="D41" s="394">
        <f>+'[9]ดำเนินงานครุภัณฑ์ 310061ยั่งยืน'!F51</f>
        <v>0</v>
      </c>
      <c r="E41" s="394">
        <f>+'[9]ดำเนินงานครุภัณฑ์ 310061ยั่งยืน'!G51</f>
        <v>0</v>
      </c>
      <c r="F41" s="394">
        <f>+'[9]ดำเนินงานครุภัณฑ์ 310061ยั่งยืน'!H51</f>
        <v>0</v>
      </c>
      <c r="G41" s="394"/>
      <c r="H41" s="394">
        <f>+'[9]ดำเนินงานครุภัณฑ์ 310061ยั่งยืน'!I51</f>
        <v>0</v>
      </c>
      <c r="I41" s="394">
        <f>+'[9]ดำเนินงานครุภัณฑ์ 310061ยั่งยืน'!J51</f>
        <v>0</v>
      </c>
      <c r="J41" s="394">
        <f>+'[9]ดำเนินงานครุภัณฑ์ 310061ยั่งยืน'!K51</f>
        <v>0</v>
      </c>
      <c r="K41" s="394">
        <f>+'[9]ดำเนินงานครุภัณฑ์ 310061ยั่งยืน'!L51</f>
        <v>0</v>
      </c>
    </row>
    <row r="42" spans="1:11" ht="21" hidden="1" customHeight="1" x14ac:dyDescent="0.25">
      <c r="A42" s="357">
        <f>+'[9]ดำเนินงานครุภัณฑ์ 310061ยั่งยืน'!A52</f>
        <v>3</v>
      </c>
      <c r="B42" s="391" t="str">
        <f>+'[9]ดำเนินงานครุภัณฑ์ 310061ยั่งยืน'!E52</f>
        <v xml:space="preserve">เครื่องมัลติมีเดีย โปรเจคเตอร์ ระดับ XGA ขนาด 5000 ANSI Lumens  </v>
      </c>
      <c r="C42" s="390" t="str">
        <f>+'[9]ดำเนินงานครุภัณฑ์ 310061ยั่งยืน'!C52</f>
        <v>โอนเปลี่ยนแปลงครั้งที่ 1/66 บท.กลุ่มนโยบายและแผน  ที่ ศธ 04087/1957 ลว. 28 กย 66</v>
      </c>
      <c r="D42" s="360">
        <f>+D43</f>
        <v>0</v>
      </c>
      <c r="E42" s="360">
        <f t="shared" ref="E42:K42" si="16">+E43</f>
        <v>0</v>
      </c>
      <c r="F42" s="360">
        <f t="shared" si="16"/>
        <v>0</v>
      </c>
      <c r="G42" s="360"/>
      <c r="H42" s="360">
        <f t="shared" si="16"/>
        <v>0</v>
      </c>
      <c r="I42" s="360">
        <f t="shared" si="16"/>
        <v>0</v>
      </c>
      <c r="J42" s="360">
        <f t="shared" si="16"/>
        <v>0</v>
      </c>
      <c r="K42" s="360">
        <f t="shared" si="16"/>
        <v>0</v>
      </c>
    </row>
    <row r="43" spans="1:11" ht="21" hidden="1" customHeight="1" x14ac:dyDescent="0.25">
      <c r="A43" s="373" t="str">
        <f>+'[9]ดำเนินงานครุภัณฑ์ 310061ยั่งยืน'!A53</f>
        <v>1)</v>
      </c>
      <c r="B43" s="392" t="str">
        <f>+'[9]ดำเนินงานครุภัณฑ์ 310061ยั่งยืน'!E53</f>
        <v>สพป.ปท.2</v>
      </c>
      <c r="C43" s="393" t="str">
        <f>+'[9]ดำเนินงานครุภัณฑ์ 310061ยั่งยืน'!D52</f>
        <v>20009 31006100 3110015</v>
      </c>
      <c r="D43" s="394">
        <f>+'[9]ดำเนินงานครุภัณฑ์ 310061ยั่งยืน'!F56</f>
        <v>0</v>
      </c>
      <c r="E43" s="394">
        <f>+'[9]ดำเนินงานครุภัณฑ์ 310061ยั่งยืน'!G56</f>
        <v>0</v>
      </c>
      <c r="F43" s="394">
        <f>+'[9]ดำเนินงานครุภัณฑ์ 310061ยั่งยืน'!H56</f>
        <v>0</v>
      </c>
      <c r="G43" s="394"/>
      <c r="H43" s="394">
        <f>+'[9]ดำเนินงานครุภัณฑ์ 310061ยั่งยืน'!I56</f>
        <v>0</v>
      </c>
      <c r="I43" s="394">
        <f>+'[9]ดำเนินงานครุภัณฑ์ 310061ยั่งยืน'!J56</f>
        <v>0</v>
      </c>
      <c r="J43" s="394">
        <f>+'[9]ดำเนินงานครุภัณฑ์ 310061ยั่งยืน'!K56</f>
        <v>0</v>
      </c>
      <c r="K43" s="394">
        <f>+'[9]ดำเนินงานครุภัณฑ์ 310061ยั่งยืน'!L56</f>
        <v>0</v>
      </c>
    </row>
    <row r="44" spans="1:11" ht="21" hidden="1" customHeight="1" x14ac:dyDescent="0.25">
      <c r="A44" s="361">
        <v>1.1000000000000001</v>
      </c>
      <c r="B44" s="362" t="str">
        <f>+'[9]ดำเนินงานครุภัณฑ์ 310061ยั่งยืน'!E145</f>
        <v>รวม</v>
      </c>
      <c r="C44" s="363">
        <f>+'[9]ดำเนินงานครุภัณฑ์ 310061ยั่งยืน'!D145</f>
        <v>0</v>
      </c>
      <c r="D44" s="364">
        <f>+D45+D56</f>
        <v>0</v>
      </c>
      <c r="E44" s="364">
        <f>+E45+E56</f>
        <v>0</v>
      </c>
      <c r="F44" s="364">
        <f>+F45+F56</f>
        <v>0</v>
      </c>
      <c r="G44" s="364"/>
      <c r="H44" s="364">
        <f>+H45+H56</f>
        <v>0</v>
      </c>
      <c r="I44" s="364">
        <f>+I45+I56</f>
        <v>0</v>
      </c>
      <c r="J44" s="364">
        <f>+J45+J56</f>
        <v>0</v>
      </c>
      <c r="K44" s="364">
        <f ca="1">+K45+K56</f>
        <v>0</v>
      </c>
    </row>
    <row r="45" spans="1:11" ht="21" hidden="1" customHeight="1" x14ac:dyDescent="0.25">
      <c r="A45" s="357">
        <f>+'[9]งบกัน67 350002'!A51</f>
        <v>0</v>
      </c>
      <c r="B45" s="389" t="str">
        <f>+'[9]ดำเนินงานครุภัณฑ์ 310061ยั่งยืน'!E37</f>
        <v>เบิก</v>
      </c>
      <c r="C45" s="390">
        <f>+'[9]ดำเนินงานครุภัณฑ์ 310061ยั่งยืน'!C37</f>
        <v>20</v>
      </c>
      <c r="D45" s="360">
        <f>+D46</f>
        <v>0</v>
      </c>
      <c r="E45" s="360">
        <f t="shared" ref="E45:K45" si="17">+E46</f>
        <v>0</v>
      </c>
      <c r="F45" s="360">
        <f t="shared" si="17"/>
        <v>0</v>
      </c>
      <c r="G45" s="360"/>
      <c r="H45" s="360">
        <f t="shared" si="17"/>
        <v>0</v>
      </c>
      <c r="I45" s="360">
        <f t="shared" si="17"/>
        <v>0</v>
      </c>
      <c r="J45" s="360">
        <f t="shared" si="17"/>
        <v>0</v>
      </c>
      <c r="K45" s="360">
        <f t="shared" si="17"/>
        <v>0</v>
      </c>
    </row>
    <row r="46" spans="1:11" ht="42" hidden="1" customHeight="1" x14ac:dyDescent="0.25">
      <c r="A46" s="373">
        <f>+'[9]ดำเนินงานครุภัณฑ์ 310061ยั่งยืน'!A38</f>
        <v>0</v>
      </c>
      <c r="B46" s="382">
        <f>+'[9]ดำเนินงานครุภัณฑ์ 310061ยั่งยืน'!E38</f>
        <v>0</v>
      </c>
      <c r="C46" s="35" t="str">
        <f>+'[9]ดำเนินงานครุภัณฑ์ 310061ยั่งยืน'!D37</f>
        <v>KB3100006110</v>
      </c>
      <c r="D46" s="384">
        <f>+'[9]ดำเนินงานครุภัณฑ์ 310061ยั่งยืน'!F42</f>
        <v>0</v>
      </c>
      <c r="E46" s="384">
        <f>+'[9]ดำเนินงานครุภัณฑ์ 310061ยั่งยืน'!G42</f>
        <v>0</v>
      </c>
      <c r="F46" s="384">
        <f>+'[9]ดำเนินงานครุภัณฑ์ 310061ยั่งยืน'!H42</f>
        <v>0</v>
      </c>
      <c r="G46" s="384"/>
      <c r="H46" s="384">
        <f>+'[9]ดำเนินงานครุภัณฑ์ 310061ยั่งยืน'!I42</f>
        <v>0</v>
      </c>
      <c r="I46" s="384">
        <f>+'[9]ดำเนินงานครุภัณฑ์ 310061ยั่งยืน'!J42</f>
        <v>0</v>
      </c>
      <c r="J46" s="384">
        <f>+'[9]ดำเนินงานครุภัณฑ์ 310061ยั่งยืน'!K42</f>
        <v>0</v>
      </c>
      <c r="K46" s="384">
        <f>+'[9]ดำเนินงานครุภัณฑ์ 310061ยั่งยืน'!L42</f>
        <v>0</v>
      </c>
    </row>
    <row r="47" spans="1:11" ht="21" hidden="1" customHeight="1" x14ac:dyDescent="0.25">
      <c r="A47" s="373"/>
      <c r="B47" s="392"/>
      <c r="C47" s="393"/>
      <c r="D47" s="394"/>
      <c r="E47" s="394"/>
      <c r="F47" s="394"/>
      <c r="G47" s="394"/>
      <c r="H47" s="394"/>
      <c r="I47" s="394"/>
      <c r="J47" s="394"/>
      <c r="K47" s="394"/>
    </row>
    <row r="48" spans="1:11" ht="21" hidden="1" customHeight="1" x14ac:dyDescent="0.25">
      <c r="A48" s="373"/>
      <c r="B48" s="392"/>
      <c r="C48" s="393"/>
      <c r="D48" s="394"/>
      <c r="E48" s="394"/>
      <c r="F48" s="394"/>
      <c r="G48" s="394"/>
      <c r="H48" s="394"/>
      <c r="I48" s="394"/>
      <c r="J48" s="394"/>
      <c r="K48" s="394"/>
    </row>
    <row r="49" spans="1:11" ht="21" customHeight="1" x14ac:dyDescent="0.25">
      <c r="A49" s="353" t="s">
        <v>73</v>
      </c>
      <c r="B49" s="395" t="str">
        <f>+'[9]งบกัน67 350002'!E5</f>
        <v>แผนงานพื้นฐานด้านการพัฒนาและเสริมสร้างศักยภาพทรัพยากรมนุษย์</v>
      </c>
      <c r="C49" s="355"/>
      <c r="D49" s="396">
        <f>+D50</f>
        <v>349000</v>
      </c>
      <c r="E49" s="396">
        <f t="shared" ref="E49:K49" si="18">+E50</f>
        <v>0</v>
      </c>
      <c r="F49" s="396">
        <f t="shared" si="18"/>
        <v>0</v>
      </c>
      <c r="G49" s="396">
        <f t="shared" si="18"/>
        <v>0</v>
      </c>
      <c r="H49" s="396">
        <f t="shared" si="18"/>
        <v>0</v>
      </c>
      <c r="I49" s="396">
        <f t="shared" si="18"/>
        <v>0</v>
      </c>
      <c r="J49" s="396">
        <f t="shared" si="18"/>
        <v>349000</v>
      </c>
      <c r="K49" s="396">
        <f t="shared" ca="1" si="18"/>
        <v>0</v>
      </c>
    </row>
    <row r="50" spans="1:11" ht="21" customHeight="1" x14ac:dyDescent="0.25">
      <c r="A50" s="397">
        <v>1</v>
      </c>
      <c r="B50" s="450" t="str">
        <f>+'[9]งบกัน67 350002'!E6</f>
        <v xml:space="preserve">ผลผลิตผู้จบการศึกษาภาคบังคับ </v>
      </c>
      <c r="C50" s="398" t="str">
        <f>+'[9]งบกัน67 350002'!D6</f>
        <v>20004 37001</v>
      </c>
      <c r="D50" s="399">
        <f>+D51+D80</f>
        <v>349000</v>
      </c>
      <c r="E50" s="399">
        <f>+E51+E80</f>
        <v>0</v>
      </c>
      <c r="F50" s="399">
        <f>+F51+F80</f>
        <v>0</v>
      </c>
      <c r="G50" s="399"/>
      <c r="H50" s="399">
        <f>+H51+H80</f>
        <v>0</v>
      </c>
      <c r="I50" s="399">
        <f>+I51+I80</f>
        <v>0</v>
      </c>
      <c r="J50" s="399">
        <f>+J51+J80</f>
        <v>349000</v>
      </c>
      <c r="K50" s="399">
        <f ca="1">+K51+K80</f>
        <v>0</v>
      </c>
    </row>
    <row r="51" spans="1:11" ht="21" customHeight="1" x14ac:dyDescent="0.25">
      <c r="A51" s="361">
        <v>1.1000000000000001</v>
      </c>
      <c r="B51" s="471" t="s">
        <v>180</v>
      </c>
      <c r="C51" s="400" t="s">
        <v>181</v>
      </c>
      <c r="D51" s="401">
        <f>+D52+D53</f>
        <v>0</v>
      </c>
      <c r="E51" s="401">
        <f t="shared" ref="E51:K51" si="19">+E52+E53</f>
        <v>0</v>
      </c>
      <c r="F51" s="401">
        <f t="shared" si="19"/>
        <v>0</v>
      </c>
      <c r="G51" s="401">
        <f t="shared" ca="1" si="19"/>
        <v>0</v>
      </c>
      <c r="H51" s="401">
        <f t="shared" si="19"/>
        <v>0</v>
      </c>
      <c r="I51" s="401">
        <f t="shared" si="19"/>
        <v>0</v>
      </c>
      <c r="J51" s="401">
        <f t="shared" si="19"/>
        <v>0</v>
      </c>
      <c r="K51" s="401">
        <f t="shared" ca="1" si="19"/>
        <v>0</v>
      </c>
    </row>
    <row r="52" spans="1:11" ht="42" hidden="1" customHeight="1" x14ac:dyDescent="0.25">
      <c r="A52" s="365"/>
      <c r="B52" s="366" t="str">
        <f>+'[9]งบกัน67 350002'!E7</f>
        <v>งบดำเนินงาน</v>
      </c>
      <c r="C52" s="402">
        <v>6811220</v>
      </c>
      <c r="D52" s="403">
        <f>+D56</f>
        <v>0</v>
      </c>
      <c r="E52" s="403">
        <f t="shared" ref="E52:K52" si="20">+E56</f>
        <v>0</v>
      </c>
      <c r="F52" s="403">
        <f t="shared" si="20"/>
        <v>0</v>
      </c>
      <c r="G52" s="403">
        <f t="shared" ca="1" si="20"/>
        <v>0</v>
      </c>
      <c r="H52" s="403">
        <f t="shared" si="20"/>
        <v>0</v>
      </c>
      <c r="I52" s="403">
        <f t="shared" si="20"/>
        <v>0</v>
      </c>
      <c r="J52" s="403">
        <f t="shared" si="20"/>
        <v>0</v>
      </c>
      <c r="K52" s="403">
        <f t="shared" ca="1" si="20"/>
        <v>0</v>
      </c>
    </row>
    <row r="53" spans="1:11" ht="21" hidden="1" customHeight="1" x14ac:dyDescent="0.25">
      <c r="A53" s="365"/>
      <c r="B53" s="366" t="s">
        <v>197</v>
      </c>
      <c r="C53" s="402">
        <v>6811410</v>
      </c>
      <c r="D53" s="403">
        <f t="shared" ref="D53:K53" si="21">+D67</f>
        <v>0</v>
      </c>
      <c r="E53" s="403">
        <f t="shared" si="21"/>
        <v>0</v>
      </c>
      <c r="F53" s="403">
        <f t="shared" si="21"/>
        <v>0</v>
      </c>
      <c r="G53" s="403">
        <f t="shared" si="21"/>
        <v>0</v>
      </c>
      <c r="H53" s="403">
        <f t="shared" si="21"/>
        <v>0</v>
      </c>
      <c r="I53" s="403">
        <f t="shared" si="21"/>
        <v>0</v>
      </c>
      <c r="J53" s="403">
        <f t="shared" si="21"/>
        <v>0</v>
      </c>
      <c r="K53" s="403">
        <f t="shared" si="21"/>
        <v>0</v>
      </c>
    </row>
    <row r="54" spans="1:11" ht="42" hidden="1" customHeight="1" x14ac:dyDescent="0.25">
      <c r="A54" s="587"/>
      <c r="B54" s="504" t="str">
        <f>+B52</f>
        <v>งบดำเนินงาน</v>
      </c>
      <c r="C54" s="505">
        <v>6811220</v>
      </c>
      <c r="D54" s="506">
        <f>+D55</f>
        <v>0</v>
      </c>
      <c r="E54" s="506">
        <f t="shared" ref="E54:K55" si="22">+E55</f>
        <v>0</v>
      </c>
      <c r="F54" s="506">
        <f t="shared" si="22"/>
        <v>0</v>
      </c>
      <c r="G54" s="506">
        <f t="shared" ca="1" si="22"/>
        <v>0</v>
      </c>
      <c r="H54" s="506">
        <f t="shared" si="22"/>
        <v>0</v>
      </c>
      <c r="I54" s="506">
        <f t="shared" si="22"/>
        <v>0</v>
      </c>
      <c r="J54" s="506">
        <f t="shared" si="22"/>
        <v>0</v>
      </c>
      <c r="K54" s="506"/>
    </row>
    <row r="55" spans="1:11" ht="21" hidden="1" customHeight="1" x14ac:dyDescent="0.25">
      <c r="A55" s="404" t="s">
        <v>38</v>
      </c>
      <c r="B55" s="405" t="s">
        <v>182</v>
      </c>
      <c r="C55" s="406"/>
      <c r="D55" s="407">
        <f>+D56</f>
        <v>0</v>
      </c>
      <c r="E55" s="407">
        <f t="shared" si="22"/>
        <v>0</v>
      </c>
      <c r="F55" s="407">
        <f t="shared" si="22"/>
        <v>0</v>
      </c>
      <c r="G55" s="407">
        <f t="shared" ca="1" si="22"/>
        <v>0</v>
      </c>
      <c r="H55" s="407">
        <f t="shared" si="22"/>
        <v>0</v>
      </c>
      <c r="I55" s="407">
        <f t="shared" si="22"/>
        <v>0</v>
      </c>
      <c r="J55" s="407">
        <f t="shared" si="22"/>
        <v>0</v>
      </c>
      <c r="K55" s="407">
        <f t="shared" ca="1" si="22"/>
        <v>0</v>
      </c>
    </row>
    <row r="56" spans="1:11" ht="42" hidden="1" customHeight="1" x14ac:dyDescent="0.25">
      <c r="A56" s="373" t="s">
        <v>70</v>
      </c>
      <c r="B56" s="408" t="s">
        <v>185</v>
      </c>
      <c r="C56" s="383">
        <v>2.0004350020019999E+18</v>
      </c>
      <c r="D56" s="394">
        <f>+'[9]งบกัน67 350002'!F16</f>
        <v>0</v>
      </c>
      <c r="E56" s="394">
        <f>+'[9]งบกัน67 350002'!G16</f>
        <v>0</v>
      </c>
      <c r="F56" s="394">
        <f>+'[9]งบกัน67 350002'!H16</f>
        <v>0</v>
      </c>
      <c r="G56" s="394">
        <f ca="1">+'[9]งบกัน67 350002'!I16</f>
        <v>0</v>
      </c>
      <c r="H56" s="394">
        <f>+'[9]งบกัน67 350002'!J16</f>
        <v>0</v>
      </c>
      <c r="I56" s="394">
        <f>+'[9]งบกัน67 350002'!K16</f>
        <v>0</v>
      </c>
      <c r="J56" s="394">
        <f>+'[9]งบกัน67 350002'!L16</f>
        <v>0</v>
      </c>
      <c r="K56" s="394">
        <f ca="1">+D56-E56-F56-G56-H56-I56-J56</f>
        <v>0</v>
      </c>
    </row>
    <row r="57" spans="1:11" ht="21" hidden="1" customHeight="1" x14ac:dyDescent="0.25">
      <c r="A57" s="373"/>
      <c r="B57" s="394"/>
      <c r="C57" s="409"/>
      <c r="D57" s="394"/>
      <c r="E57" s="394"/>
      <c r="F57" s="410"/>
      <c r="G57" s="410"/>
      <c r="H57" s="410"/>
      <c r="I57" s="410"/>
      <c r="J57" s="410"/>
      <c r="K57" s="394"/>
    </row>
    <row r="58" spans="1:11" ht="21" hidden="1" customHeight="1" x14ac:dyDescent="0.25">
      <c r="A58" s="373"/>
      <c r="B58" s="408"/>
      <c r="C58" s="162"/>
      <c r="D58" s="394"/>
      <c r="E58" s="394"/>
      <c r="F58" s="394"/>
      <c r="G58" s="394"/>
      <c r="H58" s="394">
        <f>+'[9]สิ่งก่อสร้าง งบอุดหนุน  67'!J76</f>
        <v>0</v>
      </c>
      <c r="I58" s="394"/>
      <c r="J58" s="394">
        <f>+'[9]สิ่งก่อสร้าง งบอุดหนุน  67'!L76</f>
        <v>0</v>
      </c>
      <c r="K58" s="394"/>
    </row>
    <row r="59" spans="1:11" ht="42" hidden="1" customHeight="1" x14ac:dyDescent="0.25">
      <c r="A59" s="373"/>
      <c r="B59" s="373"/>
      <c r="C59" s="162"/>
      <c r="D59" s="373"/>
      <c r="E59" s="373"/>
      <c r="F59" s="373"/>
      <c r="G59" s="373"/>
      <c r="H59" s="373"/>
      <c r="I59" s="373"/>
      <c r="J59" s="373"/>
      <c r="K59" s="373"/>
    </row>
    <row r="60" spans="1:11" ht="21" hidden="1" customHeight="1" x14ac:dyDescent="0.25">
      <c r="A60" s="411"/>
      <c r="B60" s="412" t="s">
        <v>198</v>
      </c>
      <c r="C60" s="402">
        <f>+'[9]งบกัน67 350002'!D27</f>
        <v>6811320</v>
      </c>
      <c r="D60" s="411"/>
      <c r="E60" s="411"/>
      <c r="F60" s="411"/>
      <c r="G60" s="411"/>
      <c r="H60" s="411"/>
      <c r="I60" s="411"/>
      <c r="J60" s="411"/>
      <c r="K60" s="411"/>
    </row>
    <row r="61" spans="1:11" s="6" customFormat="1" ht="21" hidden="1" customHeight="1" x14ac:dyDescent="0.25">
      <c r="A61" s="407" t="str">
        <f>+'[9]สิ่งก่อสร้าง งบอุดหนุน  67'!A95</f>
        <v>1.1.2</v>
      </c>
      <c r="B61" s="414" t="str">
        <f>+'[9]สิ่งก่อสร้าง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61" s="415" t="str">
        <f>+'[9]งบกัน67 350002'!E27</f>
        <v xml:space="preserve">  งบลงทุน ค่าที่ดินและสิ่งก่อสร้าง </v>
      </c>
      <c r="D61" s="407">
        <f>D62</f>
        <v>0</v>
      </c>
      <c r="E61" s="407">
        <f t="shared" ref="E61:K61" si="23">E62</f>
        <v>0</v>
      </c>
      <c r="F61" s="407">
        <f t="shared" si="23"/>
        <v>0</v>
      </c>
      <c r="G61" s="407">
        <f t="shared" si="23"/>
        <v>0</v>
      </c>
      <c r="H61" s="407">
        <f t="shared" si="23"/>
        <v>0</v>
      </c>
      <c r="I61" s="407">
        <f t="shared" si="23"/>
        <v>0</v>
      </c>
      <c r="J61" s="407">
        <f t="shared" si="23"/>
        <v>0</v>
      </c>
      <c r="K61" s="407">
        <f t="shared" si="23"/>
        <v>0</v>
      </c>
    </row>
    <row r="62" spans="1:11" s="6" customFormat="1" ht="9" hidden="1" customHeight="1" x14ac:dyDescent="0.25">
      <c r="A62" s="373"/>
      <c r="B62" s="408"/>
      <c r="C62" s="162"/>
      <c r="D62" s="394"/>
      <c r="E62" s="394"/>
      <c r="F62" s="394"/>
      <c r="G62" s="394"/>
      <c r="H62" s="394">
        <f>+'[9]สิ่งก่อสร้าง งบอุดหนุน  67'!J101</f>
        <v>0</v>
      </c>
      <c r="I62" s="394">
        <f>+'[9]สิ่งก่อสร้าง งบอุดหนุน  67'!L101</f>
        <v>0</v>
      </c>
      <c r="J62" s="416"/>
      <c r="K62" s="394">
        <f>+D62-E62-F62-G62-H62-I62-J62</f>
        <v>0</v>
      </c>
    </row>
    <row r="63" spans="1:11" ht="21" hidden="1" customHeight="1" x14ac:dyDescent="0.25">
      <c r="A63" s="404"/>
      <c r="B63" s="414"/>
      <c r="C63" s="415"/>
      <c r="D63" s="407">
        <f>SUM(D61:D62)</f>
        <v>0</v>
      </c>
      <c r="E63" s="407"/>
      <c r="F63" s="407"/>
      <c r="G63" s="407"/>
      <c r="H63" s="407"/>
      <c r="I63" s="407"/>
      <c r="J63" s="407"/>
      <c r="K63" s="407"/>
    </row>
    <row r="64" spans="1:11" ht="21" hidden="1" customHeight="1" x14ac:dyDescent="0.25">
      <c r="A64" s="373"/>
      <c r="B64" s="408"/>
      <c r="C64" s="162"/>
      <c r="D64" s="394"/>
      <c r="E64" s="394">
        <f>+'[9]สิ่งก่อสร้าง งบอุดหนุน  67'!H107</f>
        <v>0</v>
      </c>
      <c r="F64" s="410"/>
      <c r="G64" s="410"/>
      <c r="H64" s="410">
        <f>+'[9]สิ่งก่อสร้าง งบอุดหนุน  67'!J107</f>
        <v>0</v>
      </c>
      <c r="I64" s="410">
        <f>+'[9]สิ่งก่อสร้าง งบอุดหนุน  67'!L107</f>
        <v>0</v>
      </c>
      <c r="J64" s="410">
        <f>+'[9]สิ่งก่อสร้าง งบอุดหนุน  67'!M107</f>
        <v>0</v>
      </c>
      <c r="K64" s="394">
        <f>+'[9]สิ่งก่อสร้าง งบอุดหนุน  67'!N107</f>
        <v>0</v>
      </c>
    </row>
    <row r="65" spans="1:11" ht="21" hidden="1" customHeight="1" x14ac:dyDescent="0.25">
      <c r="A65" s="404"/>
      <c r="B65" s="417"/>
      <c r="C65" s="418"/>
      <c r="D65" s="407">
        <f>+D66</f>
        <v>0</v>
      </c>
      <c r="E65" s="407">
        <f t="shared" ref="E65:K65" si="24">+E66</f>
        <v>0</v>
      </c>
      <c r="F65" s="419">
        <f t="shared" si="24"/>
        <v>0</v>
      </c>
      <c r="G65" s="419"/>
      <c r="H65" s="419">
        <f t="shared" si="24"/>
        <v>0</v>
      </c>
      <c r="I65" s="419">
        <f t="shared" si="24"/>
        <v>0</v>
      </c>
      <c r="J65" s="419">
        <f t="shared" si="24"/>
        <v>0</v>
      </c>
      <c r="K65" s="407">
        <f t="shared" si="24"/>
        <v>0</v>
      </c>
    </row>
    <row r="66" spans="1:11" ht="42" hidden="1" customHeight="1" x14ac:dyDescent="0.25">
      <c r="A66" s="373"/>
      <c r="B66" s="408"/>
      <c r="C66" s="162"/>
      <c r="D66" s="384"/>
      <c r="E66" s="384">
        <f>+'[9]สิ่งก่อสร้าง งบอุดหนุน  67'!H113</f>
        <v>0</v>
      </c>
      <c r="F66" s="384"/>
      <c r="G66" s="384"/>
      <c r="H66" s="384">
        <f>+'[9]สิ่งก่อสร้าง งบอุดหนุน  67'!J113</f>
        <v>0</v>
      </c>
      <c r="I66" s="384">
        <f>+'[9]สิ่งก่อสร้าง งบอุดหนุน  67'!L113</f>
        <v>0</v>
      </c>
      <c r="J66" s="384">
        <f>+'[9]สิ่งก่อสร้าง งบอุดหนุน  67'!M113</f>
        <v>0</v>
      </c>
      <c r="K66" s="384">
        <f>+'[9]สิ่งก่อสร้าง งบอุดหนุน  67'!N113</f>
        <v>0</v>
      </c>
    </row>
    <row r="67" spans="1:11" ht="21" hidden="1" customHeight="1" x14ac:dyDescent="0.25">
      <c r="A67" s="404"/>
      <c r="B67" s="507">
        <f>+'[9]งบอุดหนุน 350002'!D7</f>
        <v>6711410</v>
      </c>
      <c r="C67" s="418"/>
      <c r="D67" s="407">
        <f>+D68</f>
        <v>0</v>
      </c>
      <c r="E67" s="407">
        <f t="shared" ref="E67:K67" si="25">+E68</f>
        <v>0</v>
      </c>
      <c r="F67" s="407">
        <f t="shared" si="25"/>
        <v>0</v>
      </c>
      <c r="G67" s="407">
        <f t="shared" si="25"/>
        <v>0</v>
      </c>
      <c r="H67" s="407">
        <f t="shared" si="25"/>
        <v>0</v>
      </c>
      <c r="I67" s="407">
        <f t="shared" si="25"/>
        <v>0</v>
      </c>
      <c r="J67" s="407">
        <f t="shared" si="25"/>
        <v>0</v>
      </c>
      <c r="K67" s="407">
        <f t="shared" si="25"/>
        <v>0</v>
      </c>
    </row>
    <row r="68" spans="1:11" ht="42" hidden="1" customHeight="1" x14ac:dyDescent="0.25">
      <c r="A68" s="508"/>
      <c r="B68" s="509" t="str">
        <f>+'[9]งบอุดหนุน 350002'!E7</f>
        <v>งบเงินอุดหนุน</v>
      </c>
      <c r="C68" s="510">
        <f>+'[9]งบอุดหนุน 350002'!D7</f>
        <v>6711410</v>
      </c>
      <c r="D68" s="511">
        <f>SUM(D69:D73)</f>
        <v>0</v>
      </c>
      <c r="E68" s="512">
        <f>SUM(E69:E73)</f>
        <v>0</v>
      </c>
      <c r="F68" s="512">
        <f>SUM(F69:F73)</f>
        <v>0</v>
      </c>
      <c r="G68" s="512">
        <f>SUM(G71:G72)</f>
        <v>0</v>
      </c>
      <c r="H68" s="512">
        <f t="shared" ref="H68:K68" si="26">SUM(H71:H72)</f>
        <v>0</v>
      </c>
      <c r="I68" s="512">
        <f t="shared" si="26"/>
        <v>0</v>
      </c>
      <c r="J68" s="512">
        <f t="shared" si="26"/>
        <v>0</v>
      </c>
      <c r="K68" s="512">
        <f t="shared" si="26"/>
        <v>0</v>
      </c>
    </row>
    <row r="69" spans="1:11" ht="21" hidden="1" customHeight="1" x14ac:dyDescent="0.25">
      <c r="A69" s="357" t="s">
        <v>74</v>
      </c>
      <c r="B69" s="430" t="str">
        <f>+'[9]งบอุดหนุน 350002'!E9</f>
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</c>
      <c r="C69" s="387" t="str">
        <f>+'[9]งบอุดหนุน 350002'!C9:D9</f>
        <v>20004350002004100006</v>
      </c>
      <c r="D69" s="432">
        <f>+'[9]สิ่งก่อสร้าง งบอุดหนุน  67'!G120</f>
        <v>0</v>
      </c>
      <c r="E69" s="432">
        <f>+'[9]สิ่งก่อสร้าง งบอุดหนุน  67'!H120</f>
        <v>0</v>
      </c>
      <c r="F69" s="433">
        <f>+'[9]สิ่งก่อสร้าง งบอุดหนุน  67'!I120</f>
        <v>0</v>
      </c>
      <c r="G69" s="433"/>
      <c r="H69" s="433">
        <f>+'[9]สิ่งก่อสร้าง งบอุดหนุน  67'!J120</f>
        <v>0</v>
      </c>
      <c r="I69" s="433">
        <f>+'[9]สิ่งก่อสร้าง งบอุดหนุน  67'!L120</f>
        <v>0</v>
      </c>
      <c r="J69" s="433">
        <f>+'[9]สิ่งก่อสร้าง งบอุดหนุน  67'!M120</f>
        <v>0</v>
      </c>
      <c r="K69" s="432">
        <f>+'[9]สิ่งก่อสร้าง งบอุดหนุน  67'!N120</f>
        <v>0</v>
      </c>
    </row>
    <row r="70" spans="1:11" ht="42" hidden="1" customHeight="1" x14ac:dyDescent="0.25">
      <c r="A70" s="373"/>
      <c r="B70" s="513"/>
      <c r="C70" s="162" t="str">
        <f>+'[9]งบอุดหนุน 350002'!C10:D10</f>
        <v>ศธ 04002/ว1064 ลว. 17 มีค 68</v>
      </c>
      <c r="D70" s="394"/>
      <c r="E70" s="394"/>
      <c r="F70" s="410"/>
      <c r="G70" s="410"/>
      <c r="H70" s="410"/>
      <c r="I70" s="410"/>
      <c r="J70" s="410"/>
      <c r="K70" s="394"/>
    </row>
    <row r="71" spans="1:11" ht="21" hidden="1" customHeight="1" x14ac:dyDescent="0.25">
      <c r="A71" s="373" t="s">
        <v>70</v>
      </c>
      <c r="B71" s="513" t="str">
        <f>+'[9]งบอุดหนุน 350002'!E10</f>
        <v>ร.ร.วัดเกตประภา</v>
      </c>
      <c r="C71" s="162" t="str">
        <f>+'[9]งบอุดหนุน 350002'!C9:D9</f>
        <v>20004350002004100006</v>
      </c>
      <c r="D71" s="394">
        <f>+'[9]งบอุดหนุน 350002'!F10</f>
        <v>0</v>
      </c>
      <c r="E71" s="394">
        <f>+'[9]งบอุดหนุน 350002'!G16</f>
        <v>0</v>
      </c>
      <c r="F71" s="394">
        <f>+'[9]งบอุดหนุน 350002'!H16</f>
        <v>0</v>
      </c>
      <c r="G71" s="394">
        <f>+'[9]งบอุดหนุน 350002'!I16</f>
        <v>0</v>
      </c>
      <c r="H71" s="394">
        <f>+'[9]งบอุดหนุน 350002'!J16</f>
        <v>0</v>
      </c>
      <c r="I71" s="394">
        <f>+'[9]งบอุดหนุน 350002'!K16</f>
        <v>0</v>
      </c>
      <c r="J71" s="394">
        <f>+'[9]งบอุดหนุน 350002'!L16</f>
        <v>0</v>
      </c>
      <c r="K71" s="394">
        <f>+D71-E71-F71-G71-H71-I71-J71</f>
        <v>0</v>
      </c>
    </row>
    <row r="72" spans="1:11" ht="21" hidden="1" customHeight="1" x14ac:dyDescent="0.25">
      <c r="A72" s="373" t="s">
        <v>71</v>
      </c>
      <c r="B72" s="513" t="str">
        <f>+'[9]งบอุดหนุน 350002'!E18</f>
        <v>ร.ร.วัดเจริญบุญ</v>
      </c>
      <c r="C72" s="162" t="str">
        <f>+'[9]งบอุดหนุน 350002'!C9:D9</f>
        <v>20004350002004100006</v>
      </c>
      <c r="D72" s="394">
        <f>+'[9]งบอุดหนุน 350002'!F29</f>
        <v>0</v>
      </c>
      <c r="E72" s="394">
        <f>+'[9]งบอุดหนุน 350002'!G29</f>
        <v>0</v>
      </c>
      <c r="F72" s="394">
        <f>+'[9]งบอุดหนุน 350002'!H29</f>
        <v>0</v>
      </c>
      <c r="G72" s="394">
        <f>+'[9]งบอุดหนุน 350002'!I29</f>
        <v>0</v>
      </c>
      <c r="H72" s="394">
        <f>+'[9]งบอุดหนุน 350002'!J29</f>
        <v>0</v>
      </c>
      <c r="I72" s="394">
        <f>+'[9]งบอุดหนุน 350002'!K29</f>
        <v>0</v>
      </c>
      <c r="J72" s="394">
        <f>+'[9]งบอุดหนุน 350002'!L29</f>
        <v>0</v>
      </c>
      <c r="K72" s="394">
        <f>+D72-E72-F72-G72-H72-I72-J72</f>
        <v>0</v>
      </c>
    </row>
    <row r="73" spans="1:11" ht="21" hidden="1" customHeight="1" x14ac:dyDescent="0.25">
      <c r="A73" s="373"/>
      <c r="B73" s="513"/>
      <c r="C73" s="162"/>
      <c r="D73" s="394"/>
      <c r="E73" s="394"/>
      <c r="F73" s="410"/>
      <c r="G73" s="410"/>
      <c r="H73" s="410"/>
      <c r="I73" s="410"/>
      <c r="J73" s="410"/>
      <c r="K73" s="394"/>
    </row>
    <row r="74" spans="1:11" ht="21" hidden="1" customHeight="1" x14ac:dyDescent="0.25">
      <c r="A74" s="404" t="str">
        <f>+'[9]สิ่งก่อสร้าง งบอุดหนุน  67'!A121</f>
        <v>3.1.7</v>
      </c>
      <c r="B74" s="420" t="str">
        <f>+'[9]สิ่งก่อสร้าง งบอุดหนุน  67'!E121</f>
        <v xml:space="preserve">เครื่องพิมพ์ Multifunction แบบฉีดหมึกพร้อมติดตั้งถังหมึกพิมพ์ (Ink Tank Printer)      </v>
      </c>
      <c r="C74" s="418"/>
      <c r="D74" s="407">
        <f>+'[9]สิ่งก่อสร้าง งบอุดหนุน  67'!G121</f>
        <v>0</v>
      </c>
      <c r="E74" s="407">
        <f>+'[9]สิ่งก่อสร้าง งบอุดหนุน  67'!H121</f>
        <v>0</v>
      </c>
      <c r="F74" s="419">
        <f>+'[9]สิ่งก่อสร้าง งบอุดหนุน  67'!I121</f>
        <v>0</v>
      </c>
      <c r="G74" s="419"/>
      <c r="H74" s="419">
        <f>+'[9]สิ่งก่อสร้าง งบอุดหนุน  67'!J121</f>
        <v>0</v>
      </c>
      <c r="I74" s="419">
        <f>+'[9]สิ่งก่อสร้าง งบอุดหนุน  67'!L121</f>
        <v>0</v>
      </c>
      <c r="J74" s="419">
        <f>+'[9]สิ่งก่อสร้าง งบอุดหนุน  67'!M121</f>
        <v>0</v>
      </c>
      <c r="K74" s="407">
        <f>+'[9]สิ่งก่อสร้าง งบอุดหนุน  67'!N121</f>
        <v>0</v>
      </c>
    </row>
    <row r="75" spans="1:11" ht="33.6" hidden="1" customHeight="1" x14ac:dyDescent="0.25">
      <c r="A75" s="373" t="str">
        <f>+'[9]สิ่งก่อสร้าง งบอุดหนุน  67'!A122</f>
        <v>3.1.7.1</v>
      </c>
      <c r="B75" s="408" t="str">
        <f>+'[9]สิ่งก่อสร้าง งบอุดหนุน  67'!E122</f>
        <v>สพป.ปท.2 จำนวน 3 เครื่อง</v>
      </c>
      <c r="C75" s="162" t="str">
        <f>+'[9]สิ่งก่อสร้าง งบอุดหนุน  67'!F122</f>
        <v>2000436002110DBW</v>
      </c>
      <c r="D75" s="394">
        <f>+'[9]สิ่งก่อสร้าง งบอุดหนุน  67'!G127</f>
        <v>0</v>
      </c>
      <c r="E75" s="394">
        <f>+'[9]สิ่งก่อสร้าง งบอุดหนุน  67'!H127</f>
        <v>0</v>
      </c>
      <c r="F75" s="410">
        <f>+'[9]สิ่งก่อสร้าง งบอุดหนุน  67'!I127</f>
        <v>0</v>
      </c>
      <c r="G75" s="410"/>
      <c r="H75" s="410">
        <f>+'[9]สิ่งก่อสร้าง งบอุดหนุน  67'!J127</f>
        <v>0</v>
      </c>
      <c r="I75" s="410">
        <f>+'[9]สิ่งก่อสร้าง งบอุดหนุน  67'!L127</f>
        <v>0</v>
      </c>
      <c r="J75" s="410">
        <f>+'[9]สิ่งก่อสร้าง งบอุดหนุน  67'!M127</f>
        <v>0</v>
      </c>
      <c r="K75" s="394">
        <f>+'[9]สิ่งก่อสร้าง งบอุดหนุน  67'!N127</f>
        <v>0</v>
      </c>
    </row>
    <row r="76" spans="1:11" ht="21" hidden="1" customHeight="1" x14ac:dyDescent="0.25">
      <c r="A76" s="421">
        <f>+'[9]สิ่งก่อสร้าง งบอุดหนุน  67'!A128</f>
        <v>3.2</v>
      </c>
      <c r="B76" s="422" t="str">
        <f>+'[9]สิ่งก่อสร้าง งบอุดหนุน  67'!E128</f>
        <v xml:space="preserve">กิจกรรมการจัดการศึกษามัธยมศึกษาตอนต้นสำหรับโรงเรียนปกติ  </v>
      </c>
      <c r="C76" s="423" t="str">
        <f>+'[9]สิ่งก่อสร้าง งบอุดหนุน  67'!F128</f>
        <v>200041300P2792</v>
      </c>
      <c r="D76" s="424">
        <f>+'[9]สิ่งก่อสร้าง งบอุดหนุน  67'!G128</f>
        <v>0</v>
      </c>
      <c r="E76" s="424">
        <f>+'[9]สิ่งก่อสร้าง งบอุดหนุน  67'!H128</f>
        <v>0</v>
      </c>
      <c r="F76" s="425">
        <f>+'[9]สิ่งก่อสร้าง งบอุดหนุน  67'!I128</f>
        <v>0</v>
      </c>
      <c r="G76" s="425"/>
      <c r="H76" s="425">
        <f>+'[9]สิ่งก่อสร้าง งบอุดหนุน  67'!J128</f>
        <v>0</v>
      </c>
      <c r="I76" s="425">
        <f>+'[9]สิ่งก่อสร้าง งบอุดหนุน  67'!L128</f>
        <v>0</v>
      </c>
      <c r="J76" s="425">
        <f>+'[9]สิ่งก่อสร้าง งบอุดหนุน  67'!M128</f>
        <v>0</v>
      </c>
      <c r="K76" s="424">
        <f>+'[9]สิ่งก่อสร้าง งบอุดหนุน  67'!N128</f>
        <v>0</v>
      </c>
    </row>
    <row r="77" spans="1:11" ht="21" hidden="1" customHeight="1" x14ac:dyDescent="0.25">
      <c r="A77" s="411">
        <f>+'[9]สิ่งก่อสร้าง งบอุดหนุน  67'!A129</f>
        <v>0</v>
      </c>
      <c r="B77" s="426" t="str">
        <f>+'[9]สิ่งก่อสร้าง งบอุดหนุน  67'!E129</f>
        <v>งบดำเนินงาน</v>
      </c>
      <c r="C77" s="427">
        <v>6711220</v>
      </c>
      <c r="D77" s="411">
        <f>+'[9]สิ่งก่อสร้าง งบอุดหนุน  67'!G129</f>
        <v>0</v>
      </c>
      <c r="E77" s="411">
        <f>+'[9]สิ่งก่อสร้าง งบอุดหนุน  67'!H129</f>
        <v>0</v>
      </c>
      <c r="F77" s="413">
        <f>+'[9]สิ่งก่อสร้าง งบอุดหนุน  67'!I129</f>
        <v>0</v>
      </c>
      <c r="G77" s="413"/>
      <c r="H77" s="413">
        <f>+'[9]สิ่งก่อสร้าง งบอุดหนุน  67'!J129</f>
        <v>0</v>
      </c>
      <c r="I77" s="413">
        <f>+'[9]สิ่งก่อสร้าง งบอุดหนุน  67'!L129</f>
        <v>0</v>
      </c>
      <c r="J77" s="413">
        <f>+'[9]สิ่งก่อสร้าง งบอุดหนุน  67'!M129</f>
        <v>0</v>
      </c>
      <c r="K77" s="411">
        <f>+'[9]สิ่งก่อสร้าง งบอุดหนุน  67'!N129</f>
        <v>0</v>
      </c>
    </row>
    <row r="78" spans="1:11" ht="21" hidden="1" customHeight="1" x14ac:dyDescent="0.25">
      <c r="A78" s="404" t="str">
        <f>+'[9]สิ่งก่อสร้าง งบอุดหนุน  67'!A130</f>
        <v>3.2.1</v>
      </c>
      <c r="B78" s="420" t="str">
        <f>+'[9]สิ่งก่อสร้าง งบอุดหนุน  67'!E130</f>
        <v>ปรับปรุงซ่อมแซมผนังอาคาร ท่อลำเลียงน้ำและซ่อมพื้นดาดฟ้ารั่วซึม</v>
      </c>
      <c r="C78" s="418"/>
      <c r="D78" s="407">
        <f>+'[9]สิ่งก่อสร้าง งบอุดหนุน  67'!G130</f>
        <v>0</v>
      </c>
      <c r="E78" s="407">
        <f>+'[9]สิ่งก่อสร้าง งบอุดหนุน  67'!H130</f>
        <v>0</v>
      </c>
      <c r="F78" s="419">
        <f>+'[9]สิ่งก่อสร้าง งบอุดหนุน  67'!I130</f>
        <v>0</v>
      </c>
      <c r="G78" s="419"/>
      <c r="H78" s="419">
        <f>+'[9]สิ่งก่อสร้าง งบอุดหนุน  67'!J130</f>
        <v>0</v>
      </c>
      <c r="I78" s="419">
        <f>+'[9]สิ่งก่อสร้าง งบอุดหนุน  67'!L130</f>
        <v>0</v>
      </c>
      <c r="J78" s="419">
        <f>+'[9]สิ่งก่อสร้าง งบอุดหนุน  67'!M130</f>
        <v>0</v>
      </c>
      <c r="K78" s="407">
        <f>+'[9]สิ่งก่อสร้าง งบอุดหนุน  67'!N130</f>
        <v>0</v>
      </c>
    </row>
    <row r="79" spans="1:11" ht="21" hidden="1" customHeight="1" x14ac:dyDescent="0.25">
      <c r="A79" s="373" t="str">
        <f>+'[9]สิ่งก่อสร้าง งบอุดหนุน  67'!A131</f>
        <v>3.2.1.1</v>
      </c>
      <c r="B79" s="408" t="str">
        <f>+'[9]สิ่งก่อสร้าง งบอุดหนุน  67'!E131</f>
        <v>สพป.ปท.2</v>
      </c>
      <c r="C79" s="162" t="str">
        <f>+'[9]สิ่งก่อสร้าง งบอุดหนุน  67'!F131</f>
        <v>2000436002000000</v>
      </c>
      <c r="D79" s="394">
        <f>+'[9]สิ่งก่อสร้าง งบอุดหนุน  67'!G136</f>
        <v>0</v>
      </c>
      <c r="E79" s="394">
        <f>+'[9]สิ่งก่อสร้าง งบอุดหนุน  67'!H136</f>
        <v>0</v>
      </c>
      <c r="F79" s="410">
        <f>+'[9]สิ่งก่อสร้าง งบอุดหนุน  67'!I136</f>
        <v>0</v>
      </c>
      <c r="G79" s="410"/>
      <c r="H79" s="410">
        <f>+'[9]สิ่งก่อสร้าง งบอุดหนุน  67'!J136</f>
        <v>0</v>
      </c>
      <c r="I79" s="410">
        <f>+'[9]สิ่งก่อสร้าง งบอุดหนุน  67'!L136</f>
        <v>0</v>
      </c>
      <c r="J79" s="410">
        <f>+'[9]สิ่งก่อสร้าง งบอุดหนุน  67'!M136</f>
        <v>0</v>
      </c>
      <c r="K79" s="394">
        <f>+'[9]สิ่งก่อสร้าง งบอุดหนุน  67'!N136</f>
        <v>0</v>
      </c>
    </row>
    <row r="80" spans="1:11" ht="21" customHeight="1" x14ac:dyDescent="0.25">
      <c r="A80" s="361">
        <v>1.2</v>
      </c>
      <c r="B80" s="451" t="str">
        <f>+'[9]งบกัน67 350002'!E37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80" s="400" t="str">
        <f>+'[9]งบกัน67 350002'!D37</f>
        <v>20004  68 01056 00000</v>
      </c>
      <c r="D80" s="428">
        <f>+D81</f>
        <v>349000</v>
      </c>
      <c r="E80" s="428">
        <f t="shared" ref="E80:K80" si="27">+E81</f>
        <v>0</v>
      </c>
      <c r="F80" s="428">
        <f t="shared" si="27"/>
        <v>0</v>
      </c>
      <c r="G80" s="428"/>
      <c r="H80" s="428">
        <f t="shared" si="27"/>
        <v>0</v>
      </c>
      <c r="I80" s="428">
        <f t="shared" si="27"/>
        <v>0</v>
      </c>
      <c r="J80" s="428">
        <f t="shared" si="27"/>
        <v>349000</v>
      </c>
      <c r="K80" s="428">
        <f t="shared" si="27"/>
        <v>0</v>
      </c>
    </row>
    <row r="81" spans="1:11" ht="21" customHeight="1" x14ac:dyDescent="0.25">
      <c r="A81" s="411">
        <f>+'[9]สิ่งก่อสร้าง งบอุดหนุน  67'!A138</f>
        <v>0</v>
      </c>
      <c r="B81" s="588" t="str">
        <f>+'[9]งบกัน67 350002'!E27</f>
        <v xml:space="preserve">  งบลงทุน ค่าที่ดินและสิ่งก่อสร้าง </v>
      </c>
      <c r="C81" s="429">
        <f>+'[9]งบกัน67 350002'!D27</f>
        <v>6811320</v>
      </c>
      <c r="D81" s="411">
        <f>+D82+D85+D88</f>
        <v>349000</v>
      </c>
      <c r="E81" s="411">
        <f t="shared" ref="E81:K81" si="28">+E82+E85+E88</f>
        <v>0</v>
      </c>
      <c r="F81" s="411">
        <f t="shared" si="28"/>
        <v>0</v>
      </c>
      <c r="G81" s="411">
        <f t="shared" si="28"/>
        <v>0</v>
      </c>
      <c r="H81" s="411">
        <f t="shared" si="28"/>
        <v>0</v>
      </c>
      <c r="I81" s="411">
        <f t="shared" si="28"/>
        <v>0</v>
      </c>
      <c r="J81" s="411">
        <f t="shared" si="28"/>
        <v>349000</v>
      </c>
      <c r="K81" s="411">
        <f t="shared" si="28"/>
        <v>0</v>
      </c>
    </row>
    <row r="82" spans="1:11" ht="33.6" customHeight="1" x14ac:dyDescent="0.25">
      <c r="A82" s="357" t="s">
        <v>140</v>
      </c>
      <c r="B82" s="689" t="str">
        <f>+'[9]งบกัน67 350002'!E38</f>
        <v>อาคารเรียนน๊อคดาวน์</v>
      </c>
      <c r="C82" s="690" t="s">
        <v>239</v>
      </c>
      <c r="D82" s="432">
        <f>SUM(D83:D84)</f>
        <v>349000</v>
      </c>
      <c r="E82" s="432">
        <f t="shared" ref="E82:K82" si="29">SUM(E83:E84)</f>
        <v>0</v>
      </c>
      <c r="F82" s="432">
        <f t="shared" si="29"/>
        <v>0</v>
      </c>
      <c r="G82" s="432">
        <f t="shared" si="29"/>
        <v>0</v>
      </c>
      <c r="H82" s="432">
        <f t="shared" si="29"/>
        <v>0</v>
      </c>
      <c r="I82" s="432">
        <f t="shared" si="29"/>
        <v>0</v>
      </c>
      <c r="J82" s="432">
        <f>SUM(J83:J84)</f>
        <v>349000</v>
      </c>
      <c r="K82" s="432">
        <f t="shared" si="29"/>
        <v>0</v>
      </c>
    </row>
    <row r="83" spans="1:11" ht="16.95" customHeight="1" x14ac:dyDescent="0.25">
      <c r="A83" s="394" t="str">
        <f>+'[9]งบกัน67 350002'!A39</f>
        <v>1)</v>
      </c>
      <c r="B83" s="691" t="str">
        <f>+'[9]งบกัน67 350002'!E39</f>
        <v xml:space="preserve"> โรงเรียนวัดดอนใหญ่</v>
      </c>
      <c r="C83" s="692" t="str">
        <f>+'[9]งบกัน67 350002'!D39</f>
        <v>2000437001000321ZZZZ</v>
      </c>
      <c r="D83" s="394">
        <f>+'[9]งบกัน67 350002'!F45</f>
        <v>349000</v>
      </c>
      <c r="E83" s="394">
        <f>+'[9]งบกัน67 350002'!G45</f>
        <v>0</v>
      </c>
      <c r="F83" s="394">
        <f>+'[9]งบกัน67 350002'!H45</f>
        <v>0</v>
      </c>
      <c r="G83" s="410">
        <f>+'[9]งบกัน67 350002'!I45</f>
        <v>0</v>
      </c>
      <c r="H83" s="410">
        <f>+'[9]งบกัน67 350002'!J45</f>
        <v>0</v>
      </c>
      <c r="I83" s="410">
        <f>+'[9]งบกัน67 350002'!K45</f>
        <v>0</v>
      </c>
      <c r="J83" s="410">
        <f>+'[9]งบกัน67 350002'!L45</f>
        <v>349000</v>
      </c>
      <c r="K83" s="394">
        <f>+D83-E83-F83-G83-H83-I83-J83</f>
        <v>0</v>
      </c>
    </row>
    <row r="84" spans="1:11" ht="21" customHeight="1" x14ac:dyDescent="0.25">
      <c r="A84" s="394"/>
      <c r="B84" s="691" t="str">
        <f>+'[9]งบกัน67 350002'!E40</f>
        <v>ครบ 28 พ.ย. 68</v>
      </c>
      <c r="C84" s="693" t="s">
        <v>240</v>
      </c>
      <c r="D84" s="394"/>
      <c r="E84" s="394"/>
      <c r="F84" s="410"/>
      <c r="G84" s="410"/>
      <c r="H84" s="410"/>
      <c r="I84" s="410"/>
      <c r="J84" s="410"/>
      <c r="K84" s="394"/>
    </row>
    <row r="85" spans="1:11" ht="21" hidden="1" customHeight="1" x14ac:dyDescent="0.25">
      <c r="A85" s="432" t="s">
        <v>141</v>
      </c>
      <c r="B85" s="430">
        <f>+'[9]งบกัน67 350002'!E46</f>
        <v>0</v>
      </c>
      <c r="C85" s="387">
        <f>+'[9]งบกัน67 350002'!D47</f>
        <v>0</v>
      </c>
      <c r="D85" s="432">
        <f>+'[9]งบกัน67 350002'!F53</f>
        <v>0</v>
      </c>
      <c r="E85" s="432">
        <f>+'[9]งบกัน67 350002'!G53</f>
        <v>0</v>
      </c>
      <c r="F85" s="433">
        <f>+'[9]งบกัน67 350002'!H53</f>
        <v>0</v>
      </c>
      <c r="G85" s="433">
        <f>+'[9]งบกัน67 350002'!I53</f>
        <v>0</v>
      </c>
      <c r="H85" s="433">
        <f>+'[9]งบกัน67 350002'!J53</f>
        <v>0</v>
      </c>
      <c r="I85" s="433">
        <f>+'[9]งบกัน67 350002'!K53</f>
        <v>0</v>
      </c>
      <c r="J85" s="433">
        <f>+'[9]งบกัน67 350002'!L53</f>
        <v>0</v>
      </c>
      <c r="K85" s="432">
        <f>+D85-E85-F85-G85-H85-I85-J85</f>
        <v>0</v>
      </c>
    </row>
    <row r="86" spans="1:11" ht="21" hidden="1" customHeight="1" x14ac:dyDescent="0.25">
      <c r="A86" s="394" t="s">
        <v>70</v>
      </c>
      <c r="B86" s="513">
        <f>+'[9]งบกัน67 350002'!E47</f>
        <v>0</v>
      </c>
      <c r="C86" s="162">
        <f>+'[9]งบกัน67 350002'!D47</f>
        <v>0</v>
      </c>
      <c r="D86" s="394">
        <f>+'[9]งบกัน67 350002'!F53</f>
        <v>0</v>
      </c>
      <c r="E86" s="394">
        <f>+'[9]งบกัน67 350002'!G53</f>
        <v>0</v>
      </c>
      <c r="F86" s="410">
        <f>+'[9]งบกัน67 350002'!H53</f>
        <v>0</v>
      </c>
      <c r="G86" s="410">
        <f>+'[9]งบกัน67 350002'!I53</f>
        <v>0</v>
      </c>
      <c r="H86" s="410">
        <f>+'[9]งบกัน67 350002'!J53</f>
        <v>0</v>
      </c>
      <c r="I86" s="410">
        <f>+'[9]งบกัน67 350002'!K53</f>
        <v>0</v>
      </c>
      <c r="J86" s="410">
        <f>+'[9]งบกัน67 350002'!L53</f>
        <v>0</v>
      </c>
      <c r="K86" s="394">
        <f>+D86-E86-F86-G86-H86-I86-J86</f>
        <v>0</v>
      </c>
    </row>
    <row r="87" spans="1:11" ht="21" hidden="1" customHeight="1" x14ac:dyDescent="0.25">
      <c r="A87" s="394"/>
      <c r="B87" s="408"/>
      <c r="C87" s="383">
        <f>+'[9]งบกัน67 350002'!C47</f>
        <v>0</v>
      </c>
      <c r="D87" s="394"/>
      <c r="E87" s="394"/>
      <c r="F87" s="410"/>
      <c r="G87" s="410"/>
      <c r="H87" s="410"/>
      <c r="I87" s="410"/>
      <c r="J87" s="410"/>
      <c r="K87" s="394"/>
    </row>
    <row r="88" spans="1:11" ht="21" hidden="1" customHeight="1" x14ac:dyDescent="0.25">
      <c r="A88" s="357" t="s">
        <v>142</v>
      </c>
      <c r="B88" s="434" t="str">
        <f>+'[9]งบกัน67 350002'!E54</f>
        <v>อาคารเรียนแบบพิเศษ จัดสรร 38,731,000 บาท ปี67 5,809,700 บาท</v>
      </c>
      <c r="C88" s="431" t="str">
        <f>+'[9]งบกัน67 350002'!C54</f>
        <v>ศธ 04002/ว1803 ลว 8 พค 67ครั้งที่ 8</v>
      </c>
      <c r="D88" s="432">
        <f>SUM(D89)</f>
        <v>0</v>
      </c>
      <c r="E88" s="432">
        <f t="shared" ref="E88:K88" si="30">SUM(E89)</f>
        <v>0</v>
      </c>
      <c r="F88" s="432">
        <f t="shared" si="30"/>
        <v>0</v>
      </c>
      <c r="G88" s="432"/>
      <c r="H88" s="432">
        <f t="shared" si="30"/>
        <v>0</v>
      </c>
      <c r="I88" s="432">
        <f t="shared" si="30"/>
        <v>0</v>
      </c>
      <c r="J88" s="432">
        <f t="shared" si="30"/>
        <v>0</v>
      </c>
      <c r="K88" s="432">
        <f t="shared" si="30"/>
        <v>0</v>
      </c>
    </row>
    <row r="89" spans="1:11" ht="21" hidden="1" customHeight="1" x14ac:dyDescent="0.25">
      <c r="A89" s="394" t="str">
        <f>+'[9]งบกัน67 350002'!A55</f>
        <v>1)</v>
      </c>
      <c r="B89" s="394" t="str">
        <f>+'[9]งบกัน67 350002'!E55</f>
        <v xml:space="preserve"> โรงเรียนวัดลาดสนุ่น</v>
      </c>
      <c r="C89" s="409" t="str">
        <f>+'[9]งบกัน67 350002'!D55</f>
        <v>20004 3500200 3200026</v>
      </c>
      <c r="D89" s="394">
        <f>+'[9]งบกัน67 350002'!F81</f>
        <v>0</v>
      </c>
      <c r="E89" s="394">
        <f>+'[9]งบกัน67 350002'!G81</f>
        <v>0</v>
      </c>
      <c r="F89" s="394">
        <f>+'[9]งบกัน67 350002'!H81</f>
        <v>0</v>
      </c>
      <c r="G89" s="394">
        <f>+'[9]งบกัน67 350002'!I81</f>
        <v>0</v>
      </c>
      <c r="H89" s="394">
        <f>+'[9]งบกัน67 350002'!J81</f>
        <v>0</v>
      </c>
      <c r="I89" s="394">
        <f>+'[9]งบกัน67 350002'!K81</f>
        <v>0</v>
      </c>
      <c r="J89" s="394">
        <f>+'[9]งบกัน67 350002'!L81</f>
        <v>0</v>
      </c>
      <c r="K89" s="394">
        <f>+D89-E89-F89-G89-H89-I89-J89</f>
        <v>0</v>
      </c>
    </row>
    <row r="90" spans="1:11" ht="21" hidden="1" customHeight="1" x14ac:dyDescent="0.25">
      <c r="A90" s="394"/>
      <c r="B90" s="394"/>
      <c r="C90" s="435">
        <f>+'[9]งบกัน67 350002'!C55</f>
        <v>4100484429</v>
      </c>
      <c r="D90" s="394"/>
      <c r="E90" s="394"/>
      <c r="F90" s="394"/>
      <c r="G90" s="394"/>
      <c r="H90" s="394"/>
      <c r="I90" s="394"/>
      <c r="J90" s="394"/>
      <c r="K90" s="394"/>
    </row>
    <row r="91" spans="1:11" s="6" customFormat="1" ht="30.6" hidden="1" customHeight="1" x14ac:dyDescent="0.25">
      <c r="A91" s="353" t="str">
        <f>+'[9]สิ่งก่อสร้าง งบอุดหนุน  67'!A48</f>
        <v>ค</v>
      </c>
      <c r="B91" s="395" t="str">
        <f>+'[9]สิ่งก่อสร้าง งบอุดหนุน  67'!E48</f>
        <v>แผนงานยุทธศาสตร์สร้างความเสมอภาคทางการศึกษา</v>
      </c>
      <c r="C91" s="355"/>
      <c r="D91" s="396">
        <f t="shared" ref="D91:K91" si="31">+D92+D135</f>
        <v>0</v>
      </c>
      <c r="E91" s="396">
        <f t="shared" si="31"/>
        <v>0</v>
      </c>
      <c r="F91" s="396">
        <f t="shared" si="31"/>
        <v>0</v>
      </c>
      <c r="G91" s="396">
        <f t="shared" si="31"/>
        <v>0</v>
      </c>
      <c r="H91" s="396">
        <f t="shared" si="31"/>
        <v>0</v>
      </c>
      <c r="I91" s="396">
        <f t="shared" si="31"/>
        <v>0</v>
      </c>
      <c r="J91" s="396">
        <f t="shared" si="31"/>
        <v>0</v>
      </c>
      <c r="K91" s="396">
        <f t="shared" si="31"/>
        <v>0</v>
      </c>
    </row>
    <row r="92" spans="1:11" ht="63" hidden="1" customHeight="1" x14ac:dyDescent="0.25">
      <c r="A92" s="397">
        <v>1</v>
      </c>
      <c r="B92" s="450" t="str">
        <f>+'[9]สิ่งก่อสร้าง งบอุดหนุน  67'!E60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92" s="398" t="str">
        <f>+'[9]สิ่งก่อสร้าง งบอุดหนุน  67'!D60</f>
        <v>2000442002200</v>
      </c>
      <c r="D92" s="399">
        <f>+D93</f>
        <v>0</v>
      </c>
      <c r="E92" s="399">
        <f t="shared" ref="E92:J92" si="32">+E93</f>
        <v>0</v>
      </c>
      <c r="F92" s="399">
        <f t="shared" si="32"/>
        <v>0</v>
      </c>
      <c r="G92" s="399">
        <f t="shared" si="32"/>
        <v>0</v>
      </c>
      <c r="H92" s="399">
        <f t="shared" si="32"/>
        <v>0</v>
      </c>
      <c r="I92" s="399">
        <f t="shared" si="32"/>
        <v>0</v>
      </c>
      <c r="J92" s="399">
        <f t="shared" si="32"/>
        <v>0</v>
      </c>
      <c r="K92" s="399">
        <f>+K93</f>
        <v>0</v>
      </c>
    </row>
    <row r="93" spans="1:11" ht="15.75" hidden="1" customHeight="1" x14ac:dyDescent="0.25">
      <c r="A93" s="436">
        <v>1.1000000000000001</v>
      </c>
      <c r="B93" s="451" t="str">
        <f>+'[9]สิ่งก่อสร้าง งบอุดหนุน  67'!E61</f>
        <v>กิจกรรมการสนับสนุนค่าใช้จ่ายในการจัดการศึกษาขั้นพื้นฐาน</v>
      </c>
      <c r="C93" s="437" t="str">
        <f>+'[9]สิ่งก่อสร้าง งบอุดหนุน  67'!D61</f>
        <v>20004685199300000</v>
      </c>
      <c r="D93" s="428">
        <f>+D95</f>
        <v>0</v>
      </c>
      <c r="E93" s="428">
        <f t="shared" ref="E93:J93" si="33">+E95</f>
        <v>0</v>
      </c>
      <c r="F93" s="428">
        <f t="shared" si="33"/>
        <v>0</v>
      </c>
      <c r="G93" s="428">
        <f t="shared" si="33"/>
        <v>0</v>
      </c>
      <c r="H93" s="428">
        <f t="shared" si="33"/>
        <v>0</v>
      </c>
      <c r="I93" s="428">
        <f t="shared" si="33"/>
        <v>0</v>
      </c>
      <c r="J93" s="428">
        <f t="shared" si="33"/>
        <v>0</v>
      </c>
      <c r="K93" s="428">
        <f>+K95</f>
        <v>0</v>
      </c>
    </row>
    <row r="94" spans="1:11" ht="63" hidden="1" customHeight="1" x14ac:dyDescent="0.25">
      <c r="A94" s="452" t="s">
        <v>38</v>
      </c>
      <c r="B94" s="430" t="str">
        <f>+'[9]สิ่งก่อสร้าง งบอุดหนุน  67'!E63</f>
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</c>
      <c r="C94" s="453"/>
      <c r="D94" s="432">
        <f>+D95</f>
        <v>0</v>
      </c>
      <c r="E94" s="432">
        <f t="shared" ref="E94:J94" si="34">+E95</f>
        <v>0</v>
      </c>
      <c r="F94" s="432">
        <f t="shared" si="34"/>
        <v>0</v>
      </c>
      <c r="G94" s="432">
        <f t="shared" si="34"/>
        <v>0</v>
      </c>
      <c r="H94" s="432">
        <f t="shared" si="34"/>
        <v>0</v>
      </c>
      <c r="I94" s="432">
        <f t="shared" si="34"/>
        <v>0</v>
      </c>
      <c r="J94" s="432">
        <f t="shared" si="34"/>
        <v>0</v>
      </c>
      <c r="K94" s="432">
        <f>+K95</f>
        <v>0</v>
      </c>
    </row>
    <row r="95" spans="1:11" ht="21" hidden="1" customHeight="1" x14ac:dyDescent="0.25">
      <c r="A95" s="411">
        <f>+'[9]สิ่งก่อสร้าง งบอุดหนุน  67'!A147</f>
        <v>0</v>
      </c>
      <c r="B95" s="411" t="str">
        <f>+'[9]สิ่งก่อสร้าง งบอุดหนุน  67'!E62</f>
        <v>งบเงินอุดหนุน</v>
      </c>
      <c r="C95" s="454" t="str">
        <f>+'[9]สิ่งก่อสร้าง งบอุดหนุน  67'!D62</f>
        <v>6811410</v>
      </c>
      <c r="D95" s="411">
        <f>+D96+D102</f>
        <v>0</v>
      </c>
      <c r="E95" s="411">
        <f t="shared" ref="E95:K95" si="35">+E96+E102</f>
        <v>0</v>
      </c>
      <c r="F95" s="411">
        <f t="shared" si="35"/>
        <v>0</v>
      </c>
      <c r="G95" s="411">
        <f t="shared" si="35"/>
        <v>0</v>
      </c>
      <c r="H95" s="411">
        <f t="shared" si="35"/>
        <v>0</v>
      </c>
      <c r="I95" s="411">
        <f t="shared" si="35"/>
        <v>0</v>
      </c>
      <c r="J95" s="411">
        <f t="shared" si="35"/>
        <v>0</v>
      </c>
      <c r="K95" s="411">
        <f t="shared" si="35"/>
        <v>0</v>
      </c>
    </row>
    <row r="96" spans="1:11" ht="63" hidden="1" customHeight="1" x14ac:dyDescent="0.25">
      <c r="A96" s="432" t="s">
        <v>186</v>
      </c>
      <c r="B96" s="468" t="str">
        <f>+'[9]สิ่งก่อสร้าง งบอุดหนุน  67'!E64</f>
        <v>ปรับปรุงซ่อมแซมอาคารเรียน อาคารประกอบและสิ่งก่อสร้างอื่น</v>
      </c>
      <c r="C96" s="387" t="str">
        <f>+'[9]สิ่งก่อสร้าง งบอุดหนุน  67'!D64</f>
        <v>ที่  ศธ 04002/ว5898 ลว. 6 ธ.ค. 2567  ครั้งที่ 5 CK00000128</v>
      </c>
      <c r="D96" s="432">
        <f>SUM(D97:D101)</f>
        <v>0</v>
      </c>
      <c r="E96" s="432">
        <f t="shared" ref="E96:K96" si="36">SUM(E97:E101)</f>
        <v>0</v>
      </c>
      <c r="F96" s="432">
        <f t="shared" si="36"/>
        <v>0</v>
      </c>
      <c r="G96" s="432">
        <f t="shared" si="36"/>
        <v>0</v>
      </c>
      <c r="H96" s="432">
        <f t="shared" si="36"/>
        <v>0</v>
      </c>
      <c r="I96" s="432">
        <f t="shared" si="36"/>
        <v>0</v>
      </c>
      <c r="J96" s="432">
        <f t="shared" si="36"/>
        <v>0</v>
      </c>
      <c r="K96" s="432">
        <f t="shared" si="36"/>
        <v>0</v>
      </c>
    </row>
    <row r="97" spans="1:11" ht="15.75" hidden="1" customHeight="1" x14ac:dyDescent="0.25">
      <c r="A97" s="455" t="str">
        <f>+'[9]งบกัน67 350002'!A86</f>
        <v>1)</v>
      </c>
      <c r="B97" s="408" t="str">
        <f>+'[9]สิ่งก่อสร้าง งบอุดหนุน  67'!E65</f>
        <v>โรงเรียนแสนจำหน่ายวิทยา</v>
      </c>
      <c r="C97" s="162" t="str">
        <f>+'[9]สิ่งก่อสร้าง งบอุดหนุน  67'!D65</f>
        <v>20004420022004100386</v>
      </c>
      <c r="D97" s="394">
        <f>+'[9]สิ่งก่อสร้าง งบอุดหนุน  67'!G70</f>
        <v>0</v>
      </c>
      <c r="E97" s="394">
        <f>+'[9]สิ่งก่อสร้าง งบอุดหนุน  67'!H70</f>
        <v>0</v>
      </c>
      <c r="F97" s="394">
        <f>+'[9]สิ่งก่อสร้าง งบอุดหนุน  67'!I70</f>
        <v>0</v>
      </c>
      <c r="G97" s="394">
        <f>+'[9]สิ่งก่อสร้าง งบอุดหนุน  67'!J70</f>
        <v>0</v>
      </c>
      <c r="H97" s="394">
        <f>+'[9]สิ่งก่อสร้าง งบอุดหนุน  67'!K70</f>
        <v>0</v>
      </c>
      <c r="I97" s="394">
        <f>+'[9]สิ่งก่อสร้าง งบอุดหนุน  67'!L70</f>
        <v>0</v>
      </c>
      <c r="J97" s="394">
        <f>+'[9]สิ่งก่อสร้าง งบอุดหนุน  67'!M70</f>
        <v>0</v>
      </c>
      <c r="K97" s="394">
        <f>+D97-E97-F97-G97-H97-I97-J97</f>
        <v>0</v>
      </c>
    </row>
    <row r="98" spans="1:11" ht="15" hidden="1" customHeight="1" x14ac:dyDescent="0.25">
      <c r="A98" s="455" t="str">
        <f>+'[9]สิ่งก่อสร้าง งบอุดหนุน  67'!A71</f>
        <v>2)</v>
      </c>
      <c r="B98" s="408" t="str">
        <f>+'[9]สิ่งก่อสร้าง งบอุดหนุน  67'!E71</f>
        <v>โรงเรียนวัดขุมแก้ว</v>
      </c>
      <c r="C98" s="162" t="str">
        <f>+'[9]สิ่งก่อสร้าง งบอุดหนุน  67'!D71</f>
        <v>20004420022004100386</v>
      </c>
      <c r="D98" s="394">
        <f>+'[9]สิ่งก่อสร้าง งบอุดหนุน  67'!G76</f>
        <v>0</v>
      </c>
      <c r="E98" s="394">
        <f>+'[9]สิ่งก่อสร้าง งบอุดหนุน  67'!H76</f>
        <v>0</v>
      </c>
      <c r="F98" s="394">
        <f>+'[9]สิ่งก่อสร้าง งบอุดหนุน  67'!I76</f>
        <v>0</v>
      </c>
      <c r="G98" s="394">
        <f>+'[9]สิ่งก่อสร้าง งบอุดหนุน  67'!J76</f>
        <v>0</v>
      </c>
      <c r="H98" s="394">
        <f>+'[9]สิ่งก่อสร้าง งบอุดหนุน  67'!K76</f>
        <v>0</v>
      </c>
      <c r="I98" s="394">
        <f>+'[9]สิ่งก่อสร้าง งบอุดหนุน  67'!L76</f>
        <v>0</v>
      </c>
      <c r="J98" s="394">
        <f>+'[9]สิ่งก่อสร้าง งบอุดหนุน  67'!M76</f>
        <v>0</v>
      </c>
      <c r="K98" s="394">
        <f t="shared" ref="K98:K100" si="37">+D98-E98-F98-G98-H98-I98-J98</f>
        <v>0</v>
      </c>
    </row>
    <row r="99" spans="1:11" ht="15" hidden="1" customHeight="1" x14ac:dyDescent="0.25">
      <c r="A99" s="455" t="str">
        <f>+'[9]สิ่งก่อสร้าง งบอุดหนุน  67'!A77</f>
        <v>3)</v>
      </c>
      <c r="B99" s="408" t="str">
        <f>+'[9]สิ่งก่อสร้าง งบอุดหนุน  67'!E77</f>
        <v>โรงเรียนวัดราษฎรบํารุง</v>
      </c>
      <c r="C99" s="162" t="str">
        <f>+'[9]สิ่งก่อสร้าง งบอุดหนุน  67'!D77</f>
        <v>20004420022004100386</v>
      </c>
      <c r="D99" s="394">
        <f>+'[9]สิ่งก่อสร้าง งบอุดหนุน  67'!G82</f>
        <v>0</v>
      </c>
      <c r="E99" s="394">
        <f>+'[9]สิ่งก่อสร้าง งบอุดหนุน  67'!H82</f>
        <v>0</v>
      </c>
      <c r="F99" s="394">
        <f>+'[9]สิ่งก่อสร้าง งบอุดหนุน  67'!I82</f>
        <v>0</v>
      </c>
      <c r="G99" s="394">
        <f>+'[9]สิ่งก่อสร้าง งบอุดหนุน  67'!J82</f>
        <v>0</v>
      </c>
      <c r="H99" s="394">
        <f>+'[9]สิ่งก่อสร้าง งบอุดหนุน  67'!K82</f>
        <v>0</v>
      </c>
      <c r="I99" s="394">
        <f>+'[9]สิ่งก่อสร้าง งบอุดหนุน  67'!L82</f>
        <v>0</v>
      </c>
      <c r="J99" s="394">
        <f>+'[9]สิ่งก่อสร้าง งบอุดหนุน  67'!M82</f>
        <v>0</v>
      </c>
      <c r="K99" s="394">
        <f t="shared" si="37"/>
        <v>0</v>
      </c>
    </row>
    <row r="100" spans="1:11" ht="15" hidden="1" customHeight="1" x14ac:dyDescent="0.25">
      <c r="A100" s="455" t="str">
        <f>+'[9]สิ่งก่อสร้าง งบอุดหนุน  67'!A83</f>
        <v>4)</v>
      </c>
      <c r="B100" s="408" t="str">
        <f>+'[9]สิ่งก่อสร้าง งบอุดหนุน  67'!E83</f>
        <v>โรงเรียนรวมราษฎร์สามัคคี</v>
      </c>
      <c r="C100" s="162" t="str">
        <f>+'[9]สิ่งก่อสร้าง งบอุดหนุน  67'!D83</f>
        <v>20004420022004100386</v>
      </c>
      <c r="D100" s="394">
        <f>+'[9]สิ่งก่อสร้าง งบอุดหนุน  67'!G88</f>
        <v>0</v>
      </c>
      <c r="E100" s="394">
        <f>+'[9]สิ่งก่อสร้าง งบอุดหนุน  67'!H88</f>
        <v>0</v>
      </c>
      <c r="F100" s="394">
        <f>+'[9]สิ่งก่อสร้าง งบอุดหนุน  67'!I88</f>
        <v>0</v>
      </c>
      <c r="G100" s="394">
        <f>+'[9]สิ่งก่อสร้าง งบอุดหนุน  67'!J88</f>
        <v>0</v>
      </c>
      <c r="H100" s="394">
        <f>+'[9]สิ่งก่อสร้าง งบอุดหนุน  67'!K88</f>
        <v>0</v>
      </c>
      <c r="I100" s="394">
        <f>+'[9]สิ่งก่อสร้าง งบอุดหนุน  67'!L88</f>
        <v>0</v>
      </c>
      <c r="J100" s="394">
        <f>+'[9]สิ่งก่อสร้าง งบอุดหนุน  67'!M88</f>
        <v>0</v>
      </c>
      <c r="K100" s="394">
        <f t="shared" si="37"/>
        <v>0</v>
      </c>
    </row>
    <row r="101" spans="1:11" ht="15" hidden="1" customHeight="1" x14ac:dyDescent="0.25">
      <c r="A101" s="455" t="str">
        <f>+'[9]สิ่งก่อสร้าง งบอุดหนุน  67'!A89</f>
        <v>5)</v>
      </c>
      <c r="B101" s="408" t="str">
        <f>+'[9]สิ่งก่อสร้าง งบอุดหนุน  67'!E89</f>
        <v>โรงเรียนวัดอดิศร</v>
      </c>
      <c r="C101" s="162" t="str">
        <f>+'[9]สิ่งก่อสร้าง งบอุดหนุน  67'!D89</f>
        <v>20004420022004100386</v>
      </c>
      <c r="D101" s="394">
        <f>+'[9]สิ่งก่อสร้าง งบอุดหนุน  67'!G94</f>
        <v>0</v>
      </c>
      <c r="E101" s="394">
        <f>+'[9]สิ่งก่อสร้าง งบอุดหนุน  67'!H94</f>
        <v>0</v>
      </c>
      <c r="F101" s="394">
        <f>+'[9]สิ่งก่อสร้าง งบอุดหนุน  67'!I94</f>
        <v>0</v>
      </c>
      <c r="G101" s="394">
        <f>+'[9]สิ่งก่อสร้าง งบอุดหนุน  67'!J94</f>
        <v>0</v>
      </c>
      <c r="H101" s="394">
        <f>+'[9]สิ่งก่อสร้าง งบอุดหนุน  67'!K94</f>
        <v>0</v>
      </c>
      <c r="I101" s="394">
        <f>+'[9]สิ่งก่อสร้าง งบอุดหนุน  67'!L94</f>
        <v>0</v>
      </c>
      <c r="J101" s="394">
        <f>+'[9]สิ่งก่อสร้าง งบอุดหนุน  67'!M94</f>
        <v>0</v>
      </c>
      <c r="K101" s="394">
        <f>+D101-E101-F101-G101-H101-I101-J101</f>
        <v>0</v>
      </c>
    </row>
    <row r="102" spans="1:11" ht="15" hidden="1" customHeight="1" x14ac:dyDescent="0.25">
      <c r="A102" s="432" t="s">
        <v>192</v>
      </c>
      <c r="B102" s="468" t="str">
        <f>+'[9]สิ่งก่อสร้าง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102" s="387" t="str">
        <f>+'[9]สิ่งก่อสร้าง งบอุดหนุน  67'!D95</f>
        <v>ที่  ศธ 04002/ว13 ลว. 2 ม.ค. 2568  ครั้งที่ 10 เลขใบกัน CK00000331</v>
      </c>
      <c r="D102" s="432">
        <f>SUM(D103:D105)</f>
        <v>0</v>
      </c>
      <c r="E102" s="432">
        <f t="shared" ref="E102:K102" si="38">SUM(E103:E107)</f>
        <v>0</v>
      </c>
      <c r="F102" s="432">
        <f>SUM(F103:F105)</f>
        <v>0</v>
      </c>
      <c r="G102" s="432">
        <f t="shared" si="38"/>
        <v>0</v>
      </c>
      <c r="H102" s="432">
        <f t="shared" si="38"/>
        <v>0</v>
      </c>
      <c r="I102" s="432">
        <f t="shared" si="38"/>
        <v>0</v>
      </c>
      <c r="J102" s="432">
        <f t="shared" si="38"/>
        <v>0</v>
      </c>
      <c r="K102" s="432">
        <f t="shared" si="38"/>
        <v>0</v>
      </c>
    </row>
    <row r="103" spans="1:11" ht="15" hidden="1" customHeight="1" x14ac:dyDescent="0.25">
      <c r="A103" s="455" t="str">
        <f>+'[9]สิ่งก่อสร้าง งบอุดหนุน  67'!A96</f>
        <v>1)</v>
      </c>
      <c r="B103" s="408" t="str">
        <f>+'[9]สิ่งก่อสร้าง งบอุดหนุน  67'!E96</f>
        <v>วัดเกตุประภา</v>
      </c>
      <c r="C103" s="162" t="str">
        <f>+'[9]สิ่งก่อสร้าง งบอุดหนุน  67'!D96</f>
        <v>20004420022004100386</v>
      </c>
      <c r="D103" s="394">
        <f>+'[9]สิ่งก่อสร้าง งบอุดหนุน  67'!G101</f>
        <v>0</v>
      </c>
      <c r="E103" s="394">
        <f>+'[9]สิ่งก่อสร้าง งบอุดหนุน  67'!H101</f>
        <v>0</v>
      </c>
      <c r="F103" s="394">
        <f>+'[9]สิ่งก่อสร้าง งบอุดหนุน  67'!I101</f>
        <v>0</v>
      </c>
      <c r="G103" s="394">
        <f>+'[9]สิ่งก่อสร้าง งบอุดหนุน  67'!J101</f>
        <v>0</v>
      </c>
      <c r="H103" s="394">
        <f>+'[9]สิ่งก่อสร้าง งบอุดหนุน  67'!K101</f>
        <v>0</v>
      </c>
      <c r="I103" s="394">
        <f>+'[9]สิ่งก่อสร้าง งบอุดหนุน  67'!L101</f>
        <v>0</v>
      </c>
      <c r="J103" s="394">
        <f>+'[9]สิ่งก่อสร้าง งบอุดหนุน  67'!M101</f>
        <v>0</v>
      </c>
      <c r="K103" s="394">
        <f>+D103-E103-F103-G103-H103-I103-J103</f>
        <v>0</v>
      </c>
    </row>
    <row r="104" spans="1:11" ht="15" hidden="1" customHeight="1" x14ac:dyDescent="0.25">
      <c r="A104" s="455" t="str">
        <f>+'[9]สิ่งก่อสร้าง งบอุดหนุน  67'!A102</f>
        <v>2)</v>
      </c>
      <c r="B104" s="408" t="str">
        <f>+'[9]สิ่งก่อสร้าง งบอุดหนุน  67'!E102</f>
        <v>วัดปัญจทายิกาวาส</v>
      </c>
      <c r="C104" s="162" t="str">
        <f>+'[9]สิ่งก่อสร้าง งบอุดหนุน  67'!D102</f>
        <v>20004420022004100386</v>
      </c>
      <c r="D104" s="394">
        <f>+'[9]สิ่งก่อสร้าง งบอุดหนุน  67'!G107</f>
        <v>0</v>
      </c>
      <c r="E104" s="394">
        <f>+'[9]สิ่งก่อสร้าง งบอุดหนุน  67'!H107</f>
        <v>0</v>
      </c>
      <c r="F104" s="394">
        <f>+'[9]สิ่งก่อสร้าง งบอุดหนุน  67'!I107</f>
        <v>0</v>
      </c>
      <c r="G104" s="394">
        <f>+'[9]สิ่งก่อสร้าง งบอุดหนุน  67'!J107</f>
        <v>0</v>
      </c>
      <c r="H104" s="394">
        <f>+'[9]สิ่งก่อสร้าง งบอุดหนุน  67'!K107</f>
        <v>0</v>
      </c>
      <c r="I104" s="394">
        <f>+'[9]สิ่งก่อสร้าง งบอุดหนุน  67'!L107</f>
        <v>0</v>
      </c>
      <c r="J104" s="394">
        <f>+'[9]สิ่งก่อสร้าง งบอุดหนุน  67'!M107</f>
        <v>0</v>
      </c>
      <c r="K104" s="394">
        <f t="shared" ref="K104:K105" si="39">+D104-E104-F104-G104-H104-I104-J104</f>
        <v>0</v>
      </c>
    </row>
    <row r="105" spans="1:11" ht="15" hidden="1" customHeight="1" x14ac:dyDescent="0.25">
      <c r="A105" s="455" t="str">
        <f>+'[9]สิ่งก่อสร้าง งบอุดหนุน  67'!A108</f>
        <v>3)</v>
      </c>
      <c r="B105" s="408" t="str">
        <f>+'[9]สิ่งก่อสร้าง งบอุดหนุน  67'!E108</f>
        <v>วัดพวงแก้ว</v>
      </c>
      <c r="C105" s="162" t="str">
        <f>+'[9]สิ่งก่อสร้าง งบอุดหนุน  67'!D108</f>
        <v>20004420022004100386</v>
      </c>
      <c r="D105" s="394">
        <f>+'[9]สิ่งก่อสร้าง งบอุดหนุน  67'!G113</f>
        <v>0</v>
      </c>
      <c r="E105" s="394">
        <f>+'[9]สิ่งก่อสร้าง งบอุดหนุน  67'!H113</f>
        <v>0</v>
      </c>
      <c r="F105" s="394">
        <f>+'[9]สิ่งก่อสร้าง งบอุดหนุน  67'!I113</f>
        <v>0</v>
      </c>
      <c r="G105" s="394">
        <f>+'[9]สิ่งก่อสร้าง งบอุดหนุน  67'!J113</f>
        <v>0</v>
      </c>
      <c r="H105" s="394">
        <f>+'[9]สิ่งก่อสร้าง งบอุดหนุน  67'!K113</f>
        <v>0</v>
      </c>
      <c r="I105" s="394">
        <f>+'[9]สิ่งก่อสร้าง งบอุดหนุน  67'!L113</f>
        <v>0</v>
      </c>
      <c r="J105" s="394">
        <f>+'[9]สิ่งก่อสร้าง งบอุดหนุน  67'!M113</f>
        <v>0</v>
      </c>
      <c r="K105" s="394">
        <f t="shared" si="39"/>
        <v>0</v>
      </c>
    </row>
    <row r="106" spans="1:11" ht="15.75" hidden="1" customHeight="1" x14ac:dyDescent="0.25">
      <c r="A106" s="455"/>
      <c r="B106" s="408"/>
      <c r="C106" s="162"/>
      <c r="D106" s="394"/>
      <c r="E106" s="394">
        <f>+'[9]สิ่งก่อสร้าง งบอุดหนุน  67'!H94</f>
        <v>0</v>
      </c>
      <c r="F106" s="394"/>
      <c r="G106" s="394">
        <f>+'[9]สิ่งก่อสร้าง งบอุดหนุน  67'!J94</f>
        <v>0</v>
      </c>
      <c r="H106" s="394"/>
      <c r="I106" s="394">
        <f>+'[9]สิ่งก่อสร้าง งบอุดหนุน  67'!L94</f>
        <v>0</v>
      </c>
      <c r="J106" s="394"/>
      <c r="K106" s="394">
        <f t="shared" ref="K106" si="40">+D106-E106-F106-G106-H106-I106--J106</f>
        <v>0</v>
      </c>
    </row>
    <row r="107" spans="1:11" ht="15.75" hidden="1" customHeight="1" x14ac:dyDescent="0.25">
      <c r="A107" s="455"/>
      <c r="B107" s="408"/>
      <c r="C107" s="469"/>
      <c r="D107" s="394"/>
      <c r="E107" s="394">
        <f>+'[9]สิ่งก่อสร้าง งบอุดหนุน  67'!H100</f>
        <v>0</v>
      </c>
      <c r="F107" s="394">
        <f>+'[9]สิ่งก่อสร้าง งบอุดหนุน  67'!I100</f>
        <v>0</v>
      </c>
      <c r="G107" s="394">
        <f>+'[9]สิ่งก่อสร้าง งบอุดหนุน  67'!J100</f>
        <v>0</v>
      </c>
      <c r="H107" s="394">
        <f>+'[9]สิ่งก่อสร้าง งบอุดหนุน  67'!K100</f>
        <v>0</v>
      </c>
      <c r="I107" s="394">
        <f>+'[9]สิ่งก่อสร้าง งบอุดหนุน  67'!L100</f>
        <v>0</v>
      </c>
      <c r="J107" s="394">
        <f>+'[9]สิ่งก่อสร้าง งบอุดหนุน  67'!M100</f>
        <v>0</v>
      </c>
      <c r="K107" s="394">
        <f>+D107-E107-F107-G107-H107-I107--J107</f>
        <v>0</v>
      </c>
    </row>
    <row r="108" spans="1:11" ht="15.75" customHeight="1" x14ac:dyDescent="0.25">
      <c r="A108" s="365"/>
      <c r="B108" s="366" t="str">
        <f>+'[9]สิ่งก่อสร้าง งบอุดหนุน  67'!E355</f>
        <v>งบดำเนินงาน</v>
      </c>
      <c r="C108" s="472">
        <v>1</v>
      </c>
      <c r="D108" s="368">
        <f>+D9</f>
        <v>1406002.5</v>
      </c>
      <c r="E108" s="368">
        <f t="shared" ref="E108:K108" si="41">+E9</f>
        <v>0</v>
      </c>
      <c r="F108" s="368">
        <f t="shared" si="41"/>
        <v>562756.5</v>
      </c>
      <c r="G108" s="368">
        <f t="shared" si="41"/>
        <v>0</v>
      </c>
      <c r="H108" s="368">
        <f t="shared" si="41"/>
        <v>0</v>
      </c>
      <c r="I108" s="368">
        <f t="shared" si="41"/>
        <v>0</v>
      </c>
      <c r="J108" s="368">
        <f t="shared" si="41"/>
        <v>843246</v>
      </c>
      <c r="K108" s="368">
        <f t="shared" si="41"/>
        <v>0</v>
      </c>
    </row>
    <row r="109" spans="1:11" ht="21" hidden="1" customHeight="1" x14ac:dyDescent="0.25">
      <c r="A109" s="438"/>
      <c r="B109" s="439" t="str">
        <f>+B81</f>
        <v xml:space="preserve">  งบลงทุน ค่าที่ดินและสิ่งก่อสร้าง </v>
      </c>
      <c r="C109" s="440"/>
      <c r="D109" s="441">
        <f>+D81</f>
        <v>349000</v>
      </c>
      <c r="E109" s="441">
        <f t="shared" ref="E109:K109" si="42">+E81</f>
        <v>0</v>
      </c>
      <c r="F109" s="441">
        <f t="shared" si="42"/>
        <v>0</v>
      </c>
      <c r="G109" s="441">
        <f t="shared" si="42"/>
        <v>0</v>
      </c>
      <c r="H109" s="441">
        <f t="shared" si="42"/>
        <v>0</v>
      </c>
      <c r="I109" s="441">
        <f t="shared" si="42"/>
        <v>0</v>
      </c>
      <c r="J109" s="441">
        <f t="shared" si="42"/>
        <v>349000</v>
      </c>
      <c r="K109" s="441">
        <f t="shared" si="42"/>
        <v>0</v>
      </c>
    </row>
    <row r="110" spans="1:11" ht="21" hidden="1" customHeight="1" x14ac:dyDescent="0.25">
      <c r="A110" s="365"/>
      <c r="B110" s="366" t="str">
        <f>+'[9]สิ่งก่อสร้าง งบอุดหนุน  67'!E356</f>
        <v>งบลงทุน</v>
      </c>
      <c r="C110" s="472">
        <v>1</v>
      </c>
      <c r="D110" s="368">
        <f t="shared" ref="D110:K110" si="43">SUM(D109:D109)</f>
        <v>349000</v>
      </c>
      <c r="E110" s="368">
        <f t="shared" si="43"/>
        <v>0</v>
      </c>
      <c r="F110" s="368">
        <f t="shared" si="43"/>
        <v>0</v>
      </c>
      <c r="G110" s="368">
        <f t="shared" si="43"/>
        <v>0</v>
      </c>
      <c r="H110" s="368">
        <f t="shared" si="43"/>
        <v>0</v>
      </c>
      <c r="I110" s="368">
        <f t="shared" si="43"/>
        <v>0</v>
      </c>
      <c r="J110" s="368">
        <f t="shared" si="43"/>
        <v>349000</v>
      </c>
      <c r="K110" s="368">
        <f t="shared" si="43"/>
        <v>0</v>
      </c>
    </row>
    <row r="111" spans="1:11" ht="21" x14ac:dyDescent="0.25">
      <c r="A111" s="365"/>
      <c r="B111" s="366" t="str">
        <f>+B95</f>
        <v>งบเงินอุดหนุน</v>
      </c>
      <c r="C111" s="472"/>
      <c r="D111" s="368">
        <f>+D95+D68</f>
        <v>0</v>
      </c>
      <c r="E111" s="368">
        <f t="shared" ref="E111:K111" si="44">+E95+E68</f>
        <v>0</v>
      </c>
      <c r="F111" s="368">
        <f t="shared" si="44"/>
        <v>0</v>
      </c>
      <c r="G111" s="368">
        <f t="shared" si="44"/>
        <v>0</v>
      </c>
      <c r="H111" s="368">
        <f t="shared" si="44"/>
        <v>0</v>
      </c>
      <c r="I111" s="368">
        <f t="shared" si="44"/>
        <v>0</v>
      </c>
      <c r="J111" s="368">
        <f t="shared" si="44"/>
        <v>0</v>
      </c>
      <c r="K111" s="368">
        <f t="shared" si="44"/>
        <v>0</v>
      </c>
    </row>
    <row r="112" spans="1:11" ht="21" x14ac:dyDescent="0.25">
      <c r="A112" s="365"/>
      <c r="B112" s="366" t="str">
        <f>+'[9]สิ่งก่อสร้าง งบอุดหนุน  67'!E357</f>
        <v>รวมเงินกันทั้งสิ้น</v>
      </c>
      <c r="C112" s="472">
        <f>SUM(C108:C111)</f>
        <v>2</v>
      </c>
      <c r="D112" s="368">
        <f>+D108+D110+D111</f>
        <v>1755002.5</v>
      </c>
      <c r="E112" s="368">
        <f t="shared" ref="E112:J112" si="45">+E108+E110+E111</f>
        <v>0</v>
      </c>
      <c r="F112" s="368">
        <f t="shared" si="45"/>
        <v>562756.5</v>
      </c>
      <c r="G112" s="368">
        <f>+G108+G110+G111</f>
        <v>0</v>
      </c>
      <c r="H112" s="368">
        <f t="shared" si="45"/>
        <v>0</v>
      </c>
      <c r="I112" s="368">
        <f t="shared" si="45"/>
        <v>0</v>
      </c>
      <c r="J112" s="368">
        <f t="shared" si="45"/>
        <v>1192246</v>
      </c>
      <c r="K112" s="368">
        <f>+K111+K110</f>
        <v>0</v>
      </c>
    </row>
    <row r="113" spans="1:11" ht="21" x14ac:dyDescent="0.25">
      <c r="A113" s="365"/>
      <c r="B113" s="442" t="s">
        <v>62</v>
      </c>
      <c r="C113" s="427"/>
      <c r="D113" s="368">
        <f>+D112</f>
        <v>1755002.5</v>
      </c>
      <c r="E113" s="806">
        <f>SUM(E112+F112)</f>
        <v>562756.5</v>
      </c>
      <c r="F113" s="806"/>
      <c r="G113" s="460">
        <f>+G112</f>
        <v>0</v>
      </c>
      <c r="H113" s="368">
        <f>+H112</f>
        <v>0</v>
      </c>
      <c r="I113" s="807">
        <f>+J112+I112</f>
        <v>1192246</v>
      </c>
      <c r="J113" s="808"/>
      <c r="K113" s="368">
        <f>+K112</f>
        <v>0</v>
      </c>
    </row>
    <row r="114" spans="1:11" ht="21" x14ac:dyDescent="0.25">
      <c r="A114" s="443"/>
      <c r="B114" s="444" t="str">
        <f>+'[9]สิ่งก่อสร้าง งบอุดหนุน  67'!E359</f>
        <v>คิดเป็นร้อยละ</v>
      </c>
      <c r="C114" s="445"/>
      <c r="D114" s="446">
        <f>+E114+H114+I114</f>
        <v>100</v>
      </c>
      <c r="E114" s="809">
        <f>+E113*100/D113</f>
        <v>32.06585175804593</v>
      </c>
      <c r="F114" s="810"/>
      <c r="G114" s="481">
        <f>+G112*100/D112</f>
        <v>0</v>
      </c>
      <c r="H114" s="446">
        <f>+H113*100/D113</f>
        <v>0</v>
      </c>
      <c r="I114" s="809">
        <f>+I113*100/D113</f>
        <v>67.934148241954077</v>
      </c>
      <c r="J114" s="810"/>
      <c r="K114" s="446">
        <f>+H83349</f>
        <v>0</v>
      </c>
    </row>
    <row r="115" spans="1:11" ht="21" hidden="1" customHeight="1" x14ac:dyDescent="0.25">
      <c r="A115" s="672"/>
      <c r="B115" s="673"/>
      <c r="C115" s="674"/>
      <c r="D115" s="675"/>
      <c r="E115" s="802" t="s">
        <v>232</v>
      </c>
      <c r="F115" s="802"/>
      <c r="G115" s="802"/>
      <c r="H115" s="802"/>
      <c r="I115" s="802"/>
      <c r="J115" s="802"/>
      <c r="K115" s="802"/>
    </row>
    <row r="116" spans="1:11" ht="21" hidden="1" customHeight="1" x14ac:dyDescent="0.55000000000000004">
      <c r="A116" s="676"/>
      <c r="B116" s="677" t="s">
        <v>279</v>
      </c>
      <c r="C116" s="678"/>
      <c r="D116" s="676"/>
      <c r="E116" s="29"/>
      <c r="F116" s="29"/>
      <c r="G116" s="29"/>
      <c r="H116" s="29"/>
      <c r="I116" s="29"/>
      <c r="J116" s="29"/>
      <c r="K116" s="29"/>
    </row>
    <row r="117" spans="1:11" ht="21" hidden="1" customHeight="1" x14ac:dyDescent="0.25">
      <c r="A117" s="676"/>
      <c r="B117" s="679" t="s">
        <v>207</v>
      </c>
      <c r="C117" s="680"/>
      <c r="D117" s="349"/>
      <c r="E117" s="349"/>
      <c r="F117" s="681" t="s">
        <v>20</v>
      </c>
      <c r="G117" s="676"/>
      <c r="H117" s="677"/>
      <c r="I117" s="677"/>
      <c r="J117" s="677"/>
      <c r="K117" s="676"/>
    </row>
    <row r="118" spans="1:11" ht="21" hidden="1" customHeight="1" x14ac:dyDescent="0.55000000000000004">
      <c r="A118" s="676"/>
      <c r="B118" s="679" t="s">
        <v>50</v>
      </c>
      <c r="C118" s="447"/>
      <c r="D118" s="676"/>
      <c r="E118" s="29"/>
      <c r="F118" s="29"/>
      <c r="G118" s="681"/>
      <c r="H118" s="676"/>
      <c r="I118" s="676"/>
      <c r="J118" s="676"/>
      <c r="K118" s="676"/>
    </row>
    <row r="119" spans="1:11" ht="21" hidden="1" customHeight="1" x14ac:dyDescent="0.55000000000000004">
      <c r="A119" s="682"/>
      <c r="B119" s="158"/>
      <c r="C119" s="158"/>
      <c r="D119" s="682"/>
      <c r="E119" s="803" t="s">
        <v>137</v>
      </c>
      <c r="F119" s="803"/>
      <c r="G119" s="803"/>
      <c r="H119" s="803"/>
      <c r="I119" s="803"/>
      <c r="J119" s="683"/>
      <c r="K119" s="683"/>
    </row>
    <row r="120" spans="1:11" ht="21" hidden="1" customHeight="1" x14ac:dyDescent="0.6">
      <c r="A120" s="682"/>
      <c r="B120" s="684"/>
      <c r="C120" s="685"/>
      <c r="D120" s="682"/>
      <c r="E120" s="804" t="s">
        <v>49</v>
      </c>
      <c r="F120" s="804"/>
      <c r="G120" s="804"/>
      <c r="H120" s="804"/>
      <c r="I120" s="804"/>
      <c r="J120" s="671"/>
      <c r="K120" s="671"/>
    </row>
    <row r="121" spans="1:11" ht="21" hidden="1" customHeight="1" x14ac:dyDescent="0.25">
      <c r="A121" s="682"/>
      <c r="B121" s="686"/>
      <c r="C121" s="685"/>
      <c r="D121" s="682"/>
      <c r="E121" s="805" t="s">
        <v>43</v>
      </c>
      <c r="F121" s="805"/>
      <c r="G121" s="805"/>
      <c r="H121" s="805"/>
      <c r="I121" s="805"/>
      <c r="J121" s="682"/>
      <c r="K121" s="682"/>
    </row>
    <row r="122" spans="1:11" ht="21" hidden="1" customHeight="1" x14ac:dyDescent="0.6">
      <c r="A122" s="30"/>
      <c r="B122" s="31" t="s">
        <v>233</v>
      </c>
      <c r="C122" s="680"/>
      <c r="D122" s="687"/>
      <c r="E122" s="687"/>
      <c r="F122" s="30"/>
      <c r="G122" s="30"/>
      <c r="H122" s="30"/>
      <c r="I122" s="30"/>
      <c r="J122" s="33"/>
      <c r="K122" s="33"/>
    </row>
    <row r="123" spans="1:11" ht="21" hidden="1" customHeight="1" x14ac:dyDescent="0.6">
      <c r="A123" s="30"/>
      <c r="B123" s="679" t="s">
        <v>207</v>
      </c>
      <c r="C123" s="680"/>
      <c r="D123" s="30"/>
      <c r="E123" s="30"/>
      <c r="F123" s="30" t="s">
        <v>20</v>
      </c>
      <c r="G123" s="32"/>
      <c r="H123" s="30"/>
      <c r="I123" s="30"/>
      <c r="J123" s="33"/>
      <c r="K123" s="33"/>
    </row>
    <row r="124" spans="1:11" ht="21" hidden="1" customHeight="1" x14ac:dyDescent="0.6">
      <c r="A124" s="33"/>
      <c r="B124" s="470" t="s">
        <v>50</v>
      </c>
      <c r="C124" s="447"/>
      <c r="D124" s="33"/>
      <c r="E124" s="799" t="s">
        <v>137</v>
      </c>
      <c r="F124" s="799"/>
      <c r="G124" s="799"/>
      <c r="H124" s="799"/>
      <c r="I124" s="799"/>
      <c r="J124" s="799"/>
      <c r="K124" s="799"/>
    </row>
    <row r="125" spans="1:11" ht="21" hidden="1" customHeight="1" x14ac:dyDescent="0.6">
      <c r="A125" s="33"/>
      <c r="B125" s="461"/>
      <c r="C125" s="447"/>
      <c r="D125" s="33"/>
      <c r="E125" s="800" t="s">
        <v>49</v>
      </c>
      <c r="F125" s="800"/>
      <c r="G125" s="800"/>
      <c r="H125" s="800"/>
      <c r="I125" s="800"/>
      <c r="J125" s="800"/>
      <c r="K125" s="800"/>
    </row>
    <row r="126" spans="1:11" ht="21" hidden="1" customHeight="1" x14ac:dyDescent="0.6">
      <c r="A126" s="33"/>
      <c r="B126" s="461"/>
      <c r="C126" s="447"/>
      <c r="D126" s="33"/>
      <c r="E126" s="800" t="s">
        <v>43</v>
      </c>
      <c r="F126" s="800"/>
      <c r="G126" s="800"/>
      <c r="H126" s="800"/>
      <c r="I126" s="800"/>
      <c r="J126" s="800"/>
      <c r="K126" s="800"/>
    </row>
    <row r="127" spans="1:11" ht="21" hidden="1" customHeight="1" x14ac:dyDescent="0.6">
      <c r="A127" s="33"/>
      <c r="B127" s="461"/>
      <c r="C127" s="447"/>
      <c r="E127" s="30"/>
      <c r="F127" s="470"/>
      <c r="G127" s="470"/>
      <c r="H127" s="470"/>
      <c r="I127" s="470"/>
      <c r="J127" s="470"/>
      <c r="K127" s="470"/>
    </row>
    <row r="128" spans="1:11" ht="21" hidden="1" customHeight="1" x14ac:dyDescent="0.6">
      <c r="A128" s="33"/>
      <c r="B128" s="461"/>
      <c r="C128" s="447"/>
      <c r="D128" s="33"/>
      <c r="E128" s="30"/>
      <c r="F128" s="470"/>
      <c r="G128" s="470"/>
      <c r="H128" s="470"/>
      <c r="I128" s="470"/>
      <c r="J128" s="470"/>
      <c r="K128" s="470"/>
    </row>
    <row r="129" spans="1:11" ht="21" x14ac:dyDescent="0.6">
      <c r="A129" s="33"/>
      <c r="B129" s="461"/>
      <c r="C129" s="447"/>
      <c r="D129" s="33"/>
      <c r="E129" s="30"/>
      <c r="F129" s="801" t="s">
        <v>283</v>
      </c>
      <c r="G129" s="801"/>
      <c r="H129" s="801"/>
      <c r="I129" s="801"/>
      <c r="J129" s="470"/>
      <c r="K129" s="470"/>
    </row>
    <row r="130" spans="1:11" ht="21" x14ac:dyDescent="0.6">
      <c r="A130" s="33"/>
      <c r="B130" s="461"/>
      <c r="C130" s="447"/>
      <c r="D130" s="33"/>
      <c r="E130" s="30"/>
      <c r="F130" s="107"/>
      <c r="G130" s="107"/>
      <c r="H130" s="107"/>
      <c r="I130" s="107"/>
      <c r="J130" s="470"/>
      <c r="K130" s="470"/>
    </row>
    <row r="131" spans="1:11" ht="24.6" x14ac:dyDescent="0.7">
      <c r="A131" s="87" t="s">
        <v>183</v>
      </c>
      <c r="B131" s="88"/>
      <c r="C131" s="449"/>
      <c r="D131" s="89"/>
      <c r="E131" s="107"/>
      <c r="F131" s="32" t="s">
        <v>20</v>
      </c>
      <c r="G131" s="31"/>
      <c r="H131" s="31"/>
      <c r="I131" s="92" t="s">
        <v>184</v>
      </c>
      <c r="J131" s="106"/>
      <c r="K131" s="106"/>
    </row>
    <row r="132" spans="1:11" ht="21" x14ac:dyDescent="0.6">
      <c r="A132" s="87" t="s">
        <v>241</v>
      </c>
      <c r="B132" s="88"/>
      <c r="C132" s="448"/>
      <c r="D132" s="33"/>
      <c r="E132" s="33"/>
      <c r="F132" s="91"/>
      <c r="G132" s="800" t="s">
        <v>137</v>
      </c>
      <c r="H132" s="800"/>
      <c r="I132" s="351" t="s">
        <v>242</v>
      </c>
      <c r="J132" s="33"/>
      <c r="K132" s="90"/>
    </row>
    <row r="133" spans="1:11" ht="21" x14ac:dyDescent="0.6">
      <c r="A133" s="87" t="s">
        <v>50</v>
      </c>
      <c r="B133" s="88"/>
      <c r="C133" s="448"/>
      <c r="D133" s="33"/>
      <c r="E133" s="798" t="s">
        <v>49</v>
      </c>
      <c r="F133" s="798"/>
      <c r="G133" s="798"/>
      <c r="H133" s="798"/>
      <c r="I133" s="798"/>
      <c r="J133" s="798"/>
      <c r="K133" s="462"/>
    </row>
  </sheetData>
  <sheetProtection insertColumns="0" insertRows="0" deleteColumns="0" deleteRows="0"/>
  <mergeCells count="24">
    <mergeCell ref="A1:K1"/>
    <mergeCell ref="A2:K2"/>
    <mergeCell ref="A3:K3"/>
    <mergeCell ref="G4:H4"/>
    <mergeCell ref="I4:J4"/>
    <mergeCell ref="K4:K5"/>
    <mergeCell ref="A4:A5"/>
    <mergeCell ref="B4:B5"/>
    <mergeCell ref="D4:D5"/>
    <mergeCell ref="E4:F4"/>
    <mergeCell ref="E115:K115"/>
    <mergeCell ref="E119:I119"/>
    <mergeCell ref="E120:I120"/>
    <mergeCell ref="E121:I121"/>
    <mergeCell ref="E113:F113"/>
    <mergeCell ref="I113:J113"/>
    <mergeCell ref="E114:F114"/>
    <mergeCell ref="I114:J114"/>
    <mergeCell ref="E133:J133"/>
    <mergeCell ref="E124:K124"/>
    <mergeCell ref="E125:K125"/>
    <mergeCell ref="E126:K126"/>
    <mergeCell ref="F129:I129"/>
    <mergeCell ref="G132:H132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C5CF-FA19-4AB7-9554-8E4504040C1A}">
  <dimension ref="A1:K448"/>
  <sheetViews>
    <sheetView zoomScale="86" zoomScaleNormal="86" workbookViewId="0">
      <selection activeCell="A2" sqref="A2:K379"/>
    </sheetView>
  </sheetViews>
  <sheetFormatPr defaultRowHeight="21" x14ac:dyDescent="0.6"/>
  <cols>
    <col min="1" max="1" width="6.3984375" style="2" customWidth="1"/>
    <col min="2" max="2" width="39.09765625" style="2" customWidth="1"/>
    <col min="3" max="3" width="28.5" style="4" bestFit="1" customWidth="1"/>
    <col min="4" max="4" width="12.19921875" style="4" customWidth="1"/>
    <col min="5" max="5" width="13" style="4" customWidth="1"/>
    <col min="6" max="6" width="8.8984375" style="4" customWidth="1"/>
    <col min="7" max="7" width="12.69921875" style="3" customWidth="1"/>
    <col min="8" max="8" width="11.19921875" style="3" hidden="1" customWidth="1"/>
    <col min="9" max="9" width="17.5" style="1" hidden="1" customWidth="1"/>
    <col min="10" max="10" width="12.8984375" style="2" customWidth="1"/>
    <col min="11" max="11" width="9.69921875" style="5" customWidth="1"/>
  </cols>
  <sheetData>
    <row r="1" spans="1:11" x14ac:dyDescent="0.6">
      <c r="A1" s="270"/>
      <c r="B1" s="271"/>
      <c r="C1" s="514"/>
      <c r="D1" s="515"/>
      <c r="E1" s="515"/>
      <c r="F1" s="515"/>
      <c r="G1" s="516"/>
      <c r="H1" s="516"/>
      <c r="I1" s="517"/>
      <c r="J1" s="800" t="s">
        <v>199</v>
      </c>
      <c r="K1" s="800"/>
    </row>
    <row r="2" spans="1:11" x14ac:dyDescent="0.6">
      <c r="A2" s="825" t="s">
        <v>291</v>
      </c>
      <c r="B2" s="825"/>
      <c r="C2" s="825"/>
      <c r="D2" s="825"/>
      <c r="E2" s="825"/>
      <c r="F2" s="825"/>
      <c r="G2" s="825"/>
      <c r="H2" s="825"/>
      <c r="I2" s="825"/>
      <c r="J2" s="825"/>
      <c r="K2" s="825"/>
    </row>
    <row r="3" spans="1:11" x14ac:dyDescent="0.6">
      <c r="A3" s="825" t="s">
        <v>0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</row>
    <row r="4" spans="1:11" ht="18.75" customHeight="1" x14ac:dyDescent="0.6">
      <c r="A4" s="826" t="str">
        <f>+[7]งบประจำและงบกลยุทธ์!A4</f>
        <v>ประจำเดือนเมษายน  2569</v>
      </c>
      <c r="B4" s="826"/>
      <c r="C4" s="826"/>
      <c r="D4" s="826"/>
      <c r="E4" s="826"/>
      <c r="F4" s="826"/>
      <c r="G4" s="826"/>
      <c r="H4" s="826"/>
      <c r="I4" s="826"/>
      <c r="J4" s="826"/>
      <c r="K4" s="826"/>
    </row>
    <row r="5" spans="1:11" x14ac:dyDescent="0.25">
      <c r="A5" s="1049" t="s">
        <v>22</v>
      </c>
      <c r="B5" s="1050" t="s">
        <v>23</v>
      </c>
      <c r="C5" s="1051" t="s">
        <v>36</v>
      </c>
      <c r="D5" s="1052" t="s">
        <v>21</v>
      </c>
      <c r="E5" s="1052" t="s">
        <v>3</v>
      </c>
      <c r="F5" s="1052" t="s">
        <v>37</v>
      </c>
      <c r="G5" s="1052" t="s">
        <v>24</v>
      </c>
      <c r="H5" s="1053" t="s">
        <v>5</v>
      </c>
      <c r="I5" s="1050" t="s">
        <v>138</v>
      </c>
      <c r="J5" s="1054" t="s">
        <v>5</v>
      </c>
      <c r="K5" s="1055" t="s">
        <v>139</v>
      </c>
    </row>
    <row r="6" spans="1:11" x14ac:dyDescent="0.25">
      <c r="A6" s="1056"/>
      <c r="B6" s="1057"/>
      <c r="C6" s="1058"/>
      <c r="D6" s="1059"/>
      <c r="E6" s="1059"/>
      <c r="F6" s="1059"/>
      <c r="G6" s="1059"/>
      <c r="H6" s="1060"/>
      <c r="I6" s="1057"/>
      <c r="J6" s="1061"/>
      <c r="K6" s="1055"/>
    </row>
    <row r="7" spans="1:11" x14ac:dyDescent="0.25">
      <c r="A7" s="1062" t="str">
        <f>[7]ระบบการควบคุมฯ!A39</f>
        <v>ข</v>
      </c>
      <c r="B7" s="1063" t="str">
        <f>[7]ระบบการควบคุมฯ!B39</f>
        <v xml:space="preserve">แผนงานยุทธศาสตร์พัฒนาคุณภาพการศึกษาและการเรียนรู้ </v>
      </c>
      <c r="C7" s="1064"/>
      <c r="D7" s="1065">
        <f>SUM(D8+D9)</f>
        <v>459200</v>
      </c>
      <c r="E7" s="1065">
        <f t="shared" ref="E7:J7" si="0">SUM(E8+E9)</f>
        <v>84000</v>
      </c>
      <c r="F7" s="1065">
        <f t="shared" si="0"/>
        <v>0</v>
      </c>
      <c r="G7" s="1065">
        <f t="shared" si="0"/>
        <v>374200</v>
      </c>
      <c r="H7" s="1065">
        <f t="shared" si="0"/>
        <v>0</v>
      </c>
      <c r="I7" s="1065">
        <f t="shared" si="0"/>
        <v>0</v>
      </c>
      <c r="J7" s="1065">
        <f t="shared" si="0"/>
        <v>1000</v>
      </c>
      <c r="K7" s="1066"/>
    </row>
    <row r="8" spans="1:11" x14ac:dyDescent="0.25">
      <c r="A8" s="1067"/>
      <c r="B8" s="1068" t="str">
        <f>+[7]ระบบการควบคุมฯ!B43</f>
        <v>ครุภัณฑ์ 6911310</v>
      </c>
      <c r="C8" s="713"/>
      <c r="D8" s="1069">
        <f>+D12+D18+D25</f>
        <v>375200</v>
      </c>
      <c r="E8" s="1069">
        <f t="shared" ref="E8:J8" si="1">+E12+E18+E25</f>
        <v>0</v>
      </c>
      <c r="F8" s="1069">
        <f t="shared" si="1"/>
        <v>0</v>
      </c>
      <c r="G8" s="1069">
        <f t="shared" si="1"/>
        <v>374200</v>
      </c>
      <c r="H8" s="1069">
        <f t="shared" si="1"/>
        <v>0</v>
      </c>
      <c r="I8" s="1069">
        <f t="shared" si="1"/>
        <v>0</v>
      </c>
      <c r="J8" s="1069">
        <f t="shared" si="1"/>
        <v>1000</v>
      </c>
      <c r="K8" s="1070"/>
    </row>
    <row r="9" spans="1:11" ht="21" customHeight="1" x14ac:dyDescent="0.25">
      <c r="A9" s="1067"/>
      <c r="B9" s="1071" t="str">
        <f>+[7]ระบบการควบคุมฯ!B44</f>
        <v>สิ่งก่อสร้าง 6911320</v>
      </c>
      <c r="C9" s="713"/>
      <c r="D9" s="1069">
        <f t="shared" ref="D9:J9" si="2">+D39+D45</f>
        <v>84000</v>
      </c>
      <c r="E9" s="1069">
        <f t="shared" si="2"/>
        <v>84000</v>
      </c>
      <c r="F9" s="1069">
        <f t="shared" si="2"/>
        <v>0</v>
      </c>
      <c r="G9" s="1069">
        <f t="shared" si="2"/>
        <v>0</v>
      </c>
      <c r="H9" s="1069">
        <f t="shared" si="2"/>
        <v>0</v>
      </c>
      <c r="I9" s="1069">
        <f t="shared" si="2"/>
        <v>0</v>
      </c>
      <c r="J9" s="1069">
        <f t="shared" si="2"/>
        <v>0</v>
      </c>
      <c r="K9" s="1070">
        <f>+K45+K77</f>
        <v>0</v>
      </c>
    </row>
    <row r="10" spans="1:11" ht="42" customHeight="1" x14ac:dyDescent="0.25">
      <c r="A10" s="1072">
        <f>[7]ระบบการควบคุมฯ!A110</f>
        <v>3</v>
      </c>
      <c r="B10" s="1073" t="str">
        <f>[7]ระบบการควบคุมฯ!B110</f>
        <v>โครงการขับเคลื่อนการพัฒนาการศึกษาที่ยั่งยืน</v>
      </c>
      <c r="C10" s="1074"/>
      <c r="D10" s="1075">
        <f>D11</f>
        <v>200000</v>
      </c>
      <c r="E10" s="1075">
        <f t="shared" ref="E10:J10" si="3">E11</f>
        <v>0</v>
      </c>
      <c r="F10" s="1075">
        <f t="shared" si="3"/>
        <v>0</v>
      </c>
      <c r="G10" s="1075">
        <f t="shared" si="3"/>
        <v>199000</v>
      </c>
      <c r="H10" s="1075">
        <f t="shared" si="3"/>
        <v>0</v>
      </c>
      <c r="I10" s="1075">
        <f t="shared" si="3"/>
        <v>0</v>
      </c>
      <c r="J10" s="1075">
        <f t="shared" si="3"/>
        <v>1000</v>
      </c>
      <c r="K10" s="1076"/>
    </row>
    <row r="11" spans="1:11" ht="21" customHeight="1" x14ac:dyDescent="0.25">
      <c r="A11" s="1077">
        <f>+[7]ระบบการควบคุมฯ!A130</f>
        <v>3.3</v>
      </c>
      <c r="B11" s="1078" t="str">
        <f>+[7]ระบบการควบคุมฯ!B130</f>
        <v>กิจกรรมการยกระดับคุณภาพด้านวิทยาศาสตร์ศึกษาเพื่อความเป็นเลิศ</v>
      </c>
      <c r="C11" s="1079" t="str">
        <f>+[7]ระบบการควบคุมฯ!C130</f>
        <v>20004 69 00093 00000</v>
      </c>
      <c r="D11" s="1080">
        <f t="shared" ref="D11:J11" si="4">D12+D39</f>
        <v>200000</v>
      </c>
      <c r="E11" s="1080">
        <f t="shared" si="4"/>
        <v>0</v>
      </c>
      <c r="F11" s="1080">
        <f t="shared" si="4"/>
        <v>0</v>
      </c>
      <c r="G11" s="1080">
        <f t="shared" si="4"/>
        <v>199000</v>
      </c>
      <c r="H11" s="1080">
        <f t="shared" si="4"/>
        <v>0</v>
      </c>
      <c r="I11" s="1080">
        <f t="shared" si="4"/>
        <v>0</v>
      </c>
      <c r="J11" s="1080">
        <f t="shared" si="4"/>
        <v>1000</v>
      </c>
      <c r="K11" s="1081"/>
    </row>
    <row r="12" spans="1:11" ht="21" customHeight="1" x14ac:dyDescent="0.25">
      <c r="A12" s="1067"/>
      <c r="B12" s="1082" t="str">
        <f>+[7]ระบบการควบคุมฯ!B139</f>
        <v>งบลงทุน 6911310</v>
      </c>
      <c r="C12" s="713"/>
      <c r="D12" s="1069">
        <f>SUM(D13:D15)</f>
        <v>200000</v>
      </c>
      <c r="E12" s="1069">
        <f t="shared" ref="E12:J12" si="5">SUM(E13:E15)</f>
        <v>0</v>
      </c>
      <c r="F12" s="1069">
        <f t="shared" si="5"/>
        <v>0</v>
      </c>
      <c r="G12" s="1069">
        <f t="shared" si="5"/>
        <v>199000</v>
      </c>
      <c r="H12" s="1069">
        <f t="shared" si="5"/>
        <v>0</v>
      </c>
      <c r="I12" s="1069">
        <f t="shared" si="5"/>
        <v>0</v>
      </c>
      <c r="J12" s="1069">
        <f t="shared" si="5"/>
        <v>1000</v>
      </c>
      <c r="K12" s="1083"/>
    </row>
    <row r="13" spans="1:11" ht="40.799999999999997" x14ac:dyDescent="0.25">
      <c r="A13" s="1084" t="str">
        <f>+[7]ระบบการควบคุมฯ!A140</f>
        <v>3.3.1.1</v>
      </c>
      <c r="B13" s="1085" t="str">
        <f>+[7]ระบบการควบคุมฯ!B140</f>
        <v xml:space="preserve">ครุภัณฑ์ห้องปฏิบัติการวิทยาศาสตร์                </v>
      </c>
      <c r="C13" s="1086" t="str">
        <f>+[7]ระบบการควบคุมฯ!C140</f>
        <v>ศธ 04002/ว47614 ลว.  31 ตค 68 โอนครั้งที่ 23</v>
      </c>
      <c r="D13" s="1087"/>
      <c r="E13" s="1087"/>
      <c r="F13" s="1087"/>
      <c r="G13" s="1087"/>
      <c r="H13" s="1087"/>
      <c r="I13" s="1087"/>
      <c r="J13" s="1087"/>
      <c r="K13" s="1088"/>
    </row>
    <row r="14" spans="1:11" ht="21" customHeight="1" x14ac:dyDescent="0.6">
      <c r="A14" s="1089" t="str">
        <f>+[7]ระบบการควบคุมฯ!A141</f>
        <v>1)</v>
      </c>
      <c r="B14" s="1090" t="str">
        <f>+[7]ระบบการควบคุมฯ!B141</f>
        <v xml:space="preserve"> โรงเรียนวัดมูลจินดาราม</v>
      </c>
      <c r="C14" s="716" t="str">
        <f>+[7]ระบบการควบคุมฯ!C141</f>
        <v>20004 33006300 3110187</v>
      </c>
      <c r="D14" s="1091">
        <f>+[7]ระบบการควบคุมฯ!F141</f>
        <v>100000</v>
      </c>
      <c r="E14" s="1091">
        <f>+[7]ระบบการควบคุมฯ!G141+[7]ระบบการควบคุมฯ!H141</f>
        <v>0</v>
      </c>
      <c r="F14" s="1091">
        <f>+[7]ระบบการควบคุมฯ!I141+[7]ระบบการควบคุมฯ!J141</f>
        <v>0</v>
      </c>
      <c r="G14" s="1091">
        <f>+[7]ระบบการควบคุมฯ!K141+[7]ระบบการควบคุมฯ!L141</f>
        <v>100000</v>
      </c>
      <c r="H14" s="1091"/>
      <c r="I14" s="1091"/>
      <c r="J14" s="1091">
        <f>+D14-E14-F14-G14</f>
        <v>0</v>
      </c>
      <c r="K14" s="1092"/>
    </row>
    <row r="15" spans="1:11" x14ac:dyDescent="0.6">
      <c r="A15" s="1089" t="str">
        <f>+[7]ระบบการควบคุมฯ!A142</f>
        <v>2)</v>
      </c>
      <c r="B15" s="1090" t="str">
        <f>+[7]ระบบการควบคุมฯ!B142</f>
        <v xml:space="preserve"> โรงเรียนชุมชนบึงบา</v>
      </c>
      <c r="C15" s="716" t="str">
        <f>+[7]ระบบการควบคุมฯ!C142</f>
        <v>20004 33006300 3110188</v>
      </c>
      <c r="D15" s="1091">
        <f>+[7]ระบบการควบคุมฯ!F142</f>
        <v>100000</v>
      </c>
      <c r="E15" s="1091">
        <f>+[7]ระบบการควบคุมฯ!G142+[7]ระบบการควบคุมฯ!H142</f>
        <v>0</v>
      </c>
      <c r="F15" s="1091">
        <f>+[7]ระบบการควบคุมฯ!I142+[7]ระบบการควบคุมฯ!J142</f>
        <v>0</v>
      </c>
      <c r="G15" s="1091">
        <f>+[7]ระบบการควบคุมฯ!K142+[7]ระบบการควบคุมฯ!L142</f>
        <v>99000</v>
      </c>
      <c r="H15" s="1091"/>
      <c r="I15" s="1091"/>
      <c r="J15" s="1091">
        <f>+D15-E15-F15-G15</f>
        <v>1000</v>
      </c>
      <c r="K15" s="1092"/>
    </row>
    <row r="16" spans="1:11" ht="42" customHeight="1" x14ac:dyDescent="0.25">
      <c r="A16" s="1072">
        <f>+[7]ระบบการควบคุมฯ!A285</f>
        <v>5</v>
      </c>
      <c r="B16" s="1093" t="str">
        <f>+[7]ระบบการควบคุมฯ!B285</f>
        <v>โครงการโรงเรียนคุณภาพ</v>
      </c>
      <c r="C16" s="1094" t="str">
        <f>+[7]ระบบการควบคุมฯ!C285</f>
        <v>20004 3300 B800</v>
      </c>
      <c r="D16" s="1075">
        <f>+D17+D24+D44+D67</f>
        <v>259200</v>
      </c>
      <c r="E16" s="1075">
        <f t="shared" ref="E16:J16" si="6">+E17+E24+E44+E67</f>
        <v>84000</v>
      </c>
      <c r="F16" s="1075">
        <f t="shared" si="6"/>
        <v>0</v>
      </c>
      <c r="G16" s="1075">
        <f t="shared" si="6"/>
        <v>175200</v>
      </c>
      <c r="H16" s="1075">
        <f t="shared" si="6"/>
        <v>0</v>
      </c>
      <c r="I16" s="1075">
        <f t="shared" si="6"/>
        <v>0</v>
      </c>
      <c r="J16" s="1075">
        <f t="shared" si="6"/>
        <v>0</v>
      </c>
      <c r="K16" s="1076"/>
    </row>
    <row r="17" spans="1:11" ht="40.799999999999997" customHeight="1" x14ac:dyDescent="0.25">
      <c r="A17" s="1077">
        <f>+[7]ระบบการควบคุมฯ!A303</f>
        <v>5.2</v>
      </c>
      <c r="B17" s="1078" t="str">
        <f>+[7]ระบบการควบคุมฯ!B303</f>
        <v>กิจกรรมการยกระดับคุณภาพการศึกษาเพื่อขับเคลื่อนโรงเรียนคุณภาพ</v>
      </c>
      <c r="C17" s="1095" t="str">
        <f>+[7]ระบบการควบคุมฯ!C303</f>
        <v>20004 69 00133 00000</v>
      </c>
      <c r="D17" s="1080">
        <f>+D18</f>
        <v>29000</v>
      </c>
      <c r="E17" s="1080">
        <f t="shared" ref="E17:J18" si="7">+E18</f>
        <v>0</v>
      </c>
      <c r="F17" s="1080">
        <f t="shared" si="7"/>
        <v>0</v>
      </c>
      <c r="G17" s="1080">
        <f t="shared" si="7"/>
        <v>29000</v>
      </c>
      <c r="H17" s="1080">
        <f t="shared" si="7"/>
        <v>0</v>
      </c>
      <c r="I17" s="1080">
        <f t="shared" si="7"/>
        <v>0</v>
      </c>
      <c r="J17" s="1080">
        <f t="shared" si="7"/>
        <v>0</v>
      </c>
      <c r="K17" s="1081"/>
    </row>
    <row r="18" spans="1:11" ht="21" customHeight="1" x14ac:dyDescent="0.6">
      <c r="A18" s="1096"/>
      <c r="B18" s="1097" t="str">
        <f>+[7]ระบบการควบคุมฯ!B304</f>
        <v>ค่าครุภัณฑ์   6911310</v>
      </c>
      <c r="C18" s="713"/>
      <c r="D18" s="1098">
        <f>+D19</f>
        <v>29000</v>
      </c>
      <c r="E18" s="1098">
        <f t="shared" si="7"/>
        <v>0</v>
      </c>
      <c r="F18" s="1098">
        <f t="shared" si="7"/>
        <v>0</v>
      </c>
      <c r="G18" s="1098">
        <f t="shared" si="7"/>
        <v>29000</v>
      </c>
      <c r="H18" s="1098">
        <f t="shared" si="7"/>
        <v>0</v>
      </c>
      <c r="I18" s="1098">
        <f t="shared" si="7"/>
        <v>0</v>
      </c>
      <c r="J18" s="1098">
        <f t="shared" si="7"/>
        <v>0</v>
      </c>
      <c r="K18" s="1099"/>
    </row>
    <row r="19" spans="1:11" x14ac:dyDescent="0.6">
      <c r="A19" s="1100"/>
      <c r="B19" s="1101" t="str">
        <f>+[7]ระบบการควบคุมฯ!B305</f>
        <v>ครุภัณฑ์  สำนักงาน 120611</v>
      </c>
      <c r="C19" s="1102"/>
      <c r="D19" s="1103">
        <f>+D20+D22</f>
        <v>29000</v>
      </c>
      <c r="E19" s="1103">
        <f t="shared" ref="E19:J19" si="8">+E20+E22</f>
        <v>0</v>
      </c>
      <c r="F19" s="1103">
        <f t="shared" si="8"/>
        <v>0</v>
      </c>
      <c r="G19" s="1103">
        <f t="shared" si="8"/>
        <v>29000</v>
      </c>
      <c r="H19" s="1103">
        <f t="shared" si="8"/>
        <v>0</v>
      </c>
      <c r="I19" s="1103">
        <f t="shared" si="8"/>
        <v>0</v>
      </c>
      <c r="J19" s="1103">
        <f t="shared" si="8"/>
        <v>0</v>
      </c>
      <c r="K19" s="1104"/>
    </row>
    <row r="20" spans="1:11" x14ac:dyDescent="0.6">
      <c r="A20" s="1105" t="str">
        <f>+[7]ระบบการควบคุมฯ!A306</f>
        <v>5.1.1</v>
      </c>
      <c r="B20" s="1106" t="str">
        <f>+[7]ระบบการควบคุมฯ!B306</f>
        <v>โต๊ะเก้าอี้นักเรียน สำหรับนักเรียนประถมศึกษา</v>
      </c>
      <c r="C20" s="1107" t="str">
        <f>+[7]ระบบการควบคุมฯ!C306</f>
        <v>ที่ ศธ 04087/ว49453/25 พย 68 ครั้งที่ 104</v>
      </c>
      <c r="D20" s="1108">
        <f>SUM(D21)</f>
        <v>15000</v>
      </c>
      <c r="E20" s="1108">
        <f t="shared" ref="E20:J20" si="9">SUM(E21)</f>
        <v>0</v>
      </c>
      <c r="F20" s="1108">
        <f t="shared" si="9"/>
        <v>0</v>
      </c>
      <c r="G20" s="1108">
        <f t="shared" si="9"/>
        <v>15000</v>
      </c>
      <c r="H20" s="1108">
        <f t="shared" si="9"/>
        <v>0</v>
      </c>
      <c r="I20" s="1108">
        <f t="shared" si="9"/>
        <v>0</v>
      </c>
      <c r="J20" s="1108">
        <f t="shared" si="9"/>
        <v>0</v>
      </c>
      <c r="K20" s="1109"/>
    </row>
    <row r="21" spans="1:11" x14ac:dyDescent="0.6">
      <c r="A21" s="1089" t="str">
        <f>+[7]ระบบการควบคุมฯ!A307</f>
        <v>1)</v>
      </c>
      <c r="B21" s="1090" t="str">
        <f>+[7]ระบบการควบคุมฯ!B307</f>
        <v>โรงเรียนวัดแสงสรรค์</v>
      </c>
      <c r="C21" s="1110" t="str">
        <f>+[7]ระบบการควบคุมฯ!C307</f>
        <v>200043300B8003110429</v>
      </c>
      <c r="D21" s="1091">
        <f>+[7]ระบบการควบคุมฯ!F307</f>
        <v>15000</v>
      </c>
      <c r="E21" s="1091">
        <f>+[7]ระบบการควบคุมฯ!G307+[7]ระบบการควบคุมฯ!H307</f>
        <v>0</v>
      </c>
      <c r="F21" s="1091"/>
      <c r="G21" s="1091">
        <f>+[7]ระบบการควบคุมฯ!K307+[7]ระบบการควบคุมฯ!L307</f>
        <v>15000</v>
      </c>
      <c r="H21" s="1091"/>
      <c r="I21" s="1091"/>
      <c r="J21" s="1091">
        <f>+D21-E21-F21-G21</f>
        <v>0</v>
      </c>
      <c r="K21" s="1111"/>
    </row>
    <row r="22" spans="1:11" ht="21" customHeight="1" x14ac:dyDescent="0.6">
      <c r="A22" s="1105" t="str">
        <f>+[7]ระบบการควบคุมฯ!A308</f>
        <v>5.1.2</v>
      </c>
      <c r="B22" s="1106" t="str">
        <f>+[7]ระบบการควบคุมฯ!B308</f>
        <v>โต๊ะเก้าอี้นักเรียน สำหรับนักเรียนก่อนประถมศึกษา</v>
      </c>
      <c r="C22" s="1107" t="str">
        <f>+[7]ระบบการควบคุมฯ!C308</f>
        <v>ที่ ศธ 04087/ว49453/25 พย 68 ครั้งที่ 104</v>
      </c>
      <c r="D22" s="1108">
        <f>+D23</f>
        <v>14000</v>
      </c>
      <c r="E22" s="1108">
        <f t="shared" ref="E22:J22" si="10">+E23</f>
        <v>0</v>
      </c>
      <c r="F22" s="1108">
        <f t="shared" si="10"/>
        <v>0</v>
      </c>
      <c r="G22" s="1108">
        <f t="shared" si="10"/>
        <v>14000</v>
      </c>
      <c r="H22" s="1108">
        <f t="shared" si="10"/>
        <v>0</v>
      </c>
      <c r="I22" s="1108">
        <f t="shared" si="10"/>
        <v>0</v>
      </c>
      <c r="J22" s="1108">
        <f t="shared" si="10"/>
        <v>0</v>
      </c>
      <c r="K22" s="1109"/>
    </row>
    <row r="23" spans="1:11" x14ac:dyDescent="0.6">
      <c r="A23" s="1089" t="str">
        <f>+[7]ระบบการควบคุมฯ!A309</f>
        <v>1)</v>
      </c>
      <c r="B23" s="1090" t="str">
        <f>+[7]ระบบการควบคุมฯ!B309</f>
        <v>โรงเรียนวัดจตุพิธวราวาส</v>
      </c>
      <c r="C23" s="1110" t="str">
        <f>+[7]ระบบการควบคุมฯ!C309</f>
        <v>200043300B8003110430</v>
      </c>
      <c r="D23" s="1091">
        <f>+[7]ระบบการควบคุมฯ!F309</f>
        <v>14000</v>
      </c>
      <c r="E23" s="1091">
        <f>+[7]ระบบการควบคุมฯ!G309+[7]ระบบการควบคุมฯ!H309</f>
        <v>0</v>
      </c>
      <c r="F23" s="1091"/>
      <c r="G23" s="1091">
        <f>+[7]ระบบการควบคุมฯ!K309+[7]ระบบการควบคุมฯ!L309</f>
        <v>14000</v>
      </c>
      <c r="H23" s="1091"/>
      <c r="I23" s="1091"/>
      <c r="J23" s="1091">
        <f>+D23-E23-F23-G23</f>
        <v>0</v>
      </c>
      <c r="K23" s="1111"/>
    </row>
    <row r="24" spans="1:11" ht="63" customHeight="1" x14ac:dyDescent="0.25">
      <c r="A24" s="1077">
        <f>+[7]ระบบการควบคุมฯ!A321</f>
        <v>5.3</v>
      </c>
      <c r="B24" s="1078" t="str">
        <f>+[7]ระบบการควบคุมฯ!B321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24" s="1095" t="str">
        <f>+[7]ระบบการควบคุมฯ!C321</f>
        <v>20004 69 00134 00000</v>
      </c>
      <c r="D24" s="1080">
        <f>+D25</f>
        <v>146200</v>
      </c>
      <c r="E24" s="1080">
        <f t="shared" ref="E24:J24" si="11">+E25</f>
        <v>0</v>
      </c>
      <c r="F24" s="1080">
        <f t="shared" si="11"/>
        <v>0</v>
      </c>
      <c r="G24" s="1080">
        <f t="shared" si="11"/>
        <v>146200</v>
      </c>
      <c r="H24" s="1080">
        <f t="shared" si="11"/>
        <v>0</v>
      </c>
      <c r="I24" s="1080">
        <f t="shared" si="11"/>
        <v>0</v>
      </c>
      <c r="J24" s="1080">
        <f t="shared" si="11"/>
        <v>0</v>
      </c>
      <c r="K24" s="1081"/>
    </row>
    <row r="25" spans="1:11" ht="21" customHeight="1" x14ac:dyDescent="0.6">
      <c r="A25" s="1097" t="str">
        <f>+[7]ระบบการควบคุมฯ!A322</f>
        <v>5.3.1</v>
      </c>
      <c r="B25" s="1097" t="str">
        <f>+[7]ระบบการควบคุมฯ!B322</f>
        <v>ค่าครุภัณฑ์   6911310</v>
      </c>
      <c r="C25" s="1112" t="str">
        <f>+[7]ระบบการควบคุมฯ!C322</f>
        <v xml:space="preserve">20004 3300B800 </v>
      </c>
      <c r="D25" s="1098">
        <f>+D26+D33</f>
        <v>146200</v>
      </c>
      <c r="E25" s="1098">
        <f t="shared" ref="E25:J25" si="12">+E26+E33</f>
        <v>0</v>
      </c>
      <c r="F25" s="1098">
        <f t="shared" si="12"/>
        <v>0</v>
      </c>
      <c r="G25" s="1098">
        <f t="shared" si="12"/>
        <v>146200</v>
      </c>
      <c r="H25" s="1098">
        <f t="shared" si="12"/>
        <v>0</v>
      </c>
      <c r="I25" s="1098">
        <f t="shared" si="12"/>
        <v>0</v>
      </c>
      <c r="J25" s="1098">
        <f t="shared" si="12"/>
        <v>0</v>
      </c>
      <c r="K25" s="1099"/>
    </row>
    <row r="26" spans="1:11" ht="63" customHeight="1" x14ac:dyDescent="0.45">
      <c r="A26" s="1100"/>
      <c r="B26" s="1113" t="str">
        <f>+[7]ระบบการควบคุมฯ!B323</f>
        <v>ครุภัณฑ์สำนักงาน 120601</v>
      </c>
      <c r="C26" s="1114" t="str">
        <f>+[7]ระบบการควบคุมฯ!C323</f>
        <v>120601</v>
      </c>
      <c r="D26" s="1115">
        <f>+D27+D29+D31</f>
        <v>91800</v>
      </c>
      <c r="E26" s="1115">
        <f t="shared" ref="E26:J26" si="13">+E27+E29+E31</f>
        <v>0</v>
      </c>
      <c r="F26" s="1115">
        <f t="shared" si="13"/>
        <v>0</v>
      </c>
      <c r="G26" s="1115">
        <f t="shared" si="13"/>
        <v>91800</v>
      </c>
      <c r="H26" s="1115">
        <f t="shared" si="13"/>
        <v>0</v>
      </c>
      <c r="I26" s="1115">
        <f t="shared" si="13"/>
        <v>0</v>
      </c>
      <c r="J26" s="1115">
        <f t="shared" si="13"/>
        <v>0</v>
      </c>
      <c r="K26" s="1104"/>
    </row>
    <row r="27" spans="1:11" ht="40.799999999999997" customHeight="1" x14ac:dyDescent="0.6">
      <c r="A27" s="1105" t="str">
        <f>+[7]ระบบการควบคุมฯ!A324</f>
        <v>5.3.1.1</v>
      </c>
      <c r="B27" s="1116" t="str">
        <f>+[7]ระบบการควบคุมฯ!B324</f>
        <v>ถังน้ำ แบบสเตนเลส ขนาดความจุ 2,000 ลิตร โรงเรียนวัดลาดสนุ่น</v>
      </c>
      <c r="C27" s="1117" t="str">
        <f>+[7]ระบบการควบคุมฯ!C324</f>
        <v>ที่ ศธ 04087/ว49453/25 พย 68 ครั้งที่ 104</v>
      </c>
      <c r="D27" s="1108">
        <f>SUM(D28)</f>
        <v>16800</v>
      </c>
      <c r="E27" s="1108">
        <f t="shared" ref="E27:J27" si="14">SUM(E28)</f>
        <v>0</v>
      </c>
      <c r="F27" s="1108">
        <f t="shared" si="14"/>
        <v>0</v>
      </c>
      <c r="G27" s="1108">
        <f t="shared" si="14"/>
        <v>16800</v>
      </c>
      <c r="H27" s="1108">
        <f t="shared" si="14"/>
        <v>0</v>
      </c>
      <c r="I27" s="1108">
        <f t="shared" si="14"/>
        <v>0</v>
      </c>
      <c r="J27" s="1108">
        <f t="shared" si="14"/>
        <v>0</v>
      </c>
      <c r="K27" s="1109"/>
    </row>
    <row r="28" spans="1:11" ht="42" customHeight="1" x14ac:dyDescent="0.6">
      <c r="A28" s="1089" t="str">
        <f>+[7]ระบบการควบคุมฯ!A325</f>
        <v>1)</v>
      </c>
      <c r="B28" s="1118" t="str">
        <f>+[7]ระบบการควบคุมฯ!B325</f>
        <v xml:space="preserve"> โรงเรียนวัดลาดสนุ่น</v>
      </c>
      <c r="C28" s="379" t="str">
        <f>+[7]ระบบการควบคุมฯ!C325</f>
        <v>200043300B8003111326</v>
      </c>
      <c r="D28" s="1091">
        <f>+[7]ระบบการควบคุมฯ!F325</f>
        <v>16800</v>
      </c>
      <c r="E28" s="1091">
        <f>+[7]ระบบการควบคุมฯ!G325+[7]ระบบการควบคุมฯ!H325</f>
        <v>0</v>
      </c>
      <c r="F28" s="1091"/>
      <c r="G28" s="1091">
        <f>+[7]ระบบการควบคุมฯ!K325+[7]ระบบการควบคุมฯ!L325</f>
        <v>16800</v>
      </c>
      <c r="H28" s="1091"/>
      <c r="I28" s="1091"/>
      <c r="J28" s="1091">
        <f>+D28-E28-F28-G28</f>
        <v>0</v>
      </c>
      <c r="K28" s="1111"/>
    </row>
    <row r="29" spans="1:11" ht="56.25" customHeight="1" x14ac:dyDescent="0.6">
      <c r="A29" s="1105" t="str">
        <f>+[7]ระบบการควบคุมฯ!A326</f>
        <v>5.3.1.2</v>
      </c>
      <c r="B29" s="1116" t="str">
        <f>+[7]ระบบการควบคุมฯ!B326</f>
        <v xml:space="preserve">เครื่องทำลายเอกสาร แบบตัดละเอียด ทำลายครั้งละ 30 แผ่น </v>
      </c>
      <c r="C29" s="1117" t="str">
        <f>+[7]ระบบการควบคุมฯ!C326</f>
        <v>ที่ ศธ 04087/ว49453/25 พย 68 ครั้งที่ 104</v>
      </c>
      <c r="D29" s="1108">
        <f>SUM(D30)</f>
        <v>67000</v>
      </c>
      <c r="E29" s="1108">
        <f t="shared" ref="E29:J29" si="15">SUM(E30)</f>
        <v>0</v>
      </c>
      <c r="F29" s="1108">
        <f t="shared" si="15"/>
        <v>0</v>
      </c>
      <c r="G29" s="1108">
        <f t="shared" si="15"/>
        <v>67000</v>
      </c>
      <c r="H29" s="1108">
        <f t="shared" si="15"/>
        <v>0</v>
      </c>
      <c r="I29" s="1108">
        <f t="shared" si="15"/>
        <v>0</v>
      </c>
      <c r="J29" s="1108">
        <f t="shared" si="15"/>
        <v>0</v>
      </c>
      <c r="K29" s="1109"/>
    </row>
    <row r="30" spans="1:11" ht="42" customHeight="1" x14ac:dyDescent="0.6">
      <c r="A30" s="1089" t="str">
        <f>+[7]ระบบการควบคุมฯ!A328</f>
        <v>1)</v>
      </c>
      <c r="B30" s="1118" t="str">
        <f>+[7]ระบบการควบคุมฯ!B328</f>
        <v>โรงเรียนวัดลาดสนุ่น</v>
      </c>
      <c r="C30" s="379" t="str">
        <f>+[7]ระบบการควบคุมฯ!C328</f>
        <v>200043300B8003111329</v>
      </c>
      <c r="D30" s="1091">
        <f>+[7]ระบบการควบคุมฯ!F328</f>
        <v>67000</v>
      </c>
      <c r="E30" s="1091">
        <f>+[7]ระบบการควบคุมฯ!G328+[7]ระบบการควบคุมฯ!H328</f>
        <v>0</v>
      </c>
      <c r="F30" s="1091"/>
      <c r="G30" s="1091">
        <f>+[7]ระบบการควบคุมฯ!K328+[7]ระบบการควบคุมฯ!L328</f>
        <v>67000</v>
      </c>
      <c r="H30" s="1091"/>
      <c r="I30" s="1091"/>
      <c r="J30" s="1091">
        <f>+D30-E30-F30-G30</f>
        <v>0</v>
      </c>
      <c r="K30" s="1111"/>
    </row>
    <row r="31" spans="1:11" ht="42" customHeight="1" x14ac:dyDescent="0.25">
      <c r="A31" s="1084" t="str">
        <f>+[7]ระบบการควบคุมฯ!A329</f>
        <v>5.3.1.2</v>
      </c>
      <c r="B31" s="1119" t="str">
        <f>+[7]ระบบการควบคุมฯ!B329</f>
        <v xml:space="preserve">พัดลม แบบโคจรติดผนัง ขนาดไม่น้อยกว่า 16 นิ้ว (400 มิลลิเมตร) </v>
      </c>
      <c r="C31" s="1117" t="str">
        <f>+[7]ระบบการควบคุมฯ!C329</f>
        <v>ที่ ศธ 04087/ว49453/25 พย 68 ครั้งที่ 104</v>
      </c>
      <c r="D31" s="1087">
        <f>SUM(D32)</f>
        <v>8000</v>
      </c>
      <c r="E31" s="1087">
        <f t="shared" ref="E31:J31" si="16">SUM(E32)</f>
        <v>0</v>
      </c>
      <c r="F31" s="1087">
        <f t="shared" si="16"/>
        <v>0</v>
      </c>
      <c r="G31" s="1087">
        <f t="shared" si="16"/>
        <v>8000</v>
      </c>
      <c r="H31" s="1087">
        <f t="shared" si="16"/>
        <v>0</v>
      </c>
      <c r="I31" s="1087">
        <f t="shared" si="16"/>
        <v>0</v>
      </c>
      <c r="J31" s="1087">
        <f t="shared" si="16"/>
        <v>0</v>
      </c>
      <c r="K31" s="1120"/>
    </row>
    <row r="32" spans="1:11" x14ac:dyDescent="0.25">
      <c r="A32" s="1121" t="str">
        <f>+[7]ระบบการควบคุมฯ!A331</f>
        <v>1)</v>
      </c>
      <c r="B32" s="1122" t="str">
        <f>+[7]ระบบการควบคุมฯ!B331</f>
        <v>โรงเรียนวัดมูลจินดาราม</v>
      </c>
      <c r="C32" s="379" t="str">
        <f>+[7]ระบบการควบคุมฯ!C331</f>
        <v>200043300B8003111330</v>
      </c>
      <c r="D32" s="1123">
        <f>+[7]ระบบการควบคุมฯ!F331</f>
        <v>8000</v>
      </c>
      <c r="E32" s="1123">
        <f>+[7]ระบบการควบคุมฯ!G331+[7]ระบบการควบคุมฯ!H331</f>
        <v>0</v>
      </c>
      <c r="F32" s="1123"/>
      <c r="G32" s="1123">
        <f>+[7]ระบบการควบคุมฯ!K331+[7]ระบบการควบคุมฯ!L331</f>
        <v>8000</v>
      </c>
      <c r="H32" s="1123"/>
      <c r="I32" s="1123"/>
      <c r="J32" s="1123">
        <f>+D32-E32-F32-G32</f>
        <v>0</v>
      </c>
      <c r="K32" s="1124"/>
    </row>
    <row r="33" spans="1:11" ht="42" customHeight="1" x14ac:dyDescent="0.25">
      <c r="A33" s="1125">
        <f>+[7]ระบบการควบคุมฯ!A332</f>
        <v>0</v>
      </c>
      <c r="B33" s="1126" t="str">
        <f>+[7]ระบบการควบคุมฯ!B332</f>
        <v>ครุภัณฑ์งานบ้านงานครัว 120612</v>
      </c>
      <c r="C33" s="1127" t="str">
        <f>+[7]ระบบการควบคุมฯ!C332</f>
        <v>120612</v>
      </c>
      <c r="D33" s="1128">
        <f>+D34+D36</f>
        <v>54400</v>
      </c>
      <c r="E33" s="1128">
        <f t="shared" ref="E33:J33" si="17">+E34+E36</f>
        <v>0</v>
      </c>
      <c r="F33" s="1128">
        <f t="shared" si="17"/>
        <v>0</v>
      </c>
      <c r="G33" s="1128">
        <f t="shared" si="17"/>
        <v>54400</v>
      </c>
      <c r="H33" s="1128">
        <f t="shared" si="17"/>
        <v>0</v>
      </c>
      <c r="I33" s="1128">
        <f t="shared" si="17"/>
        <v>0</v>
      </c>
      <c r="J33" s="1128">
        <f t="shared" si="17"/>
        <v>0</v>
      </c>
      <c r="K33" s="1129"/>
    </row>
    <row r="34" spans="1:11" ht="21" customHeight="1" x14ac:dyDescent="0.25">
      <c r="A34" s="1130" t="str">
        <f>+[7]ระบบการควบคุมฯ!A333</f>
        <v>5.3.1.3</v>
      </c>
      <c r="B34" s="1131" t="str">
        <f>+[7]ระบบการควบคุมฯ!B333</f>
        <v xml:space="preserve">เครื่องตัดแต่งพุ่มไม้ ขนาด 29.5 นิ้ว </v>
      </c>
      <c r="C34" s="1132" t="str">
        <f>+[7]ระบบการควบคุมฯ!C333</f>
        <v>ที่ ศธ 04087/ว49453/25 พย 68 ครั้งที่ 104</v>
      </c>
      <c r="D34" s="1133">
        <f>+D35</f>
        <v>17400</v>
      </c>
      <c r="E34" s="1133">
        <f t="shared" ref="E34:J34" si="18">+E35</f>
        <v>0</v>
      </c>
      <c r="F34" s="1133">
        <f t="shared" si="18"/>
        <v>0</v>
      </c>
      <c r="G34" s="1133">
        <f t="shared" si="18"/>
        <v>17400</v>
      </c>
      <c r="H34" s="1133">
        <f t="shared" si="18"/>
        <v>0</v>
      </c>
      <c r="I34" s="1133">
        <f t="shared" si="18"/>
        <v>0</v>
      </c>
      <c r="J34" s="1133">
        <f t="shared" si="18"/>
        <v>0</v>
      </c>
      <c r="K34" s="712"/>
    </row>
    <row r="35" spans="1:11" ht="42" customHeight="1" x14ac:dyDescent="0.25">
      <c r="A35" s="1121" t="str">
        <f>+[7]ระบบการควบคุมฯ!A334</f>
        <v>1)</v>
      </c>
      <c r="B35" s="1122" t="str">
        <f>+[7]ระบบการควบคุมฯ!B334</f>
        <v>โรงเรียนชุมชนบึงบา</v>
      </c>
      <c r="C35" s="379" t="str">
        <f>+[7]ระบบการควบคุมฯ!C334</f>
        <v>200043300B8003111327</v>
      </c>
      <c r="D35" s="1123">
        <f>+[7]ระบบการควบคุมฯ!F334</f>
        <v>17400</v>
      </c>
      <c r="E35" s="1123">
        <f>+[7]ระบบการควบคุมฯ!G334+[7]ระบบการควบคุมฯ!H334</f>
        <v>0</v>
      </c>
      <c r="F35" s="1123"/>
      <c r="G35" s="1123">
        <f>+[7]ระบบการควบคุมฯ!K334+[7]ระบบการควบคุมฯ!L334</f>
        <v>17400</v>
      </c>
      <c r="H35" s="1123"/>
      <c r="I35" s="1123"/>
      <c r="J35" s="1123">
        <f>+D35-E35-F35-G35</f>
        <v>0</v>
      </c>
      <c r="K35" s="1124"/>
    </row>
    <row r="36" spans="1:11" ht="42" customHeight="1" x14ac:dyDescent="0.25">
      <c r="A36" s="1130" t="str">
        <f>+[7]ระบบการควบคุมฯ!A335</f>
        <v>5.3.1.4</v>
      </c>
      <c r="B36" s="1131" t="str">
        <f>+[7]ระบบการควบคุมฯ!B335</f>
        <v xml:space="preserve">ตู้แช่อาหาร ขนาด 20 คิวบิกฟุต </v>
      </c>
      <c r="C36" s="1132" t="str">
        <f>+[7]ระบบการควบคุมฯ!C335</f>
        <v>ที่ ศธ 04087/ว49453/25 พย 68 ครั้งที่ 104</v>
      </c>
      <c r="D36" s="1133">
        <f>+D37</f>
        <v>37000</v>
      </c>
      <c r="E36" s="1133">
        <f t="shared" ref="E36:J36" si="19">+E37</f>
        <v>0</v>
      </c>
      <c r="F36" s="1133">
        <f t="shared" si="19"/>
        <v>0</v>
      </c>
      <c r="G36" s="1133">
        <f t="shared" si="19"/>
        <v>37000</v>
      </c>
      <c r="H36" s="1133">
        <f t="shared" si="19"/>
        <v>0</v>
      </c>
      <c r="I36" s="1133">
        <f t="shared" si="19"/>
        <v>0</v>
      </c>
      <c r="J36" s="1133">
        <f t="shared" si="19"/>
        <v>0</v>
      </c>
      <c r="K36" s="712"/>
    </row>
    <row r="37" spans="1:11" ht="21" customHeight="1" x14ac:dyDescent="0.25">
      <c r="A37" s="1121" t="str">
        <f>+[7]ระบบการควบคุมฯ!A336</f>
        <v>1)</v>
      </c>
      <c r="B37" s="1122" t="str">
        <f>+[7]ระบบการควบคุมฯ!B336</f>
        <v>โรงเรียนวัดมูลจินดาราม</v>
      </c>
      <c r="C37" s="379" t="str">
        <f>+[7]ระบบการควบคุมฯ!C336</f>
        <v>200043300B8003111328</v>
      </c>
      <c r="D37" s="1123">
        <f>+[7]ระบบการควบคุมฯ!F336</f>
        <v>37000</v>
      </c>
      <c r="E37" s="1123">
        <f>+[7]ระบบการควบคุมฯ!G336+[7]ระบบการควบคุมฯ!H336</f>
        <v>0</v>
      </c>
      <c r="F37" s="1123"/>
      <c r="G37" s="1123">
        <f>+[7]ระบบการควบคุมฯ!K336+[7]ระบบการควบคุมฯ!L336</f>
        <v>37000</v>
      </c>
      <c r="H37" s="1123"/>
      <c r="I37" s="1123"/>
      <c r="J37" s="1123">
        <f>+D37-E37-F37-G37</f>
        <v>0</v>
      </c>
      <c r="K37" s="1124"/>
    </row>
    <row r="38" spans="1:11" ht="55.95" hidden="1" customHeight="1" x14ac:dyDescent="0.6">
      <c r="A38" s="1089"/>
      <c r="B38" s="1090"/>
      <c r="C38" s="1110"/>
      <c r="D38" s="1134"/>
      <c r="E38" s="1134"/>
      <c r="F38" s="1134"/>
      <c r="G38" s="1134"/>
      <c r="H38" s="1134"/>
      <c r="I38" s="1134"/>
      <c r="J38" s="1134"/>
      <c r="K38" s="1111"/>
    </row>
    <row r="39" spans="1:11" ht="21" hidden="1" customHeight="1" x14ac:dyDescent="0.6">
      <c r="A39" s="1096"/>
      <c r="B39" s="1097" t="s">
        <v>243</v>
      </c>
      <c r="C39" s="713"/>
      <c r="D39" s="1098">
        <f>+D41</f>
        <v>0</v>
      </c>
      <c r="E39" s="1098">
        <f t="shared" ref="E39:J39" si="20">+E41</f>
        <v>0</v>
      </c>
      <c r="F39" s="1098">
        <f t="shared" si="20"/>
        <v>0</v>
      </c>
      <c r="G39" s="1098">
        <f t="shared" si="20"/>
        <v>0</v>
      </c>
      <c r="H39" s="1098">
        <f t="shared" si="20"/>
        <v>0</v>
      </c>
      <c r="I39" s="1098">
        <f t="shared" si="20"/>
        <v>0</v>
      </c>
      <c r="J39" s="1098">
        <f t="shared" si="20"/>
        <v>0</v>
      </c>
      <c r="K39" s="1099"/>
    </row>
    <row r="40" spans="1:11" ht="54" hidden="1" customHeight="1" x14ac:dyDescent="0.25">
      <c r="A40" s="1105" t="str">
        <f>+[7]ระบบการควบคุมฯ!A145</f>
        <v>3.3.2</v>
      </c>
      <c r="B40" s="1085" t="str">
        <f>+[7]ระบบการควบคุมฯ!B145</f>
        <v>ปรับปรุงซ่อมแซมห้องปฏิบัติการวิทยาศาสตร์</v>
      </c>
      <c r="C40" s="1086" t="str">
        <f>+[7]ระบบการควบคุมฯ!C145</f>
        <v>ศธ 04002/ว47614 ลว.  31 ตค 68 โอนครั้งที่ 23</v>
      </c>
      <c r="D40" s="1135"/>
      <c r="E40" s="1135"/>
      <c r="F40" s="1135"/>
      <c r="G40" s="1135"/>
      <c r="H40" s="1135"/>
      <c r="I40" s="1135"/>
      <c r="J40" s="1135"/>
      <c r="K40" s="1088"/>
    </row>
    <row r="41" spans="1:11" ht="21" hidden="1" customHeight="1" x14ac:dyDescent="0.6">
      <c r="A41" s="1089" t="str">
        <f>+[7]ระบบการควบคุมฯ!A146</f>
        <v>1)</v>
      </c>
      <c r="B41" s="1090" t="str">
        <f>+[7]ระบบการควบคุมฯ!B146</f>
        <v xml:space="preserve"> โรงเรียนวัดเขียนเขต </v>
      </c>
      <c r="C41" s="716" t="str">
        <f>+[7]ระบบการควบคุมฯ!C146</f>
        <v>20004 33006300 3110064</v>
      </c>
      <c r="D41" s="1123">
        <f>+[7]ระบบการควบคุมฯ!F145</f>
        <v>0</v>
      </c>
      <c r="E41" s="1123">
        <f>+[7]ระบบการควบคุมฯ!G145+[7]ระบบการควบคุมฯ!H145</f>
        <v>0</v>
      </c>
      <c r="F41" s="1123">
        <f>+[7]ระบบการควบคุมฯ!I145+[7]ระบบการควบคุมฯ!J145</f>
        <v>0</v>
      </c>
      <c r="G41" s="1123">
        <f>+[7]ระบบการควบคุมฯ!K145+[7]ระบบการควบคุมฯ!L145</f>
        <v>0</v>
      </c>
      <c r="H41" s="1123"/>
      <c r="I41" s="1123"/>
      <c r="J41" s="1123">
        <f>+D41-E41-F41-G41</f>
        <v>0</v>
      </c>
      <c r="K41" s="1092"/>
    </row>
    <row r="42" spans="1:11" ht="42" hidden="1" customHeight="1" x14ac:dyDescent="0.6">
      <c r="A42" s="1089"/>
      <c r="B42" s="1090"/>
      <c r="C42" s="716"/>
      <c r="D42" s="1091"/>
      <c r="E42" s="1091"/>
      <c r="F42" s="1091"/>
      <c r="G42" s="1091"/>
      <c r="H42" s="1091"/>
      <c r="I42" s="1091"/>
      <c r="J42" s="1091"/>
      <c r="K42" s="1092"/>
    </row>
    <row r="43" spans="1:11" ht="21" hidden="1" customHeight="1" x14ac:dyDescent="0.6">
      <c r="A43" s="1089"/>
      <c r="B43" s="1090"/>
      <c r="C43" s="716"/>
      <c r="D43" s="1091"/>
      <c r="E43" s="1091"/>
      <c r="F43" s="1091"/>
      <c r="G43" s="1091"/>
      <c r="H43" s="1091"/>
      <c r="I43" s="1091"/>
      <c r="J43" s="1091"/>
      <c r="K43" s="1092"/>
    </row>
    <row r="44" spans="1:11" s="6" customFormat="1" ht="48" customHeight="1" x14ac:dyDescent="0.25">
      <c r="A44" s="1136">
        <f>+[7]ระบบการควบคุมฯ!A378</f>
        <v>5.4</v>
      </c>
      <c r="B44" s="1137" t="str">
        <f>+[7]ระบบการควบคุมฯ!B378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44" s="1079" t="str">
        <f>+[7]ระบบการควบคุมฯ!C378</f>
        <v>20004 69 00135 00000</v>
      </c>
      <c r="D44" s="1080">
        <f>+D45</f>
        <v>84000</v>
      </c>
      <c r="E44" s="1080">
        <f t="shared" ref="E44:I44" si="21">+E45</f>
        <v>84000</v>
      </c>
      <c r="F44" s="1080">
        <f t="shared" si="21"/>
        <v>0</v>
      </c>
      <c r="G44" s="1080">
        <f t="shared" si="21"/>
        <v>0</v>
      </c>
      <c r="H44" s="1080">
        <f t="shared" si="21"/>
        <v>0</v>
      </c>
      <c r="I44" s="1080">
        <f t="shared" si="21"/>
        <v>0</v>
      </c>
      <c r="J44" s="1080">
        <f>+J45</f>
        <v>0</v>
      </c>
      <c r="K44" s="1138"/>
    </row>
    <row r="45" spans="1:11" ht="22.2" customHeight="1" x14ac:dyDescent="0.6">
      <c r="A45" s="1139"/>
      <c r="B45" s="1140" t="str">
        <f>+[7]ระบบการควบคุมฯ!B380</f>
        <v>งบลงทุน  ค่าที่ดินและสิ่งก่อสร้าง 6911320</v>
      </c>
      <c r="C45" s="1141"/>
      <c r="D45" s="1142">
        <f>+D46+D51+D58</f>
        <v>84000</v>
      </c>
      <c r="E45" s="1142">
        <f t="shared" ref="E45:J45" si="22">+E46+E51+E58</f>
        <v>84000</v>
      </c>
      <c r="F45" s="1142">
        <f t="shared" si="22"/>
        <v>0</v>
      </c>
      <c r="G45" s="1142">
        <f t="shared" si="22"/>
        <v>0</v>
      </c>
      <c r="H45" s="1142">
        <f t="shared" si="22"/>
        <v>0</v>
      </c>
      <c r="I45" s="1142">
        <f t="shared" si="22"/>
        <v>0</v>
      </c>
      <c r="J45" s="1142">
        <f t="shared" si="22"/>
        <v>0</v>
      </c>
      <c r="K45" s="1143"/>
    </row>
    <row r="46" spans="1:11" ht="26.4" customHeight="1" x14ac:dyDescent="0.25">
      <c r="A46" s="1144" t="str">
        <f>+[7]ระบบการควบคุมฯ!A381</f>
        <v>5.4.1</v>
      </c>
      <c r="B46" s="1145" t="str">
        <f>+[7]ระบบการควบคุมฯ!B381</f>
        <v xml:space="preserve">ก่อสร้างปรับปรุงซ่อมแซมอาคารเรียนอาคารประกอบและสิ่งก่อสร้างอื่น </v>
      </c>
      <c r="C46" s="1146" t="str">
        <f>+[7]ระบบการควบคุมฯ!C381</f>
        <v>ศธ04002/ว50349 ลว.12 ธ.ค 68 โอนครั้งที่ 153</v>
      </c>
      <c r="D46" s="1133">
        <f>+D47</f>
        <v>84000</v>
      </c>
      <c r="E46" s="1133">
        <f t="shared" ref="E46:J46" si="23">+E47</f>
        <v>84000</v>
      </c>
      <c r="F46" s="1133">
        <f t="shared" si="23"/>
        <v>0</v>
      </c>
      <c r="G46" s="1133">
        <f t="shared" si="23"/>
        <v>0</v>
      </c>
      <c r="H46" s="1133">
        <f t="shared" si="23"/>
        <v>0</v>
      </c>
      <c r="I46" s="1133">
        <f t="shared" si="23"/>
        <v>0</v>
      </c>
      <c r="J46" s="1133">
        <f t="shared" si="23"/>
        <v>0</v>
      </c>
      <c r="K46" s="1147"/>
    </row>
    <row r="47" spans="1:11" ht="30" customHeight="1" x14ac:dyDescent="0.25">
      <c r="A47" s="1148" t="str">
        <f>+[7]ระบบการควบคุมฯ!A382</f>
        <v>1)</v>
      </c>
      <c r="B47" s="1149" t="str">
        <f>+[7]ระบบการควบคุมฯ!B382</f>
        <v>โรงเรียนวัดจตุพิธวราวาส</v>
      </c>
      <c r="C47" s="1150" t="str">
        <f>+[7]ระบบการควบคุมฯ!C382</f>
        <v>200043300B8003210261</v>
      </c>
      <c r="D47" s="1151">
        <f>+[7]ระบบการควบคุมฯ!D382</f>
        <v>84000</v>
      </c>
      <c r="E47" s="1152">
        <f>+[7]ระบบการควบคุมฯ!G382+[7]ระบบการควบคุมฯ!H382</f>
        <v>84000</v>
      </c>
      <c r="F47" s="1153">
        <f>+[7]ระบบการควบคุมฯ!I382+[7]ระบบการควบคุมฯ!J382</f>
        <v>0</v>
      </c>
      <c r="G47" s="1154">
        <f>+[7]ระบบการควบคุมฯ!K382+[7]ระบบการควบคุมฯ!L382</f>
        <v>0</v>
      </c>
      <c r="H47" s="1155"/>
      <c r="I47" s="1156"/>
      <c r="J47" s="1157">
        <f>D47-E47-F47-G47</f>
        <v>0</v>
      </c>
      <c r="K47" s="1158"/>
    </row>
    <row r="48" spans="1:11" ht="21" customHeight="1" x14ac:dyDescent="0.25">
      <c r="A48" s="1148"/>
      <c r="B48" s="1149" t="str">
        <f>+[7]โครงการโรงเรียนคุณภาพ!E252</f>
        <v>ผูกพัน  ครบ 12 ก.พ.69</v>
      </c>
      <c r="C48" s="1150"/>
      <c r="D48" s="1159"/>
      <c r="E48" s="1153"/>
      <c r="F48" s="1153"/>
      <c r="G48" s="1160"/>
      <c r="H48" s="1155"/>
      <c r="I48" s="1156"/>
      <c r="J48" s="1157"/>
      <c r="K48" s="1161"/>
    </row>
    <row r="49" spans="1:11" s="6" customFormat="1" ht="57.6" hidden="1" customHeight="1" x14ac:dyDescent="0.25">
      <c r="A49" s="1162">
        <f>+[7]ระบบการควบคุมฯ!A384</f>
        <v>0</v>
      </c>
      <c r="B49" s="1163">
        <f>+[7]ระบบการควบคุมฯ!B384</f>
        <v>0</v>
      </c>
      <c r="C49" s="1164">
        <f>+[7]ระบบการควบคุมฯ!C384</f>
        <v>0</v>
      </c>
      <c r="D49" s="1123"/>
      <c r="E49" s="1152"/>
      <c r="F49" s="1153"/>
      <c r="G49" s="1154"/>
      <c r="H49" s="1155"/>
      <c r="I49" s="1156"/>
      <c r="J49" s="1157">
        <f>D49-E49-F49-G49</f>
        <v>0</v>
      </c>
      <c r="K49" s="1165"/>
    </row>
    <row r="50" spans="1:11" ht="21" hidden="1" customHeight="1" x14ac:dyDescent="0.25">
      <c r="A50" s="1162"/>
      <c r="B50" s="1163" t="str">
        <f>+[7]โครงการโรงเรียนคุณภาพ!E283</f>
        <v>ผูกพันครบ  20 มีค 68</v>
      </c>
      <c r="C50" s="1166">
        <f>+[7]ระบบการควบคุมฯ!C385</f>
        <v>0</v>
      </c>
      <c r="D50" s="1167"/>
      <c r="E50" s="1153"/>
      <c r="F50" s="1153"/>
      <c r="G50" s="1160"/>
      <c r="H50" s="1168"/>
      <c r="I50" s="1169"/>
      <c r="J50" s="1170"/>
      <c r="K50" s="1165"/>
    </row>
    <row r="51" spans="1:11" ht="21" hidden="1" customHeight="1" x14ac:dyDescent="0.25">
      <c r="A51" s="1171" t="str">
        <f>+[7]ระบบการควบคุมฯ!A388</f>
        <v>5.4.2</v>
      </c>
      <c r="B51" s="1172" t="str">
        <f>+[7]ระบบการควบคุมฯ!B388</f>
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</c>
      <c r="C51" s="1173" t="str">
        <f>+[7]ระบบการควบคุมฯ!C388</f>
        <v>ศธ04002/ว2239 ลว.27 พค 68 โอนครั้งที่ 519</v>
      </c>
      <c r="D51" s="1133">
        <f>+D52+D54</f>
        <v>0</v>
      </c>
      <c r="E51" s="1133">
        <f t="shared" ref="E51:G51" si="24">+E52+E54</f>
        <v>0</v>
      </c>
      <c r="F51" s="1133">
        <f t="shared" si="24"/>
        <v>0</v>
      </c>
      <c r="G51" s="1133">
        <f t="shared" si="24"/>
        <v>0</v>
      </c>
      <c r="H51" s="1174"/>
      <c r="I51" s="1175"/>
      <c r="J51" s="1176">
        <f>D51-E51-F51-G51</f>
        <v>0</v>
      </c>
      <c r="K51" s="1177"/>
    </row>
    <row r="52" spans="1:11" s="6" customFormat="1" ht="21" hidden="1" customHeight="1" x14ac:dyDescent="0.25">
      <c r="A52" s="1162" t="str">
        <f>+[7]ระบบการควบคุมฯ!A389</f>
        <v>1)</v>
      </c>
      <c r="B52" s="1163" t="str">
        <f>+[7]ระบบการควบคุมฯ!B389</f>
        <v xml:space="preserve">โรงเรียนวัดประยูรธรรมาราม </v>
      </c>
      <c r="C52" s="1164" t="str">
        <f>+[7]ระบบการควบคุมฯ!C389</f>
        <v>20004  3300 B800 321ZZZZ</v>
      </c>
      <c r="D52" s="1123">
        <f>+[7]ระบบการควบคุมฯ!F389</f>
        <v>0</v>
      </c>
      <c r="E52" s="1152">
        <f>+[7]ระบบการควบคุมฯ!G389+[7]ระบบการควบคุมฯ!H389</f>
        <v>0</v>
      </c>
      <c r="F52" s="1153"/>
      <c r="G52" s="1154">
        <f>+[7]ระบบการควบคุมฯ!K389+[7]ระบบการควบคุมฯ!L389</f>
        <v>0</v>
      </c>
      <c r="H52" s="1155"/>
      <c r="I52" s="1156"/>
      <c r="J52" s="1157">
        <f t="shared" ref="J52:J57" si="25">D52-E52-F52-G52</f>
        <v>0</v>
      </c>
      <c r="K52" s="1165"/>
    </row>
    <row r="53" spans="1:11" ht="21" hidden="1" customHeight="1" x14ac:dyDescent="0.25">
      <c r="A53" s="1178"/>
      <c r="B53" s="1179" t="str">
        <f>+[7]ระบบการควบคุมฯ!B390</f>
        <v>ผูกพัน 10 มิ.ย. 68 ครบ 9 ส.ค. 68</v>
      </c>
      <c r="C53" s="1180"/>
      <c r="D53" s="1123"/>
      <c r="E53" s="1152"/>
      <c r="F53" s="1153"/>
      <c r="G53" s="1154"/>
      <c r="H53" s="1155"/>
      <c r="I53" s="1156"/>
      <c r="J53" s="1157">
        <f t="shared" si="25"/>
        <v>0</v>
      </c>
      <c r="K53" s="1165"/>
    </row>
    <row r="54" spans="1:11" ht="63" hidden="1" customHeight="1" x14ac:dyDescent="0.25">
      <c r="A54" s="1178" t="str">
        <f>+[7]ระบบการควบคุมฯ!A391</f>
        <v>2)</v>
      </c>
      <c r="B54" s="1181" t="str">
        <f>+[7]ระบบการควบคุมฯ!B391</f>
        <v xml:space="preserve">โรงเรียนชุมชนวัดพิชิตปิตยาราม  </v>
      </c>
      <c r="C54" s="1182" t="str">
        <f>+[7]ระบบการควบคุมฯ!C391</f>
        <v>20004  3300 B800 321ZZZZ</v>
      </c>
      <c r="D54" s="1123">
        <f>+[7]ระบบการควบคุมฯ!F391</f>
        <v>0</v>
      </c>
      <c r="E54" s="1152">
        <f>+[7]ระบบการควบคุมฯ!G391+[7]ระบบการควบคุมฯ!H391</f>
        <v>0</v>
      </c>
      <c r="F54" s="1153"/>
      <c r="G54" s="1154">
        <f>+[7]ระบบการควบคุมฯ!K391+[7]ระบบการควบคุมฯ!L391</f>
        <v>0</v>
      </c>
      <c r="H54" s="1155"/>
      <c r="I54" s="1156"/>
      <c r="J54" s="1157">
        <f t="shared" si="25"/>
        <v>0</v>
      </c>
      <c r="K54" s="1165"/>
    </row>
    <row r="55" spans="1:11" ht="50.4" hidden="1" customHeight="1" x14ac:dyDescent="0.25">
      <c r="A55" s="1162"/>
      <c r="B55" s="1163" t="str">
        <f>+[7]ระบบการควบคุมฯ!B392</f>
        <v>ผูกพัน 26 มิ.ย. 68 ครบ 4 ส.ค. 68</v>
      </c>
      <c r="C55" s="1150"/>
      <c r="D55" s="1123"/>
      <c r="E55" s="1152"/>
      <c r="F55" s="1153"/>
      <c r="G55" s="1154"/>
      <c r="H55" s="1155"/>
      <c r="I55" s="1156"/>
      <c r="J55" s="1157">
        <f t="shared" si="25"/>
        <v>0</v>
      </c>
      <c r="K55" s="1165"/>
    </row>
    <row r="56" spans="1:11" ht="21" hidden="1" customHeight="1" x14ac:dyDescent="0.25">
      <c r="A56" s="1162"/>
      <c r="B56" s="1181"/>
      <c r="C56" s="1182"/>
      <c r="D56" s="1123"/>
      <c r="E56" s="1152"/>
      <c r="F56" s="1153"/>
      <c r="G56" s="1154"/>
      <c r="H56" s="1155"/>
      <c r="I56" s="1156"/>
      <c r="J56" s="1157">
        <f t="shared" si="25"/>
        <v>0</v>
      </c>
      <c r="K56" s="1165"/>
    </row>
    <row r="57" spans="1:11" ht="45" hidden="1" customHeight="1" x14ac:dyDescent="0.25">
      <c r="A57" s="1162"/>
      <c r="B57" s="1181"/>
      <c r="C57" s="1182"/>
      <c r="D57" s="1123"/>
      <c r="E57" s="1152"/>
      <c r="F57" s="1153"/>
      <c r="G57" s="1154"/>
      <c r="H57" s="1155"/>
      <c r="I57" s="1156"/>
      <c r="J57" s="1157">
        <f t="shared" si="25"/>
        <v>0</v>
      </c>
      <c r="K57" s="1165"/>
    </row>
    <row r="58" spans="1:11" ht="63" hidden="1" customHeight="1" x14ac:dyDescent="0.25">
      <c r="A58" s="1183" t="str">
        <f>+[7]ระบบการควบคุมฯ!A400</f>
        <v>5.4.3</v>
      </c>
      <c r="B58" s="1184" t="str">
        <f>+[7]ระบบการควบคุมฯ!B400</f>
        <v xml:space="preserve">ห้องน้ำห้องส้วมนักเรียนหญิง 4 ที่/49 </v>
      </c>
      <c r="C58" s="1146" t="str">
        <f>+[7]ระบบการควบคุมฯ!C400</f>
        <v>ศธ04002/ว50349 ลว.12 ธ.ค 68 โอนครั้งที่ 153</v>
      </c>
      <c r="D58" s="1133">
        <f>SUM(D59:D62)</f>
        <v>0</v>
      </c>
      <c r="E58" s="1133">
        <f t="shared" ref="E58:J58" si="26">SUM(E59:E62)</f>
        <v>0</v>
      </c>
      <c r="F58" s="1133">
        <f t="shared" si="26"/>
        <v>0</v>
      </c>
      <c r="G58" s="1133">
        <f t="shared" si="26"/>
        <v>0</v>
      </c>
      <c r="H58" s="1133">
        <f t="shared" si="26"/>
        <v>0</v>
      </c>
      <c r="I58" s="1133">
        <f t="shared" si="26"/>
        <v>0</v>
      </c>
      <c r="J58" s="1133">
        <f t="shared" si="26"/>
        <v>0</v>
      </c>
      <c r="K58" s="1147"/>
    </row>
    <row r="59" spans="1:11" ht="46.2" hidden="1" customHeight="1" x14ac:dyDescent="0.25">
      <c r="A59" s="1162" t="str">
        <f>+[7]ระบบการควบคุมฯ!A402</f>
        <v>1)</v>
      </c>
      <c r="B59" s="1185" t="str">
        <f>+[7]ระบบการควบคุมฯ!B402</f>
        <v>โรงเรียนวัดแสงสรรค์</v>
      </c>
      <c r="C59" s="1182" t="str">
        <f>+[7]ระบบการควบคุมฯ!C402</f>
        <v>200043300B8003211259</v>
      </c>
      <c r="D59" s="1186">
        <f>+[7]ระบบการควบคุมฯ!D402</f>
        <v>0</v>
      </c>
      <c r="E59" s="1123">
        <f>+[7]ระบบการควบคุมฯ!G402+[7]ระบบการควบคุมฯ!H402</f>
        <v>0</v>
      </c>
      <c r="F59" s="1123">
        <f>+[7]ระบบการควบคุมฯ!I402+[7]ระบบการควบคุมฯ!J402</f>
        <v>0</v>
      </c>
      <c r="G59" s="1187">
        <f>+[7]ระบบการควบคุมฯ!K402+[7]ระบบการควบคุมฯ!L402</f>
        <v>0</v>
      </c>
      <c r="H59" s="1168"/>
      <c r="I59" s="1169"/>
      <c r="J59" s="1170">
        <f>+D59-E59-F59-G59</f>
        <v>0</v>
      </c>
      <c r="K59" s="1165"/>
    </row>
    <row r="60" spans="1:11" ht="21" hidden="1" customHeight="1" x14ac:dyDescent="0.25">
      <c r="A60" s="1162"/>
      <c r="B60" s="1188" t="str">
        <f>+[7]ระบบการควบคุมฯ!B403</f>
        <v>ครบ  20 มีค 68</v>
      </c>
      <c r="C60" s="1182"/>
      <c r="D60" s="1189"/>
      <c r="E60" s="1123"/>
      <c r="F60" s="1123"/>
      <c r="G60" s="1187"/>
      <c r="H60" s="1168"/>
      <c r="I60" s="1169"/>
      <c r="J60" s="1170"/>
      <c r="K60" s="1165"/>
    </row>
    <row r="61" spans="1:11" ht="21" hidden="1" customHeight="1" x14ac:dyDescent="0.25">
      <c r="A61" s="1162" t="str">
        <f>+[7]ระบบการควบคุมฯ!A404</f>
        <v>2)</v>
      </c>
      <c r="B61" s="1185" t="str">
        <f>+[7]ระบบการควบคุมฯ!B404</f>
        <v>โรงเรียนวัดแสงสรรค์</v>
      </c>
      <c r="C61" s="1182" t="str">
        <f>+[7]ระบบการควบคุมฯ!C404</f>
        <v>200043300B8003211260</v>
      </c>
      <c r="D61" s="1186">
        <f>+[7]ระบบการควบคุมฯ!D404</f>
        <v>0</v>
      </c>
      <c r="E61" s="1123">
        <f>+[7]ระบบการควบคุมฯ!G404+[7]ระบบการควบคุมฯ!H404</f>
        <v>0</v>
      </c>
      <c r="F61" s="1123">
        <f>+[7]ระบบการควบคุมฯ!I404+[7]ระบบการควบคุมฯ!J404</f>
        <v>0</v>
      </c>
      <c r="G61" s="1187">
        <f>+[7]ระบบการควบคุมฯ!K404+[7]ระบบการควบคุมฯ!L404</f>
        <v>0</v>
      </c>
      <c r="H61" s="1168"/>
      <c r="I61" s="1169"/>
      <c r="J61" s="1170">
        <f>+D61-E61-F61-G61</f>
        <v>0</v>
      </c>
      <c r="K61" s="1165"/>
    </row>
    <row r="62" spans="1:11" ht="21" hidden="1" customHeight="1" x14ac:dyDescent="0.25">
      <c r="A62" s="1162"/>
      <c r="B62" s="1188" t="str">
        <f>+[7]ระบบการควบคุมฯ!B405</f>
        <v>ครบ  18 มิย 68</v>
      </c>
      <c r="C62" s="1182"/>
      <c r="D62" s="1189"/>
      <c r="E62" s="1123"/>
      <c r="F62" s="1123"/>
      <c r="G62" s="1187"/>
      <c r="H62" s="1168"/>
      <c r="I62" s="1169"/>
      <c r="J62" s="1170"/>
      <c r="K62" s="1165"/>
    </row>
    <row r="63" spans="1:11" ht="42" hidden="1" customHeight="1" x14ac:dyDescent="0.25">
      <c r="A63" s="1162"/>
      <c r="B63" s="1181"/>
      <c r="C63" s="1182"/>
      <c r="D63" s="1189"/>
      <c r="E63" s="1123"/>
      <c r="F63" s="1123"/>
      <c r="G63" s="1187"/>
      <c r="H63" s="1168"/>
      <c r="I63" s="1169"/>
      <c r="J63" s="1170"/>
      <c r="K63" s="1165"/>
    </row>
    <row r="64" spans="1:11" ht="21" hidden="1" customHeight="1" x14ac:dyDescent="0.25">
      <c r="A64" s="1162"/>
      <c r="B64" s="1181"/>
      <c r="C64" s="1182"/>
      <c r="D64" s="1189"/>
      <c r="E64" s="1123"/>
      <c r="F64" s="1123"/>
      <c r="G64" s="1187"/>
      <c r="H64" s="1168"/>
      <c r="I64" s="1169"/>
      <c r="J64" s="1170"/>
      <c r="K64" s="1165"/>
    </row>
    <row r="65" spans="1:11" ht="21" hidden="1" customHeight="1" x14ac:dyDescent="0.25">
      <c r="A65" s="1162"/>
      <c r="B65" s="1181"/>
      <c r="C65" s="1182"/>
      <c r="D65" s="1189"/>
      <c r="E65" s="1123"/>
      <c r="F65" s="1123"/>
      <c r="G65" s="1187"/>
      <c r="H65" s="1168"/>
      <c r="I65" s="1169"/>
      <c r="J65" s="1170"/>
      <c r="K65" s="1165"/>
    </row>
    <row r="66" spans="1:11" ht="21" hidden="1" customHeight="1" x14ac:dyDescent="0.25">
      <c r="A66" s="1148"/>
      <c r="B66" s="1181"/>
      <c r="C66" s="1182"/>
      <c r="D66" s="1189"/>
      <c r="E66" s="1123"/>
      <c r="F66" s="1123"/>
      <c r="G66" s="1187"/>
      <c r="H66" s="1168"/>
      <c r="I66" s="1169"/>
      <c r="J66" s="1170"/>
      <c r="K66" s="1165"/>
    </row>
    <row r="67" spans="1:11" ht="21" hidden="1" customHeight="1" x14ac:dyDescent="0.45">
      <c r="A67" s="1190">
        <v>1.3</v>
      </c>
      <c r="B67" s="1137" t="str">
        <f>+[7]ระบบการควบคุมฯ!B413</f>
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</c>
      <c r="C67" s="1079" t="str">
        <f>+[7]ระบบการควบคุมฯ!C413</f>
        <v>20004 69 00079 00000</v>
      </c>
      <c r="D67" s="1080">
        <f>+D68+D72</f>
        <v>0</v>
      </c>
      <c r="E67" s="1080">
        <f t="shared" ref="E67:J67" si="27">+E68+E72</f>
        <v>0</v>
      </c>
      <c r="F67" s="1080">
        <f t="shared" si="27"/>
        <v>0</v>
      </c>
      <c r="G67" s="1080">
        <f t="shared" si="27"/>
        <v>0</v>
      </c>
      <c r="H67" s="1080">
        <f t="shared" si="27"/>
        <v>0</v>
      </c>
      <c r="I67" s="1080">
        <f t="shared" si="27"/>
        <v>0</v>
      </c>
      <c r="J67" s="1080">
        <f t="shared" si="27"/>
        <v>0</v>
      </c>
      <c r="K67" s="1191"/>
    </row>
    <row r="68" spans="1:11" ht="63" hidden="1" customHeight="1" x14ac:dyDescent="0.6">
      <c r="A68" s="1096"/>
      <c r="B68" s="1192"/>
      <c r="C68" s="713"/>
      <c r="D68" s="1098">
        <f>+D69+D74</f>
        <v>0</v>
      </c>
      <c r="E68" s="1098">
        <f t="shared" ref="E68:J68" si="28">+E69+E74</f>
        <v>0</v>
      </c>
      <c r="F68" s="1098">
        <f t="shared" si="28"/>
        <v>0</v>
      </c>
      <c r="G68" s="1098">
        <f t="shared" si="28"/>
        <v>0</v>
      </c>
      <c r="H68" s="1098">
        <f t="shared" si="28"/>
        <v>0</v>
      </c>
      <c r="I68" s="1098">
        <f t="shared" si="28"/>
        <v>0</v>
      </c>
      <c r="J68" s="1098">
        <f t="shared" si="28"/>
        <v>0</v>
      </c>
      <c r="K68" s="1193"/>
    </row>
    <row r="69" spans="1:11" ht="21" hidden="1" customHeight="1" x14ac:dyDescent="0.25">
      <c r="A69" s="1194" t="s">
        <v>143</v>
      </c>
      <c r="B69" s="1195" t="str">
        <f>+[7]ระบบการควบคุมฯ!B421</f>
        <v>เงินชดเชยค่างานก่อสร้างตามสัญญาแบบปรับราคาได้ (ค่า K)</v>
      </c>
      <c r="C69" s="1146" t="str">
        <f>+[7]ระบบการควบคุมฯ!C421</f>
        <v>ศธ04002/ว4285 ลว.13 กย 67 โอนครั้งที่ 401</v>
      </c>
      <c r="D69" s="711">
        <f>+D70</f>
        <v>0</v>
      </c>
      <c r="E69" s="711">
        <f t="shared" ref="E69:J69" si="29">+E70</f>
        <v>0</v>
      </c>
      <c r="F69" s="711">
        <f t="shared" si="29"/>
        <v>0</v>
      </c>
      <c r="G69" s="711">
        <f t="shared" si="29"/>
        <v>0</v>
      </c>
      <c r="H69" s="711">
        <f t="shared" si="29"/>
        <v>0</v>
      </c>
      <c r="I69" s="711">
        <f t="shared" si="29"/>
        <v>0</v>
      </c>
      <c r="J69" s="711">
        <f t="shared" si="29"/>
        <v>0</v>
      </c>
      <c r="K69" s="1147"/>
    </row>
    <row r="70" spans="1:11" ht="21" hidden="1" customHeight="1" x14ac:dyDescent="0.25">
      <c r="A70" s="1148" t="str">
        <f>+[7]ระบบการควบคุมฯ!A422</f>
        <v>1)</v>
      </c>
      <c r="B70" s="1196" t="str">
        <f>+[7]ระบบการควบคุมฯ!B422</f>
        <v>โรงเรียนธัญญสิทธิศิลป์</v>
      </c>
      <c r="C70" s="1197" t="str">
        <f>+[7]ระบบการควบคุมฯ!C422</f>
        <v>20004 3100B600 321YYY</v>
      </c>
      <c r="D70" s="1159">
        <f>+[7]ระบบการควบคุมฯ!D422</f>
        <v>0</v>
      </c>
      <c r="E70" s="1159">
        <f>+[7]ระบบการควบคุมฯ!E422</f>
        <v>0</v>
      </c>
      <c r="F70" s="1159">
        <f>+[7]ระบบการควบคุมฯ!F422</f>
        <v>0</v>
      </c>
      <c r="G70" s="1159">
        <f>+[7]ระบบการควบคุมฯ!G422</f>
        <v>0</v>
      </c>
      <c r="H70" s="1159">
        <f>+[7]ระบบการควบคุมฯ!H422</f>
        <v>0</v>
      </c>
      <c r="I70" s="1159">
        <f>+[7]ระบบการควบคุมฯ!I422</f>
        <v>0</v>
      </c>
      <c r="J70" s="1159">
        <f>+[7]ระบบการควบคุมฯ!J422</f>
        <v>0</v>
      </c>
      <c r="K70" s="1158"/>
    </row>
    <row r="71" spans="1:11" ht="21" hidden="1" customHeight="1" x14ac:dyDescent="0.25">
      <c r="A71" s="1148"/>
      <c r="B71" s="1198" t="str">
        <f>+[7]ยุธศาสตร์เรียนดีปร3100116003211!E381</f>
        <v>ทำสัญญญา  9 มค 66 ครบ 25 มีค 66</v>
      </c>
      <c r="C71" s="1197"/>
      <c r="D71" s="1159"/>
      <c r="E71" s="1159"/>
      <c r="F71" s="1159"/>
      <c r="G71" s="1159"/>
      <c r="H71" s="1159"/>
      <c r="I71" s="1159"/>
      <c r="J71" s="1159"/>
      <c r="K71" s="1161"/>
    </row>
    <row r="72" spans="1:11" ht="21" hidden="1" customHeight="1" x14ac:dyDescent="0.6">
      <c r="A72" s="1139"/>
      <c r="B72" s="1140" t="str">
        <f>+[7]ระบบการควบคุมฯ!B414</f>
        <v>งบลงทุน  ค่าครุภัณฑ์ 6911310</v>
      </c>
      <c r="C72" s="1141">
        <f>+C68</f>
        <v>0</v>
      </c>
      <c r="D72" s="1142">
        <f>+D74</f>
        <v>0</v>
      </c>
      <c r="E72" s="1142">
        <f t="shared" ref="E72:J72" si="30">+E74</f>
        <v>0</v>
      </c>
      <c r="F72" s="1142">
        <f t="shared" si="30"/>
        <v>0</v>
      </c>
      <c r="G72" s="1142">
        <f t="shared" si="30"/>
        <v>0</v>
      </c>
      <c r="H72" s="1142">
        <f t="shared" si="30"/>
        <v>0</v>
      </c>
      <c r="I72" s="1142">
        <f t="shared" si="30"/>
        <v>0</v>
      </c>
      <c r="J72" s="1142">
        <f t="shared" si="30"/>
        <v>0</v>
      </c>
      <c r="K72" s="1143"/>
    </row>
    <row r="73" spans="1:11" ht="21" hidden="1" customHeight="1" x14ac:dyDescent="0.6">
      <c r="A73" s="1199"/>
      <c r="B73" s="1200" t="str">
        <f>+[7]ระบบการควบคุมฯ!B415</f>
        <v>ครุภัณฑ์การศึกษา 120611</v>
      </c>
      <c r="C73" s="1201"/>
      <c r="D73" s="1202">
        <f>+D74</f>
        <v>0</v>
      </c>
      <c r="E73" s="1202">
        <f t="shared" ref="E73:J74" si="31">+E74</f>
        <v>0</v>
      </c>
      <c r="F73" s="1202">
        <f t="shared" si="31"/>
        <v>0</v>
      </c>
      <c r="G73" s="1202">
        <f t="shared" si="31"/>
        <v>0</v>
      </c>
      <c r="H73" s="1202">
        <f t="shared" si="31"/>
        <v>0</v>
      </c>
      <c r="I73" s="1202">
        <f t="shared" si="31"/>
        <v>0</v>
      </c>
      <c r="J73" s="1202">
        <f t="shared" si="31"/>
        <v>0</v>
      </c>
      <c r="K73" s="1203"/>
    </row>
    <row r="74" spans="1:11" ht="21" hidden="1" customHeight="1" x14ac:dyDescent="0.25">
      <c r="A74" s="1194" t="s">
        <v>144</v>
      </c>
      <c r="B74" s="1195" t="str">
        <f>+[7]ระบบการควบคุมฯ!B416</f>
        <v xml:space="preserve">โต๊ะเก้าอี้นักเรียนระดับประถมศึกษา ชุดละ 1,500 บาท </v>
      </c>
      <c r="C74" s="1146" t="str">
        <f>+[7]ระบบการควบคุมฯ!C416</f>
        <v>ศธ04002/ว1802 ลว.8 พค 67 โอนครั้งที่ 7</v>
      </c>
      <c r="D74" s="711">
        <f>+D75</f>
        <v>0</v>
      </c>
      <c r="E74" s="711">
        <f t="shared" si="31"/>
        <v>0</v>
      </c>
      <c r="F74" s="711">
        <f t="shared" si="31"/>
        <v>0</v>
      </c>
      <c r="G74" s="711">
        <f t="shared" si="31"/>
        <v>0</v>
      </c>
      <c r="H74" s="711">
        <f t="shared" si="31"/>
        <v>0</v>
      </c>
      <c r="I74" s="711">
        <f t="shared" si="31"/>
        <v>0</v>
      </c>
      <c r="J74" s="711">
        <f t="shared" si="31"/>
        <v>0</v>
      </c>
      <c r="K74" s="1147"/>
    </row>
    <row r="75" spans="1:11" ht="21" hidden="1" customHeight="1" x14ac:dyDescent="0.45">
      <c r="A75" s="1148" t="str">
        <f>+[7]ระบบการควบคุมฯ!A444</f>
        <v>1)</v>
      </c>
      <c r="B75" s="1204" t="str">
        <f>+[7]ระบบการควบคุมฯ!B417</f>
        <v xml:space="preserve">โรงเรียนชุมชนบึงบา </v>
      </c>
      <c r="C75" s="718" t="str">
        <f>+[7]ระบบการควบคุมฯ!C417</f>
        <v>200043100B6003113826</v>
      </c>
      <c r="D75" s="1123"/>
      <c r="E75" s="1152"/>
      <c r="F75" s="1153"/>
      <c r="G75" s="1154"/>
      <c r="H75" s="1155"/>
      <c r="I75" s="1156"/>
      <c r="J75" s="1157">
        <f t="shared" ref="J75" si="32">D75-E75-F75-G75</f>
        <v>0</v>
      </c>
      <c r="K75" s="1205"/>
    </row>
    <row r="76" spans="1:11" ht="21" hidden="1" customHeight="1" x14ac:dyDescent="0.6">
      <c r="A76" s="1162"/>
      <c r="B76" s="1204" t="str">
        <f>+[7]ระบบการควบคุมฯ!B418</f>
        <v>ผูกพันครบ 19 มิย 67</v>
      </c>
      <c r="C76" s="718">
        <f>+[7]ระบบการควบคุมฯ!C418</f>
        <v>4100392644</v>
      </c>
      <c r="D76" s="1206"/>
      <c r="E76" s="1207"/>
      <c r="F76" s="1207"/>
      <c r="G76" s="1208"/>
      <c r="H76" s="1209"/>
      <c r="I76" s="1210"/>
      <c r="J76" s="1211"/>
      <c r="K76" s="1212"/>
    </row>
    <row r="77" spans="1:11" ht="63" hidden="1" customHeight="1" x14ac:dyDescent="0.6">
      <c r="A77" s="1096"/>
      <c r="B77" s="1192" t="str">
        <f>+[7]ระบบการควบคุมฯ!B420</f>
        <v>งบลงทุน  ค่าที่ดินสิ่งก่อสร้าง 6711320</v>
      </c>
      <c r="C77" s="713"/>
      <c r="D77" s="1098">
        <f>+D78</f>
        <v>0</v>
      </c>
      <c r="E77" s="1098">
        <f t="shared" ref="E77:J77" si="33">+E78</f>
        <v>0</v>
      </c>
      <c r="F77" s="1098">
        <f t="shared" si="33"/>
        <v>0</v>
      </c>
      <c r="G77" s="1098">
        <f t="shared" si="33"/>
        <v>0</v>
      </c>
      <c r="H77" s="1098">
        <f t="shared" si="33"/>
        <v>0</v>
      </c>
      <c r="I77" s="1098">
        <f t="shared" si="33"/>
        <v>0</v>
      </c>
      <c r="J77" s="1098">
        <f t="shared" si="33"/>
        <v>0</v>
      </c>
      <c r="K77" s="1193"/>
    </row>
    <row r="78" spans="1:11" ht="21" hidden="1" customHeight="1" x14ac:dyDescent="0.25">
      <c r="A78" s="1194" t="str">
        <f>+[7]ระบบการควบคุมฯ!A421</f>
        <v>5.3.2</v>
      </c>
      <c r="B78" s="1195" t="str">
        <f>+[7]ระบบการควบคุมฯ!B421</f>
        <v>เงินชดเชยค่างานก่อสร้างตามสัญญาแบบปรับราคาได้ (ค่า K)</v>
      </c>
      <c r="C78" s="1146" t="str">
        <f>+[7]ระบบการควบคุมฯ!C421</f>
        <v>ศธ04002/ว4285 ลว.13 กย 67 โอนครั้งที่ 401</v>
      </c>
      <c r="D78" s="711">
        <f>SUM(D79:D81)</f>
        <v>0</v>
      </c>
      <c r="E78" s="711">
        <f t="shared" ref="E78:J78" si="34">SUM(E79:E81)</f>
        <v>0</v>
      </c>
      <c r="F78" s="711">
        <f t="shared" si="34"/>
        <v>0</v>
      </c>
      <c r="G78" s="711">
        <f t="shared" si="34"/>
        <v>0</v>
      </c>
      <c r="H78" s="711">
        <f t="shared" si="34"/>
        <v>0</v>
      </c>
      <c r="I78" s="711">
        <f t="shared" si="34"/>
        <v>0</v>
      </c>
      <c r="J78" s="711">
        <f t="shared" si="34"/>
        <v>0</v>
      </c>
      <c r="K78" s="1147"/>
    </row>
    <row r="79" spans="1:11" ht="21" hidden="1" customHeight="1" x14ac:dyDescent="0.6">
      <c r="A79" s="1213" t="str">
        <f>+[7]ระบบการควบคุมฯ!A422</f>
        <v>1)</v>
      </c>
      <c r="B79" s="1196" t="str">
        <f>+[7]ระบบการควบคุมฯ!B422</f>
        <v>โรงเรียนธัญญสิทธิศิลป์</v>
      </c>
      <c r="C79" s="1197" t="str">
        <f>+[7]ระบบการควบคุมฯ!C422</f>
        <v>20004 3100B600 321YYY</v>
      </c>
      <c r="D79" s="1123"/>
      <c r="E79" s="1152"/>
      <c r="F79" s="1153"/>
      <c r="G79" s="1154"/>
      <c r="H79" s="1155"/>
      <c r="I79" s="1156"/>
      <c r="J79" s="1157">
        <f t="shared" ref="J79:J81" si="35">D79-E79-F79-G79</f>
        <v>0</v>
      </c>
      <c r="K79" s="1214"/>
    </row>
    <row r="80" spans="1:11" ht="21" hidden="1" customHeight="1" x14ac:dyDescent="0.6">
      <c r="A80" s="1213" t="str">
        <f>+[7]ระบบการควบคุมฯ!A423</f>
        <v>2)</v>
      </c>
      <c r="B80" s="1196" t="str">
        <f>+[7]ระบบการควบคุมฯ!B423</f>
        <v>โรงเรียนชุมชนเลิศพินิจพิทยาคม</v>
      </c>
      <c r="C80" s="1197" t="str">
        <f>+[7]ระบบการควบคุมฯ!C423</f>
        <v>20004 3100B600 321YYY</v>
      </c>
      <c r="D80" s="1123"/>
      <c r="E80" s="1152"/>
      <c r="F80" s="1153"/>
      <c r="G80" s="1154"/>
      <c r="H80" s="1209"/>
      <c r="I80" s="1210"/>
      <c r="J80" s="1157">
        <f t="shared" si="35"/>
        <v>0</v>
      </c>
      <c r="K80" s="1215"/>
    </row>
    <row r="81" spans="1:11" ht="21" hidden="1" customHeight="1" x14ac:dyDescent="0.6">
      <c r="A81" s="1213" t="str">
        <f>+[7]ระบบการควบคุมฯ!A424</f>
        <v>3)</v>
      </c>
      <c r="B81" s="1196" t="str">
        <f>+[7]ระบบการควบคุมฯ!B424</f>
        <v>โรงเรียนชุมชนประชานิกรณ์อำนวยเวทย์</v>
      </c>
      <c r="C81" s="1197" t="str">
        <f>+[7]ระบบการควบคุมฯ!C424</f>
        <v>20004 3100B600 321YYY</v>
      </c>
      <c r="D81" s="1123"/>
      <c r="E81" s="1152"/>
      <c r="F81" s="1153"/>
      <c r="G81" s="1154"/>
      <c r="H81" s="1209"/>
      <c r="I81" s="1210"/>
      <c r="J81" s="1157">
        <f t="shared" si="35"/>
        <v>0</v>
      </c>
      <c r="K81" s="1216"/>
    </row>
    <row r="82" spans="1:11" ht="42" hidden="1" customHeight="1" x14ac:dyDescent="0.6">
      <c r="A82" s="1162"/>
      <c r="B82" s="1217"/>
      <c r="C82" s="1166"/>
      <c r="D82" s="1206"/>
      <c r="E82" s="1207"/>
      <c r="F82" s="1207"/>
      <c r="G82" s="1208"/>
      <c r="H82" s="1209"/>
      <c r="I82" s="1210"/>
      <c r="J82" s="1211">
        <f>D82-E82-F82-G82</f>
        <v>0</v>
      </c>
      <c r="K82" s="1218"/>
    </row>
    <row r="83" spans="1:11" ht="21" customHeight="1" x14ac:dyDescent="0.6">
      <c r="A83" s="1219" t="str">
        <f>+[7]ระบบการควบคุมฯ!A597</f>
        <v>ง</v>
      </c>
      <c r="B83" s="1220" t="str">
        <f>+[7]ระบบการควบคุมฯ!B597</f>
        <v>แผนงานพื้นฐานด้านการพัฒนาและเสริมสร้างศักยภาพทรัพยากรมนุษย์</v>
      </c>
      <c r="C83" s="708"/>
      <c r="D83" s="21">
        <f>+D84+D100</f>
        <v>20585750</v>
      </c>
      <c r="E83" s="21">
        <f t="shared" ref="E83:J83" si="36">+E84+E100</f>
        <v>7265600</v>
      </c>
      <c r="F83" s="21">
        <f t="shared" si="36"/>
        <v>0</v>
      </c>
      <c r="G83" s="21">
        <f t="shared" si="36"/>
        <v>12705837.310000001</v>
      </c>
      <c r="H83" s="21" t="e">
        <f t="shared" ca="1" si="36"/>
        <v>#REF!</v>
      </c>
      <c r="I83" s="21" t="e">
        <f t="shared" ca="1" si="36"/>
        <v>#REF!</v>
      </c>
      <c r="J83" s="21">
        <f t="shared" si="36"/>
        <v>614312.68999999948</v>
      </c>
      <c r="K83" s="279">
        <f t="shared" ref="E83:K86" si="37">+K84</f>
        <v>0</v>
      </c>
    </row>
    <row r="84" spans="1:11" ht="42" customHeight="1" x14ac:dyDescent="0.25">
      <c r="A84" s="280">
        <f>+[7]ระบบการควบคุมฯ!A600</f>
        <v>1</v>
      </c>
      <c r="B84" s="281" t="str">
        <f>+[7]ระบบการควบคุมฯ!B600</f>
        <v xml:space="preserve">ผลผลิตผู้จบการศึกษาก่อนประถมศึกษา </v>
      </c>
      <c r="C84" s="709" t="str">
        <f>+[7]ระบบการควบคุมฯ!C600</f>
        <v>20004 3720 1000 2000000</v>
      </c>
      <c r="D84" s="27">
        <f>+D85</f>
        <v>0</v>
      </c>
      <c r="E84" s="27">
        <f t="shared" si="37"/>
        <v>0</v>
      </c>
      <c r="F84" s="27">
        <f t="shared" si="37"/>
        <v>0</v>
      </c>
      <c r="G84" s="27">
        <f t="shared" si="37"/>
        <v>0</v>
      </c>
      <c r="H84" s="27">
        <f t="shared" si="37"/>
        <v>0</v>
      </c>
      <c r="I84" s="27">
        <f t="shared" si="37"/>
        <v>0</v>
      </c>
      <c r="J84" s="27">
        <f t="shared" si="37"/>
        <v>0</v>
      </c>
      <c r="K84" s="282">
        <f t="shared" si="37"/>
        <v>0</v>
      </c>
    </row>
    <row r="85" spans="1:11" ht="21" customHeight="1" x14ac:dyDescent="0.25">
      <c r="A85" s="283">
        <v>1.1000000000000001</v>
      </c>
      <c r="B85" s="284" t="str">
        <f>+[7]ระบบการควบคุมฯ!B605</f>
        <v xml:space="preserve">กิจกรรมการจัดการศึกษาก่อนประถมศึกษา  </v>
      </c>
      <c r="C85" s="710" t="str">
        <f>+[7]ระบบการควบคุมฯ!C605</f>
        <v>20004 68 05162 00000</v>
      </c>
      <c r="D85" s="26">
        <f>+D86</f>
        <v>0</v>
      </c>
      <c r="E85" s="26">
        <f t="shared" si="37"/>
        <v>0</v>
      </c>
      <c r="F85" s="26">
        <f t="shared" si="37"/>
        <v>0</v>
      </c>
      <c r="G85" s="26">
        <f t="shared" si="37"/>
        <v>0</v>
      </c>
      <c r="H85" s="26">
        <f t="shared" si="37"/>
        <v>0</v>
      </c>
      <c r="I85" s="26">
        <f t="shared" si="37"/>
        <v>0</v>
      </c>
      <c r="J85" s="26">
        <f t="shared" si="37"/>
        <v>0</v>
      </c>
      <c r="K85" s="285">
        <f t="shared" si="37"/>
        <v>0</v>
      </c>
    </row>
    <row r="86" spans="1:11" ht="21" hidden="1" customHeight="1" x14ac:dyDescent="0.6">
      <c r="A86" s="1221"/>
      <c r="B86" s="1222" t="str">
        <f>+[7]ระบบการควบคุมฯ!B603</f>
        <v>ค่าครุภัณฑ์ 6911310</v>
      </c>
      <c r="C86" s="713"/>
      <c r="D86" s="1098">
        <f>+D87</f>
        <v>0</v>
      </c>
      <c r="E86" s="1098">
        <f t="shared" si="37"/>
        <v>0</v>
      </c>
      <c r="F86" s="1098">
        <f t="shared" si="37"/>
        <v>0</v>
      </c>
      <c r="G86" s="1098">
        <f t="shared" si="37"/>
        <v>0</v>
      </c>
      <c r="H86" s="1098">
        <f t="shared" si="37"/>
        <v>0</v>
      </c>
      <c r="I86" s="1098">
        <f t="shared" si="37"/>
        <v>0</v>
      </c>
      <c r="J86" s="1098">
        <f t="shared" si="37"/>
        <v>0</v>
      </c>
      <c r="K86" s="1223"/>
    </row>
    <row r="87" spans="1:11" ht="21" hidden="1" customHeight="1" x14ac:dyDescent="0.6">
      <c r="A87" s="1221"/>
      <c r="B87" s="1222" t="str">
        <f>+[7]ระบบการควบคุมฯ!B662</f>
        <v>ครุภัณฑ์การศึกษา 120611</v>
      </c>
      <c r="C87" s="713"/>
      <c r="D87" s="1098">
        <f>+D88+D95</f>
        <v>0</v>
      </c>
      <c r="E87" s="1098">
        <f t="shared" ref="E87:J87" si="38">+E88+E95</f>
        <v>0</v>
      </c>
      <c r="F87" s="1098">
        <f t="shared" si="38"/>
        <v>0</v>
      </c>
      <c r="G87" s="1098">
        <f t="shared" si="38"/>
        <v>0</v>
      </c>
      <c r="H87" s="1098">
        <f t="shared" si="38"/>
        <v>0</v>
      </c>
      <c r="I87" s="1098">
        <f t="shared" si="38"/>
        <v>0</v>
      </c>
      <c r="J87" s="1098">
        <f t="shared" si="38"/>
        <v>0</v>
      </c>
      <c r="K87" s="1223"/>
    </row>
    <row r="88" spans="1:11" ht="21" hidden="1" customHeight="1" x14ac:dyDescent="0.25">
      <c r="A88" s="1224" t="s">
        <v>38</v>
      </c>
      <c r="B88" s="1225" t="str">
        <f>+[7]ระบบการควบคุมฯ!B663</f>
        <v>เครื่องเล่นสนามระดับก่อนประถมศึกษาแบบ 2</v>
      </c>
      <c r="C88" s="1226" t="str">
        <f>+[7]ระบบการควบคุมฯ!C663</f>
        <v>ศธ04002/ว1802 ลว.8 พค 67 โอนครั้งที่ 7</v>
      </c>
      <c r="D88" s="1227">
        <f>SUM(D89:D94)</f>
        <v>0</v>
      </c>
      <c r="E88" s="1227">
        <f t="shared" ref="E88:J88" si="39">SUM(E89:E94)</f>
        <v>0</v>
      </c>
      <c r="F88" s="1227">
        <f t="shared" si="39"/>
        <v>0</v>
      </c>
      <c r="G88" s="1227">
        <f t="shared" si="39"/>
        <v>0</v>
      </c>
      <c r="H88" s="1227">
        <f t="shared" si="39"/>
        <v>0</v>
      </c>
      <c r="I88" s="1227">
        <f t="shared" si="39"/>
        <v>0</v>
      </c>
      <c r="J88" s="1227">
        <f t="shared" si="39"/>
        <v>0</v>
      </c>
      <c r="K88" s="1228"/>
    </row>
    <row r="89" spans="1:11" ht="21" hidden="1" customHeight="1" x14ac:dyDescent="0.6">
      <c r="A89" s="1229" t="str">
        <f>+[7]ระบบการควบคุมฯ!A664</f>
        <v>1)</v>
      </c>
      <c r="B89" s="1230" t="str">
        <f>+[7]ระบบการควบคุมฯ!B664</f>
        <v>โรงเรียนทองพูลอุทิศ</v>
      </c>
      <c r="C89" s="1231" t="str">
        <f>+[7]ระบบการควบคุมฯ!C664</f>
        <v>20004350001003110490</v>
      </c>
      <c r="D89" s="1123"/>
      <c r="E89" s="1152"/>
      <c r="F89" s="1153"/>
      <c r="G89" s="1154"/>
      <c r="H89" s="1155"/>
      <c r="I89" s="1156"/>
      <c r="J89" s="1157">
        <f t="shared" ref="J89:J99" si="40">D89-E89-F89-G89</f>
        <v>0</v>
      </c>
      <c r="K89" s="1205"/>
    </row>
    <row r="90" spans="1:11" ht="21" hidden="1" customHeight="1" x14ac:dyDescent="0.6">
      <c r="A90" s="1229"/>
      <c r="B90" s="1230" t="str">
        <f>+[7]ระบบการควบคุมฯ!B665</f>
        <v>ผูกพัน ครบ 16 กค 67</v>
      </c>
      <c r="C90" s="1231">
        <f>+[7]ระบบการควบคุมฯ!C665</f>
        <v>4100385427</v>
      </c>
      <c r="D90" s="1123"/>
      <c r="E90" s="1152"/>
      <c r="F90" s="1153"/>
      <c r="G90" s="1154"/>
      <c r="H90" s="1155"/>
      <c r="I90" s="1156"/>
      <c r="J90" s="1157">
        <f t="shared" si="40"/>
        <v>0</v>
      </c>
      <c r="K90" s="1205"/>
    </row>
    <row r="91" spans="1:11" ht="21" hidden="1" customHeight="1" x14ac:dyDescent="0.6">
      <c r="A91" s="1229" t="str">
        <f>+[7]ระบบการควบคุมฯ!A666</f>
        <v>2)</v>
      </c>
      <c r="B91" s="1230" t="str">
        <f>+[7]ระบบการควบคุมฯ!B666</f>
        <v>โรงเรียนวัดชัยมังคลาราม</v>
      </c>
      <c r="C91" s="1231" t="str">
        <f>+[7]ระบบการควบคุมฯ!C666</f>
        <v>20004350001003110491</v>
      </c>
      <c r="D91" s="1123"/>
      <c r="E91" s="1152"/>
      <c r="F91" s="1153"/>
      <c r="G91" s="1154"/>
      <c r="H91" s="1155"/>
      <c r="I91" s="1156"/>
      <c r="J91" s="1157">
        <f t="shared" si="40"/>
        <v>0</v>
      </c>
      <c r="K91" s="1212"/>
    </row>
    <row r="92" spans="1:11" ht="21" hidden="1" customHeight="1" x14ac:dyDescent="0.6">
      <c r="A92" s="1229"/>
      <c r="B92" s="1230" t="str">
        <f>+[7]ระบบการควบคุมฯ!B667</f>
        <v>ผูกพัน ครบ 16 กค 67</v>
      </c>
      <c r="C92" s="1231">
        <f>+[7]ระบบการควบคุมฯ!C667</f>
        <v>4100398102</v>
      </c>
      <c r="D92" s="1123"/>
      <c r="E92" s="1152"/>
      <c r="F92" s="1153"/>
      <c r="G92" s="1154"/>
      <c r="H92" s="1155"/>
      <c r="I92" s="1156"/>
      <c r="J92" s="1157">
        <f t="shared" si="40"/>
        <v>0</v>
      </c>
      <c r="K92" s="1212"/>
    </row>
    <row r="93" spans="1:11" ht="21" hidden="1" customHeight="1" x14ac:dyDescent="0.6">
      <c r="A93" s="1229" t="str">
        <f>+[7]ระบบการควบคุมฯ!A668</f>
        <v>3)</v>
      </c>
      <c r="B93" s="1230" t="str">
        <f>+[7]ระบบการควบคุมฯ!B668</f>
        <v>โรงเรียนวัดดอนใหญ่</v>
      </c>
      <c r="C93" s="1231" t="str">
        <f>+[7]ระบบการควบคุมฯ!C668</f>
        <v>20004350001003110492</v>
      </c>
      <c r="D93" s="1123"/>
      <c r="E93" s="1152"/>
      <c r="F93" s="1153"/>
      <c r="G93" s="1154"/>
      <c r="H93" s="1155"/>
      <c r="I93" s="1156"/>
      <c r="J93" s="1157">
        <f t="shared" si="40"/>
        <v>0</v>
      </c>
      <c r="K93" s="1212"/>
    </row>
    <row r="94" spans="1:11" ht="21" hidden="1" customHeight="1" x14ac:dyDescent="0.6">
      <c r="A94" s="1229"/>
      <c r="B94" s="1230" t="str">
        <f>+[7]ระบบการควบคุมฯ!B669</f>
        <v>ผูกพัน ครบ 19 กค 67</v>
      </c>
      <c r="C94" s="1231">
        <f>+[7]ระบบการควบคุมฯ!C669</f>
        <v>410034351</v>
      </c>
      <c r="D94" s="1123"/>
      <c r="E94" s="1152"/>
      <c r="F94" s="1153"/>
      <c r="G94" s="1154"/>
      <c r="H94" s="1155"/>
      <c r="I94" s="1156"/>
      <c r="J94" s="1157">
        <f t="shared" si="40"/>
        <v>0</v>
      </c>
      <c r="K94" s="1212"/>
    </row>
    <row r="95" spans="1:11" ht="21" hidden="1" customHeight="1" x14ac:dyDescent="0.25">
      <c r="A95" s="1224" t="str">
        <f>+[7]ระบบการควบคุมฯ!A676</f>
        <v>1.1.2</v>
      </c>
      <c r="B95" s="1225" t="str">
        <f>+[7]ระบบการควบคุมฯ!B676</f>
        <v xml:space="preserve">เครื่องเล่นสนามระดับก่อนประถมศึกษา แบบ 1 </v>
      </c>
      <c r="C95" s="1226" t="str">
        <f>+[7]ระบบการควบคุมฯ!C676</f>
        <v>ศธ04002/ว1802 ลว.8 พค 67 โอนครั้งที่ 7</v>
      </c>
      <c r="D95" s="1227">
        <f>SUM(D96:D97)</f>
        <v>0</v>
      </c>
      <c r="E95" s="1227">
        <f t="shared" ref="E95:J95" si="41">SUM(E96:E97)</f>
        <v>0</v>
      </c>
      <c r="F95" s="1227">
        <f t="shared" si="41"/>
        <v>0</v>
      </c>
      <c r="G95" s="1227">
        <f t="shared" si="41"/>
        <v>0</v>
      </c>
      <c r="H95" s="1227">
        <f t="shared" si="41"/>
        <v>0</v>
      </c>
      <c r="I95" s="1227">
        <f t="shared" si="41"/>
        <v>0</v>
      </c>
      <c r="J95" s="1227">
        <f t="shared" si="41"/>
        <v>0</v>
      </c>
      <c r="K95" s="1228"/>
    </row>
    <row r="96" spans="1:11" ht="42" hidden="1" customHeight="1" x14ac:dyDescent="0.6">
      <c r="A96" s="1229" t="str">
        <f>+[7]ระบบการควบคุมฯ!A677</f>
        <v>1)</v>
      </c>
      <c r="B96" s="1232" t="str">
        <f>+[7]ระบบการควบคุมฯ!B677</f>
        <v>โรงเรียนวัดแสงมณี</v>
      </c>
      <c r="C96" s="1231" t="str">
        <f>+[7]ระบบการควบคุมฯ!C677</f>
        <v>20004350001003110493</v>
      </c>
      <c r="D96" s="1123"/>
      <c r="E96" s="1152"/>
      <c r="F96" s="1153"/>
      <c r="G96" s="1154"/>
      <c r="H96" s="1155"/>
      <c r="I96" s="1156"/>
      <c r="J96" s="1157">
        <f t="shared" ref="J96:J97" si="42">D96-E96-F96-G96</f>
        <v>0</v>
      </c>
      <c r="K96" s="1205"/>
    </row>
    <row r="97" spans="1:11" ht="21" hidden="1" customHeight="1" x14ac:dyDescent="0.6">
      <c r="A97" s="1229"/>
      <c r="B97" s="1232" t="str">
        <f>+[7]ระบบการควบคุมฯ!B678</f>
        <v>ผูกพัน ครบ 9 กค 67</v>
      </c>
      <c r="C97" s="1231">
        <f>+[7]ระบบการควบคุมฯ!C678</f>
        <v>4100394811</v>
      </c>
      <c r="D97" s="1123"/>
      <c r="E97" s="1152"/>
      <c r="F97" s="1153"/>
      <c r="G97" s="1154"/>
      <c r="H97" s="1155"/>
      <c r="I97" s="1156"/>
      <c r="J97" s="1157">
        <f t="shared" si="42"/>
        <v>0</v>
      </c>
      <c r="K97" s="1205"/>
    </row>
    <row r="98" spans="1:11" ht="21" hidden="1" customHeight="1" x14ac:dyDescent="0.6">
      <c r="A98" s="1229">
        <f>+[7]ระบบการควบคุมฯ!A670</f>
        <v>0</v>
      </c>
      <c r="B98" s="1230">
        <f>+[7]ระบบการควบคุมฯ!B670</f>
        <v>0</v>
      </c>
      <c r="C98" s="1231">
        <f>+[7]ระบบการควบคุมฯ!C670</f>
        <v>0</v>
      </c>
      <c r="D98" s="1123" t="e">
        <f>+[7]ระบบการควบคุมฯ!#REF!</f>
        <v>#REF!</v>
      </c>
      <c r="E98" s="1152" t="e">
        <f>+[7]ระบบการควบคุมฯ!#REF!+[7]ระบบการควบคุมฯ!#REF!</f>
        <v>#REF!</v>
      </c>
      <c r="F98" s="1153">
        <f>+[7]ระบบการควบคุมฯ!J454</f>
        <v>0</v>
      </c>
      <c r="G98" s="1154" t="e">
        <f>+[7]ระบบการควบคุมฯ!#REF!+[7]ระบบการควบคุมฯ!#REF!</f>
        <v>#REF!</v>
      </c>
      <c r="H98" s="1155"/>
      <c r="I98" s="1156"/>
      <c r="J98" s="1157" t="e">
        <f t="shared" si="40"/>
        <v>#REF!</v>
      </c>
      <c r="K98" s="1212"/>
    </row>
    <row r="99" spans="1:11" ht="21" hidden="1" customHeight="1" x14ac:dyDescent="0.6">
      <c r="A99" s="1229"/>
      <c r="B99" s="1230">
        <f>+[7]ระบบการควบคุมฯ!B671</f>
        <v>0</v>
      </c>
      <c r="C99" s="1231">
        <f>+[7]ระบบการควบคุมฯ!C671</f>
        <v>0</v>
      </c>
      <c r="D99" s="1123" t="e">
        <f>+[7]ระบบการควบคุมฯ!#REF!</f>
        <v>#REF!</v>
      </c>
      <c r="E99" s="1152" t="e">
        <f>+[7]ระบบการควบคุมฯ!#REF!+[7]ระบบการควบคุมฯ!#REF!</f>
        <v>#REF!</v>
      </c>
      <c r="F99" s="1153">
        <f>+[7]ระบบการควบคุมฯ!J455</f>
        <v>0</v>
      </c>
      <c r="G99" s="1154" t="e">
        <f>+[7]ระบบการควบคุมฯ!#REF!+[7]ระบบการควบคุมฯ!#REF!</f>
        <v>#REF!</v>
      </c>
      <c r="H99" s="1155"/>
      <c r="I99" s="1156"/>
      <c r="J99" s="1157" t="e">
        <f t="shared" si="40"/>
        <v>#REF!</v>
      </c>
      <c r="K99" s="1212"/>
    </row>
    <row r="100" spans="1:11" ht="21" customHeight="1" x14ac:dyDescent="0.25">
      <c r="A100" s="1233">
        <f>+[7]ระบบการควบคุมฯ!A691</f>
        <v>0</v>
      </c>
      <c r="B100" s="1234" t="str">
        <f>+[7]ระบบการควบคุมฯ!B691</f>
        <v>ผลผลิตผู้จบการศึกษาขั้นพื้นฐาน</v>
      </c>
      <c r="C100" s="1146" t="str">
        <f>+[7]ระบบการควบคุมฯ!C691</f>
        <v>20004 3720 1000 2000000</v>
      </c>
      <c r="D100" s="711">
        <f>SUM(D101:D102)</f>
        <v>20585750</v>
      </c>
      <c r="E100" s="711">
        <f t="shared" ref="E100:J100" si="43">SUM(E101:E102)</f>
        <v>7265600</v>
      </c>
      <c r="F100" s="711">
        <f t="shared" si="43"/>
        <v>0</v>
      </c>
      <c r="G100" s="711">
        <f t="shared" si="43"/>
        <v>12705837.310000001</v>
      </c>
      <c r="H100" s="711" t="e">
        <f t="shared" ca="1" si="43"/>
        <v>#REF!</v>
      </c>
      <c r="I100" s="711" t="e">
        <f t="shared" ca="1" si="43"/>
        <v>#REF!</v>
      </c>
      <c r="J100" s="711">
        <f t="shared" si="43"/>
        <v>614312.68999999948</v>
      </c>
      <c r="K100" s="712"/>
    </row>
    <row r="101" spans="1:11" ht="42" customHeight="1" x14ac:dyDescent="0.6">
      <c r="A101" s="289"/>
      <c r="B101" s="290" t="str">
        <f>+[7]ระบบการควบคุมฯ!B695</f>
        <v>งบลงทุน ครุภัณฑ์ 6911310</v>
      </c>
      <c r="C101" s="713"/>
      <c r="D101" s="23">
        <f>+D104+D135+D146+D281+D315</f>
        <v>1033950</v>
      </c>
      <c r="E101" s="23">
        <f t="shared" ref="E101:J101" si="44">+E104+E135+E146+E281+E315</f>
        <v>518600</v>
      </c>
      <c r="F101" s="23">
        <f t="shared" si="44"/>
        <v>0</v>
      </c>
      <c r="G101" s="23">
        <f t="shared" si="44"/>
        <v>514650</v>
      </c>
      <c r="H101" s="23">
        <f t="shared" ca="1" si="44"/>
        <v>1041000</v>
      </c>
      <c r="I101" s="23">
        <f t="shared" ca="1" si="44"/>
        <v>1041000</v>
      </c>
      <c r="J101" s="23">
        <f t="shared" si="44"/>
        <v>700</v>
      </c>
      <c r="K101" s="291"/>
    </row>
    <row r="102" spans="1:11" ht="42" customHeight="1" x14ac:dyDescent="0.25">
      <c r="A102" s="1235"/>
      <c r="B102" s="1112" t="str">
        <f>+[7]ระบบการควบคุมฯ!B696</f>
        <v>งบลงทุน สิ่งก่อสร้าง 6911320</v>
      </c>
      <c r="C102" s="1236"/>
      <c r="D102" s="24">
        <f>+D177+D282+D316</f>
        <v>19551800</v>
      </c>
      <c r="E102" s="24">
        <f t="shared" ref="E102:J102" si="45">+E177+E282+E316</f>
        <v>6747000</v>
      </c>
      <c r="F102" s="24">
        <f t="shared" si="45"/>
        <v>0</v>
      </c>
      <c r="G102" s="24">
        <f t="shared" si="45"/>
        <v>12191187.310000001</v>
      </c>
      <c r="H102" s="24">
        <f t="shared" si="45"/>
        <v>0</v>
      </c>
      <c r="I102" s="24">
        <f t="shared" si="45"/>
        <v>0</v>
      </c>
      <c r="J102" s="24">
        <f t="shared" si="45"/>
        <v>613612.68999999948</v>
      </c>
      <c r="K102" s="292"/>
    </row>
    <row r="103" spans="1:11" ht="42" customHeight="1" x14ac:dyDescent="0.25">
      <c r="A103" s="1136">
        <f>+[7]ระบบการควบคุมฯ!A834</f>
        <v>1.5</v>
      </c>
      <c r="B103" s="1137" t="str">
        <f>+[7]ระบบการควบคุมฯ!B834</f>
        <v>กิจกรรมการจัดการศึกษาประถมศึกษาสำหรับโรงเรียนปกติ</v>
      </c>
      <c r="C103" s="710" t="s">
        <v>145</v>
      </c>
      <c r="D103" s="26">
        <f>+D104</f>
        <v>3600</v>
      </c>
      <c r="E103" s="26">
        <f t="shared" ref="E103:J103" si="46">+E104</f>
        <v>0</v>
      </c>
      <c r="F103" s="26">
        <f t="shared" si="46"/>
        <v>0</v>
      </c>
      <c r="G103" s="26">
        <f t="shared" si="46"/>
        <v>3600</v>
      </c>
      <c r="H103" s="26">
        <f t="shared" si="46"/>
        <v>0</v>
      </c>
      <c r="I103" s="26">
        <f t="shared" si="46"/>
        <v>0</v>
      </c>
      <c r="J103" s="26">
        <f t="shared" si="46"/>
        <v>0</v>
      </c>
      <c r="K103" s="285"/>
    </row>
    <row r="104" spans="1:11" ht="21" customHeight="1" x14ac:dyDescent="0.6">
      <c r="A104" s="289"/>
      <c r="B104" s="294" t="str">
        <f>+[7]ระบบการควบคุมฯ!B910</f>
        <v>งบลงทุน  ค่าครุภัณฑ์  6911310</v>
      </c>
      <c r="C104" s="713"/>
      <c r="D104" s="23">
        <f>+D105+D114+D123</f>
        <v>3600</v>
      </c>
      <c r="E104" s="23">
        <f t="shared" ref="E104:J104" si="47">+E105+E114+E123</f>
        <v>0</v>
      </c>
      <c r="F104" s="23">
        <f t="shared" si="47"/>
        <v>0</v>
      </c>
      <c r="G104" s="23">
        <f t="shared" si="47"/>
        <v>3600</v>
      </c>
      <c r="H104" s="23">
        <f t="shared" si="47"/>
        <v>0</v>
      </c>
      <c r="I104" s="23">
        <f t="shared" si="47"/>
        <v>0</v>
      </c>
      <c r="J104" s="23">
        <f t="shared" si="47"/>
        <v>0</v>
      </c>
      <c r="K104" s="295"/>
    </row>
    <row r="105" spans="1:11" ht="21" customHeight="1" x14ac:dyDescent="0.6">
      <c r="A105" s="1237" t="str">
        <f>+[7]ระบบการควบคุมฯ!A934</f>
        <v>2.1.5.2</v>
      </c>
      <c r="B105" s="1238" t="str">
        <f>+[7]ระบบการควบคุมฯ!B1002</f>
        <v>ครุภัณฑ์โฆษณาและเผยแพร่ 120604</v>
      </c>
      <c r="C105" s="1239"/>
      <c r="D105" s="1240">
        <f>+D106</f>
        <v>0</v>
      </c>
      <c r="E105" s="1240">
        <f t="shared" ref="E105:K105" si="48">+E106</f>
        <v>0</v>
      </c>
      <c r="F105" s="1240">
        <f t="shared" si="48"/>
        <v>0</v>
      </c>
      <c r="G105" s="1240">
        <f t="shared" si="48"/>
        <v>0</v>
      </c>
      <c r="H105" s="1240">
        <f t="shared" si="48"/>
        <v>0</v>
      </c>
      <c r="I105" s="1240">
        <f t="shared" si="48"/>
        <v>0</v>
      </c>
      <c r="J105" s="1240">
        <f t="shared" si="48"/>
        <v>0</v>
      </c>
      <c r="K105" s="1241">
        <f t="shared" si="48"/>
        <v>0</v>
      </c>
    </row>
    <row r="106" spans="1:11" ht="42" hidden="1" customHeight="1" x14ac:dyDescent="0.25">
      <c r="A106" s="1242" t="str">
        <f>+[7]ระบบการควบคุมฯ!A935</f>
        <v>2.1.5.2.1</v>
      </c>
      <c r="B106" s="1243" t="str">
        <f>+[7]ระบบการควบคุมฯ!B935</f>
        <v>โทรทัศน์แอลอีดี(LEDTV)แบบSmartTVระดับความละเอียดจอภาพ3840x2160พิกเซล ขนาด 55 นิ้ว เครื่องละ 23,3000 บาท</v>
      </c>
      <c r="C106" s="709" t="str">
        <f>+[7]ระบบการควบคุมฯ!C935</f>
        <v>ศธ04002/ว1802 ลว.8 พค 67 โอนครั้งที่ 7</v>
      </c>
      <c r="D106" s="1244">
        <f>SUM(D107:D112)</f>
        <v>0</v>
      </c>
      <c r="E106" s="1244">
        <f t="shared" ref="E106:G106" si="49">SUM(E107:E112)</f>
        <v>0</v>
      </c>
      <c r="F106" s="1244">
        <f t="shared" si="49"/>
        <v>0</v>
      </c>
      <c r="G106" s="1244">
        <f t="shared" si="49"/>
        <v>0</v>
      </c>
      <c r="H106" s="1245"/>
      <c r="I106" s="1246"/>
      <c r="J106" s="1247">
        <f t="shared" ref="J106:J107" si="50">D106-E106-F106-G106</f>
        <v>0</v>
      </c>
      <c r="K106" s="1248"/>
    </row>
    <row r="107" spans="1:11" ht="21" hidden="1" customHeight="1" x14ac:dyDescent="0.25">
      <c r="A107" s="1249" t="str">
        <f>+[7]ระบบการควบคุมฯ!A936</f>
        <v>1)</v>
      </c>
      <c r="B107" s="1250" t="str">
        <f>+[7]ระบบการควบคุมฯ!B936</f>
        <v>โรงเรียนวัดทศทิศ</v>
      </c>
      <c r="C107" s="718" t="str">
        <f>+[7]ระบบการควบคุมฯ!C936</f>
        <v>20004350002003112042</v>
      </c>
      <c r="D107" s="1123"/>
      <c r="E107" s="1152"/>
      <c r="F107" s="1153"/>
      <c r="G107" s="1154"/>
      <c r="H107" s="1155"/>
      <c r="I107" s="1156"/>
      <c r="J107" s="1157">
        <f t="shared" si="50"/>
        <v>0</v>
      </c>
      <c r="K107" s="1251"/>
    </row>
    <row r="108" spans="1:11" ht="21" hidden="1" customHeight="1" x14ac:dyDescent="0.25">
      <c r="A108" s="1249">
        <f>+[7]ระบบการควบคุมฯ!A937</f>
        <v>0</v>
      </c>
      <c r="B108" s="1250" t="str">
        <f>+[7]ระบบการควบคุมฯ!B937</f>
        <v>ผูกพัน ครบ 26 มิย 67</v>
      </c>
      <c r="C108" s="718">
        <f>+[7]ระบบการควบคุมฯ!C937</f>
        <v>4100395240</v>
      </c>
      <c r="D108" s="1153"/>
      <c r="E108" s="1153"/>
      <c r="F108" s="1153"/>
      <c r="G108" s="1160"/>
      <c r="H108" s="1155"/>
      <c r="I108" s="1156"/>
      <c r="J108" s="1153"/>
      <c r="K108" s="1251"/>
    </row>
    <row r="109" spans="1:11" ht="40.799999999999997" hidden="1" customHeight="1" x14ac:dyDescent="0.25">
      <c r="A109" s="1249" t="str">
        <f>+[7]ระบบการควบคุมฯ!A939</f>
        <v>2)</v>
      </c>
      <c r="B109" s="1250" t="str">
        <f>+[7]ระบบการควบคุมฯ!B939</f>
        <v>โรงเรียนวัดนิเทศน์</v>
      </c>
      <c r="C109" s="718" t="str">
        <f>+[7]ระบบการควบคุมฯ!C939</f>
        <v>20004350002003112043</v>
      </c>
      <c r="D109" s="1123"/>
      <c r="E109" s="1152"/>
      <c r="F109" s="1153"/>
      <c r="G109" s="1154"/>
      <c r="H109" s="1155"/>
      <c r="I109" s="1156"/>
      <c r="J109" s="1157">
        <f t="shared" ref="J109" si="51">D109-E109-F109-G109</f>
        <v>0</v>
      </c>
      <c r="K109" s="1251"/>
    </row>
    <row r="110" spans="1:11" ht="21" hidden="1" customHeight="1" x14ac:dyDescent="0.25">
      <c r="A110" s="1249">
        <f>+[7]ระบบการควบคุมฯ!A940</f>
        <v>0</v>
      </c>
      <c r="B110" s="1250" t="str">
        <f>+[7]ระบบการควบคุมฯ!B940</f>
        <v>ผูกพัน ครบ 27 พค 67</v>
      </c>
      <c r="C110" s="718">
        <f>+[7]ระบบการควบคุมฯ!C940</f>
        <v>4100397975</v>
      </c>
      <c r="D110" s="1153"/>
      <c r="E110" s="1153"/>
      <c r="F110" s="1153"/>
      <c r="G110" s="1160"/>
      <c r="H110" s="1155"/>
      <c r="I110" s="1156"/>
      <c r="J110" s="1153"/>
      <c r="K110" s="1251"/>
    </row>
    <row r="111" spans="1:11" ht="63" hidden="1" customHeight="1" x14ac:dyDescent="0.25">
      <c r="A111" s="1249" t="str">
        <f>+[7]ระบบการควบคุมฯ!A941</f>
        <v>3)</v>
      </c>
      <c r="B111" s="1250" t="str">
        <f>+[7]ระบบการควบคุมฯ!B941</f>
        <v>โรงเรียนวัดสอนดีศรีเจริญ</v>
      </c>
      <c r="C111" s="718" t="str">
        <f>+[7]ระบบการควบคุมฯ!C941</f>
        <v>20004350002003112047</v>
      </c>
      <c r="D111" s="1123"/>
      <c r="E111" s="1152"/>
      <c r="F111" s="1153"/>
      <c r="G111" s="1154"/>
      <c r="H111" s="1155"/>
      <c r="I111" s="1156"/>
      <c r="J111" s="1157">
        <f t="shared" ref="J111" si="52">D111-E111-F111-G111</f>
        <v>0</v>
      </c>
      <c r="K111" s="1251"/>
    </row>
    <row r="112" spans="1:11" ht="42" hidden="1" customHeight="1" x14ac:dyDescent="0.25">
      <c r="A112" s="1249">
        <f>+[7]ระบบการควบคุมฯ!A942</f>
        <v>0</v>
      </c>
      <c r="B112" s="1250" t="str">
        <f>+[7]ระบบการควบคุมฯ!B942</f>
        <v>ผูกพัน ครบ 27 พค 67</v>
      </c>
      <c r="C112" s="718">
        <f>+[7]ระบบการควบคุมฯ!C942</f>
        <v>4100396028</v>
      </c>
      <c r="D112" s="1153"/>
      <c r="E112" s="1153"/>
      <c r="F112" s="1153"/>
      <c r="G112" s="1160"/>
      <c r="H112" s="1155"/>
      <c r="I112" s="1156"/>
      <c r="J112" s="1153"/>
      <c r="K112" s="1251"/>
    </row>
    <row r="113" spans="1:11" ht="42" hidden="1" customHeight="1" x14ac:dyDescent="0.25">
      <c r="A113" s="1252"/>
      <c r="B113" s="1156"/>
      <c r="C113" s="1253"/>
      <c r="D113" s="1153"/>
      <c r="E113" s="1153"/>
      <c r="F113" s="1153"/>
      <c r="G113" s="1160"/>
      <c r="H113" s="1155"/>
      <c r="I113" s="1156"/>
      <c r="J113" s="1153"/>
      <c r="K113" s="1251"/>
    </row>
    <row r="114" spans="1:11" ht="42" customHeight="1" x14ac:dyDescent="0.6">
      <c r="A114" s="1237">
        <f>+[7]ระบบการควบคุมฯ!A960</f>
        <v>0</v>
      </c>
      <c r="B114" s="1238" t="str">
        <f>+[7]ระบบการควบคุมฯ!B960</f>
        <v>ครุภัณฑ์สำนักงาน 120601</v>
      </c>
      <c r="C114" s="1239"/>
      <c r="D114" s="1240">
        <f>+D115+D118</f>
        <v>3600</v>
      </c>
      <c r="E114" s="1240">
        <f t="shared" ref="E114:K114" si="53">+E115+E118</f>
        <v>0</v>
      </c>
      <c r="F114" s="1240">
        <f t="shared" si="53"/>
        <v>0</v>
      </c>
      <c r="G114" s="1240">
        <f t="shared" si="53"/>
        <v>3600</v>
      </c>
      <c r="H114" s="1240">
        <f t="shared" si="53"/>
        <v>0</v>
      </c>
      <c r="I114" s="1240">
        <f t="shared" si="53"/>
        <v>0</v>
      </c>
      <c r="J114" s="1240">
        <f t="shared" si="53"/>
        <v>0</v>
      </c>
      <c r="K114" s="1241">
        <f t="shared" si="53"/>
        <v>0</v>
      </c>
    </row>
    <row r="115" spans="1:11" ht="42" customHeight="1" x14ac:dyDescent="0.25">
      <c r="A115" s="1242" t="str">
        <f>+[7]ระบบการควบคุมฯ!A961</f>
        <v>1.5.2.1</v>
      </c>
      <c r="B115" s="1254" t="str">
        <f>+[7]ระบบการควบคุมฯ!B961</f>
        <v>พัดลม แบบโคจรติดเพดาน ขนาดไม่น้อยกว่า 16 นิ้ว (400 มิลลิเมตร) เครื่องละ 1,200 บาท</v>
      </c>
      <c r="C115" s="709" t="str">
        <f>+[7]ระบบการควบคุมฯ!C961</f>
        <v xml:space="preserve">ศธ04002/ว47350 ลว. 27 ตค 68 โอนครั้งที่ 14 </v>
      </c>
      <c r="D115" s="1244">
        <f>SUM(D116:D117)</f>
        <v>3600</v>
      </c>
      <c r="E115" s="1244">
        <f t="shared" ref="E115:J115" si="54">SUM(E116:E117)</f>
        <v>0</v>
      </c>
      <c r="F115" s="1244">
        <f t="shared" si="54"/>
        <v>0</v>
      </c>
      <c r="G115" s="1244">
        <f t="shared" si="54"/>
        <v>3600</v>
      </c>
      <c r="H115" s="1244">
        <f t="shared" si="54"/>
        <v>0</v>
      </c>
      <c r="I115" s="1244">
        <f t="shared" si="54"/>
        <v>0</v>
      </c>
      <c r="J115" s="1244">
        <f t="shared" si="54"/>
        <v>0</v>
      </c>
      <c r="K115" s="1255"/>
    </row>
    <row r="116" spans="1:11" ht="42" customHeight="1" x14ac:dyDescent="0.25">
      <c r="A116" s="1249" t="str">
        <f>+[7]ระบบการควบคุมฯ!A962</f>
        <v>1)</v>
      </c>
      <c r="B116" s="1170" t="str">
        <f>+[7]ระบบการควบคุมฯ!B962</f>
        <v xml:space="preserve">โรงเรียนวัดแจ้งลําหิน (พูนราษฎร์อุปถัมภ์) </v>
      </c>
      <c r="C116" s="716" t="str">
        <f>+[7]ระบบการควบคุมฯ!C962</f>
        <v>20004370010003111473</v>
      </c>
      <c r="D116" s="1123">
        <f>+[7]ระบบการควบคุมฯ!F962</f>
        <v>3600</v>
      </c>
      <c r="E116" s="1152">
        <f>+[7]ระบบการควบคุมฯ!G962+[7]ระบบการควบคุมฯ!H962</f>
        <v>0</v>
      </c>
      <c r="F116" s="1153">
        <f>+[7]ระบบการควบคุมฯ!I962+[7]ระบบการควบคุมฯ!J962</f>
        <v>0</v>
      </c>
      <c r="G116" s="1154">
        <f>+[7]ระบบการควบคุมฯ!K962+[7]ระบบการควบคุมฯ!L962</f>
        <v>3600</v>
      </c>
      <c r="H116" s="1155"/>
      <c r="I116" s="1156"/>
      <c r="J116" s="1157">
        <f t="shared" ref="J116" si="55">D116-E116-F116-G116</f>
        <v>0</v>
      </c>
      <c r="K116" s="1124"/>
    </row>
    <row r="117" spans="1:11" ht="42" hidden="1" customHeight="1" x14ac:dyDescent="0.25">
      <c r="A117" s="1249">
        <f>+[7]ระบบการควบคุมฯ!A963</f>
        <v>0</v>
      </c>
      <c r="B117" s="1170">
        <f>+[7]ระบบการควบคุมฯ!B963</f>
        <v>0</v>
      </c>
      <c r="C117" s="716">
        <f>+[7]ระบบการควบคุมฯ!C963</f>
        <v>0</v>
      </c>
      <c r="D117" s="1153"/>
      <c r="E117" s="1153"/>
      <c r="F117" s="1153"/>
      <c r="G117" s="1160"/>
      <c r="H117" s="1155"/>
      <c r="I117" s="1156"/>
      <c r="J117" s="1153"/>
      <c r="K117" s="1124"/>
    </row>
    <row r="118" spans="1:11" ht="42" hidden="1" customHeight="1" x14ac:dyDescent="0.25">
      <c r="A118" s="1242" t="str">
        <f>+[7]ระบบการควบคุมฯ!A966</f>
        <v>1.5.2.2</v>
      </c>
      <c r="B118" s="1254" t="str">
        <f>+[7]ระบบการควบคุมฯ!B966</f>
        <v xml:space="preserve">เครื่องตัดแต่งพุ่มไม้ ขนาด 29.5 นิ้ว </v>
      </c>
      <c r="C118" s="709" t="str">
        <f>+[7]ระบบการควบคุมฯ!C966</f>
        <v xml:space="preserve">ศธ04002/ว47350 ลว. 27 ตค 68 โอนครั้งที่ 14 </v>
      </c>
      <c r="D118" s="1244">
        <f>SUM(D119:D120)</f>
        <v>0</v>
      </c>
      <c r="E118" s="1244">
        <f t="shared" ref="E118:J118" si="56">SUM(E119:E120)</f>
        <v>0</v>
      </c>
      <c r="F118" s="1244">
        <f t="shared" si="56"/>
        <v>0</v>
      </c>
      <c r="G118" s="1244">
        <f t="shared" si="56"/>
        <v>0</v>
      </c>
      <c r="H118" s="1244">
        <f t="shared" si="56"/>
        <v>0</v>
      </c>
      <c r="I118" s="1244">
        <f t="shared" si="56"/>
        <v>0</v>
      </c>
      <c r="J118" s="1244">
        <f t="shared" si="56"/>
        <v>0</v>
      </c>
      <c r="K118" s="1255"/>
    </row>
    <row r="119" spans="1:11" ht="42" hidden="1" customHeight="1" x14ac:dyDescent="0.25">
      <c r="A119" s="1249" t="str">
        <f>+[7]ระบบการควบคุมฯ!A967</f>
        <v>1)</v>
      </c>
      <c r="B119" s="1204" t="str">
        <f>+[7]ระบบการควบคุมฯ!B967</f>
        <v>โรงเรียนวัดพวงแก้ว</v>
      </c>
      <c r="C119" s="718" t="str">
        <f>+[7]ระบบการควบคุมฯ!C967</f>
        <v>20004370010003111466</v>
      </c>
      <c r="D119" s="1123">
        <f>+[7]ระบบการควบคุมฯ!F967</f>
        <v>0</v>
      </c>
      <c r="E119" s="1152">
        <f>+[7]ระบบการควบคุมฯ!G967+[7]ระบบการควบคุมฯ!H967</f>
        <v>0</v>
      </c>
      <c r="F119" s="1153">
        <f>+[7]ระบบการควบคุมฯ!I967+[7]ระบบการควบคุมฯ!J967</f>
        <v>0</v>
      </c>
      <c r="G119" s="1154">
        <f>+[7]ระบบการควบคุมฯ!K967+[7]ระบบการควบคุมฯ!L967</f>
        <v>0</v>
      </c>
      <c r="H119" s="1155"/>
      <c r="I119" s="1156"/>
      <c r="J119" s="1157">
        <f t="shared" ref="J119" si="57">D119-E119-F119-G119</f>
        <v>0</v>
      </c>
      <c r="K119" s="1124"/>
    </row>
    <row r="120" spans="1:11" ht="42" hidden="1" customHeight="1" x14ac:dyDescent="0.25">
      <c r="A120" s="1249"/>
      <c r="B120" s="1204"/>
      <c r="C120" s="718"/>
      <c r="D120" s="1153"/>
      <c r="E120" s="1153"/>
      <c r="F120" s="1153"/>
      <c r="G120" s="1160"/>
      <c r="H120" s="1155"/>
      <c r="I120" s="1156"/>
      <c r="J120" s="1153"/>
      <c r="K120" s="1124"/>
    </row>
    <row r="121" spans="1:11" ht="42" hidden="1" customHeight="1" x14ac:dyDescent="0.25">
      <c r="A121" s="1249"/>
      <c r="B121" s="1250"/>
      <c r="C121" s="718"/>
      <c r="D121" s="1123"/>
      <c r="E121" s="1152"/>
      <c r="F121" s="1153"/>
      <c r="G121" s="1154"/>
      <c r="H121" s="1155"/>
      <c r="I121" s="1156"/>
      <c r="J121" s="1157">
        <f t="shared" ref="J121" si="58">D121-E121-F121-G121</f>
        <v>0</v>
      </c>
      <c r="K121" s="1251"/>
    </row>
    <row r="122" spans="1:11" ht="42" hidden="1" customHeight="1" x14ac:dyDescent="0.25">
      <c r="A122" s="1249"/>
      <c r="B122" s="1250">
        <f>+[7]ระบบการควบคุมฯ!B950</f>
        <v>0</v>
      </c>
      <c r="C122" s="718">
        <f>+[7]ระบบการควบคุมฯ!C950</f>
        <v>0</v>
      </c>
      <c r="D122" s="1153"/>
      <c r="E122" s="1153"/>
      <c r="F122" s="1153"/>
      <c r="G122" s="1160"/>
      <c r="H122" s="1155"/>
      <c r="I122" s="1156"/>
      <c r="J122" s="1153"/>
      <c r="K122" s="1251"/>
    </row>
    <row r="123" spans="1:11" ht="42" hidden="1" customHeight="1" x14ac:dyDescent="0.6">
      <c r="A123" s="1256" t="s">
        <v>30</v>
      </c>
      <c r="B123" s="1238" t="str">
        <f>+[7]ระบบการควบคุมฯ!B1019</f>
        <v xml:space="preserve">ครุภัณฑ์การศึกษา 120611 </v>
      </c>
      <c r="C123" s="1239"/>
      <c r="D123" s="1240">
        <f>+D124+D127</f>
        <v>0</v>
      </c>
      <c r="E123" s="1240">
        <f t="shared" ref="E123:J123" si="59">+E124+E127</f>
        <v>0</v>
      </c>
      <c r="F123" s="1240">
        <f t="shared" si="59"/>
        <v>0</v>
      </c>
      <c r="G123" s="1240">
        <f>+G124+G127</f>
        <v>0</v>
      </c>
      <c r="H123" s="1240">
        <f t="shared" si="59"/>
        <v>0</v>
      </c>
      <c r="I123" s="1240">
        <f t="shared" si="59"/>
        <v>0</v>
      </c>
      <c r="J123" s="1240">
        <f t="shared" si="59"/>
        <v>0</v>
      </c>
      <c r="K123" s="1241">
        <f t="shared" ref="E123:K124" si="60">+K124</f>
        <v>0</v>
      </c>
    </row>
    <row r="124" spans="1:11" ht="42" hidden="1" customHeight="1" x14ac:dyDescent="0.25">
      <c r="A124" s="1257" t="s">
        <v>146</v>
      </c>
      <c r="B124" s="1258" t="str">
        <f>+[7]ระบบการควบคุมฯ!B1020</f>
        <v>ครุภัณฑ์งานอาชีพระดับประถมศึกษา แบบ 2 จำนวน 1 ชุด</v>
      </c>
      <c r="C124" s="1259" t="str">
        <f>+[7]ระบบการควบคุมฯ!C1020</f>
        <v>ศธ04002/ว1802 ลว.8 พค 67 โอนครั้งที่ 7</v>
      </c>
      <c r="D124" s="1260">
        <f>+D125</f>
        <v>0</v>
      </c>
      <c r="E124" s="1260">
        <f t="shared" si="60"/>
        <v>0</v>
      </c>
      <c r="F124" s="1260">
        <f t="shared" si="60"/>
        <v>0</v>
      </c>
      <c r="G124" s="1260">
        <f t="shared" si="60"/>
        <v>0</v>
      </c>
      <c r="H124" s="1260">
        <f t="shared" si="60"/>
        <v>0</v>
      </c>
      <c r="I124" s="1260">
        <f t="shared" si="60"/>
        <v>0</v>
      </c>
      <c r="J124" s="1260">
        <f t="shared" si="60"/>
        <v>0</v>
      </c>
      <c r="K124" s="1261"/>
    </row>
    <row r="125" spans="1:11" ht="42" hidden="1" customHeight="1" x14ac:dyDescent="0.25">
      <c r="A125" s="1089" t="str">
        <f>+[7]ระบบการควบคุมฯ!A1021</f>
        <v>1)</v>
      </c>
      <c r="B125" s="1250" t="str">
        <f>+[7]ระบบการควบคุมฯ!B1021</f>
        <v>โรงเรียนกลางคลองสิบ</v>
      </c>
      <c r="C125" s="718" t="str">
        <f>+[7]ระบบการควบคุมฯ!C1021</f>
        <v>20004350002003112040</v>
      </c>
      <c r="D125" s="1123"/>
      <c r="E125" s="1152"/>
      <c r="F125" s="1153"/>
      <c r="G125" s="1154"/>
      <c r="H125" s="1155"/>
      <c r="I125" s="1156"/>
      <c r="J125" s="1157">
        <f t="shared" ref="J125" si="61">D125-E125-F125-G125</f>
        <v>0</v>
      </c>
      <c r="K125" s="1251"/>
    </row>
    <row r="126" spans="1:11" ht="21" hidden="1" customHeight="1" x14ac:dyDescent="0.25">
      <c r="A126" s="1262">
        <f>+[7]ระบบการควบคุมฯ!A1022</f>
        <v>0</v>
      </c>
      <c r="B126" s="1250" t="str">
        <f>+[7]ระบบการควบคุมฯ!B1022</f>
        <v>ผูกพัน ครบ 16 มิย 67</v>
      </c>
      <c r="C126" s="718">
        <f>+[7]ระบบการควบคุมฯ!C1022</f>
        <v>4100394375</v>
      </c>
      <c r="D126" s="1153"/>
      <c r="E126" s="1153"/>
      <c r="F126" s="1153"/>
      <c r="G126" s="1160"/>
      <c r="H126" s="1155"/>
      <c r="I126" s="1156"/>
      <c r="J126" s="1153"/>
      <c r="K126" s="1251"/>
    </row>
    <row r="127" spans="1:11" ht="21" hidden="1" customHeight="1" x14ac:dyDescent="0.25">
      <c r="A127" s="1263" t="s">
        <v>147</v>
      </c>
      <c r="B127" s="1264" t="str">
        <f>+[7]ระบบการควบคุมฯ!B1030</f>
        <v>โต๊ะเก้าอี้นักเรียน ระดับประถมศึกษา ชุดละ 1500 บาท</v>
      </c>
      <c r="C127" s="1259" t="str">
        <f>+[7]ระบบการควบคุมฯ!C1030</f>
        <v>ศธ04002/ว1802 ลว.8 พค 67 โอนครั้งที่ 7</v>
      </c>
      <c r="D127" s="1260">
        <f>SUM(D128:D132)</f>
        <v>0</v>
      </c>
      <c r="E127" s="1260">
        <f t="shared" ref="E127:J127" si="62">SUM(E128:E132)</f>
        <v>0</v>
      </c>
      <c r="F127" s="1260">
        <f t="shared" si="62"/>
        <v>0</v>
      </c>
      <c r="G127" s="1260">
        <f t="shared" si="62"/>
        <v>0</v>
      </c>
      <c r="H127" s="1260">
        <f t="shared" si="62"/>
        <v>0</v>
      </c>
      <c r="I127" s="1260">
        <f t="shared" si="62"/>
        <v>0</v>
      </c>
      <c r="J127" s="1260">
        <f t="shared" si="62"/>
        <v>0</v>
      </c>
      <c r="K127" s="1261"/>
    </row>
    <row r="128" spans="1:11" ht="21" hidden="1" customHeight="1" x14ac:dyDescent="0.45">
      <c r="A128" s="1262" t="str">
        <f>+[7]ระบบการควบคุมฯ!A1031</f>
        <v>1)</v>
      </c>
      <c r="B128" s="1265" t="str">
        <f>+[7]ระบบการควบคุมฯ!B1031</f>
        <v>โรงเรียนคลองสิบสามผิวศรีราษฏร์บำรุง</v>
      </c>
      <c r="C128" s="716" t="str">
        <f>+[7]ระบบการควบคุมฯ!C1031</f>
        <v>20004350002003112045</v>
      </c>
      <c r="D128" s="1123"/>
      <c r="E128" s="1152"/>
      <c r="F128" s="1153"/>
      <c r="G128" s="1154"/>
      <c r="H128" s="1155"/>
      <c r="I128" s="1156"/>
      <c r="J128" s="1157">
        <f t="shared" ref="J128" si="63">D128-E128-F128-G128</f>
        <v>0</v>
      </c>
      <c r="K128" s="1212"/>
    </row>
    <row r="129" spans="1:11" ht="21" hidden="1" customHeight="1" x14ac:dyDescent="0.45">
      <c r="A129" s="1262">
        <f>+[7]ระบบการควบคุมฯ!A1032</f>
        <v>0</v>
      </c>
      <c r="B129" s="1265" t="str">
        <f>+[7]ระบบการควบคุมฯ!B1032</f>
        <v>ผูกพัน ครบ 19 มิย 67</v>
      </c>
      <c r="C129" s="716">
        <f>+[7]ระบบการควบคุมฯ!C1032</f>
        <v>4100395365</v>
      </c>
      <c r="D129" s="1153"/>
      <c r="E129" s="1153"/>
      <c r="F129" s="1153"/>
      <c r="G129" s="1160"/>
      <c r="H129" s="1155"/>
      <c r="I129" s="1156"/>
      <c r="J129" s="1153"/>
      <c r="K129" s="1212"/>
    </row>
    <row r="130" spans="1:11" ht="21" hidden="1" customHeight="1" x14ac:dyDescent="0.45">
      <c r="A130" s="1262" t="str">
        <f>+[7]ระบบการควบคุมฯ!A1034</f>
        <v>2)</v>
      </c>
      <c r="B130" s="1265" t="str">
        <f>+[7]ระบบการควบคุมฯ!B1034</f>
        <v>โรงเรียนวัดพวงแก้ว</v>
      </c>
      <c r="C130" s="716" t="str">
        <f>+[7]ระบบการควบคุมฯ!C1034</f>
        <v>20004350002003112046</v>
      </c>
      <c r="D130" s="1123"/>
      <c r="E130" s="1152"/>
      <c r="F130" s="1153"/>
      <c r="G130" s="1154"/>
      <c r="H130" s="1155"/>
      <c r="I130" s="1156"/>
      <c r="J130" s="1157">
        <f t="shared" ref="J130" si="64">D130-E130-F130-G130</f>
        <v>0</v>
      </c>
      <c r="K130" s="1212"/>
    </row>
    <row r="131" spans="1:11" ht="21" hidden="1" customHeight="1" x14ac:dyDescent="0.45">
      <c r="A131" s="1262">
        <f>+[7]ระบบการควบคุมฯ!A1035</f>
        <v>0</v>
      </c>
      <c r="B131" s="1265" t="str">
        <f>+[7]ระบบการควบคุมฯ!B1035</f>
        <v>ผูกพัน ครบ 26 มิย 67</v>
      </c>
      <c r="C131" s="716">
        <f>+[7]ระบบการควบคุมฯ!C1035</f>
        <v>4100395151</v>
      </c>
      <c r="D131" s="1153"/>
      <c r="E131" s="1153"/>
      <c r="F131" s="1153"/>
      <c r="G131" s="1160"/>
      <c r="H131" s="1155"/>
      <c r="I131" s="1156"/>
      <c r="J131" s="1153"/>
      <c r="K131" s="1212"/>
    </row>
    <row r="132" spans="1:11" ht="21" hidden="1" customHeight="1" x14ac:dyDescent="0.25">
      <c r="A132" s="1262" t="str">
        <f>+[7]ระบบการควบคุมฯ!A1037</f>
        <v>3)</v>
      </c>
      <c r="B132" s="1265" t="str">
        <f>+[7]ระบบการควบคุมฯ!B1037</f>
        <v>โรงเรียนหิรัญพงษ์อนุสรณ์</v>
      </c>
      <c r="C132" s="716" t="str">
        <f>+[7]ระบบการควบคุมฯ!C1037</f>
        <v>20004350002003112048</v>
      </c>
      <c r="D132" s="1123"/>
      <c r="E132" s="1152"/>
      <c r="F132" s="1153"/>
      <c r="G132" s="1154"/>
      <c r="H132" s="1155"/>
      <c r="I132" s="1156"/>
      <c r="J132" s="1157">
        <f t="shared" ref="J132" si="65">D132-E132-F132-G132</f>
        <v>0</v>
      </c>
      <c r="K132" s="1251"/>
    </row>
    <row r="133" spans="1:11" ht="21" hidden="1" customHeight="1" x14ac:dyDescent="0.45">
      <c r="A133" s="1262">
        <f>+[7]ระบบการควบคุมฯ!A1038</f>
        <v>0</v>
      </c>
      <c r="B133" s="1265" t="str">
        <f>+[7]ระบบการควบคุมฯ!B1038</f>
        <v>ผูกพัน ครบ 7 มิย 67</v>
      </c>
      <c r="C133" s="716">
        <f>+[7]ระบบการควบคุมฯ!C1038</f>
        <v>4100392574</v>
      </c>
      <c r="D133" s="1153"/>
      <c r="E133" s="1153"/>
      <c r="F133" s="1153"/>
      <c r="G133" s="1160"/>
      <c r="H133" s="1155"/>
      <c r="I133" s="1156"/>
      <c r="J133" s="1153"/>
      <c r="K133" s="1212"/>
    </row>
    <row r="134" spans="1:11" ht="21" customHeight="1" x14ac:dyDescent="0.6">
      <c r="A134" s="1077" t="str">
        <f>+[7]ระบบการควบคุมฯ!A1044</f>
        <v>1.5.2</v>
      </c>
      <c r="B134" s="1266" t="str">
        <f>+[7]ระบบการควบคุมฯ!B1044</f>
        <v xml:space="preserve">กิจกรรมรองเทคโนโลยีดิจิทัลเพื่อการศึกษาขั้นพื้นฐาน </v>
      </c>
      <c r="C134" s="710" t="str">
        <f>+[7]ระบบการควบคุมฯ!C1044</f>
        <v>20004 69 05164 00063</v>
      </c>
      <c r="D134" s="28">
        <f>+D135</f>
        <v>519300</v>
      </c>
      <c r="E134" s="28">
        <f t="shared" ref="E134:J134" si="66">+E135</f>
        <v>518600</v>
      </c>
      <c r="F134" s="28">
        <f t="shared" si="66"/>
        <v>0</v>
      </c>
      <c r="G134" s="28">
        <f t="shared" si="66"/>
        <v>0</v>
      </c>
      <c r="H134" s="28">
        <f t="shared" si="66"/>
        <v>0</v>
      </c>
      <c r="I134" s="28">
        <f t="shared" si="66"/>
        <v>0</v>
      </c>
      <c r="J134" s="28">
        <f t="shared" si="66"/>
        <v>700</v>
      </c>
      <c r="K134" s="293"/>
    </row>
    <row r="135" spans="1:11" ht="21" customHeight="1" x14ac:dyDescent="0.6">
      <c r="A135" s="289" t="str">
        <f>+[7]ระบบการควบคุมฯ!A1053</f>
        <v>15.2.2</v>
      </c>
      <c r="B135" s="290" t="str">
        <f>+[7]ระบบการควบคุมฯ!B1053</f>
        <v xml:space="preserve"> งบลงทุน ค่าครุภัณฑ์ 6911310</v>
      </c>
      <c r="C135" s="713" t="str">
        <f>+[7]ระบบการควบคุมฯ!C1053</f>
        <v>20004 37001 00031xxxxx</v>
      </c>
      <c r="D135" s="23">
        <f>SUM(D137:D138)</f>
        <v>519300</v>
      </c>
      <c r="E135" s="23">
        <f t="shared" ref="E135:J135" si="67">SUM(E137:E138)</f>
        <v>518600</v>
      </c>
      <c r="F135" s="23">
        <f t="shared" si="67"/>
        <v>0</v>
      </c>
      <c r="G135" s="23">
        <f t="shared" si="67"/>
        <v>0</v>
      </c>
      <c r="H135" s="23">
        <f t="shared" si="67"/>
        <v>0</v>
      </c>
      <c r="I135" s="23">
        <f t="shared" si="67"/>
        <v>0</v>
      </c>
      <c r="J135" s="23">
        <f t="shared" si="67"/>
        <v>700</v>
      </c>
      <c r="K135" s="295"/>
    </row>
    <row r="136" spans="1:11" ht="21" customHeight="1" x14ac:dyDescent="0.6">
      <c r="A136" s="1100" t="str">
        <f>+[7]ระบบการควบคุมฯ!A1054</f>
        <v>15.2.2.1</v>
      </c>
      <c r="B136" s="1101" t="str">
        <f>+[7]ระบบการควบคุมฯ!B1054</f>
        <v>ครุภัณฑ์คอมพิวเตอร์  120610</v>
      </c>
      <c r="C136" s="1267" t="str">
        <f>+[7]ระบบการควบคุมฯ!C1054</f>
        <v>20004 69 05164 00063</v>
      </c>
      <c r="D136" s="1103">
        <f>+D137</f>
        <v>0</v>
      </c>
      <c r="E136" s="1103">
        <f t="shared" ref="E136:K136" si="68">+E137</f>
        <v>0</v>
      </c>
      <c r="F136" s="1103">
        <f t="shared" si="68"/>
        <v>0</v>
      </c>
      <c r="G136" s="1103">
        <f t="shared" si="68"/>
        <v>0</v>
      </c>
      <c r="H136" s="1103">
        <f t="shared" si="68"/>
        <v>0</v>
      </c>
      <c r="I136" s="1103">
        <f t="shared" si="68"/>
        <v>0</v>
      </c>
      <c r="J136" s="1103">
        <f t="shared" si="68"/>
        <v>0</v>
      </c>
      <c r="K136" s="1268">
        <f t="shared" si="68"/>
        <v>0</v>
      </c>
    </row>
    <row r="137" spans="1:11" ht="43.8" customHeight="1" x14ac:dyDescent="0.25">
      <c r="A137" s="1089">
        <f>+[7]ระบบการควบคุมฯ!A1055</f>
        <v>1</v>
      </c>
      <c r="B137" s="1269" t="str">
        <f>+[7]ระบบการควบคุมฯ!B1055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37" s="1269" t="str">
        <f>+[7]ระบบการควบคุมฯ!C1055</f>
        <v>ศธ 04002/ว49497 ลว 26 พย 68 โอนครั้งที่ 108</v>
      </c>
      <c r="D137" s="1123">
        <f>+[7]ระบบการควบคุมฯ!F1017</f>
        <v>0</v>
      </c>
      <c r="E137" s="1123">
        <f>+[7]ระบบการควบคุมฯ!G1017+[7]ระบบการควบคุมฯ!H1017</f>
        <v>0</v>
      </c>
      <c r="F137" s="1123">
        <f>+[7]ระบบการควบคุมฯ!I1017+[7]ระบบการควบคุมฯ!J1017</f>
        <v>0</v>
      </c>
      <c r="G137" s="1123">
        <f>+[7]ระบบการควบคุมฯ!K1017+[7]ระบบการควบคุมฯ!L1017</f>
        <v>0</v>
      </c>
      <c r="H137" s="1123">
        <f>+[7]ระบบการควบคุมฯ!J1017</f>
        <v>0</v>
      </c>
      <c r="I137" s="1123">
        <f>+[7]ระบบการควบคุมฯ!K1017</f>
        <v>0</v>
      </c>
      <c r="J137" s="1123">
        <f>+D137-E137-G137</f>
        <v>0</v>
      </c>
      <c r="K137" s="1251"/>
    </row>
    <row r="138" spans="1:11" ht="21" customHeight="1" x14ac:dyDescent="0.25">
      <c r="A138" s="1089" t="str">
        <f>+[7]ระบบการควบคุมฯ!A1056</f>
        <v>1)</v>
      </c>
      <c r="B138" s="1269" t="str">
        <f>+[7]ระบบการควบคุมฯ!B1056</f>
        <v>โรงเรียนวัดโปรยฝน</v>
      </c>
      <c r="C138" s="1270" t="str">
        <f>+[7]ระบบการควบคุมฯ!C1056</f>
        <v>20004 37001 0003110066</v>
      </c>
      <c r="D138" s="1123">
        <f>+[7]ระบบการควบคุมฯ!D1056</f>
        <v>519300</v>
      </c>
      <c r="E138" s="1153">
        <f>+[7]ระบบการควบคุมฯ!G1056+[7]ระบบการควบคุมฯ!H1056</f>
        <v>518600</v>
      </c>
      <c r="F138" s="1153">
        <f>+[7]ระบบการควบคุมฯ!I1056+[7]ระบบการควบคุมฯ!J1056</f>
        <v>0</v>
      </c>
      <c r="G138" s="1160">
        <f>+[7]ระบบการควบคุมฯ!K1056+[7]ระบบการควบคุมฯ!L1056</f>
        <v>0</v>
      </c>
      <c r="H138" s="1168"/>
      <c r="I138" s="1169"/>
      <c r="J138" s="1123">
        <f>+D138-E138-G138</f>
        <v>700</v>
      </c>
      <c r="K138" s="1251"/>
    </row>
    <row r="139" spans="1:11" ht="21" hidden="1" customHeight="1" x14ac:dyDescent="0.25">
      <c r="A139" s="1252"/>
      <c r="B139" s="1271"/>
      <c r="C139" s="1253"/>
      <c r="D139" s="1153"/>
      <c r="E139" s="1153"/>
      <c r="F139" s="1153"/>
      <c r="G139" s="1160"/>
      <c r="H139" s="1155"/>
      <c r="I139" s="1156"/>
      <c r="J139" s="1153"/>
      <c r="K139" s="1251"/>
    </row>
    <row r="140" spans="1:11" ht="21" hidden="1" customHeight="1" x14ac:dyDescent="0.25">
      <c r="A140" s="1252"/>
      <c r="B140" s="1271"/>
      <c r="C140" s="1253"/>
      <c r="D140" s="1153"/>
      <c r="E140" s="1153"/>
      <c r="F140" s="1153"/>
      <c r="G140" s="1160"/>
      <c r="H140" s="1155"/>
      <c r="I140" s="1156"/>
      <c r="J140" s="1153"/>
      <c r="K140" s="1251"/>
    </row>
    <row r="141" spans="1:11" ht="21" customHeight="1" x14ac:dyDescent="0.6">
      <c r="A141" s="1272" t="str">
        <f>+[7]ระบบการควบคุมฯ!A1054</f>
        <v>15.2.2.1</v>
      </c>
      <c r="B141" s="1273" t="str">
        <f>+[7]ระบบการควบคุมฯ!B1054</f>
        <v>ครุภัณฑ์คอมพิวเตอร์  120610</v>
      </c>
      <c r="C141" s="710"/>
      <c r="D141" s="1274">
        <f>+D142</f>
        <v>0</v>
      </c>
      <c r="E141" s="1274">
        <f t="shared" ref="E141:K142" si="69">+E142</f>
        <v>0</v>
      </c>
      <c r="F141" s="1274">
        <f t="shared" si="69"/>
        <v>0</v>
      </c>
      <c r="G141" s="1274">
        <f t="shared" si="69"/>
        <v>0</v>
      </c>
      <c r="H141" s="1274">
        <f t="shared" si="69"/>
        <v>0</v>
      </c>
      <c r="I141" s="1274">
        <f t="shared" si="69"/>
        <v>0</v>
      </c>
      <c r="J141" s="1274">
        <f t="shared" si="69"/>
        <v>0</v>
      </c>
      <c r="K141" s="1275">
        <f t="shared" si="69"/>
        <v>0</v>
      </c>
    </row>
    <row r="142" spans="1:11" ht="21" customHeight="1" x14ac:dyDescent="0.25">
      <c r="A142" s="1257" t="s">
        <v>146</v>
      </c>
      <c r="B142" s="1264" t="str">
        <f>+[7]ระบบการควบคุมฯ!B1055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42" s="1259" t="str">
        <f>+[7]ระบบการควบคุมฯ!C1055</f>
        <v>ศธ 04002/ว49497 ลว 26 พย 68 โอนครั้งที่ 108</v>
      </c>
      <c r="D142" s="1260">
        <f>+D143</f>
        <v>0</v>
      </c>
      <c r="E142" s="1260">
        <f t="shared" si="69"/>
        <v>0</v>
      </c>
      <c r="F142" s="1260">
        <f t="shared" si="69"/>
        <v>0</v>
      </c>
      <c r="G142" s="1260">
        <f t="shared" si="69"/>
        <v>0</v>
      </c>
      <c r="H142" s="1260">
        <f t="shared" si="69"/>
        <v>0</v>
      </c>
      <c r="I142" s="1260">
        <f t="shared" si="69"/>
        <v>0</v>
      </c>
      <c r="J142" s="1260">
        <f t="shared" si="69"/>
        <v>0</v>
      </c>
      <c r="K142" s="1261"/>
    </row>
    <row r="143" spans="1:11" ht="21" customHeight="1" x14ac:dyDescent="0.25">
      <c r="A143" s="1089" t="str">
        <f>+[7]ระบบการควบคุมฯ!A1056</f>
        <v>1)</v>
      </c>
      <c r="B143" s="1204" t="str">
        <f>+[7]ระบบการควบคุมฯ!B1056</f>
        <v>โรงเรียนวัดโปรยฝน</v>
      </c>
      <c r="C143" s="718" t="str">
        <f>+[7]ระบบการควบคุมฯ!C1056</f>
        <v>20004 37001 0003110066</v>
      </c>
      <c r="D143" s="1123"/>
      <c r="E143" s="1152"/>
      <c r="F143" s="1153"/>
      <c r="G143" s="1154"/>
      <c r="H143" s="1155"/>
      <c r="I143" s="1156"/>
      <c r="J143" s="1157">
        <f t="shared" ref="J143" si="70">D143-E143-F143-G143</f>
        <v>0</v>
      </c>
      <c r="K143" s="1276"/>
    </row>
    <row r="144" spans="1:11" ht="21" hidden="1" customHeight="1" x14ac:dyDescent="0.25">
      <c r="A144" s="1089"/>
      <c r="B144" s="1204"/>
      <c r="C144" s="718"/>
      <c r="D144" s="1123"/>
      <c r="E144" s="1277"/>
      <c r="F144" s="1153"/>
      <c r="G144" s="1160"/>
      <c r="H144" s="1155"/>
      <c r="I144" s="1156"/>
      <c r="J144" s="1157"/>
      <c r="K144" s="1276"/>
    </row>
    <row r="145" spans="1:11" ht="21" customHeight="1" x14ac:dyDescent="0.25">
      <c r="A145" s="1136">
        <f>+[7]ระบบการควบคุมฯ!A1133</f>
        <v>1.6</v>
      </c>
      <c r="B145" s="1137" t="str">
        <f>+[7]ระบบการควบคุมฯ!B1133</f>
        <v xml:space="preserve">กิจกรรมการจัดการศึกษามัธยมศึกษาตอนต้นสำหรับโรงเรียนปกติ  </v>
      </c>
      <c r="C145" s="710" t="s">
        <v>148</v>
      </c>
      <c r="D145" s="26">
        <f>+D146</f>
        <v>313200</v>
      </c>
      <c r="E145" s="26">
        <f t="shared" ref="E145:K145" si="71">+E146</f>
        <v>0</v>
      </c>
      <c r="F145" s="26">
        <f t="shared" si="71"/>
        <v>0</v>
      </c>
      <c r="G145" s="26">
        <f t="shared" si="71"/>
        <v>313200</v>
      </c>
      <c r="H145" s="26">
        <f t="shared" si="71"/>
        <v>0</v>
      </c>
      <c r="I145" s="26">
        <f t="shared" si="71"/>
        <v>0</v>
      </c>
      <c r="J145" s="26">
        <f t="shared" si="71"/>
        <v>0</v>
      </c>
      <c r="K145" s="26">
        <f t="shared" si="71"/>
        <v>0</v>
      </c>
    </row>
    <row r="146" spans="1:11" ht="21" customHeight="1" x14ac:dyDescent="0.6">
      <c r="A146" s="1278"/>
      <c r="B146" s="1222" t="str">
        <f>+[7]ระบบการควบคุมฯ!B1135</f>
        <v>งบลงทุน ค่าครุภัณฑ์ 6911310</v>
      </c>
      <c r="C146" s="713"/>
      <c r="D146" s="23">
        <f>+D147+D154+D160</f>
        <v>313200</v>
      </c>
      <c r="E146" s="23">
        <f t="shared" ref="E146:K146" si="72">+E147+E154+E160</f>
        <v>0</v>
      </c>
      <c r="F146" s="23">
        <f t="shared" si="72"/>
        <v>0</v>
      </c>
      <c r="G146" s="23">
        <f t="shared" si="72"/>
        <v>313200</v>
      </c>
      <c r="H146" s="23">
        <f t="shared" si="72"/>
        <v>0</v>
      </c>
      <c r="I146" s="23">
        <f t="shared" si="72"/>
        <v>0</v>
      </c>
      <c r="J146" s="23">
        <f t="shared" si="72"/>
        <v>0</v>
      </c>
      <c r="K146" s="23">
        <f t="shared" si="72"/>
        <v>0</v>
      </c>
    </row>
    <row r="147" spans="1:11" ht="21" customHeight="1" x14ac:dyDescent="0.6">
      <c r="A147" s="1279">
        <f>+[7]ระบบการควบคุมฯ!A1136</f>
        <v>0</v>
      </c>
      <c r="B147" s="1280" t="str">
        <f>+[7]ระบบการควบคุมฯ!B1136</f>
        <v>ครุภัณฑ์สำนักงาน 120601</v>
      </c>
      <c r="C147" s="1281"/>
      <c r="D147" s="1282">
        <f>+D148+D150+D152</f>
        <v>100200</v>
      </c>
      <c r="E147" s="1282">
        <f t="shared" ref="E147:J147" si="73">+E148+E150+E152</f>
        <v>0</v>
      </c>
      <c r="F147" s="1282">
        <f t="shared" si="73"/>
        <v>0</v>
      </c>
      <c r="G147" s="1282">
        <f t="shared" si="73"/>
        <v>100200</v>
      </c>
      <c r="H147" s="1282">
        <f t="shared" si="73"/>
        <v>0</v>
      </c>
      <c r="I147" s="1282">
        <f t="shared" si="73"/>
        <v>0</v>
      </c>
      <c r="J147" s="1282">
        <f t="shared" si="73"/>
        <v>0</v>
      </c>
      <c r="K147" s="1283"/>
    </row>
    <row r="148" spans="1:11" ht="21" customHeight="1" x14ac:dyDescent="0.25">
      <c r="A148" s="1263" t="str">
        <f>+[7]ระบบการควบคุมฯ!A1137</f>
        <v>1.6.1.1</v>
      </c>
      <c r="B148" s="1264" t="str">
        <f>+[7]ระบบการควบคุมฯ!B1137</f>
        <v>เครื่องถ่ายเอกสารระบบดิจิทัล (ขาว-ดำ) ความเร็ว 20 แผ่นต่อนาที</v>
      </c>
      <c r="C148" s="1259" t="str">
        <f>+[7]ระบบการควบคุมฯ!C1137</f>
        <v xml:space="preserve">ศธ04002/ว47350 ลว. 27 ตค 68 โอนครั้งที่ 14 </v>
      </c>
      <c r="D148" s="1260">
        <f>+D149</f>
        <v>90000</v>
      </c>
      <c r="E148" s="1260">
        <f t="shared" ref="E148:J152" si="74">+E149</f>
        <v>0</v>
      </c>
      <c r="F148" s="1260">
        <f t="shared" si="74"/>
        <v>0</v>
      </c>
      <c r="G148" s="1260">
        <f t="shared" si="74"/>
        <v>90000</v>
      </c>
      <c r="H148" s="1260">
        <f t="shared" si="74"/>
        <v>0</v>
      </c>
      <c r="I148" s="1260">
        <f t="shared" si="74"/>
        <v>0</v>
      </c>
      <c r="J148" s="1260">
        <f t="shared" si="74"/>
        <v>0</v>
      </c>
      <c r="K148" s="1261"/>
    </row>
    <row r="149" spans="1:11" ht="21" customHeight="1" x14ac:dyDescent="0.25">
      <c r="A149" s="1284" t="str">
        <f>+[7]ระบบการควบคุมฯ!A1139</f>
        <v>1)</v>
      </c>
      <c r="B149" s="1204" t="str">
        <f>+[7]ระบบการควบคุมฯ!B1139</f>
        <v>สพป.ปทุมธานี เขต 2</v>
      </c>
      <c r="C149" s="718" t="str">
        <f>+[7]ระบบการควบคุมฯ!C1139</f>
        <v>20004370010003112995</v>
      </c>
      <c r="D149" s="1123">
        <f>+[7]ระบบการควบคุมฯ!F1139</f>
        <v>90000</v>
      </c>
      <c r="E149" s="1123">
        <f>+[7]ระบบการควบคุมฯ!G1139+[7]ระบบการควบคุมฯ!H1139</f>
        <v>0</v>
      </c>
      <c r="F149" s="1123">
        <f>+[7]ระบบการควบคุมฯ!I1139+[7]ระบบการควบคุมฯ!J1139</f>
        <v>0</v>
      </c>
      <c r="G149" s="1187">
        <f>+[7]ระบบการควบคุมฯ!K1139+[7]ระบบการควบคุมฯ!L1139</f>
        <v>90000</v>
      </c>
      <c r="H149" s="1168"/>
      <c r="I149" s="22"/>
      <c r="J149" s="1123">
        <f>+D149-E149-G149</f>
        <v>0</v>
      </c>
      <c r="K149" s="1251"/>
    </row>
    <row r="150" spans="1:11" ht="21" customHeight="1" x14ac:dyDescent="0.25">
      <c r="A150" s="1263" t="str">
        <f>+[7]ระบบการควบคุมฯ!A1141</f>
        <v>1.6.1.2</v>
      </c>
      <c r="B150" s="1264" t="str">
        <f>+[7]ระบบการควบคุมฯ!B1141</f>
        <v>พัดลม แบบโคจรติดผนัง ขนาดไม่น้อยกว่า 16 นิ้ว (400 มิลลิเมตร) เครื่องละ 1,000 บาท</v>
      </c>
      <c r="C150" s="1259" t="s">
        <v>244</v>
      </c>
      <c r="D150" s="1260">
        <f>+D151</f>
        <v>9000</v>
      </c>
      <c r="E150" s="1260">
        <f t="shared" si="74"/>
        <v>0</v>
      </c>
      <c r="F150" s="1260">
        <f t="shared" si="74"/>
        <v>0</v>
      </c>
      <c r="G150" s="1260">
        <f t="shared" si="74"/>
        <v>9000</v>
      </c>
      <c r="H150" s="1260">
        <f t="shared" si="74"/>
        <v>0</v>
      </c>
      <c r="I150" s="1260">
        <f t="shared" si="74"/>
        <v>0</v>
      </c>
      <c r="J150" s="1260">
        <f t="shared" si="74"/>
        <v>0</v>
      </c>
      <c r="K150" s="1261"/>
    </row>
    <row r="151" spans="1:11" ht="42" customHeight="1" x14ac:dyDescent="0.25">
      <c r="A151" s="1284" t="str">
        <f>+[7]ระบบการควบคุมฯ!A1142</f>
        <v>1)</v>
      </c>
      <c r="B151" s="1204" t="str">
        <f>+[7]ระบบการควบคุมฯ!B1142</f>
        <v>สพป.ปทุมธานี เขต 2</v>
      </c>
      <c r="C151" s="1285" t="str">
        <f>+[7]ระบบการควบคุมฯ!C1145</f>
        <v>20004370010003112997</v>
      </c>
      <c r="D151" s="1123">
        <f>+[7]ระบบการควบคุมฯ!D1142</f>
        <v>9000</v>
      </c>
      <c r="E151" s="1123">
        <f>+[7]ระบบการควบคุมฯ!G1142+[7]ระบบการควบคุมฯ!H1142</f>
        <v>0</v>
      </c>
      <c r="F151" s="1123"/>
      <c r="G151" s="1187">
        <f>+[7]ระบบการควบคุมฯ!K1142+[7]ระบบการควบคุมฯ!L1142</f>
        <v>9000</v>
      </c>
      <c r="H151" s="1168"/>
      <c r="I151" s="22"/>
      <c r="J151" s="1123">
        <f>+D151-E151-G151</f>
        <v>0</v>
      </c>
      <c r="K151" s="1251"/>
    </row>
    <row r="152" spans="1:11" ht="42" x14ac:dyDescent="0.25">
      <c r="A152" s="1263" t="str">
        <f>+[7]ระบบการควบคุมฯ!A1143</f>
        <v>1.6.1.3</v>
      </c>
      <c r="B152" s="1264" t="str">
        <f>+[7]ระบบการควบคุมฯ!B1143</f>
        <v xml:space="preserve">พัดลม แบบโคจรติดเพดาน ขนาดไม่น้อยกว่า 16 นิ้ว (400 มิลลิเมตร) </v>
      </c>
      <c r="C152" s="1286" t="str">
        <f>+[7]ระบบการควบคุมฯ!C1143</f>
        <v xml:space="preserve">ศธ04002/ว47350 ลว. 27 ตค 68 โอนครั้งที่ 14 </v>
      </c>
      <c r="D152" s="1260">
        <f>+D153</f>
        <v>1200</v>
      </c>
      <c r="E152" s="1260">
        <f t="shared" si="74"/>
        <v>0</v>
      </c>
      <c r="F152" s="1260">
        <f t="shared" si="74"/>
        <v>0</v>
      </c>
      <c r="G152" s="1260">
        <f t="shared" si="74"/>
        <v>1200</v>
      </c>
      <c r="H152" s="1260">
        <f t="shared" si="74"/>
        <v>0</v>
      </c>
      <c r="I152" s="1260">
        <f t="shared" si="74"/>
        <v>0</v>
      </c>
      <c r="J152" s="1260">
        <f t="shared" si="74"/>
        <v>0</v>
      </c>
      <c r="K152" s="1261"/>
    </row>
    <row r="153" spans="1:11" x14ac:dyDescent="0.25">
      <c r="A153" s="1284" t="str">
        <f>+[7]ระบบการควบคุมฯ!A1145</f>
        <v>1)</v>
      </c>
      <c r="B153" s="1204" t="str">
        <f>+[7]ระบบการควบคุมฯ!B1145</f>
        <v>สพป.ปทุมธานี เขต 2</v>
      </c>
      <c r="C153" s="1285" t="str">
        <f>+[7]ระบบการควบคุมฯ!C1145</f>
        <v>20004370010003112997</v>
      </c>
      <c r="D153" s="1123">
        <f>+[7]ระบบการควบคุมฯ!D1145</f>
        <v>1200</v>
      </c>
      <c r="E153" s="1123">
        <f>+[7]ระบบการควบคุมฯ!G1143+[7]ระบบการควบคุมฯ!H1143</f>
        <v>0</v>
      </c>
      <c r="F153" s="1123">
        <f>+[7]ระบบการควบคุมฯ!I1143+[7]ระบบการควบคุมฯ!J1143</f>
        <v>0</v>
      </c>
      <c r="G153" s="1187">
        <f>+[7]ระบบการควบคุมฯ!K1143+[7]ระบบการควบคุมฯ!L1143</f>
        <v>1200</v>
      </c>
      <c r="H153" s="1168"/>
      <c r="I153" s="22"/>
      <c r="J153" s="1123">
        <f>+D153-E153-G153</f>
        <v>0</v>
      </c>
      <c r="K153" s="1251"/>
    </row>
    <row r="154" spans="1:11" ht="21" customHeight="1" x14ac:dyDescent="0.6">
      <c r="A154" s="1287">
        <f>+[7]ระบบการควบคุมฯ!A1146</f>
        <v>0</v>
      </c>
      <c r="B154" s="1280" t="str">
        <f>+[7]ระบบการควบคุมฯ!B1146</f>
        <v>ครุภัณฑ์โฆษณา 120604</v>
      </c>
      <c r="C154" s="1281"/>
      <c r="D154" s="1282">
        <f>+D155+D158</f>
        <v>198000</v>
      </c>
      <c r="E154" s="1282">
        <f t="shared" ref="E154:J154" si="75">+E155+E158</f>
        <v>0</v>
      </c>
      <c r="F154" s="1282">
        <f t="shared" si="75"/>
        <v>0</v>
      </c>
      <c r="G154" s="1282">
        <f t="shared" si="75"/>
        <v>198000</v>
      </c>
      <c r="H154" s="1282">
        <f t="shared" si="75"/>
        <v>0</v>
      </c>
      <c r="I154" s="1282">
        <f t="shared" si="75"/>
        <v>0</v>
      </c>
      <c r="J154" s="1282">
        <f t="shared" si="75"/>
        <v>0</v>
      </c>
      <c r="K154" s="1283"/>
    </row>
    <row r="155" spans="1:11" ht="63" customHeight="1" x14ac:dyDescent="0.25">
      <c r="A155" s="1263" t="str">
        <f>+[7]ระบบการควบคุมฯ!A1147</f>
        <v>1.6.1.4</v>
      </c>
      <c r="B155" s="1264" t="str">
        <f>+[7]ระบบการควบคุมฯ!B1147</f>
        <v>โทรทัศน์ แอล อี ดี (LED TV) แบบ Smart TV ระดับความละเอียดจอภาพ 3840x2160 พิกเซล ขนาด 55 นิ้ว เครื่องละ 23,000 บาท</v>
      </c>
      <c r="C155" s="1286" t="str">
        <f>+[7]ระบบการควบคุมฯ!C1147</f>
        <v xml:space="preserve">ศธ04002/ว47350 ลว. 27 ตค 68 โอนครั้งที่ 14 </v>
      </c>
      <c r="D155" s="1260">
        <f>SUM(D156:D157)</f>
        <v>138000</v>
      </c>
      <c r="E155" s="1260">
        <f t="shared" ref="E155:J155" si="76">SUM(E156:E157)</f>
        <v>0</v>
      </c>
      <c r="F155" s="1260">
        <f t="shared" si="76"/>
        <v>0</v>
      </c>
      <c r="G155" s="1260">
        <f t="shared" si="76"/>
        <v>138000</v>
      </c>
      <c r="H155" s="1260">
        <f t="shared" si="76"/>
        <v>0</v>
      </c>
      <c r="I155" s="1260">
        <f t="shared" si="76"/>
        <v>0</v>
      </c>
      <c r="J155" s="1260">
        <f t="shared" si="76"/>
        <v>0</v>
      </c>
      <c r="K155" s="1261"/>
    </row>
    <row r="156" spans="1:11" ht="21" customHeight="1" x14ac:dyDescent="0.25">
      <c r="A156" s="1284" t="str">
        <f>+[7]ระบบการควบคุมฯ!A1149</f>
        <v>1)</v>
      </c>
      <c r="B156" s="1204" t="str">
        <f>+[7]ระบบการควบคุมฯ!B1149</f>
        <v>โรงเรียนวัดเขียนเขต</v>
      </c>
      <c r="C156" s="1204" t="str">
        <f>+[7]ระบบการควบคุมฯ!C1149</f>
        <v>20004370010003112991</v>
      </c>
      <c r="D156" s="1288">
        <f>+[7]ระบบการควบคุมฯ!D1149</f>
        <v>92000</v>
      </c>
      <c r="E156" s="1123">
        <f>+[7]ระบบการควบคุมฯ!G1149+[7]ระบบการควบคุมฯ!H1149</f>
        <v>0</v>
      </c>
      <c r="F156" s="1123">
        <f>+[7]ระบบการควบคุมฯ!I1149+[7]ระบบการควบคุมฯ!J1149</f>
        <v>0</v>
      </c>
      <c r="G156" s="1187">
        <f>+[7]ระบบการควบคุมฯ!K1149+[7]ระบบการควบคุมฯ!L1149</f>
        <v>92000</v>
      </c>
      <c r="H156" s="1168"/>
      <c r="I156" s="22"/>
      <c r="J156" s="1123">
        <f>+D156-E156-G156</f>
        <v>0</v>
      </c>
      <c r="K156" s="1251"/>
    </row>
    <row r="157" spans="1:11" ht="21" customHeight="1" x14ac:dyDescent="0.25">
      <c r="A157" s="1284" t="str">
        <f>+[7]ระบบการควบคุมฯ!A1150</f>
        <v>2)</v>
      </c>
      <c r="B157" s="1204" t="str">
        <f>+[7]ระบบการควบคุมฯ!B1150</f>
        <v>โรงเรียนชุมชนเลิศพินิจพิทยาคม</v>
      </c>
      <c r="C157" s="1204" t="str">
        <f>+[7]ระบบการควบคุมฯ!C1150</f>
        <v>20004370010003112992</v>
      </c>
      <c r="D157" s="1288">
        <f>+[7]ระบบการควบคุมฯ!D1150</f>
        <v>46000</v>
      </c>
      <c r="E157" s="1123">
        <f>+[7]ระบบการควบคุมฯ!G1150+[7]ระบบการควบคุมฯ!H1150</f>
        <v>0</v>
      </c>
      <c r="F157" s="1123">
        <f>+[7]ระบบการควบคุมฯ!I1150+[7]ระบบการควบคุมฯ!J1150</f>
        <v>0</v>
      </c>
      <c r="G157" s="1187">
        <f>+[7]ระบบการควบคุมฯ!K1150+[7]ระบบการควบคุมฯ!L1150</f>
        <v>46000</v>
      </c>
      <c r="H157" s="1168"/>
      <c r="I157" s="22"/>
      <c r="J157" s="1123">
        <f>+D157-E157-G157</f>
        <v>0</v>
      </c>
      <c r="K157" s="1251"/>
    </row>
    <row r="158" spans="1:11" ht="21" customHeight="1" x14ac:dyDescent="0.25">
      <c r="A158" s="1263" t="str">
        <f>+[7]ระบบการควบคุมฯ!A1152</f>
        <v>1.6.1.4</v>
      </c>
      <c r="B158" s="1264" t="str">
        <f>+[7]ระบบการควบคุมฯ!B1152</f>
        <v>โทรทัศน์ แอล อี ดี (LED TV) แบบ Smart TV ระดับความละเอียดจอภาพ 3840x2160 พิกเซล ขนาด 65 นิ้ว เครื่องละ 30,000 บาท</v>
      </c>
      <c r="C158" s="1286" t="str">
        <f>+[7]ระบบการควบคุมฯ!C1152</f>
        <v xml:space="preserve">ศธ04002/ว47350 ลว. 27 ตค 68 โอนครั้งที่ 14 </v>
      </c>
      <c r="D158" s="1260">
        <f>SUM(D159)</f>
        <v>60000</v>
      </c>
      <c r="E158" s="1260">
        <f t="shared" ref="E158:J158" si="77">SUM(E159)</f>
        <v>0</v>
      </c>
      <c r="F158" s="1260">
        <f t="shared" si="77"/>
        <v>0</v>
      </c>
      <c r="G158" s="1260">
        <f t="shared" si="77"/>
        <v>60000</v>
      </c>
      <c r="H158" s="1260">
        <f t="shared" si="77"/>
        <v>0</v>
      </c>
      <c r="I158" s="1260">
        <f t="shared" si="77"/>
        <v>0</v>
      </c>
      <c r="J158" s="1260">
        <f t="shared" si="77"/>
        <v>0</v>
      </c>
      <c r="K158" s="1261"/>
    </row>
    <row r="159" spans="1:11" ht="21" customHeight="1" x14ac:dyDescent="0.25">
      <c r="A159" s="1284" t="str">
        <f>+[7]ระบบการควบคุมฯ!A1154</f>
        <v>1)</v>
      </c>
      <c r="B159" s="1204" t="str">
        <f>+[7]ระบบการควบคุมฯ!B1154</f>
        <v>โรงเรียนวัดชัยมังคลาราม</v>
      </c>
      <c r="C159" s="1204" t="str">
        <f>+[7]ระบบการควบคุมฯ!C1154</f>
        <v>20004370010003112993</v>
      </c>
      <c r="D159" s="1204">
        <f>+[7]ระบบการควบคุมฯ!D1154</f>
        <v>60000</v>
      </c>
      <c r="E159" s="1123">
        <f>+[7]ระบบการควบคุมฯ!G1154+[7]ระบบการควบคุมฯ!H1154</f>
        <v>0</v>
      </c>
      <c r="F159" s="1123">
        <f>+[7]ระบบการควบคุมฯ!I1154+[7]ระบบการควบคุมฯ!J1154</f>
        <v>0</v>
      </c>
      <c r="G159" s="1187">
        <f>+[7]ระบบการควบคุมฯ!K1154+[7]ระบบการควบคุมฯ!L1154</f>
        <v>60000</v>
      </c>
      <c r="H159" s="1168"/>
      <c r="I159" s="22"/>
      <c r="J159" s="1123">
        <f>+D159-E159-G159</f>
        <v>0</v>
      </c>
      <c r="K159" s="1251"/>
    </row>
    <row r="160" spans="1:11" ht="21" customHeight="1" x14ac:dyDescent="0.6">
      <c r="A160" s="1279">
        <f>+[7]ระบบการควบคุมฯ!A1155</f>
        <v>0</v>
      </c>
      <c r="B160" s="1280" t="str">
        <f>+[7]ระบบการควบคุมฯ!B1155</f>
        <v>ครุภัณฑ์การศึกษา 120611</v>
      </c>
      <c r="C160" s="1281"/>
      <c r="D160" s="1282">
        <f>+D161+D163+D166</f>
        <v>15000</v>
      </c>
      <c r="E160" s="1282">
        <f t="shared" ref="E160:J160" si="78">+E161+E163+E166</f>
        <v>0</v>
      </c>
      <c r="F160" s="1282">
        <f t="shared" si="78"/>
        <v>0</v>
      </c>
      <c r="G160" s="1282">
        <f t="shared" si="78"/>
        <v>15000</v>
      </c>
      <c r="H160" s="1282">
        <f t="shared" si="78"/>
        <v>0</v>
      </c>
      <c r="I160" s="1282">
        <f t="shared" si="78"/>
        <v>0</v>
      </c>
      <c r="J160" s="1282">
        <f t="shared" si="78"/>
        <v>0</v>
      </c>
      <c r="K160" s="1283">
        <f>+K161</f>
        <v>0</v>
      </c>
    </row>
    <row r="161" spans="1:11" ht="21" customHeight="1" x14ac:dyDescent="0.25">
      <c r="A161" s="1263" t="str">
        <f>+[7]ระบบการควบคุมฯ!A1156</f>
        <v>1.6.2.2</v>
      </c>
      <c r="B161" s="1264" t="str">
        <f>+[7]ระบบการควบคุมฯ!B1156</f>
        <v>โต๊ะเก้าอี้นักเรียน สำหรับนักเรียนประถมศึกษา ชุดละ 1,500 บาท</v>
      </c>
      <c r="C161" s="1259" t="str">
        <f>+[7]ระบบการควบคุมฯ!C1156</f>
        <v xml:space="preserve">ศธ04002/ว47350 ลว. 27 ตค 68 โอนครั้งที่ 14 </v>
      </c>
      <c r="D161" s="1260">
        <f>+D162</f>
        <v>15000</v>
      </c>
      <c r="E161" s="1260">
        <f t="shared" ref="E161:J161" si="79">+E162</f>
        <v>0</v>
      </c>
      <c r="F161" s="1260">
        <f t="shared" si="79"/>
        <v>0</v>
      </c>
      <c r="G161" s="1260">
        <f t="shared" si="79"/>
        <v>15000</v>
      </c>
      <c r="H161" s="1260">
        <f t="shared" si="79"/>
        <v>0</v>
      </c>
      <c r="I161" s="1260">
        <f t="shared" si="79"/>
        <v>0</v>
      </c>
      <c r="J161" s="1260">
        <f t="shared" si="79"/>
        <v>0</v>
      </c>
      <c r="K161" s="1261"/>
    </row>
    <row r="162" spans="1:11" ht="21" customHeight="1" x14ac:dyDescent="0.25">
      <c r="A162" s="1284" t="str">
        <f>+[7]ระบบการควบคุมฯ!A1157</f>
        <v>1)</v>
      </c>
      <c r="B162" s="1204" t="str">
        <f>+[7]ระบบการควบคุมฯ!B1157</f>
        <v>โรงเรียนอยู่ประชานุเคราะห์</v>
      </c>
      <c r="C162" s="718" t="str">
        <f>+[7]ระบบการควบคุมฯ!C1157</f>
        <v>20004370010003112994</v>
      </c>
      <c r="D162" s="1123">
        <f>+[7]ระบบการควบคุมฯ!F1157</f>
        <v>15000</v>
      </c>
      <c r="E162" s="1123">
        <f>+[7]ระบบการควบคุมฯ!G1157+[7]ระบบการควบคุมฯ!H1157</f>
        <v>0</v>
      </c>
      <c r="F162" s="1123">
        <f>+[7]ระบบการควบคุมฯ!I1157+[7]ระบบการควบคุมฯ!J1157</f>
        <v>0</v>
      </c>
      <c r="G162" s="1187">
        <f>+[7]ระบบการควบคุมฯ!K1157+[7]ระบบการควบคุมฯ!L1157</f>
        <v>15000</v>
      </c>
      <c r="H162" s="1168"/>
      <c r="I162" s="22"/>
      <c r="J162" s="1123">
        <f>+D162-E162-G162</f>
        <v>0</v>
      </c>
      <c r="K162" s="1251"/>
    </row>
    <row r="163" spans="1:11" ht="21" hidden="1" customHeight="1" x14ac:dyDescent="0.25">
      <c r="A163" s="1263" t="s">
        <v>147</v>
      </c>
      <c r="B163" s="1264"/>
      <c r="C163" s="1259"/>
      <c r="D163" s="1260">
        <f>+D164+D165</f>
        <v>0</v>
      </c>
      <c r="E163" s="1260">
        <f t="shared" ref="E163:J163" si="80">+E164+E165</f>
        <v>0</v>
      </c>
      <c r="F163" s="1260">
        <f t="shared" si="80"/>
        <v>0</v>
      </c>
      <c r="G163" s="1260">
        <f t="shared" si="80"/>
        <v>0</v>
      </c>
      <c r="H163" s="1260">
        <f t="shared" si="80"/>
        <v>0</v>
      </c>
      <c r="I163" s="1260">
        <f t="shared" si="80"/>
        <v>0</v>
      </c>
      <c r="J163" s="1260">
        <f t="shared" si="80"/>
        <v>0</v>
      </c>
      <c r="K163" s="1261"/>
    </row>
    <row r="164" spans="1:11" ht="21" hidden="1" customHeight="1" x14ac:dyDescent="0.25">
      <c r="A164" s="1284"/>
      <c r="B164" s="1265"/>
      <c r="C164" s="716"/>
      <c r="D164" s="1123"/>
      <c r="E164" s="1153"/>
      <c r="F164" s="1153"/>
      <c r="G164" s="1160"/>
      <c r="H164" s="1289"/>
      <c r="I164" s="1290"/>
      <c r="J164" s="1123"/>
      <c r="K164" s="1251"/>
    </row>
    <row r="165" spans="1:11" ht="21" hidden="1" customHeight="1" x14ac:dyDescent="0.25">
      <c r="A165" s="1284"/>
      <c r="B165" s="1265"/>
      <c r="C165" s="716"/>
      <c r="D165" s="1123"/>
      <c r="E165" s="1153"/>
      <c r="F165" s="1153"/>
      <c r="G165" s="1160"/>
      <c r="H165" s="1289"/>
      <c r="I165" s="1290"/>
      <c r="J165" s="1291"/>
      <c r="K165" s="1251"/>
    </row>
    <row r="166" spans="1:11" ht="21" hidden="1" customHeight="1" x14ac:dyDescent="0.25">
      <c r="A166" s="1263"/>
      <c r="B166" s="1264"/>
      <c r="C166" s="1259"/>
      <c r="D166" s="1260">
        <f>+D167</f>
        <v>0</v>
      </c>
      <c r="E166" s="1260">
        <f t="shared" ref="E166:J166" si="81">+E167</f>
        <v>0</v>
      </c>
      <c r="F166" s="1260">
        <f t="shared" si="81"/>
        <v>0</v>
      </c>
      <c r="G166" s="1260">
        <f t="shared" si="81"/>
        <v>0</v>
      </c>
      <c r="H166" s="1260">
        <f t="shared" si="81"/>
        <v>0</v>
      </c>
      <c r="I166" s="1260">
        <f t="shared" si="81"/>
        <v>0</v>
      </c>
      <c r="J166" s="1260">
        <f t="shared" si="81"/>
        <v>0</v>
      </c>
      <c r="K166" s="1261"/>
    </row>
    <row r="167" spans="1:11" ht="21" hidden="1" customHeight="1" x14ac:dyDescent="0.45">
      <c r="A167" s="1284"/>
      <c r="B167" s="1292"/>
      <c r="C167" s="716"/>
      <c r="D167" s="1123"/>
      <c r="E167" s="1152"/>
      <c r="F167" s="1153"/>
      <c r="G167" s="1154"/>
      <c r="H167" s="1155"/>
      <c r="I167" s="1156"/>
      <c r="J167" s="1157">
        <f t="shared" ref="J167" si="82">D167-E167-F167-G167</f>
        <v>0</v>
      </c>
      <c r="K167" s="1212"/>
    </row>
    <row r="168" spans="1:11" ht="21" hidden="1" customHeight="1" x14ac:dyDescent="0.45">
      <c r="A168" s="1284"/>
      <c r="B168" s="1292"/>
      <c r="C168" s="716"/>
      <c r="D168" s="1123"/>
      <c r="E168" s="1277"/>
      <c r="F168" s="1153"/>
      <c r="G168" s="1160"/>
      <c r="H168" s="1155"/>
      <c r="I168" s="1156"/>
      <c r="J168" s="1157"/>
      <c r="K168" s="1212"/>
    </row>
    <row r="169" spans="1:11" ht="21" hidden="1" customHeight="1" x14ac:dyDescent="0.25">
      <c r="A169" s="1263" t="str">
        <f>+[7]ระบบการควบคุมฯ!A1553</f>
        <v>3.2.1</v>
      </c>
      <c r="B169" s="1264" t="str">
        <f>+[7]ระบบการควบคุมฯ!B1553</f>
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</c>
      <c r="C169" s="1259" t="str">
        <f>+[7]ระบบการควบคุมฯ!C1553</f>
        <v>ศธ04002/ว3478 ลว.21 ส.ค.66 โอนครั้งที่ 782</v>
      </c>
      <c r="D169" s="1260">
        <f>SUM(D170:D171)</f>
        <v>0</v>
      </c>
      <c r="E169" s="1260">
        <f t="shared" ref="E169:J169" si="83">SUM(E170:E171)</f>
        <v>0</v>
      </c>
      <c r="F169" s="1260">
        <f t="shared" si="83"/>
        <v>0</v>
      </c>
      <c r="G169" s="1260">
        <f t="shared" si="83"/>
        <v>0</v>
      </c>
      <c r="H169" s="1260">
        <f t="shared" si="83"/>
        <v>0</v>
      </c>
      <c r="I169" s="1260">
        <f t="shared" si="83"/>
        <v>0</v>
      </c>
      <c r="J169" s="1260">
        <f t="shared" si="83"/>
        <v>0</v>
      </c>
      <c r="K169" s="1261"/>
    </row>
    <row r="170" spans="1:11" ht="21" hidden="1" customHeight="1" x14ac:dyDescent="0.6">
      <c r="A170" s="1293" t="str">
        <f>+[7]ระบบการควบคุมฯ!A1554</f>
        <v>1)</v>
      </c>
      <c r="B170" s="1294" t="str">
        <f>+[7]ระบบการควบคุมฯ!B1554</f>
        <v>โรงเรียนวัดพืชอุดม</v>
      </c>
      <c r="C170" s="1295" t="str">
        <f>+[7]ระบบการควบคุมฯ!C1554</f>
        <v xml:space="preserve">20004 35000300 321ZZZZ </v>
      </c>
      <c r="D170" s="1153">
        <f>+[7]ระบบการควบคุมฯ!D1554</f>
        <v>0</v>
      </c>
      <c r="E170" s="1153">
        <f>+[7]ระบบการควบคุมฯ!G1554+[7]ระบบการควบคุมฯ!H1554</f>
        <v>0</v>
      </c>
      <c r="F170" s="1153">
        <f>+[7]ระบบการควบคุมฯ!I1554+[7]ระบบการควบคุมฯ!J1554</f>
        <v>0</v>
      </c>
      <c r="G170" s="1160">
        <f>+[7]ระบบการควบคุมฯ!K1554+[7]ระบบการควบคุมฯ!L1554</f>
        <v>0</v>
      </c>
      <c r="H170" s="1296"/>
      <c r="I170" s="1297"/>
      <c r="J170" s="1153">
        <f>+D170-E170-F170-G170</f>
        <v>0</v>
      </c>
      <c r="K170" s="1212"/>
    </row>
    <row r="171" spans="1:11" ht="21" hidden="1" customHeight="1" x14ac:dyDescent="0.6">
      <c r="A171" s="1293" t="str">
        <f>+[7]ระบบการควบคุมฯ!A1555</f>
        <v>2)</v>
      </c>
      <c r="B171" s="1294" t="str">
        <f>+[7]ระบบการควบคุมฯ!B1555</f>
        <v>โรงเรียนรวมราษฎร์สามัคคี</v>
      </c>
      <c r="C171" s="1295" t="str">
        <f>+[7]ระบบการควบคุมฯ!C1555</f>
        <v xml:space="preserve">20004 35000300 321ZZZZ </v>
      </c>
      <c r="D171" s="1153">
        <f>+[7]ระบบการควบคุมฯ!D1555</f>
        <v>0</v>
      </c>
      <c r="E171" s="1153">
        <f>+[7]ระบบการควบคุมฯ!G1555+[7]ระบบการควบคุมฯ!H1555</f>
        <v>0</v>
      </c>
      <c r="F171" s="1153">
        <f>+[7]ระบบการควบคุมฯ!I1555+[7]ระบบการควบคุมฯ!J1555</f>
        <v>0</v>
      </c>
      <c r="G171" s="1160">
        <f>+[7]ระบบการควบคุมฯ!K1555+[7]ระบบการควบคุมฯ!L1555</f>
        <v>0</v>
      </c>
      <c r="H171" s="1296"/>
      <c r="I171" s="1297"/>
      <c r="J171" s="1153">
        <f>+D171-E171-F171-G171</f>
        <v>0</v>
      </c>
      <c r="K171" s="1212"/>
    </row>
    <row r="172" spans="1:11" ht="21" customHeight="1" x14ac:dyDescent="0.45">
      <c r="A172" s="1298">
        <f>+[7]ระบบการควบคุมฯ!A1232</f>
        <v>1.7</v>
      </c>
      <c r="B172" s="1299" t="str">
        <f>+[7]ระบบการควบคุมฯ!B1232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172" s="1300" t="str">
        <f>+[7]ระบบการควบคุมฯ!C1232</f>
        <v>20004 69 52015 00000</v>
      </c>
      <c r="D172" s="1301"/>
      <c r="E172" s="1301"/>
      <c r="F172" s="1301"/>
      <c r="G172" s="1302"/>
      <c r="H172" s="1303"/>
      <c r="I172" s="1303"/>
      <c r="J172" s="1301"/>
      <c r="K172" s="1191"/>
    </row>
    <row r="173" spans="1:11" ht="21" customHeight="1" x14ac:dyDescent="0.45">
      <c r="A173" s="1304">
        <f>+[7]ระบบการควบคุมฯ!A1233</f>
        <v>0</v>
      </c>
      <c r="B173" s="1299" t="str">
        <f>+[7]ระบบการควบคุมฯ!B1233</f>
        <v xml:space="preserve"> งบดำเนินงาน 69112xx</v>
      </c>
      <c r="C173" s="1300"/>
      <c r="D173" s="1301"/>
      <c r="E173" s="1301"/>
      <c r="F173" s="1301"/>
      <c r="G173" s="1302"/>
      <c r="H173" s="1303"/>
      <c r="I173" s="1303"/>
      <c r="J173" s="1301"/>
      <c r="K173" s="1191"/>
    </row>
    <row r="174" spans="1:11" ht="21" customHeight="1" x14ac:dyDescent="0.45">
      <c r="A174" s="1298">
        <f>+[7]ระบบการควบคุมฯ!A1256</f>
        <v>1.8</v>
      </c>
      <c r="B174" s="1299" t="str">
        <f>+[7]ระบบการควบคุมฯ!B1256</f>
        <v xml:space="preserve">กิจกรรมช่วยเหลือกลุ่มเป้าหมายทางสังคม  </v>
      </c>
      <c r="C174" s="1300" t="str">
        <f>+[7]ระบบการควบคุมฯ!C1256</f>
        <v>20004 69 62408 00000</v>
      </c>
      <c r="D174" s="1301"/>
      <c r="E174" s="1301"/>
      <c r="F174" s="1301"/>
      <c r="G174" s="1302"/>
      <c r="H174" s="1303"/>
      <c r="I174" s="1303"/>
      <c r="J174" s="1301"/>
      <c r="K174" s="1191"/>
    </row>
    <row r="175" spans="1:11" ht="21" hidden="1" customHeight="1" x14ac:dyDescent="0.45">
      <c r="A175" s="1293"/>
      <c r="B175" s="1305"/>
      <c r="C175" s="1295"/>
      <c r="D175" s="1153"/>
      <c r="E175" s="1153"/>
      <c r="F175" s="1153"/>
      <c r="G175" s="1160"/>
      <c r="H175" s="1296"/>
      <c r="I175" s="1297"/>
      <c r="J175" s="1153"/>
      <c r="K175" s="1212"/>
    </row>
    <row r="176" spans="1:11" ht="21" customHeight="1" x14ac:dyDescent="0.25">
      <c r="A176" s="302">
        <f>+[7]ระบบการควบคุมฯ!A1271</f>
        <v>1.9</v>
      </c>
      <c r="B176" s="303" t="str">
        <f>+[7]ระบบการควบคุมฯ!B1271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176" s="714" t="str">
        <f>+[7]ระบบการควบคุมฯ!C1271</f>
        <v>20004  69 01056 00000</v>
      </c>
      <c r="D176" s="304">
        <f t="shared" ref="D176:J176" si="84">+D177</f>
        <v>19154800</v>
      </c>
      <c r="E176" s="304">
        <f t="shared" si="84"/>
        <v>6747000</v>
      </c>
      <c r="F176" s="304">
        <f t="shared" si="84"/>
        <v>0</v>
      </c>
      <c r="G176" s="304">
        <f t="shared" si="84"/>
        <v>11794187.310000001</v>
      </c>
      <c r="H176" s="304">
        <f t="shared" si="84"/>
        <v>0</v>
      </c>
      <c r="I176" s="304">
        <f t="shared" si="84"/>
        <v>0</v>
      </c>
      <c r="J176" s="304">
        <f t="shared" si="84"/>
        <v>613612.68999999948</v>
      </c>
      <c r="K176" s="285"/>
    </row>
    <row r="177" spans="1:11" ht="21" customHeight="1" x14ac:dyDescent="0.6">
      <c r="A177" s="289"/>
      <c r="B177" s="1306" t="str">
        <f>+[7]ระบบการควบคุมฯ!B1272</f>
        <v>ค่าที่ดินและสิ่งก่อสร้าง 6911320</v>
      </c>
      <c r="C177" s="713"/>
      <c r="D177" s="23">
        <f>+D178+D184+D225+D229+D236+D253+D255+D277</f>
        <v>19154800</v>
      </c>
      <c r="E177" s="23">
        <f t="shared" ref="E177:J177" si="85">+E178+E184+E225+E229+E236+E253+E255+E277</f>
        <v>6747000</v>
      </c>
      <c r="F177" s="23">
        <f t="shared" si="85"/>
        <v>0</v>
      </c>
      <c r="G177" s="23">
        <f t="shared" si="85"/>
        <v>11794187.310000001</v>
      </c>
      <c r="H177" s="23">
        <f t="shared" si="85"/>
        <v>0</v>
      </c>
      <c r="I177" s="23">
        <f t="shared" si="85"/>
        <v>0</v>
      </c>
      <c r="J177" s="23">
        <f t="shared" si="85"/>
        <v>613612.68999999948</v>
      </c>
      <c r="K177" s="295"/>
    </row>
    <row r="178" spans="1:11" ht="21" customHeight="1" x14ac:dyDescent="0.25">
      <c r="A178" s="305" t="str">
        <f>+[7]ระบบการควบคุมฯ!A1273</f>
        <v>1.9.1</v>
      </c>
      <c r="B178" s="306" t="str">
        <f>+[7]ระบบการควบคุมฯ!B1273</f>
        <v xml:space="preserve">ปรับปรุงซ่อมแซมอาคารเรียนอาคารประกอบและสิ่งก่อสร้างอื่น 4 โรงเรียน </v>
      </c>
      <c r="C178" s="709" t="str">
        <f>+[7]ระบบการควบคุมฯ!C1273</f>
        <v>ศธ 04002/ว47118 ลว 21 ตค 67 ครั้งที่ 11</v>
      </c>
      <c r="D178" s="27">
        <f>SUM(D179:D183)</f>
        <v>1995000</v>
      </c>
      <c r="E178" s="27">
        <f t="shared" ref="E178:J178" si="86">SUM(E179:E183)</f>
        <v>1152000</v>
      </c>
      <c r="F178" s="27">
        <f t="shared" si="86"/>
        <v>0</v>
      </c>
      <c r="G178" s="27">
        <f t="shared" si="86"/>
        <v>843000</v>
      </c>
      <c r="H178" s="27">
        <f t="shared" si="86"/>
        <v>0</v>
      </c>
      <c r="I178" s="27">
        <f t="shared" si="86"/>
        <v>0</v>
      </c>
      <c r="J178" s="27">
        <f t="shared" si="86"/>
        <v>0</v>
      </c>
      <c r="K178" s="288"/>
    </row>
    <row r="179" spans="1:11" ht="21" customHeight="1" x14ac:dyDescent="0.55000000000000004">
      <c r="A179" s="1307" t="str">
        <f>+[7]ระบบการควบคุมฯ!A1274</f>
        <v>1)</v>
      </c>
      <c r="B179" s="1169" t="str">
        <f>+[7]ระบบการควบคุมฯ!B1274</f>
        <v>โรงเรียนวัดลานนา</v>
      </c>
      <c r="C179" s="718" t="str">
        <f>+[7]ระบบการควบคุมฯ!C1274</f>
        <v>20004370010003212306</v>
      </c>
      <c r="D179" s="1308">
        <f>+[7]ระบบการควบคุมฯ!D1274</f>
        <v>398000</v>
      </c>
      <c r="E179" s="1152">
        <f>+[7]ระบบการควบคุมฯ!G1274+[7]ระบบการควบคุมฯ!H1274</f>
        <v>0</v>
      </c>
      <c r="F179" s="1153">
        <f>+[7]ระบบการควบคุมฯ!I1274+[7]ระบบการควบคุมฯ!J1274</f>
        <v>0</v>
      </c>
      <c r="G179" s="1154">
        <f>+[7]ระบบการควบคุมฯ!K1274+[7]ระบบการควบคุมฯ!L1274</f>
        <v>398000</v>
      </c>
      <c r="H179" s="1155"/>
      <c r="I179" s="1156"/>
      <c r="J179" s="1157">
        <f t="shared" ref="J179:J224" si="87">D179-E179-F179-G179</f>
        <v>0</v>
      </c>
      <c r="K179" s="1251"/>
    </row>
    <row r="180" spans="1:11" ht="21" customHeight="1" x14ac:dyDescent="0.55000000000000004">
      <c r="A180" s="1307"/>
      <c r="B180" s="22" t="str">
        <f>+[7]ระบบการควบคุมฯ!B1275</f>
        <v>ผูกพัน 16 ธ.ค. 68</v>
      </c>
      <c r="C180" s="718">
        <f>+[7]ระบบการควบคุมฯ!C1275</f>
        <v>4100743313</v>
      </c>
      <c r="D180" s="1123"/>
      <c r="E180" s="1152"/>
      <c r="F180" s="1153"/>
      <c r="G180" s="1154"/>
      <c r="H180" s="1155"/>
      <c r="I180" s="1156"/>
      <c r="J180" s="1157">
        <f t="shared" si="87"/>
        <v>0</v>
      </c>
      <c r="K180" s="1251"/>
    </row>
    <row r="181" spans="1:11" ht="21" customHeight="1" x14ac:dyDescent="0.55000000000000004">
      <c r="A181" s="1307" t="str">
        <f>+[7]ระบบการควบคุมฯ!A1276</f>
        <v>2)</v>
      </c>
      <c r="B181" s="22" t="str">
        <f>+[7]ระบบการควบคุมฯ!B1276</f>
        <v xml:space="preserve">โรงเรียนนิกรราษฎร์บูรณะ (เหราปัตย์อุทิศ) </v>
      </c>
      <c r="C181" s="718" t="str">
        <f>+[7]ระบบการควบคุมฯ!C1276</f>
        <v>20004370010003212307</v>
      </c>
      <c r="D181" s="1308">
        <f>+[7]ระบบการควบคุมฯ!D1276</f>
        <v>184000</v>
      </c>
      <c r="E181" s="1152">
        <f>+[7]ระบบการควบคุมฯ!G1276+[7]ระบบการควบคุมฯ!H1276</f>
        <v>0</v>
      </c>
      <c r="F181" s="1153">
        <f>+[7]ระบบการควบคุมฯ!I1276+[7]ระบบการควบคุมฯ!J1276</f>
        <v>0</v>
      </c>
      <c r="G181" s="1154">
        <f>+[7]ระบบการควบคุมฯ!K1276+[7]ระบบการควบคุมฯ!L1276</f>
        <v>184000</v>
      </c>
      <c r="H181" s="1155"/>
      <c r="I181" s="1156"/>
      <c r="J181" s="1157">
        <f t="shared" si="87"/>
        <v>0</v>
      </c>
      <c r="K181" s="1251"/>
    </row>
    <row r="182" spans="1:11" ht="21" customHeight="1" x14ac:dyDescent="0.6">
      <c r="A182" s="1309" t="str">
        <f>+[7]ระบบการควบคุมฯ!A1277</f>
        <v>3)</v>
      </c>
      <c r="B182" s="22" t="str">
        <f>+[7]ระบบการควบคุมฯ!B1277</f>
        <v xml:space="preserve">โรงเรียนศาลาลอย </v>
      </c>
      <c r="C182" s="718" t="str">
        <f>+[7]ระบบการควบคุมฯ!C1277</f>
        <v>20004370010003212308</v>
      </c>
      <c r="D182" s="1308">
        <f>+[7]ระบบการควบคุมฯ!D1277</f>
        <v>1152000</v>
      </c>
      <c r="E182" s="1152">
        <f>+[7]ระบบการควบคุมฯ!G1277+[7]ระบบการควบคุมฯ!H1277</f>
        <v>1152000</v>
      </c>
      <c r="F182" s="1153">
        <f>+[7]ระบบการควบคุมฯ!I1277+[7]ระบบการควบคุมฯ!J1277</f>
        <v>0</v>
      </c>
      <c r="G182" s="1154">
        <f>+[7]ระบบการควบคุมฯ!K1277+[7]ระบบการควบคุมฯ!L1277</f>
        <v>0</v>
      </c>
      <c r="H182" s="1155"/>
      <c r="I182" s="1156"/>
      <c r="J182" s="1157">
        <f t="shared" si="87"/>
        <v>0</v>
      </c>
      <c r="K182" s="1251"/>
    </row>
    <row r="183" spans="1:11" ht="21" customHeight="1" x14ac:dyDescent="0.6">
      <c r="A183" s="1309" t="str">
        <f>+[7]ระบบการควบคุมฯ!A1279</f>
        <v>4)</v>
      </c>
      <c r="B183" s="22" t="str">
        <f>+[7]ระบบการควบคุมฯ!B1279</f>
        <v>โรงเรียนวัดแสงมณี</v>
      </c>
      <c r="C183" s="718" t="str">
        <f>+[7]ระบบการควบคุมฯ!C1279</f>
        <v>20004370010003212309</v>
      </c>
      <c r="D183" s="1308">
        <f>+[7]ระบบการควบคุมฯ!D1279</f>
        <v>261000</v>
      </c>
      <c r="E183" s="1152">
        <f>+[7]ระบบการควบคุมฯ!G1279+[7]ระบบการควบคุมฯ!H1279</f>
        <v>0</v>
      </c>
      <c r="F183" s="1153">
        <f>+[7]ระบบการควบคุมฯ!I1279+[7]ระบบการควบคุมฯ!J1279</f>
        <v>0</v>
      </c>
      <c r="G183" s="1154">
        <f>+[7]ระบบการควบคุมฯ!K1279+[7]ระบบการควบคุมฯ!L1279</f>
        <v>261000</v>
      </c>
      <c r="H183" s="1155"/>
      <c r="I183" s="1156"/>
      <c r="J183" s="1157">
        <f t="shared" si="87"/>
        <v>0</v>
      </c>
      <c r="K183" s="1251"/>
    </row>
    <row r="184" spans="1:11" ht="21" hidden="1" customHeight="1" x14ac:dyDescent="0.25">
      <c r="A184" s="305" t="str">
        <f>+[7]ระบบการควบคุมฯ!A1280</f>
        <v>1.9.2</v>
      </c>
      <c r="B184" s="306" t="str">
        <f>+[7]ระบบการควบคุมฯ!B1280</f>
        <v xml:space="preserve">ปรับปรุงซ่อมแซมห้องน้ำห้องส้วม 2 โรงเรียน </v>
      </c>
      <c r="C184" s="709" t="str">
        <f>+[7]ระบบการควบคุมฯ!C1280</f>
        <v>ศธ 04002/ว5174 ลว 21 ตค 67 ครั้งที่ 4</v>
      </c>
      <c r="D184" s="27">
        <f>SUM(D185:D188)</f>
        <v>0</v>
      </c>
      <c r="E184" s="27">
        <f t="shared" ref="E184:J184" si="88">SUM(E185:E188)</f>
        <v>0</v>
      </c>
      <c r="F184" s="27">
        <f t="shared" si="88"/>
        <v>0</v>
      </c>
      <c r="G184" s="27">
        <f t="shared" si="88"/>
        <v>0</v>
      </c>
      <c r="H184" s="27">
        <f t="shared" si="88"/>
        <v>0</v>
      </c>
      <c r="I184" s="27">
        <f t="shared" si="88"/>
        <v>0</v>
      </c>
      <c r="J184" s="27">
        <f t="shared" si="88"/>
        <v>0</v>
      </c>
      <c r="K184" s="288"/>
    </row>
    <row r="185" spans="1:11" ht="21" hidden="1" customHeight="1" x14ac:dyDescent="0.25">
      <c r="A185" s="1089" t="str">
        <f>+[7]ระบบการควบคุมฯ!A1281</f>
        <v>3)</v>
      </c>
      <c r="B185" s="1169" t="str">
        <f>+[7]ระบบการควบคุมฯ!B1281</f>
        <v>โรงเรียนนิกรราษฎร์บูรณะ (เหราบัตย์อุทิศ)</v>
      </c>
      <c r="C185" s="718" t="str">
        <f>+[7]ระบบการควบคุมฯ!C1281</f>
        <v>20004370010003213244</v>
      </c>
      <c r="D185" s="1308">
        <f>+[7]ระบบการควบคุมฯ!D1281</f>
        <v>0</v>
      </c>
      <c r="E185" s="1152">
        <f>+[7]ระบบการควบคุมฯ!G1281+[7]ระบบการควบคุมฯ!H1281</f>
        <v>0</v>
      </c>
      <c r="F185" s="1153">
        <f>+[7]ระบบการควบคุมฯ!I1281+[7]ระบบการควบคุมฯ!J1281</f>
        <v>0</v>
      </c>
      <c r="G185" s="1154">
        <f>+[7]ระบบการควบคุมฯ!K1281+[7]ระบบการควบคุมฯ!L1281</f>
        <v>0</v>
      </c>
      <c r="H185" s="1155"/>
      <c r="I185" s="1156"/>
      <c r="J185" s="1157">
        <f t="shared" si="87"/>
        <v>0</v>
      </c>
      <c r="K185" s="1251"/>
    </row>
    <row r="186" spans="1:11" ht="21" hidden="1" customHeight="1" x14ac:dyDescent="0.25">
      <c r="A186" s="1089"/>
      <c r="B186" s="1169">
        <f>+[7]ระบบการควบคุมฯ!B1282</f>
        <v>0</v>
      </c>
      <c r="C186" s="718">
        <f>+[7]ระบบการควบคุมฯ!C1282</f>
        <v>0</v>
      </c>
      <c r="D186" s="1123"/>
      <c r="E186" s="1152"/>
      <c r="F186" s="1153"/>
      <c r="G186" s="1154"/>
      <c r="H186" s="1155"/>
      <c r="I186" s="1156"/>
      <c r="J186" s="1157">
        <f t="shared" si="87"/>
        <v>0</v>
      </c>
      <c r="K186" s="1251"/>
    </row>
    <row r="187" spans="1:11" ht="21" hidden="1" customHeight="1" x14ac:dyDescent="0.25">
      <c r="A187" s="1089" t="str">
        <f>+[7]ระบบการควบคุมฯ!A1283</f>
        <v>4)</v>
      </c>
      <c r="B187" s="1169" t="str">
        <f>+[7]ระบบการควบคุมฯ!B1283</f>
        <v>โรงเรียนวัดนพรัตนาราม</v>
      </c>
      <c r="C187" s="718" t="str">
        <f>+[7]ระบบการควบคุมฯ!C1283</f>
        <v>20004370010003213243</v>
      </c>
      <c r="D187" s="1308">
        <f>+[7]ระบบการควบคุมฯ!D1283</f>
        <v>0</v>
      </c>
      <c r="E187" s="1152">
        <f>+[7]ระบบการควบคุมฯ!G1283+[7]ระบบการควบคุมฯ!H1283</f>
        <v>0</v>
      </c>
      <c r="F187" s="1153">
        <f>+[7]ระบบการควบคุมฯ!I1283+[7]ระบบการควบคุมฯ!J1283</f>
        <v>0</v>
      </c>
      <c r="G187" s="1154">
        <f>+[7]ระบบการควบคุมฯ!K1283+[7]ระบบการควบคุมฯ!L1283</f>
        <v>0</v>
      </c>
      <c r="H187" s="1155"/>
      <c r="I187" s="1156"/>
      <c r="J187" s="1157">
        <f t="shared" si="87"/>
        <v>0</v>
      </c>
      <c r="K187" s="1251"/>
    </row>
    <row r="188" spans="1:11" ht="21" hidden="1" customHeight="1" x14ac:dyDescent="0.25">
      <c r="A188" s="1089"/>
      <c r="B188" s="1169" t="str">
        <f>+[7]ระบบการควบคุมฯ!B1284</f>
        <v>ครบ 26 มค 68</v>
      </c>
      <c r="C188" s="718">
        <f>+[7]ระบบการควบคุมฯ!C1284</f>
        <v>45988</v>
      </c>
      <c r="D188" s="1123"/>
      <c r="E188" s="1152"/>
      <c r="F188" s="1153"/>
      <c r="G188" s="1154"/>
      <c r="H188" s="1155"/>
      <c r="I188" s="1156"/>
      <c r="J188" s="1157">
        <f t="shared" si="87"/>
        <v>0</v>
      </c>
      <c r="K188" s="1251"/>
    </row>
    <row r="189" spans="1:11" ht="21" hidden="1" customHeight="1" x14ac:dyDescent="0.25">
      <c r="A189" s="1089" t="str">
        <f>+[7]ระบบการควบคุมฯ!A1286</f>
        <v>5)</v>
      </c>
      <c r="B189" s="1169" t="str">
        <f>+[7]ระบบการควบคุมฯ!B1286</f>
        <v>วัดกลางคลองสี่</v>
      </c>
      <c r="C189" s="718" t="str">
        <f>+[7]ระบบการควบคุมฯ!C1286</f>
        <v>20004350002003214513</v>
      </c>
      <c r="D189" s="1123"/>
      <c r="E189" s="1152"/>
      <c r="F189" s="1153"/>
      <c r="G189" s="1154"/>
      <c r="H189" s="1155"/>
      <c r="I189" s="1156"/>
      <c r="J189" s="1157">
        <f t="shared" si="87"/>
        <v>0</v>
      </c>
      <c r="K189" s="1251"/>
    </row>
    <row r="190" spans="1:11" ht="21" hidden="1" customHeight="1" x14ac:dyDescent="0.25">
      <c r="A190" s="1089"/>
      <c r="B190" s="1169" t="str">
        <f>+[7]ระบบการควบคุมฯ!B1287</f>
        <v>ครบ 15 มิย 67</v>
      </c>
      <c r="C190" s="718">
        <f>+[7]ระบบการควบคุมฯ!C1287</f>
        <v>4100396155</v>
      </c>
      <c r="D190" s="1123"/>
      <c r="E190" s="1152"/>
      <c r="F190" s="1153"/>
      <c r="G190" s="1154"/>
      <c r="H190" s="1155"/>
      <c r="I190" s="1156"/>
      <c r="J190" s="1157">
        <f t="shared" si="87"/>
        <v>0</v>
      </c>
      <c r="K190" s="1251"/>
    </row>
    <row r="191" spans="1:11" ht="63" hidden="1" customHeight="1" x14ac:dyDescent="0.25">
      <c r="A191" s="1089" t="str">
        <f>+[7]ระบบการควบคุมฯ!A1288</f>
        <v>6)</v>
      </c>
      <c r="B191" s="1169" t="str">
        <f>+[7]ระบบการควบคุมฯ!B1288</f>
        <v>วัดนิเทศน์</v>
      </c>
      <c r="C191" s="718" t="str">
        <f>+[7]ระบบการควบคุมฯ!C1288</f>
        <v>20004350002003214514</v>
      </c>
      <c r="D191" s="1123"/>
      <c r="E191" s="1152"/>
      <c r="F191" s="1153"/>
      <c r="G191" s="1154"/>
      <c r="H191" s="1155"/>
      <c r="I191" s="1156"/>
      <c r="J191" s="1157">
        <f t="shared" si="87"/>
        <v>0</v>
      </c>
      <c r="K191" s="1251"/>
    </row>
    <row r="192" spans="1:11" ht="21" hidden="1" customHeight="1" x14ac:dyDescent="0.25">
      <c r="A192" s="1089"/>
      <c r="B192" s="1169" t="str">
        <f>+[7]ระบบการควบคุมฯ!B1289</f>
        <v>ครบ 27 สค 67</v>
      </c>
      <c r="C192" s="718">
        <f>+[7]ระบบการควบคุมฯ!C1289</f>
        <v>4100402151</v>
      </c>
      <c r="D192" s="1123"/>
      <c r="E192" s="1152"/>
      <c r="F192" s="1153"/>
      <c r="G192" s="1154"/>
      <c r="H192" s="1155"/>
      <c r="I192" s="1156"/>
      <c r="J192" s="1157">
        <f t="shared" si="87"/>
        <v>0</v>
      </c>
      <c r="K192" s="1251"/>
    </row>
    <row r="193" spans="1:11" ht="21" hidden="1" customHeight="1" x14ac:dyDescent="0.25">
      <c r="A193" s="1089"/>
      <c r="B193" s="1169" t="str">
        <f>+[7]ระบบการควบคุมฯ!B1290</f>
        <v>ผูกพัน งวด 1 222,000 บาท</v>
      </c>
      <c r="C193" s="718">
        <f>+[7]ระบบการควบคุมฯ!C1290</f>
        <v>0</v>
      </c>
      <c r="D193" s="1123"/>
      <c r="E193" s="1152"/>
      <c r="F193" s="1153"/>
      <c r="G193" s="1154"/>
      <c r="H193" s="1155"/>
      <c r="I193" s="1156"/>
      <c r="J193" s="1157">
        <f t="shared" si="87"/>
        <v>0</v>
      </c>
      <c r="K193" s="1251"/>
    </row>
    <row r="194" spans="1:11" ht="42" hidden="1" customHeight="1" x14ac:dyDescent="0.25">
      <c r="A194" s="1089"/>
      <c r="B194" s="1169" t="str">
        <f>+[7]ระบบการควบคุมฯ!B1291</f>
        <v>งวด 2 518,000 บาท</v>
      </c>
      <c r="C194" s="718">
        <f>+[7]ระบบการควบคุมฯ!C1291</f>
        <v>0</v>
      </c>
      <c r="D194" s="1123"/>
      <c r="E194" s="1152"/>
      <c r="F194" s="1153"/>
      <c r="G194" s="1154"/>
      <c r="H194" s="1155"/>
      <c r="I194" s="1156"/>
      <c r="J194" s="1157">
        <f t="shared" si="87"/>
        <v>0</v>
      </c>
      <c r="K194" s="1251"/>
    </row>
    <row r="195" spans="1:11" ht="21" hidden="1" customHeight="1" x14ac:dyDescent="0.25">
      <c r="A195" s="1089" t="str">
        <f>+[7]ระบบการควบคุมฯ!A1293</f>
        <v>7)</v>
      </c>
      <c r="B195" s="1169" t="str">
        <f>+[7]ระบบการควบคุมฯ!B1293</f>
        <v>วัดประชุมราษฏร์</v>
      </c>
      <c r="C195" s="718" t="str">
        <f>+[7]ระบบการควบคุมฯ!C1293</f>
        <v>20004350002003214515</v>
      </c>
      <c r="D195" s="1123"/>
      <c r="E195" s="1152"/>
      <c r="F195" s="1153"/>
      <c r="G195" s="1154"/>
      <c r="H195" s="1155"/>
      <c r="I195" s="1156"/>
      <c r="J195" s="1157">
        <f t="shared" si="87"/>
        <v>0</v>
      </c>
      <c r="K195" s="1251"/>
    </row>
    <row r="196" spans="1:11" ht="21" hidden="1" customHeight="1" x14ac:dyDescent="0.25">
      <c r="A196" s="1089"/>
      <c r="B196" s="1169" t="str">
        <f>+[7]ระบบการควบคุมฯ!B1291</f>
        <v>งวด 2 518,000 บาท</v>
      </c>
      <c r="C196" s="718">
        <f>+[7]ระบบการควบคุมฯ!C1291</f>
        <v>0</v>
      </c>
      <c r="D196" s="1123"/>
      <c r="E196" s="1152"/>
      <c r="F196" s="1153"/>
      <c r="G196" s="1154"/>
      <c r="H196" s="1155"/>
      <c r="I196" s="1156"/>
      <c r="J196" s="1157">
        <f t="shared" si="87"/>
        <v>0</v>
      </c>
      <c r="K196" s="1251"/>
    </row>
    <row r="197" spans="1:11" ht="42" hidden="1" customHeight="1" x14ac:dyDescent="0.25">
      <c r="A197" s="1089" t="str">
        <f>+[7]ระบบการควบคุมฯ!A1295</f>
        <v>8)</v>
      </c>
      <c r="B197" s="1169" t="str">
        <f>+[7]ระบบการควบคุมฯ!B1295</f>
        <v>วัดประยูรธรรมาราม</v>
      </c>
      <c r="C197" s="718" t="str">
        <f>+[7]ระบบการควบคุมฯ!C1295</f>
        <v>20004350002003214516</v>
      </c>
      <c r="D197" s="1123"/>
      <c r="E197" s="1152"/>
      <c r="F197" s="1153"/>
      <c r="G197" s="1154"/>
      <c r="H197" s="1155"/>
      <c r="I197" s="1156"/>
      <c r="J197" s="1157">
        <f t="shared" si="87"/>
        <v>0</v>
      </c>
      <c r="K197" s="1251"/>
    </row>
    <row r="198" spans="1:11" ht="21" hidden="1" customHeight="1" x14ac:dyDescent="0.25">
      <c r="A198" s="1089"/>
      <c r="B198" s="1169" t="str">
        <f>+[7]ระบบการควบคุมฯ!B1294</f>
        <v>ครบ 19 มิย 67</v>
      </c>
      <c r="C198" s="718">
        <f>+[7]ระบบการควบคุมฯ!C1294</f>
        <v>4100395245</v>
      </c>
      <c r="D198" s="1123"/>
      <c r="E198" s="1152"/>
      <c r="F198" s="1153"/>
      <c r="G198" s="1154"/>
      <c r="H198" s="1155"/>
      <c r="I198" s="1156"/>
      <c r="J198" s="1157">
        <f t="shared" si="87"/>
        <v>0</v>
      </c>
      <c r="K198" s="1251"/>
    </row>
    <row r="199" spans="1:11" ht="21" hidden="1" customHeight="1" x14ac:dyDescent="0.25">
      <c r="A199" s="1089" t="str">
        <f>+[7]ระบบการควบคุมฯ!A1297</f>
        <v>9)</v>
      </c>
      <c r="B199" s="1169" t="str">
        <f>+[7]ระบบการควบคุมฯ!B1297</f>
        <v>วัดลานนา</v>
      </c>
      <c r="C199" s="718" t="str">
        <f>+[7]ระบบการควบคุมฯ!C1297</f>
        <v>20004350002003214517</v>
      </c>
      <c r="D199" s="1123"/>
      <c r="E199" s="1152"/>
      <c r="F199" s="1153"/>
      <c r="G199" s="1154"/>
      <c r="H199" s="1155"/>
      <c r="I199" s="1156"/>
      <c r="J199" s="1157">
        <f t="shared" si="87"/>
        <v>0</v>
      </c>
      <c r="K199" s="1251"/>
    </row>
    <row r="200" spans="1:11" ht="21" hidden="1" customHeight="1" x14ac:dyDescent="0.25">
      <c r="A200" s="1089"/>
      <c r="B200" s="1169" t="str">
        <f>+[7]ระบบการควบคุมฯ!B1296</f>
        <v>ครบ 26 มิย 67</v>
      </c>
      <c r="C200" s="718">
        <f>+[7]ระบบการควบคุมฯ!C1296</f>
        <v>4100397176</v>
      </c>
      <c r="D200" s="1123"/>
      <c r="E200" s="1152"/>
      <c r="F200" s="1153"/>
      <c r="G200" s="1154"/>
      <c r="H200" s="1155"/>
      <c r="I200" s="1156"/>
      <c r="J200" s="1157">
        <f t="shared" si="87"/>
        <v>0</v>
      </c>
      <c r="K200" s="1251"/>
    </row>
    <row r="201" spans="1:11" ht="21" hidden="1" customHeight="1" x14ac:dyDescent="0.25">
      <c r="A201" s="1089" t="str">
        <f>+[7]ระบบการควบคุมฯ!A1299</f>
        <v>10)</v>
      </c>
      <c r="B201" s="1169" t="str">
        <f>+[7]ระบบการควบคุมฯ!B1299</f>
        <v>วัดอดิศร</v>
      </c>
      <c r="C201" s="718" t="str">
        <f>+[7]ระบบการควบคุมฯ!C1299</f>
        <v>20004350002003214518</v>
      </c>
      <c r="D201" s="1123"/>
      <c r="E201" s="1152"/>
      <c r="F201" s="1153"/>
      <c r="G201" s="1154"/>
      <c r="H201" s="1155"/>
      <c r="I201" s="1156"/>
      <c r="J201" s="1157">
        <f t="shared" si="87"/>
        <v>0</v>
      </c>
      <c r="K201" s="1251"/>
    </row>
    <row r="202" spans="1:11" ht="21" hidden="1" customHeight="1" x14ac:dyDescent="0.25">
      <c r="A202" s="1089"/>
      <c r="B202" s="1169" t="str">
        <f>+[7]ระบบการควบคุมฯ!B1298</f>
        <v>ครบ 19 มิ.ย.67</v>
      </c>
      <c r="C202" s="718" t="str">
        <f>+[7]ระบบการควบคุมฯ!C1298</f>
        <v>ครบ 19 มิย 67</v>
      </c>
      <c r="D202" s="1123"/>
      <c r="E202" s="1152"/>
      <c r="F202" s="1153"/>
      <c r="G202" s="1154"/>
      <c r="H202" s="1155"/>
      <c r="I202" s="1156"/>
      <c r="J202" s="1157">
        <f t="shared" si="87"/>
        <v>0</v>
      </c>
      <c r="K202" s="1251"/>
    </row>
    <row r="203" spans="1:11" ht="21" hidden="1" customHeight="1" x14ac:dyDescent="0.25">
      <c r="A203" s="1089" t="str">
        <f>+[7]ระบบการควบคุมฯ!A1301</f>
        <v>11)</v>
      </c>
      <c r="B203" s="1169" t="str">
        <f>+[7]ระบบการควบคุมฯ!B1301</f>
        <v>สหราษฎร์บํารุง</v>
      </c>
      <c r="C203" s="718" t="str">
        <f>+[7]ระบบการควบคุมฯ!C1301</f>
        <v>20004350002003214519</v>
      </c>
      <c r="D203" s="1123"/>
      <c r="E203" s="1152"/>
      <c r="F203" s="1153"/>
      <c r="G203" s="1154"/>
      <c r="H203" s="1155"/>
      <c r="I203" s="1156"/>
      <c r="J203" s="1157">
        <f t="shared" si="87"/>
        <v>0</v>
      </c>
      <c r="K203" s="1251"/>
    </row>
    <row r="204" spans="1:11" ht="21" hidden="1" customHeight="1" x14ac:dyDescent="0.25">
      <c r="A204" s="1089"/>
      <c r="B204" s="1169" t="str">
        <f>+[7]ระบบการควบคุมฯ!B1300</f>
        <v>ครบ 26 กค 67</v>
      </c>
      <c r="C204" s="718" t="str">
        <f>+[7]ระบบการควบคุมฯ!C1300</f>
        <v>4100393861</v>
      </c>
      <c r="D204" s="1123"/>
      <c r="E204" s="1152"/>
      <c r="F204" s="1153"/>
      <c r="G204" s="1154"/>
      <c r="H204" s="1155"/>
      <c r="I204" s="1156"/>
      <c r="J204" s="1157">
        <f t="shared" si="87"/>
        <v>0</v>
      </c>
      <c r="K204" s="1251"/>
    </row>
    <row r="205" spans="1:11" ht="21" hidden="1" customHeight="1" x14ac:dyDescent="0.25">
      <c r="A205" s="1089" t="str">
        <f>+[7]ระบบการควบคุมฯ!A1303</f>
        <v>12)</v>
      </c>
      <c r="B205" s="1169" t="str">
        <f>+[7]ระบบการควบคุมฯ!B1303</f>
        <v>คลอง 11 ศาลาครุ (เทียมอุปถัมภ์)</v>
      </c>
      <c r="C205" s="718" t="str">
        <f>+[7]ระบบการควบคุมฯ!C1303</f>
        <v>20004350002003214520</v>
      </c>
      <c r="D205" s="1123"/>
      <c r="E205" s="1152"/>
      <c r="F205" s="1153"/>
      <c r="G205" s="1154"/>
      <c r="H205" s="1155"/>
      <c r="I205" s="1156"/>
      <c r="J205" s="1157">
        <f t="shared" si="87"/>
        <v>0</v>
      </c>
      <c r="K205" s="1251"/>
    </row>
    <row r="206" spans="1:11" ht="21" hidden="1" customHeight="1" x14ac:dyDescent="0.25">
      <c r="A206" s="1089"/>
      <c r="B206" s="1169" t="str">
        <f>+[7]ระบบการควบคุมฯ!B1302</f>
        <v>ครบ 14 มิย 67</v>
      </c>
      <c r="C206" s="718" t="str">
        <f>+[7]ระบบการควบคุมฯ!C1302</f>
        <v>4100394897</v>
      </c>
      <c r="D206" s="1123"/>
      <c r="E206" s="1152"/>
      <c r="F206" s="1153"/>
      <c r="G206" s="1154"/>
      <c r="H206" s="1155"/>
      <c r="I206" s="1156"/>
      <c r="J206" s="1157">
        <f t="shared" si="87"/>
        <v>0</v>
      </c>
      <c r="K206" s="1251"/>
    </row>
    <row r="207" spans="1:11" ht="21" hidden="1" customHeight="1" x14ac:dyDescent="0.25">
      <c r="A207" s="1089" t="str">
        <f>+[7]ระบบการควบคุมฯ!A1305</f>
        <v>13)</v>
      </c>
      <c r="B207" s="1169" t="str">
        <f>+[7]ระบบการควบคุมฯ!B1305</f>
        <v>คลองสิบสามผิวศรีราษฏร์บำรุง</v>
      </c>
      <c r="C207" s="718" t="str">
        <f>+[7]ระบบการควบคุมฯ!C1305</f>
        <v>20004350002003214521</v>
      </c>
      <c r="D207" s="1123"/>
      <c r="E207" s="1152"/>
      <c r="F207" s="1153"/>
      <c r="G207" s="1154"/>
      <c r="H207" s="1155"/>
      <c r="I207" s="1156"/>
      <c r="J207" s="1157">
        <f t="shared" si="87"/>
        <v>0</v>
      </c>
      <c r="K207" s="1251"/>
    </row>
    <row r="208" spans="1:11" ht="42" hidden="1" customHeight="1" x14ac:dyDescent="0.25">
      <c r="A208" s="1089"/>
      <c r="B208" s="1169" t="str">
        <f>+[7]ระบบการควบคุมฯ!B1304</f>
        <v>ครบ 15 กค 67</v>
      </c>
      <c r="C208" s="718" t="str">
        <f>+[7]ระบบการควบคุมฯ!C1304</f>
        <v>4100398138</v>
      </c>
      <c r="D208" s="1123"/>
      <c r="E208" s="1152"/>
      <c r="F208" s="1153"/>
      <c r="G208" s="1154"/>
      <c r="H208" s="1155"/>
      <c r="I208" s="1156"/>
      <c r="J208" s="1157">
        <f t="shared" si="87"/>
        <v>0</v>
      </c>
      <c r="K208" s="1251"/>
    </row>
    <row r="209" spans="1:11" ht="21" hidden="1" customHeight="1" x14ac:dyDescent="0.25">
      <c r="A209" s="1089" t="str">
        <f>+[7]ระบบการควบคุมฯ!A1308</f>
        <v>14)</v>
      </c>
      <c r="B209" s="1169" t="str">
        <f>+[7]ระบบการควบคุมฯ!B1308</f>
        <v>วัดเจริญบุญ</v>
      </c>
      <c r="C209" s="718" t="str">
        <f>+[7]ระบบการควบคุมฯ!C1308</f>
        <v>20004350002003214522</v>
      </c>
      <c r="D209" s="1123"/>
      <c r="E209" s="1152"/>
      <c r="F209" s="1153"/>
      <c r="G209" s="1154"/>
      <c r="H209" s="1155"/>
      <c r="I209" s="1156"/>
      <c r="J209" s="1157">
        <f t="shared" si="87"/>
        <v>0</v>
      </c>
      <c r="K209" s="1251"/>
    </row>
    <row r="210" spans="1:11" ht="21" hidden="1" customHeight="1" x14ac:dyDescent="0.25">
      <c r="A210" s="1089"/>
      <c r="B210" s="1169" t="str">
        <f>+[7]ระบบการควบคุมฯ!B1309</f>
        <v>ครบ 17 กค 67</v>
      </c>
      <c r="C210" s="718" t="str">
        <f>+[7]ระบบการควบคุมฯ!C1309</f>
        <v>4100396212</v>
      </c>
      <c r="D210" s="1123"/>
      <c r="E210" s="1152"/>
      <c r="F210" s="1153"/>
      <c r="G210" s="1154"/>
      <c r="H210" s="1155"/>
      <c r="I210" s="1156"/>
      <c r="J210" s="1157">
        <f t="shared" si="87"/>
        <v>0</v>
      </c>
      <c r="K210" s="1251"/>
    </row>
    <row r="211" spans="1:11" ht="21" hidden="1" customHeight="1" x14ac:dyDescent="0.25">
      <c r="A211" s="1089" t="str">
        <f>+[7]ระบบการควบคุมฯ!A1310</f>
        <v>15)</v>
      </c>
      <c r="B211" s="1169" t="str">
        <f>+[7]ระบบการควบคุมฯ!B1310</f>
        <v>วัดนพรัตนาราม</v>
      </c>
      <c r="C211" s="718" t="str">
        <f>+[7]ระบบการควบคุมฯ!C1310</f>
        <v>20004350002003214523</v>
      </c>
      <c r="D211" s="1308">
        <f>+[7]ระบบการควบคุมฯ!D1310</f>
        <v>0</v>
      </c>
      <c r="E211" s="1152">
        <f>+[7]ระบบการควบคุมฯ!G1305+[7]ระบบการควบคุมฯ!H1305</f>
        <v>0</v>
      </c>
      <c r="F211" s="1153">
        <f>+[7]ระบบการควบคุมฯ!I1305+[7]ระบบการควบคุมฯ!J1305</f>
        <v>0</v>
      </c>
      <c r="G211" s="1154">
        <f>+[7]ระบบการควบคุมฯ!K1305+[7]ระบบการควบคุมฯ!L1305</f>
        <v>0</v>
      </c>
      <c r="H211" s="1155"/>
      <c r="I211" s="1156"/>
      <c r="J211" s="1157">
        <f t="shared" si="87"/>
        <v>0</v>
      </c>
      <c r="K211" s="1251"/>
    </row>
    <row r="212" spans="1:11" ht="21" hidden="1" customHeight="1" x14ac:dyDescent="0.25">
      <c r="A212" s="1089"/>
      <c r="B212" s="1310" t="str">
        <f>+[7]ระบบการควบคุมฯ!B1311</f>
        <v>งวด 1  174,000 บาท ครบ 16 กค 67</v>
      </c>
      <c r="C212" s="1311">
        <f>+[7]ระบบการควบคุมฯ!C1311</f>
        <v>4100426445</v>
      </c>
      <c r="D212" s="1123"/>
      <c r="E212" s="1152"/>
      <c r="F212" s="1153"/>
      <c r="G212" s="1154"/>
      <c r="H212" s="1155"/>
      <c r="I212" s="1156"/>
      <c r="J212" s="1157">
        <f t="shared" si="87"/>
        <v>0</v>
      </c>
      <c r="K212" s="1251"/>
    </row>
    <row r="213" spans="1:11" ht="21" hidden="1" customHeight="1" x14ac:dyDescent="0.25">
      <c r="A213" s="1089"/>
      <c r="B213" s="1310" t="str">
        <f>+[7]ระบบการควบคุมฯ!B1312</f>
        <v>งวด 2 406,000 ครบ 14 กย 67</v>
      </c>
      <c r="C213" s="1312"/>
      <c r="D213" s="1123"/>
      <c r="E213" s="1152"/>
      <c r="F213" s="1153"/>
      <c r="G213" s="1154"/>
      <c r="H213" s="1155"/>
      <c r="I213" s="1156"/>
      <c r="J213" s="1157"/>
      <c r="K213" s="1251"/>
    </row>
    <row r="214" spans="1:11" ht="21" hidden="1" customHeight="1" x14ac:dyDescent="0.25">
      <c r="A214" s="1089" t="str">
        <f>+[7]ระบบการควบคุมฯ!A1314</f>
        <v>16)</v>
      </c>
      <c r="B214" s="1169" t="str">
        <f>+[7]ระบบการควบคุมฯ!B1314</f>
        <v>วัดพวงแก้ว</v>
      </c>
      <c r="C214" s="718" t="str">
        <f>+[7]ระบบการควบคุมฯ!C1314</f>
        <v>20004350002003214524</v>
      </c>
      <c r="D214" s="1123"/>
      <c r="E214" s="1152"/>
      <c r="F214" s="1153"/>
      <c r="G214" s="1154"/>
      <c r="H214" s="1155"/>
      <c r="I214" s="1156"/>
      <c r="J214" s="1157">
        <f t="shared" si="87"/>
        <v>0</v>
      </c>
      <c r="K214" s="1251"/>
    </row>
    <row r="215" spans="1:11" ht="21" hidden="1" customHeight="1" x14ac:dyDescent="0.25">
      <c r="A215" s="1089"/>
      <c r="B215" s="1169" t="str">
        <f>+[7]ระบบการควบคุมฯ!B1315</f>
        <v>ครบ 2 สค 67</v>
      </c>
      <c r="C215" s="718" t="str">
        <f>+[7]ระบบการควบคุมฯ!C1315</f>
        <v>4100402841</v>
      </c>
      <c r="D215" s="1123"/>
      <c r="E215" s="1152"/>
      <c r="F215" s="1153"/>
      <c r="G215" s="1154"/>
      <c r="H215" s="1155"/>
      <c r="I215" s="1156"/>
      <c r="J215" s="1157">
        <f t="shared" si="87"/>
        <v>0</v>
      </c>
      <c r="K215" s="1251"/>
    </row>
    <row r="216" spans="1:11" ht="21" hidden="1" customHeight="1" x14ac:dyDescent="0.25">
      <c r="A216" s="1089" t="str">
        <f>+[7]ระบบการควบคุมฯ!A1316</f>
        <v>17)</v>
      </c>
      <c r="B216" s="1169" t="str">
        <f>+[7]ระบบการควบคุมฯ!B1316</f>
        <v>วัดสุขบุญฑริการาม</v>
      </c>
      <c r="C216" s="718" t="str">
        <f>+[7]ระบบการควบคุมฯ!C1316</f>
        <v>20004350002003214525</v>
      </c>
      <c r="D216" s="1123"/>
      <c r="E216" s="1152"/>
      <c r="F216" s="1153"/>
      <c r="G216" s="1154"/>
      <c r="H216" s="1155"/>
      <c r="I216" s="1156"/>
      <c r="J216" s="1157">
        <f t="shared" si="87"/>
        <v>0</v>
      </c>
      <c r="K216" s="1251"/>
    </row>
    <row r="217" spans="1:11" ht="21" hidden="1" customHeight="1" x14ac:dyDescent="0.25">
      <c r="A217" s="1089"/>
      <c r="B217" s="1169" t="str">
        <f>+[7]ระบบการควบคุมฯ!B1317</f>
        <v>ครบ 27 มิย 67</v>
      </c>
      <c r="C217" s="718" t="str">
        <f>+[7]ระบบการควบคุมฯ!C1317</f>
        <v>4100396195</v>
      </c>
      <c r="D217" s="1123"/>
      <c r="E217" s="1152"/>
      <c r="F217" s="1153"/>
      <c r="G217" s="1154"/>
      <c r="H217" s="1155"/>
      <c r="I217" s="1156"/>
      <c r="J217" s="1157">
        <f t="shared" si="87"/>
        <v>0</v>
      </c>
      <c r="K217" s="1251"/>
    </row>
    <row r="218" spans="1:11" ht="21" hidden="1" customHeight="1" x14ac:dyDescent="0.25">
      <c r="A218" s="1089" t="str">
        <f>+[7]ระบบการควบคุมฯ!A1318</f>
        <v>18)</v>
      </c>
      <c r="B218" s="1169" t="str">
        <f>+[7]ระบบการควบคุมฯ!B1318</f>
        <v>วัดแสงมณี</v>
      </c>
      <c r="C218" s="718" t="str">
        <f>+[7]ระบบการควบคุมฯ!C1318</f>
        <v>20004350002003214526</v>
      </c>
      <c r="D218" s="1123"/>
      <c r="E218" s="1152"/>
      <c r="F218" s="1153"/>
      <c r="G218" s="1154"/>
      <c r="H218" s="1155"/>
      <c r="I218" s="1156"/>
      <c r="J218" s="1157">
        <f t="shared" si="87"/>
        <v>0</v>
      </c>
      <c r="K218" s="1251"/>
    </row>
    <row r="219" spans="1:11" ht="21" hidden="1" customHeight="1" x14ac:dyDescent="0.25">
      <c r="A219" s="1089"/>
      <c r="B219" s="1169" t="str">
        <f>+[7]ระบบการควบคุมฯ!B1319</f>
        <v>ครบ 30 กค 67</v>
      </c>
      <c r="C219" s="718" t="str">
        <f>+[7]ระบบการควบคุมฯ!C1319</f>
        <v>4100400728</v>
      </c>
      <c r="D219" s="1123"/>
      <c r="E219" s="1152"/>
      <c r="F219" s="1153"/>
      <c r="G219" s="1154"/>
      <c r="H219" s="1155"/>
      <c r="I219" s="1156"/>
      <c r="J219" s="1157">
        <f t="shared" si="87"/>
        <v>0</v>
      </c>
      <c r="K219" s="1251"/>
    </row>
    <row r="220" spans="1:11" ht="21" hidden="1" customHeight="1" x14ac:dyDescent="0.25">
      <c r="A220" s="1089" t="str">
        <f>+[7]ระบบการควบคุมฯ!A1320</f>
        <v>19)</v>
      </c>
      <c r="B220" s="1169" t="str">
        <f>+[7]ระบบการควบคุมฯ!B1320</f>
        <v>หิรัญพงษ์อนุสรณ์</v>
      </c>
      <c r="C220" s="718" t="str">
        <f>+[7]ระบบการควบคุมฯ!C1320</f>
        <v>20004350002003214527</v>
      </c>
      <c r="D220" s="1123"/>
      <c r="E220" s="1152"/>
      <c r="F220" s="1153"/>
      <c r="G220" s="1154"/>
      <c r="H220" s="1155"/>
      <c r="I220" s="1156"/>
      <c r="J220" s="1157">
        <f t="shared" si="87"/>
        <v>0</v>
      </c>
      <c r="K220" s="1251"/>
    </row>
    <row r="221" spans="1:11" ht="21" hidden="1" customHeight="1" x14ac:dyDescent="0.25">
      <c r="A221" s="1089"/>
      <c r="B221" s="1169" t="str">
        <f>+[7]ระบบการควบคุมฯ!B1321</f>
        <v>ครบ 22 มิย 67</v>
      </c>
      <c r="C221" s="718" t="str">
        <f>+[7]ระบบการควบคุมฯ!C1321</f>
        <v>4100402448</v>
      </c>
      <c r="D221" s="1123"/>
      <c r="E221" s="1152"/>
      <c r="F221" s="1153"/>
      <c r="G221" s="1154"/>
      <c r="H221" s="1155"/>
      <c r="I221" s="1156"/>
      <c r="J221" s="1157">
        <f t="shared" si="87"/>
        <v>0</v>
      </c>
      <c r="K221" s="1251"/>
    </row>
    <row r="222" spans="1:11" ht="21" hidden="1" customHeight="1" x14ac:dyDescent="0.25">
      <c r="A222" s="1089" t="str">
        <f>+[7]ระบบการควบคุมฯ!A1323</f>
        <v>20)</v>
      </c>
      <c r="B222" s="1169" t="str">
        <f>+[7]ระบบการควบคุมฯ!B1323</f>
        <v>อยู่ประชานุเคราะห์</v>
      </c>
      <c r="C222" s="718" t="str">
        <f>+[7]ระบบการควบคุมฯ!C1323</f>
        <v>20004350002003214528</v>
      </c>
      <c r="D222" s="1123"/>
      <c r="E222" s="1152"/>
      <c r="F222" s="1153"/>
      <c r="G222" s="1154"/>
      <c r="H222" s="1155"/>
      <c r="I222" s="1156"/>
      <c r="J222" s="1157">
        <f t="shared" si="87"/>
        <v>0</v>
      </c>
      <c r="K222" s="1251"/>
    </row>
    <row r="223" spans="1:11" ht="21" hidden="1" customHeight="1" x14ac:dyDescent="0.25">
      <c r="A223" s="1262">
        <f>+[7]ระบบการควบคุมฯ!A1324</f>
        <v>0</v>
      </c>
      <c r="B223" s="1169" t="str">
        <f>+[7]ระบบการควบคุมฯ!B1324</f>
        <v>ครบ 6 มิย 67</v>
      </c>
      <c r="C223" s="718" t="str">
        <f>+[7]ระบบการควบคุมฯ!C1324</f>
        <v>4100402861</v>
      </c>
      <c r="D223" s="1123"/>
      <c r="E223" s="1152"/>
      <c r="F223" s="1153"/>
      <c r="G223" s="1154"/>
      <c r="H223" s="1155"/>
      <c r="I223" s="1156"/>
      <c r="J223" s="1157">
        <f t="shared" si="87"/>
        <v>0</v>
      </c>
      <c r="K223" s="1251"/>
    </row>
    <row r="224" spans="1:11" ht="21" hidden="1" customHeight="1" x14ac:dyDescent="0.25">
      <c r="A224" s="1262">
        <f>+[7]ระบบการควบคุมฯ!A1325</f>
        <v>0</v>
      </c>
      <c r="B224" s="1313" t="str">
        <f>+[7]ระบบการควบคุมฯ!B1325</f>
        <v>โอนกลับส่วนกลาง</v>
      </c>
      <c r="C224" s="718" t="str">
        <f>+[7]ระบบการควบคุมฯ!C1325</f>
        <v>ศธ04002/ว4285 ลว.13 กย 67 โอนครั้งที่ 401</v>
      </c>
      <c r="D224" s="1123"/>
      <c r="E224" s="1152"/>
      <c r="F224" s="1153"/>
      <c r="G224" s="1154"/>
      <c r="H224" s="1155"/>
      <c r="I224" s="1156"/>
      <c r="J224" s="1157">
        <f t="shared" si="87"/>
        <v>0</v>
      </c>
      <c r="K224" s="1251"/>
    </row>
    <row r="225" spans="1:11" ht="294" hidden="1" customHeight="1" x14ac:dyDescent="0.25">
      <c r="A225" s="1314" t="str">
        <f>+[7]ระบบการควบคุมฯ!A1327</f>
        <v>1.9.3</v>
      </c>
      <c r="B225" s="1243" t="str">
        <f>+[7]ระบบการควบคุมฯ!B1327</f>
        <v>ห้องส้วม OBEC 4 ที่/61 ชาย-หญิง (ชาย 2 ที่ หญิง 2 ที่)</v>
      </c>
      <c r="C225" s="709" t="str">
        <f>+[7]ระบบการควบคุมฯ!C1327</f>
        <v>ศธ 04002/ว47118 ลว 21 ตค 67 ครั้งที่ 11</v>
      </c>
      <c r="D225" s="1244">
        <f>+D226</f>
        <v>0</v>
      </c>
      <c r="E225" s="1244">
        <f t="shared" ref="E225:J225" si="89">+E226</f>
        <v>0</v>
      </c>
      <c r="F225" s="1244">
        <f t="shared" si="89"/>
        <v>0</v>
      </c>
      <c r="G225" s="1244">
        <f t="shared" si="89"/>
        <v>0</v>
      </c>
      <c r="H225" s="1244">
        <f t="shared" si="89"/>
        <v>0</v>
      </c>
      <c r="I225" s="1244">
        <f t="shared" si="89"/>
        <v>0</v>
      </c>
      <c r="J225" s="1244">
        <f t="shared" si="89"/>
        <v>0</v>
      </c>
      <c r="K225" s="1248"/>
    </row>
    <row r="226" spans="1:11" ht="21" hidden="1" customHeight="1" x14ac:dyDescent="0.25">
      <c r="A226" s="1089" t="str">
        <f>+[7]ระบบการควบคุมฯ!A1329</f>
        <v>1)</v>
      </c>
      <c r="B226" s="1315" t="str">
        <f>+[7]ระบบการควบคุมฯ!B1329</f>
        <v>โรงเรียนวัดราษฎรบำรุง</v>
      </c>
      <c r="C226" s="718" t="str">
        <f>+[7]ระบบการควบคุมฯ!C1329</f>
        <v>20004370010003213242</v>
      </c>
      <c r="D226" s="1308">
        <f>+[7]ระบบการควบคุมฯ!D1329</f>
        <v>0</v>
      </c>
      <c r="E226" s="1308">
        <f>+[7]ระบบการควบคุมฯ!G1329+[7]ระบบการควบคุมฯ!H1329</f>
        <v>0</v>
      </c>
      <c r="F226" s="1153">
        <f>+[7]ระบบการควบคุมฯ!I1329+[7]ระบบการควบคุมฯ!J1329</f>
        <v>0</v>
      </c>
      <c r="G226" s="1154">
        <f>+[7]ระบบการควบคุมฯ!K1329+[7]ระบบการควบคุมฯ!L1329</f>
        <v>0</v>
      </c>
      <c r="H226" s="1155"/>
      <c r="I226" s="1156"/>
      <c r="J226" s="1157">
        <f t="shared" ref="J226:J228" si="90">D226-E226-F226-G226</f>
        <v>0</v>
      </c>
      <c r="K226" s="1251"/>
    </row>
    <row r="227" spans="1:11" ht="21" hidden="1" customHeight="1" x14ac:dyDescent="0.25">
      <c r="A227" s="1089"/>
      <c r="B227" s="1315" t="str">
        <f>+[7]ระบบการควบคุมฯ!B1330</f>
        <v>ครบ 26 มค 68</v>
      </c>
      <c r="C227" s="718" t="str">
        <f>+[7]ระบบการควบคุมฯ!C1330</f>
        <v>งวด 1 จำนวน 137067 บาท</v>
      </c>
      <c r="D227" s="1123"/>
      <c r="E227" s="1152"/>
      <c r="F227" s="1153"/>
      <c r="G227" s="1154"/>
      <c r="H227" s="1155"/>
      <c r="I227" s="1156"/>
      <c r="J227" s="1157">
        <f t="shared" si="90"/>
        <v>0</v>
      </c>
      <c r="K227" s="1251"/>
    </row>
    <row r="228" spans="1:11" ht="21" hidden="1" customHeight="1" x14ac:dyDescent="0.25">
      <c r="A228" s="1089"/>
      <c r="B228" s="1315" t="str">
        <f>+[7]ระบบการควบคุมฯ!B1331</f>
        <v>ครบ 25 กพ 68</v>
      </c>
      <c r="C228" s="718" t="str">
        <f>+[7]ระบบการควบคุมฯ!C1331</f>
        <v>งวด 2 จำนวน 137067 บาท</v>
      </c>
      <c r="D228" s="1123"/>
      <c r="E228" s="1152"/>
      <c r="F228" s="1153"/>
      <c r="G228" s="1154"/>
      <c r="H228" s="1155"/>
      <c r="I228" s="1156"/>
      <c r="J228" s="1157">
        <f t="shared" si="90"/>
        <v>0</v>
      </c>
      <c r="K228" s="1251"/>
    </row>
    <row r="229" spans="1:11" ht="21" hidden="1" customHeight="1" x14ac:dyDescent="0.25">
      <c r="A229" s="1314"/>
      <c r="B229" s="19"/>
      <c r="C229" s="709"/>
      <c r="D229" s="1244"/>
      <c r="E229" s="1244"/>
      <c r="F229" s="1244"/>
      <c r="G229" s="1244"/>
      <c r="H229" s="1244">
        <f t="shared" ref="H229:I229" si="91">SUM(H230:H235)</f>
        <v>0</v>
      </c>
      <c r="I229" s="1244">
        <f t="shared" si="91"/>
        <v>0</v>
      </c>
      <c r="J229" s="1244">
        <f>+D229-E229-G229</f>
        <v>0</v>
      </c>
      <c r="K229" s="1248"/>
    </row>
    <row r="230" spans="1:11" ht="21" hidden="1" customHeight="1" x14ac:dyDescent="0.25">
      <c r="A230" s="1089"/>
      <c r="B230" s="1316"/>
      <c r="C230" s="718"/>
      <c r="D230" s="1123"/>
      <c r="E230" s="1152"/>
      <c r="F230" s="1153"/>
      <c r="G230" s="1154"/>
      <c r="H230" s="1155"/>
      <c r="I230" s="1156"/>
      <c r="J230" s="1157">
        <f t="shared" ref="J230:J232" si="92">D230-E230-F230-G230</f>
        <v>0</v>
      </c>
      <c r="K230" s="1251"/>
    </row>
    <row r="231" spans="1:11" ht="21" hidden="1" customHeight="1" x14ac:dyDescent="0.25">
      <c r="A231" s="1089"/>
      <c r="B231" s="1317"/>
      <c r="C231" s="716"/>
      <c r="D231" s="1123"/>
      <c r="E231" s="1152"/>
      <c r="F231" s="1153"/>
      <c r="G231" s="1154"/>
      <c r="H231" s="1155"/>
      <c r="I231" s="1156"/>
      <c r="J231" s="1157"/>
      <c r="K231" s="1251"/>
    </row>
    <row r="232" spans="1:11" ht="21" hidden="1" customHeight="1" x14ac:dyDescent="0.25">
      <c r="A232" s="1089"/>
      <c r="B232" s="1317"/>
      <c r="C232" s="716"/>
      <c r="D232" s="1123"/>
      <c r="E232" s="1152"/>
      <c r="F232" s="1153"/>
      <c r="G232" s="1154"/>
      <c r="H232" s="1155"/>
      <c r="I232" s="1156"/>
      <c r="J232" s="1157">
        <f t="shared" si="92"/>
        <v>0</v>
      </c>
      <c r="K232" s="1251"/>
    </row>
    <row r="233" spans="1:11" ht="21" hidden="1" customHeight="1" x14ac:dyDescent="0.25">
      <c r="A233" s="1089"/>
      <c r="B233" s="1317"/>
      <c r="C233" s="718"/>
      <c r="D233" s="1123"/>
      <c r="E233" s="1123"/>
      <c r="F233" s="1123"/>
      <c r="G233" s="1187"/>
      <c r="H233" s="22"/>
      <c r="I233" s="1169"/>
      <c r="J233" s="1123"/>
      <c r="K233" s="1251"/>
    </row>
    <row r="234" spans="1:11" ht="21" hidden="1" customHeight="1" x14ac:dyDescent="0.25">
      <c r="A234" s="1262"/>
      <c r="B234" s="1313"/>
      <c r="C234" s="718"/>
      <c r="D234" s="1123"/>
      <c r="E234" s="1123"/>
      <c r="F234" s="1123"/>
      <c r="G234" s="1187"/>
      <c r="H234" s="22"/>
      <c r="I234" s="22"/>
      <c r="J234" s="1123">
        <f>+D234-E234-F234-G234</f>
        <v>0</v>
      </c>
      <c r="K234" s="321"/>
    </row>
    <row r="235" spans="1:11" ht="21" hidden="1" customHeight="1" x14ac:dyDescent="0.25">
      <c r="A235" s="1262"/>
      <c r="B235" s="1313"/>
      <c r="C235" s="718"/>
      <c r="D235" s="1123"/>
      <c r="E235" s="1123"/>
      <c r="F235" s="1123"/>
      <c r="G235" s="1187"/>
      <c r="H235" s="22"/>
      <c r="I235" s="22"/>
      <c r="J235" s="1123">
        <f>+D235-E235-F235-G235</f>
        <v>0</v>
      </c>
      <c r="K235" s="321"/>
    </row>
    <row r="236" spans="1:11" ht="21" hidden="1" customHeight="1" x14ac:dyDescent="0.45">
      <c r="A236" s="1105" t="str">
        <f>+[7]ระบบการควบคุมฯ!A1334</f>
        <v>1.9.4</v>
      </c>
      <c r="B236" s="1117" t="str">
        <f>+[7]ระบบการควบคุมฯ!B1334</f>
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</c>
      <c r="C236" s="1086" t="str">
        <f>+[7]ระบบการควบคุมฯ!C1334</f>
        <v>ที่ ศธ 04002/ว5187/21 ตค 67 ครั้งที่ 5</v>
      </c>
      <c r="D236" s="1087">
        <f t="shared" ref="D236:I236" si="93">SUM(D237)</f>
        <v>0</v>
      </c>
      <c r="E236" s="1087">
        <f t="shared" si="93"/>
        <v>0</v>
      </c>
      <c r="F236" s="1087">
        <f t="shared" si="93"/>
        <v>0</v>
      </c>
      <c r="G236" s="1087">
        <f t="shared" si="93"/>
        <v>0</v>
      </c>
      <c r="H236" s="1087">
        <f t="shared" si="93"/>
        <v>0</v>
      </c>
      <c r="I236" s="1087">
        <f t="shared" si="93"/>
        <v>0</v>
      </c>
      <c r="J236" s="1087">
        <f>+D236-E236-F236-G236</f>
        <v>0</v>
      </c>
      <c r="K236" s="1318"/>
    </row>
    <row r="237" spans="1:11" ht="21" hidden="1" customHeight="1" x14ac:dyDescent="0.25">
      <c r="A237" s="1089" t="str">
        <f>+[7]ระบบการควบคุมฯ!A1335</f>
        <v>1)</v>
      </c>
      <c r="B237" s="1250" t="str">
        <f>+[7]ระบบการควบคุมฯ!B1335</f>
        <v xml:space="preserve">โรงเรียนชุมชนเลิศพินิจพิทยาคม (ชดเชยงบประมาณที่พับไป) </v>
      </c>
      <c r="C237" s="716" t="str">
        <f>+[7]ระบบการควบคุมฯ!C1335</f>
        <v>20004370010003220010</v>
      </c>
      <c r="D237" s="1123">
        <f>+[7]ระบบการควบคุมฯ!F1335</f>
        <v>0</v>
      </c>
      <c r="E237" s="1123">
        <f>+[7]ระบบการควบคุมฯ!G1335+[7]ระบบการควบคุมฯ!H1335</f>
        <v>0</v>
      </c>
      <c r="F237" s="1123">
        <f>+[7]ระบบการควบคุมฯ!I1335+[7]ระบบการควบคุมฯ!J1335</f>
        <v>0</v>
      </c>
      <c r="G237" s="1187">
        <f>+[7]ระบบการควบคุมฯ!K1335+[7]ระบบการควบคุมฯ!L1335</f>
        <v>0</v>
      </c>
      <c r="H237" s="1168"/>
      <c r="I237" s="1169"/>
      <c r="J237" s="1123">
        <f>+D237-E237-G237</f>
        <v>0</v>
      </c>
      <c r="K237" s="1251"/>
    </row>
    <row r="238" spans="1:11" ht="21" hidden="1" customHeight="1" x14ac:dyDescent="0.6">
      <c r="A238" s="1089"/>
      <c r="B238" s="1169">
        <f>+[7]ระบบการควบคุมฯ!B1443</f>
        <v>0</v>
      </c>
      <c r="C238" s="716"/>
      <c r="D238" s="1091"/>
      <c r="E238" s="1091"/>
      <c r="F238" s="1091"/>
      <c r="G238" s="1309"/>
      <c r="H238" s="20"/>
      <c r="I238" s="1210"/>
      <c r="J238" s="1210"/>
      <c r="K238" s="1092"/>
    </row>
    <row r="239" spans="1:11" ht="21" hidden="1" customHeight="1" x14ac:dyDescent="0.6">
      <c r="A239" s="1089"/>
      <c r="B239" s="1169">
        <f>+[7]ระบบการควบคุมฯ!B1444</f>
        <v>0</v>
      </c>
      <c r="C239" s="716"/>
      <c r="D239" s="1091"/>
      <c r="E239" s="1091"/>
      <c r="F239" s="1091"/>
      <c r="G239" s="1309"/>
      <c r="H239" s="20"/>
      <c r="I239" s="1210"/>
      <c r="J239" s="1210"/>
      <c r="K239" s="1092"/>
    </row>
    <row r="240" spans="1:11" ht="21" hidden="1" customHeight="1" x14ac:dyDescent="0.6">
      <c r="A240" s="1089"/>
      <c r="B240" s="1169">
        <f>+[7]ระบบการควบคุมฯ!B1445</f>
        <v>0</v>
      </c>
      <c r="C240" s="716">
        <f>1155600*4</f>
        <v>4622400</v>
      </c>
      <c r="D240" s="1091"/>
      <c r="E240" s="1091"/>
      <c r="F240" s="1091"/>
      <c r="G240" s="1309"/>
      <c r="H240" s="20"/>
      <c r="I240" s="1210"/>
      <c r="J240" s="1210"/>
      <c r="K240" s="1092"/>
    </row>
    <row r="241" spans="1:11" ht="21" hidden="1" customHeight="1" x14ac:dyDescent="0.6">
      <c r="A241" s="1089"/>
      <c r="B241" s="1169">
        <f>+[7]ระบบการควบคุมฯ!B1446</f>
        <v>0</v>
      </c>
      <c r="C241" s="716"/>
      <c r="D241" s="1091"/>
      <c r="E241" s="1091"/>
      <c r="F241" s="1091"/>
      <c r="G241" s="1309"/>
      <c r="H241" s="20"/>
      <c r="I241" s="1210"/>
      <c r="J241" s="1210"/>
      <c r="K241" s="1092"/>
    </row>
    <row r="242" spans="1:11" ht="21" hidden="1" customHeight="1" x14ac:dyDescent="0.6">
      <c r="A242" s="1089"/>
      <c r="B242" s="1169">
        <f>+[7]ระบบการควบคุมฯ!B1447</f>
        <v>0</v>
      </c>
      <c r="C242" s="716"/>
      <c r="D242" s="1091"/>
      <c r="E242" s="1091"/>
      <c r="F242" s="1091"/>
      <c r="G242" s="1309"/>
      <c r="H242" s="20"/>
      <c r="I242" s="1210"/>
      <c r="J242" s="1210"/>
      <c r="K242" s="1092"/>
    </row>
    <row r="243" spans="1:11" ht="21" hidden="1" customHeight="1" x14ac:dyDescent="0.6">
      <c r="A243" s="1089"/>
      <c r="B243" s="1169">
        <f>+[7]ระบบการควบคุมฯ!B1448</f>
        <v>0</v>
      </c>
      <c r="C243" s="716"/>
      <c r="D243" s="1091"/>
      <c r="E243" s="1091"/>
      <c r="F243" s="1091"/>
      <c r="G243" s="1309"/>
      <c r="H243" s="20"/>
      <c r="I243" s="1210"/>
      <c r="J243" s="1210"/>
      <c r="K243" s="1092"/>
    </row>
    <row r="244" spans="1:11" ht="21" hidden="1" customHeight="1" x14ac:dyDescent="0.6">
      <c r="A244" s="1089"/>
      <c r="B244" s="1169">
        <f>+[7]ระบบการควบคุมฯ!B1449</f>
        <v>0</v>
      </c>
      <c r="C244" s="716"/>
      <c r="D244" s="1091"/>
      <c r="E244" s="1091"/>
      <c r="F244" s="1091"/>
      <c r="G244" s="1309"/>
      <c r="H244" s="20"/>
      <c r="I244" s="1210"/>
      <c r="J244" s="1210"/>
      <c r="K244" s="1092"/>
    </row>
    <row r="245" spans="1:11" ht="21" hidden="1" customHeight="1" x14ac:dyDescent="0.6">
      <c r="A245" s="1089" t="s">
        <v>149</v>
      </c>
      <c r="B245" s="1169">
        <f>+[7]ระบบการควบคุมฯ!B1450</f>
        <v>0</v>
      </c>
      <c r="C245" s="716"/>
      <c r="D245" s="1091"/>
      <c r="E245" s="1091"/>
      <c r="F245" s="1091"/>
      <c r="G245" s="1309"/>
      <c r="H245" s="20"/>
      <c r="I245" s="1210"/>
      <c r="J245" s="1210"/>
      <c r="K245" s="1092"/>
    </row>
    <row r="246" spans="1:11" ht="21" hidden="1" customHeight="1" x14ac:dyDescent="0.6">
      <c r="A246" s="1089"/>
      <c r="B246" s="1169">
        <f>+[7]ระบบการควบคุมฯ!B1451</f>
        <v>0</v>
      </c>
      <c r="C246" s="716"/>
      <c r="D246" s="1091"/>
      <c r="E246" s="1091"/>
      <c r="F246" s="1091"/>
      <c r="G246" s="1309"/>
      <c r="H246" s="20"/>
      <c r="I246" s="1210"/>
      <c r="J246" s="1210"/>
      <c r="K246" s="1092"/>
    </row>
    <row r="247" spans="1:11" ht="21" hidden="1" customHeight="1" x14ac:dyDescent="0.6">
      <c r="A247" s="1089"/>
      <c r="B247" s="1169">
        <f>+[7]ระบบการควบคุมฯ!B1452</f>
        <v>0</v>
      </c>
      <c r="C247" s="716"/>
      <c r="D247" s="1091"/>
      <c r="E247" s="1091"/>
      <c r="F247" s="1091"/>
      <c r="G247" s="1309"/>
      <c r="H247" s="20"/>
      <c r="I247" s="1210"/>
      <c r="J247" s="1210"/>
      <c r="K247" s="1092"/>
    </row>
    <row r="248" spans="1:11" ht="21" hidden="1" customHeight="1" x14ac:dyDescent="0.6">
      <c r="A248" s="1089"/>
      <c r="B248" s="1169">
        <f>+[7]ระบบการควบคุมฯ!B1453</f>
        <v>0</v>
      </c>
      <c r="C248" s="716"/>
      <c r="D248" s="1091"/>
      <c r="E248" s="1091"/>
      <c r="F248" s="1091"/>
      <c r="G248" s="1309"/>
      <c r="H248" s="20"/>
      <c r="I248" s="1210"/>
      <c r="J248" s="1210"/>
      <c r="K248" s="1092"/>
    </row>
    <row r="249" spans="1:11" ht="21" hidden="1" customHeight="1" x14ac:dyDescent="0.6">
      <c r="A249" s="1089"/>
      <c r="B249" s="1169">
        <f>+[7]ระบบการควบคุมฯ!B1454</f>
        <v>0</v>
      </c>
      <c r="C249" s="716"/>
      <c r="D249" s="1091"/>
      <c r="E249" s="1091"/>
      <c r="F249" s="1091"/>
      <c r="G249" s="1309"/>
      <c r="H249" s="20"/>
      <c r="I249" s="1210"/>
      <c r="J249" s="1210"/>
      <c r="K249" s="1092"/>
    </row>
    <row r="250" spans="1:11" ht="21" hidden="1" customHeight="1" x14ac:dyDescent="0.6">
      <c r="A250" s="1089"/>
      <c r="B250" s="1169">
        <f>+[7]ระบบการควบคุมฯ!B1455</f>
        <v>0</v>
      </c>
      <c r="C250" s="716"/>
      <c r="D250" s="1091"/>
      <c r="E250" s="1091"/>
      <c r="F250" s="1091"/>
      <c r="G250" s="1309"/>
      <c r="H250" s="20"/>
      <c r="I250" s="1210"/>
      <c r="J250" s="1210"/>
      <c r="K250" s="1092"/>
    </row>
    <row r="251" spans="1:11" ht="21" hidden="1" customHeight="1" x14ac:dyDescent="0.6">
      <c r="A251" s="1089"/>
      <c r="B251" s="1169">
        <f>+[7]ระบบการควบคุมฯ!B1456</f>
        <v>0</v>
      </c>
      <c r="C251" s="716"/>
      <c r="D251" s="1091"/>
      <c r="E251" s="1091"/>
      <c r="F251" s="1091"/>
      <c r="G251" s="1309"/>
      <c r="H251" s="20"/>
      <c r="I251" s="1210"/>
      <c r="J251" s="1210"/>
      <c r="K251" s="1092"/>
    </row>
    <row r="252" spans="1:11" ht="21" hidden="1" customHeight="1" x14ac:dyDescent="0.6">
      <c r="A252" s="1089"/>
      <c r="B252" s="1169">
        <f>+[7]ระบบการควบคุมฯ!B1457</f>
        <v>0</v>
      </c>
      <c r="C252" s="716"/>
      <c r="D252" s="1091"/>
      <c r="E252" s="1091"/>
      <c r="F252" s="1091"/>
      <c r="G252" s="1309"/>
      <c r="H252" s="20"/>
      <c r="I252" s="1210"/>
      <c r="J252" s="1210"/>
      <c r="K252" s="1092"/>
    </row>
    <row r="253" spans="1:11" ht="21" hidden="1" customHeight="1" x14ac:dyDescent="0.45">
      <c r="A253" s="1105" t="s">
        <v>150</v>
      </c>
      <c r="B253" s="1117" t="str">
        <f>+[7]ระบบการควบคุมฯ!B1362</f>
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</c>
      <c r="C253" s="1086"/>
      <c r="D253" s="1087">
        <f t="shared" ref="D253:I253" si="94">SUM(D254)</f>
        <v>0</v>
      </c>
      <c r="E253" s="1087">
        <f t="shared" si="94"/>
        <v>0</v>
      </c>
      <c r="F253" s="1087">
        <f t="shared" si="94"/>
        <v>0</v>
      </c>
      <c r="G253" s="1087">
        <f t="shared" si="94"/>
        <v>0</v>
      </c>
      <c r="H253" s="1087">
        <f t="shared" si="94"/>
        <v>0</v>
      </c>
      <c r="I253" s="1087">
        <f t="shared" si="94"/>
        <v>0</v>
      </c>
      <c r="J253" s="1087">
        <f>+D253-E253-F253-G253</f>
        <v>0</v>
      </c>
      <c r="K253" s="1318"/>
    </row>
    <row r="254" spans="1:11" ht="21" hidden="1" customHeight="1" x14ac:dyDescent="0.25">
      <c r="A254" s="1089" t="str">
        <f>+[7]ระบบการควบคุมฯ!A1363</f>
        <v>1)</v>
      </c>
      <c r="B254" s="1169" t="str">
        <f>+[7]ระบบการควบคุมฯ!B1363</f>
        <v xml:space="preserve"> โรงเรียนวัดกลางคลองสี่ </v>
      </c>
      <c r="C254" s="716" t="str">
        <f>+[7]ระบบการควบคุมฯ!C1363</f>
        <v>20004350002003214557</v>
      </c>
      <c r="D254" s="1123">
        <f>+[7]ระบบการควบคุมฯ!F1363</f>
        <v>0</v>
      </c>
      <c r="E254" s="1123">
        <f>+[7]ระบบการควบคุมฯ!G1363+[7]ระบบการควบคุมฯ!H1363</f>
        <v>0</v>
      </c>
      <c r="F254" s="1123">
        <f>+[7]ระบบการควบคุมฯ!I1363+[7]ระบบการควบคุมฯ!J1363</f>
        <v>0</v>
      </c>
      <c r="G254" s="1187">
        <f>+[7]ระบบการควบคุมฯ!K1363+[7]ระบบการควบคุมฯ!L1363</f>
        <v>0</v>
      </c>
      <c r="H254" s="1168"/>
      <c r="I254" s="1169"/>
      <c r="J254" s="1123">
        <f>+D254-E254-G254</f>
        <v>0</v>
      </c>
      <c r="K254" s="1251" t="s">
        <v>151</v>
      </c>
    </row>
    <row r="255" spans="1:11" ht="21" customHeight="1" x14ac:dyDescent="0.25">
      <c r="A255" s="1319" t="s">
        <v>245</v>
      </c>
      <c r="B255" s="1320" t="str">
        <f>+[7]ระบบการควบคุมฯ!B1364</f>
        <v>อาคารเรียนแบบพิเศษ โรงเรียนวัดลาดสนุ่น</v>
      </c>
      <c r="C255" s="1321" t="str">
        <f>+[7]ระบบการควบคุมฯ!C1364</f>
        <v>ศธ 04002/ว5187 ลว 21 ตค 67ครั้งที่ 5</v>
      </c>
      <c r="D255" s="1322">
        <f>+D256</f>
        <v>17159800</v>
      </c>
      <c r="E255" s="1322">
        <f t="shared" ref="E255:J255" si="95">+E256</f>
        <v>5595000</v>
      </c>
      <c r="F255" s="1322">
        <f t="shared" si="95"/>
        <v>0</v>
      </c>
      <c r="G255" s="1322">
        <f t="shared" si="95"/>
        <v>10951187.310000001</v>
      </c>
      <c r="H255" s="1322">
        <f t="shared" si="95"/>
        <v>0</v>
      </c>
      <c r="I255" s="1322">
        <f t="shared" si="95"/>
        <v>0</v>
      </c>
      <c r="J255" s="1322">
        <f t="shared" si="95"/>
        <v>613612.68999999948</v>
      </c>
      <c r="K255" s="1323"/>
    </row>
    <row r="256" spans="1:11" ht="21" customHeight="1" x14ac:dyDescent="0.25">
      <c r="A256" s="1089" t="str">
        <f>+[7]ระบบการควบคุมฯ!A1366</f>
        <v>1)</v>
      </c>
      <c r="B256" s="1169" t="str">
        <f>+[7]ระบบการควบคุมฯ!B1366</f>
        <v xml:space="preserve"> โรงเรียนวัดลาดสนุ่น</v>
      </c>
      <c r="C256" s="716" t="str">
        <f>+[7]ระบบการควบคุมฯ!C1366</f>
        <v>20004370010003220011</v>
      </c>
      <c r="D256" s="1123">
        <f>+[7]ระบบการควบคุมฯ!D1366</f>
        <v>17159800</v>
      </c>
      <c r="E256" s="1123">
        <f>+[7]ระบบการควบคุมฯ!G1366+[7]ระบบการควบคุมฯ!H1366</f>
        <v>5595000</v>
      </c>
      <c r="F256" s="1123">
        <f>+[7]ระบบการควบคุมฯ!I1366+[7]ระบบการควบคุมฯ!J1366</f>
        <v>0</v>
      </c>
      <c r="G256" s="1123">
        <f>+[7]ระบบการควบคุมฯ!K1366+[7]ระบบการควบคุมฯ!L1366</f>
        <v>10951187.310000001</v>
      </c>
      <c r="H256" s="1155"/>
      <c r="I256" s="1156"/>
      <c r="J256" s="1157">
        <f t="shared" ref="J256" si="96">D256-E256-F256-G256</f>
        <v>613612.68999999948</v>
      </c>
      <c r="K256" s="1251"/>
    </row>
    <row r="257" spans="1:11" ht="21" customHeight="1" x14ac:dyDescent="0.25">
      <c r="A257" s="1089"/>
      <c r="B257" s="1324" t="s">
        <v>292</v>
      </c>
      <c r="C257" s="1325" t="s">
        <v>152</v>
      </c>
      <c r="D257" s="1123"/>
      <c r="E257" s="1152"/>
      <c r="F257" s="1153"/>
      <c r="G257" s="1154"/>
      <c r="H257" s="1155"/>
      <c r="I257" s="1156"/>
      <c r="J257" s="1157"/>
      <c r="K257" s="1251"/>
    </row>
    <row r="258" spans="1:11" ht="21" customHeight="1" x14ac:dyDescent="0.25">
      <c r="A258" s="1089"/>
      <c r="B258" s="1315" t="s">
        <v>153</v>
      </c>
      <c r="C258" s="1326">
        <v>4100533888</v>
      </c>
      <c r="D258" s="1123"/>
      <c r="E258" s="1152"/>
      <c r="F258" s="1153"/>
      <c r="G258" s="1154"/>
      <c r="H258" s="1155"/>
      <c r="I258" s="1156"/>
      <c r="J258" s="1157"/>
      <c r="K258" s="1251"/>
    </row>
    <row r="259" spans="1:11" ht="21" customHeight="1" x14ac:dyDescent="0.25">
      <c r="A259" s="1089"/>
      <c r="B259" s="1315" t="s">
        <v>154</v>
      </c>
      <c r="C259" s="1326" t="s">
        <v>155</v>
      </c>
      <c r="D259" s="1123"/>
      <c r="E259" s="1152"/>
      <c r="F259" s="1153"/>
      <c r="G259" s="1154"/>
      <c r="H259" s="1155"/>
      <c r="I259" s="1156"/>
      <c r="J259" s="1157"/>
      <c r="K259" s="1251"/>
    </row>
    <row r="260" spans="1:11" ht="21" customHeight="1" x14ac:dyDescent="0.25">
      <c r="A260" s="1089"/>
      <c r="B260" s="1315" t="s">
        <v>293</v>
      </c>
      <c r="C260" s="716"/>
      <c r="D260" s="1123"/>
      <c r="E260" s="1152"/>
      <c r="F260" s="1153"/>
      <c r="G260" s="1154"/>
      <c r="H260" s="1155"/>
      <c r="I260" s="1156"/>
      <c r="J260" s="1157"/>
      <c r="K260" s="1251"/>
    </row>
    <row r="261" spans="1:11" ht="21" customHeight="1" x14ac:dyDescent="0.25">
      <c r="A261" s="1089"/>
      <c r="B261" s="1315" t="s">
        <v>156</v>
      </c>
      <c r="C261" s="716"/>
      <c r="D261" s="1123"/>
      <c r="E261" s="1152"/>
      <c r="F261" s="1153"/>
      <c r="G261" s="1154"/>
      <c r="H261" s="1155"/>
      <c r="I261" s="1156"/>
      <c r="J261" s="1157"/>
      <c r="K261" s="1251"/>
    </row>
    <row r="262" spans="1:11" ht="40.799999999999997" customHeight="1" x14ac:dyDescent="0.25">
      <c r="A262" s="1089"/>
      <c r="B262" s="1315" t="s">
        <v>157</v>
      </c>
      <c r="C262" s="716"/>
      <c r="D262" s="1123"/>
      <c r="E262" s="1152"/>
      <c r="F262" s="1153"/>
      <c r="G262" s="1154"/>
      <c r="H262" s="1155"/>
      <c r="I262" s="1156"/>
      <c r="J262" s="1157"/>
      <c r="K262" s="1251"/>
    </row>
    <row r="263" spans="1:11" ht="21" customHeight="1" x14ac:dyDescent="0.25">
      <c r="A263" s="1089"/>
      <c r="B263" s="1315" t="s">
        <v>158</v>
      </c>
      <c r="C263" s="716"/>
      <c r="D263" s="1123"/>
      <c r="E263" s="1152"/>
      <c r="F263" s="1153"/>
      <c r="G263" s="1154"/>
      <c r="H263" s="1155"/>
      <c r="I263" s="1156"/>
      <c r="J263" s="1157"/>
      <c r="K263" s="1251"/>
    </row>
    <row r="264" spans="1:11" ht="21" customHeight="1" x14ac:dyDescent="0.25">
      <c r="A264" s="1089"/>
      <c r="B264" s="1315" t="s">
        <v>159</v>
      </c>
      <c r="C264" s="716"/>
      <c r="D264" s="1123"/>
      <c r="E264" s="1152"/>
      <c r="F264" s="1153"/>
      <c r="G264" s="1154"/>
      <c r="H264" s="1155"/>
      <c r="I264" s="1156"/>
      <c r="J264" s="1157"/>
      <c r="K264" s="1251"/>
    </row>
    <row r="265" spans="1:11" ht="21" customHeight="1" x14ac:dyDescent="0.25">
      <c r="A265" s="1089"/>
      <c r="B265" s="1315" t="s">
        <v>160</v>
      </c>
      <c r="C265" s="716"/>
      <c r="D265" s="1123"/>
      <c r="E265" s="1152"/>
      <c r="F265" s="1153"/>
      <c r="G265" s="1154"/>
      <c r="H265" s="1155"/>
      <c r="I265" s="1156"/>
      <c r="J265" s="1157"/>
      <c r="K265" s="1251"/>
    </row>
    <row r="266" spans="1:11" ht="21" customHeight="1" x14ac:dyDescent="0.25">
      <c r="A266" s="1089"/>
      <c r="B266" s="1315" t="s">
        <v>161</v>
      </c>
      <c r="C266" s="716"/>
      <c r="D266" s="1123"/>
      <c r="E266" s="1152"/>
      <c r="F266" s="1153"/>
      <c r="G266" s="1154"/>
      <c r="H266" s="1155"/>
      <c r="I266" s="1156"/>
      <c r="J266" s="1157"/>
      <c r="K266" s="1251"/>
    </row>
    <row r="267" spans="1:11" ht="21" customHeight="1" x14ac:dyDescent="0.25">
      <c r="A267" s="1089"/>
      <c r="B267" s="1315" t="s">
        <v>162</v>
      </c>
      <c r="C267" s="716"/>
      <c r="D267" s="1123"/>
      <c r="E267" s="1152"/>
      <c r="F267" s="1153"/>
      <c r="G267" s="1154"/>
      <c r="H267" s="1155"/>
      <c r="I267" s="1156"/>
      <c r="J267" s="1157"/>
      <c r="K267" s="1251"/>
    </row>
    <row r="268" spans="1:11" ht="21" customHeight="1" x14ac:dyDescent="0.25">
      <c r="A268" s="1089"/>
      <c r="B268" s="743" t="s">
        <v>228</v>
      </c>
      <c r="C268" s="716"/>
      <c r="D268" s="1123"/>
      <c r="E268" s="1152"/>
      <c r="F268" s="1153"/>
      <c r="G268" s="1154"/>
      <c r="H268" s="1155"/>
      <c r="I268" s="1156"/>
      <c r="J268" s="1157"/>
      <c r="K268" s="1251"/>
    </row>
    <row r="269" spans="1:11" ht="21" customHeight="1" x14ac:dyDescent="0.25">
      <c r="A269" s="1089"/>
      <c r="B269" s="743" t="s">
        <v>163</v>
      </c>
      <c r="C269" s="716"/>
      <c r="D269" s="1123"/>
      <c r="E269" s="1152"/>
      <c r="F269" s="1153"/>
      <c r="G269" s="1154"/>
      <c r="H269" s="1155"/>
      <c r="I269" s="1156"/>
      <c r="J269" s="1157"/>
      <c r="K269" s="1251"/>
    </row>
    <row r="270" spans="1:11" ht="21" customHeight="1" x14ac:dyDescent="0.25">
      <c r="A270" s="1089"/>
      <c r="B270" s="743" t="s">
        <v>164</v>
      </c>
      <c r="C270" s="716"/>
      <c r="D270" s="1123"/>
      <c r="E270" s="1152"/>
      <c r="F270" s="1153"/>
      <c r="G270" s="1154"/>
      <c r="H270" s="1155"/>
      <c r="I270" s="1156"/>
      <c r="J270" s="1157"/>
      <c r="K270" s="1251"/>
    </row>
    <row r="271" spans="1:11" ht="21" customHeight="1" x14ac:dyDescent="0.25">
      <c r="A271" s="1089"/>
      <c r="B271" s="743" t="s">
        <v>165</v>
      </c>
      <c r="C271" s="716"/>
      <c r="D271" s="1123"/>
      <c r="E271" s="1152"/>
      <c r="F271" s="1153"/>
      <c r="G271" s="1154"/>
      <c r="H271" s="1155"/>
      <c r="I271" s="1156"/>
      <c r="J271" s="1157"/>
      <c r="K271" s="1251"/>
    </row>
    <row r="272" spans="1:11" ht="21" customHeight="1" x14ac:dyDescent="0.25">
      <c r="A272" s="1089"/>
      <c r="B272" s="743" t="s">
        <v>166</v>
      </c>
      <c r="C272" s="716"/>
      <c r="D272" s="1123"/>
      <c r="E272" s="1152"/>
      <c r="F272" s="1153"/>
      <c r="G272" s="1154"/>
      <c r="H272" s="1155"/>
      <c r="I272" s="1156"/>
      <c r="J272" s="1157"/>
      <c r="K272" s="1251"/>
    </row>
    <row r="273" spans="1:11" ht="21" customHeight="1" x14ac:dyDescent="0.25">
      <c r="A273" s="1089"/>
      <c r="B273" s="1315" t="s">
        <v>167</v>
      </c>
      <c r="C273" s="716"/>
      <c r="D273" s="1123"/>
      <c r="E273" s="1152"/>
      <c r="F273" s="1153"/>
      <c r="G273" s="1154"/>
      <c r="H273" s="1155"/>
      <c r="I273" s="1156"/>
      <c r="J273" s="1157"/>
      <c r="K273" s="1251"/>
    </row>
    <row r="274" spans="1:11" ht="21" customHeight="1" x14ac:dyDescent="0.25">
      <c r="A274" s="1089"/>
      <c r="B274" s="1315" t="s">
        <v>168</v>
      </c>
      <c r="C274" s="716"/>
      <c r="D274" s="1123"/>
      <c r="E274" s="1152"/>
      <c r="F274" s="1153"/>
      <c r="G274" s="1154"/>
      <c r="H274" s="1155"/>
      <c r="I274" s="1156"/>
      <c r="J274" s="1157"/>
      <c r="K274" s="1251"/>
    </row>
    <row r="275" spans="1:11" ht="21" hidden="1" customHeight="1" x14ac:dyDescent="0.25">
      <c r="A275" s="1089"/>
      <c r="B275" s="1315"/>
      <c r="C275" s="716"/>
      <c r="D275" s="1123"/>
      <c r="E275" s="1152"/>
      <c r="F275" s="1153"/>
      <c r="G275" s="1154"/>
      <c r="H275" s="1155"/>
      <c r="I275" s="1156"/>
      <c r="J275" s="1157"/>
      <c r="K275" s="1251"/>
    </row>
    <row r="276" spans="1:11" ht="21" hidden="1" customHeight="1" x14ac:dyDescent="0.25">
      <c r="A276" s="1089"/>
      <c r="B276" s="1315"/>
      <c r="C276" s="716"/>
      <c r="D276" s="1123"/>
      <c r="E276" s="1277"/>
      <c r="F276" s="1153"/>
      <c r="G276" s="1160"/>
      <c r="H276" s="1155"/>
      <c r="I276" s="1156"/>
      <c r="J276" s="1157"/>
      <c r="K276" s="1251"/>
    </row>
    <row r="277" spans="1:11" ht="21" hidden="1" customHeight="1" x14ac:dyDescent="0.25">
      <c r="A277" s="1319" t="s">
        <v>236</v>
      </c>
      <c r="B277" s="1327" t="str">
        <f>+[7]ระบบการควบคุมฯ!B1389</f>
        <v>อาคารเรียนน๊อคดาวน์</v>
      </c>
      <c r="C277" s="1328" t="str">
        <f>+[7]ระบบการควบคุมฯ!C1389</f>
        <v>ศธ 04002/ว5187 ลว 21 ตค 67ครั้งที่ 5</v>
      </c>
      <c r="D277" s="1322">
        <f>+D278</f>
        <v>0</v>
      </c>
      <c r="E277" s="1322">
        <f t="shared" ref="E277:J277" si="97">+E278</f>
        <v>0</v>
      </c>
      <c r="F277" s="1322">
        <f t="shared" si="97"/>
        <v>0</v>
      </c>
      <c r="G277" s="1322">
        <f t="shared" si="97"/>
        <v>0</v>
      </c>
      <c r="H277" s="1322">
        <f t="shared" si="97"/>
        <v>0</v>
      </c>
      <c r="I277" s="1322">
        <f t="shared" si="97"/>
        <v>0</v>
      </c>
      <c r="J277" s="1322">
        <f t="shared" si="97"/>
        <v>0</v>
      </c>
      <c r="K277" s="1323"/>
    </row>
    <row r="278" spans="1:11" ht="21" hidden="1" customHeight="1" x14ac:dyDescent="0.25">
      <c r="A278" s="1089" t="str">
        <f>+[7]ระบบการควบคุมฯ!A1389</f>
        <v>1.9.6</v>
      </c>
      <c r="B278" s="1329" t="str">
        <f>+[7]ระบบการควบคุมฯ!B1390</f>
        <v xml:space="preserve"> โรงเรียนวัดดอนใหญ่</v>
      </c>
      <c r="C278" s="1110" t="str">
        <f>+[7]ระบบการควบคุมฯ!C1390</f>
        <v>2000437001000321ZZZZ</v>
      </c>
      <c r="D278" s="1123">
        <f>+[7]ระบบการควบคุมฯ!D1389</f>
        <v>0</v>
      </c>
      <c r="E278" s="1123">
        <f>+[7]ระบบการควบคุมฯ!G1389+[7]ระบบการควบคุมฯ!H1389</f>
        <v>0</v>
      </c>
      <c r="F278" s="1123">
        <f>+[7]ระบบการควบคุมฯ!I1389+[7]ระบบการควบคุมฯ!J1389</f>
        <v>0</v>
      </c>
      <c r="G278" s="1123">
        <f>+[7]ระบบการควบคุมฯ!K1389+[7]ระบบการควบคุมฯ!L1389</f>
        <v>0</v>
      </c>
      <c r="H278" s="1155"/>
      <c r="I278" s="1156"/>
      <c r="J278" s="1157">
        <f t="shared" ref="J278" si="98">D278-E278-F278-G278</f>
        <v>0</v>
      </c>
      <c r="K278" s="1251"/>
    </row>
    <row r="279" spans="1:11" ht="21" hidden="1" customHeight="1" x14ac:dyDescent="0.25">
      <c r="A279" s="1089"/>
      <c r="B279" s="1330" t="str">
        <f>+[7]ระบบการควบคุมฯ!B1391</f>
        <v>ครบ 28 พ.ย. 68</v>
      </c>
      <c r="C279" s="1331" t="str">
        <f>+[7]ระบบการควบคุมฯ!C1391</f>
        <v>Po4100728818</v>
      </c>
      <c r="D279" s="1123"/>
      <c r="E279" s="1152"/>
      <c r="F279" s="1153"/>
      <c r="G279" s="1154"/>
      <c r="H279" s="1155"/>
      <c r="I279" s="1156"/>
      <c r="J279" s="1157"/>
      <c r="K279" s="1251"/>
    </row>
    <row r="280" spans="1:11" ht="21" customHeight="1" x14ac:dyDescent="0.25">
      <c r="A280" s="302">
        <f>+[7]ระบบการควบคุมฯ!A1468</f>
        <v>1.1000000000000001</v>
      </c>
      <c r="B280" s="308" t="str">
        <f>+[7]ระบบการควบคุมฯ!B1468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280" s="715" t="str">
        <f>+[7]ระบบการควบคุมฯ!C1468</f>
        <v>20004 69 85806 00000</v>
      </c>
      <c r="D280" s="304">
        <f>SUM(D281:D282)</f>
        <v>594850</v>
      </c>
      <c r="E280" s="304">
        <f t="shared" ref="E280:J280" si="99">SUM(E281:E282)</f>
        <v>0</v>
      </c>
      <c r="F280" s="304">
        <f t="shared" si="99"/>
        <v>0</v>
      </c>
      <c r="G280" s="304">
        <f t="shared" si="99"/>
        <v>594850</v>
      </c>
      <c r="H280" s="304" t="e">
        <f t="shared" ca="1" si="99"/>
        <v>#REF!</v>
      </c>
      <c r="I280" s="304" t="e">
        <f t="shared" ca="1" si="99"/>
        <v>#REF!</v>
      </c>
      <c r="J280" s="304">
        <f t="shared" si="99"/>
        <v>0</v>
      </c>
      <c r="K280" s="285"/>
    </row>
    <row r="281" spans="1:11" ht="21" customHeight="1" x14ac:dyDescent="0.6">
      <c r="A281" s="289"/>
      <c r="B281" s="1306" t="str">
        <f>+[7]ระบบการควบคุมฯ!B1469</f>
        <v>งบลงทุน  ค่าครุภัณฑ์ 6911310</v>
      </c>
      <c r="C281" s="713"/>
      <c r="D281" s="23">
        <f>+D283+D296+D299</f>
        <v>197850</v>
      </c>
      <c r="E281" s="23">
        <f t="shared" ref="E281:J281" si="100">+E283+E296+E299</f>
        <v>0</v>
      </c>
      <c r="F281" s="23">
        <f t="shared" si="100"/>
        <v>0</v>
      </c>
      <c r="G281" s="23">
        <f t="shared" si="100"/>
        <v>197850</v>
      </c>
      <c r="H281" s="23" t="e">
        <f t="shared" ca="1" si="100"/>
        <v>#REF!</v>
      </c>
      <c r="I281" s="23" t="e">
        <f t="shared" ca="1" si="100"/>
        <v>#REF!</v>
      </c>
      <c r="J281" s="23">
        <f t="shared" si="100"/>
        <v>0</v>
      </c>
      <c r="K281" s="295"/>
    </row>
    <row r="282" spans="1:11" ht="21" customHeight="1" x14ac:dyDescent="0.6">
      <c r="A282" s="289"/>
      <c r="B282" s="1306" t="str">
        <f>+[7]ระบบการควบคุมฯ!B1470</f>
        <v>งบลงทุน  ค่าที่ดินและสิ่งก่อสร้าง 6911320</v>
      </c>
      <c r="C282" s="713"/>
      <c r="D282" s="23">
        <f>+D302</f>
        <v>397000</v>
      </c>
      <c r="E282" s="23">
        <f t="shared" ref="E282:J282" si="101">+E302</f>
        <v>0</v>
      </c>
      <c r="F282" s="23">
        <f t="shared" si="101"/>
        <v>0</v>
      </c>
      <c r="G282" s="23">
        <f t="shared" si="101"/>
        <v>397000</v>
      </c>
      <c r="H282" s="23">
        <f t="shared" si="101"/>
        <v>0</v>
      </c>
      <c r="I282" s="23">
        <f t="shared" si="101"/>
        <v>0</v>
      </c>
      <c r="J282" s="23">
        <f t="shared" si="101"/>
        <v>0</v>
      </c>
      <c r="K282" s="295"/>
    </row>
    <row r="283" spans="1:11" ht="21" customHeight="1" x14ac:dyDescent="0.6">
      <c r="A283" s="289"/>
      <c r="B283" s="1306" t="str">
        <f>+[7]ระบบการควบคุมฯ!B1471</f>
        <v>ครุภัณฑ์สำนักงาน 120601</v>
      </c>
      <c r="C283" s="713"/>
      <c r="D283" s="23">
        <f>+D284+D287+D289+D291+D293</f>
        <v>188350</v>
      </c>
      <c r="E283" s="23">
        <f t="shared" ref="E283:J283" si="102">+E284+E287+E289+E291+E293</f>
        <v>0</v>
      </c>
      <c r="F283" s="23">
        <f t="shared" si="102"/>
        <v>0</v>
      </c>
      <c r="G283" s="23">
        <f t="shared" si="102"/>
        <v>188350</v>
      </c>
      <c r="H283" s="23" t="e">
        <f t="shared" ca="1" si="102"/>
        <v>#REF!</v>
      </c>
      <c r="I283" s="23" t="e">
        <f t="shared" ca="1" si="102"/>
        <v>#REF!</v>
      </c>
      <c r="J283" s="23">
        <f t="shared" si="102"/>
        <v>0</v>
      </c>
      <c r="K283" s="295"/>
    </row>
    <row r="284" spans="1:11" ht="21" customHeight="1" x14ac:dyDescent="0.6">
      <c r="A284" s="1332" t="str">
        <f>+[7]ระบบการควบคุมฯ!A1472</f>
        <v>1.10.1.1</v>
      </c>
      <c r="B284" s="709" t="str">
        <f>+[7]ระบบการควบคุมฯ!B1472</f>
        <v>เครื่องถ่ายเอกสารระบบดิจิทัล (ขาว-ดำ) ความเร็ว 40 แผ่นต่อนาที</v>
      </c>
      <c r="C284" s="709" t="str">
        <f>+[7]ระบบการควบคุมฯ!C1472</f>
        <v>ศธ 04002/ว48516  ลว 11  พย 68 ครั้งที่ 66</v>
      </c>
      <c r="D284" s="309">
        <f>SUM(D285:D286)</f>
        <v>176550</v>
      </c>
      <c r="E284" s="309">
        <f t="shared" ref="E284:J284" si="103">SUM(E285:E286)</f>
        <v>0</v>
      </c>
      <c r="F284" s="309">
        <f t="shared" si="103"/>
        <v>0</v>
      </c>
      <c r="G284" s="309">
        <f t="shared" si="103"/>
        <v>176550</v>
      </c>
      <c r="H284" s="309" t="e">
        <f t="shared" si="103"/>
        <v>#REF!</v>
      </c>
      <c r="I284" s="309" t="e">
        <f t="shared" si="103"/>
        <v>#REF!</v>
      </c>
      <c r="J284" s="309">
        <f t="shared" si="103"/>
        <v>0</v>
      </c>
      <c r="K284" s="310"/>
    </row>
    <row r="285" spans="1:11" ht="21" customHeight="1" x14ac:dyDescent="0.6">
      <c r="A285" s="1333" t="str">
        <f>+[7]ระบบการควบคุมฯ!A1473</f>
        <v>1)</v>
      </c>
      <c r="B285" s="1333" t="str">
        <f>+[7]ระบบการควบคุมฯ!B1473</f>
        <v>โรงเรียนรวมราษฎร์สามัคคี</v>
      </c>
      <c r="C285" s="716" t="str">
        <f>+[7]ระบบการควบคุมฯ!C1473</f>
        <v>20004370010003114126</v>
      </c>
      <c r="D285" s="20">
        <f>+[7]ระบบการควบคุมฯ!F1473</f>
        <v>176550</v>
      </c>
      <c r="E285" s="20">
        <f>+[7]ระบบการควบคุมฯ!G1473+[7]ระบบการควบคุมฯ!H1473</f>
        <v>0</v>
      </c>
      <c r="F285" s="20">
        <f>+[7]ระบบการควบคุมฯ!I1473+[7]ระบบการควบคุมฯ!J1473</f>
        <v>0</v>
      </c>
      <c r="G285" s="20">
        <f>+[7]ระบบการควบคุมฯ!K1473+[7]ระบบการควบคุมฯ!L1473</f>
        <v>176550</v>
      </c>
      <c r="H285" s="20" t="e">
        <f>+H307+H316+H357+H361+#REF!+#REF!+#REF!</f>
        <v>#REF!</v>
      </c>
      <c r="I285" s="20" t="e">
        <f>+I307+I316+I357+I361+#REF!+#REF!+#REF!</f>
        <v>#REF!</v>
      </c>
      <c r="J285" s="20">
        <f>+D285-E285-F285-G285</f>
        <v>0</v>
      </c>
      <c r="K285" s="311"/>
    </row>
    <row r="286" spans="1:11" ht="21" customHeight="1" x14ac:dyDescent="0.6">
      <c r="A286" s="1333">
        <f>+[7]ระบบการควบคุมฯ!A1474</f>
        <v>0</v>
      </c>
      <c r="B286" s="1333" t="str">
        <f>+[7]ระบบการควบคุมฯ!B1474</f>
        <v>โอนกลับส่วนกลาง 3450 บาท</v>
      </c>
      <c r="C286" s="716" t="str">
        <f>+[7]ระบบการควบคุมฯ!C1474</f>
        <v>ศธ 04002/ว5931  ลว 10  เม.ย. 69 ครั้งที่ 419</v>
      </c>
      <c r="D286" s="20">
        <f>+[7]ระบบการควบคุมฯ!F1474</f>
        <v>0</v>
      </c>
      <c r="E286" s="20">
        <f>+[7]ระบบการควบคุมฯ!G1474+[7]ระบบการควบคุมฯ!H1474</f>
        <v>0</v>
      </c>
      <c r="F286" s="20">
        <f>+[7]ระบบการควบคุมฯ!I1474+[7]ระบบการควบคุมฯ!J1474</f>
        <v>0</v>
      </c>
      <c r="G286" s="20">
        <f>+[7]ระบบการควบคุมฯ!K1474+[7]ระบบการควบคุมฯ!L1474</f>
        <v>0</v>
      </c>
      <c r="H286" s="20" t="e">
        <f>+H309+H317+H358+H362+H368+#REF!+#REF!</f>
        <v>#REF!</v>
      </c>
      <c r="I286" s="20" t="e">
        <f>+I309+I317+I358+I362+I368+#REF!+#REF!</f>
        <v>#REF!</v>
      </c>
      <c r="J286" s="20">
        <f>+D286-E286-F286-G286</f>
        <v>0</v>
      </c>
      <c r="K286" s="311"/>
    </row>
    <row r="287" spans="1:11" ht="21" customHeight="1" x14ac:dyDescent="0.25">
      <c r="A287" s="1334" t="str">
        <f>+[7]ระบบการควบคุมฯ!A1475</f>
        <v>1.10.1.2</v>
      </c>
      <c r="B287" s="1335" t="str">
        <f>+[7]ระบบการควบคุมฯ!B1472</f>
        <v>เครื่องถ่ายเอกสารระบบดิจิทัล (ขาว-ดำ) ความเร็ว 40 แผ่นต่อนาที</v>
      </c>
      <c r="C287" s="709" t="str">
        <f>+[7]ระบบการควบคุมฯ!C1475</f>
        <v>ศธ 04002/ว48516  ลว 11  พย 68 ครั้งที่ 66</v>
      </c>
      <c r="D287" s="27">
        <f>SUM(D288)</f>
        <v>11800</v>
      </c>
      <c r="E287" s="27">
        <f t="shared" ref="E287:J287" si="104">SUM(E288)</f>
        <v>0</v>
      </c>
      <c r="F287" s="27">
        <f t="shared" si="104"/>
        <v>0</v>
      </c>
      <c r="G287" s="27">
        <f t="shared" si="104"/>
        <v>11800</v>
      </c>
      <c r="H287" s="27" t="e">
        <f t="shared" si="104"/>
        <v>#REF!</v>
      </c>
      <c r="I287" s="27" t="e">
        <f t="shared" si="104"/>
        <v>#REF!</v>
      </c>
      <c r="J287" s="27">
        <f t="shared" si="104"/>
        <v>0</v>
      </c>
      <c r="K287" s="288"/>
    </row>
    <row r="288" spans="1:11" ht="21" customHeight="1" x14ac:dyDescent="0.6">
      <c r="A288" s="1333" t="str">
        <f>+[7]ระบบการควบคุมฯ!A1476</f>
        <v>1)</v>
      </c>
      <c r="B288" s="1333" t="str">
        <f>+[7]ระบบการควบคุมฯ!B1476</f>
        <v>โรงเรียนร่วมจิตประสาท</v>
      </c>
      <c r="C288" s="716" t="str">
        <f>+[7]ระบบการควบคุมฯ!C1476</f>
        <v>200004370010003114127</v>
      </c>
      <c r="D288" s="20">
        <f>+[7]ระบบการควบคุมฯ!F1476</f>
        <v>11800</v>
      </c>
      <c r="E288" s="20">
        <f>+[7]ระบบการควบคุมฯ!G1476+[7]ระบบการควบคุมฯ!H1476</f>
        <v>0</v>
      </c>
      <c r="F288" s="20">
        <f>+[7]ระบบการควบคุมฯ!I1476+[7]ระบบการควบคุมฯ!J1476</f>
        <v>0</v>
      </c>
      <c r="G288" s="20">
        <f>+[7]ระบบการควบคุมฯ!K1476+[7]ระบบการควบคุมฯ!L1476</f>
        <v>11800</v>
      </c>
      <c r="H288" s="20" t="e">
        <f>+H311+H319+H360+H364+H369+#REF!+#REF!</f>
        <v>#REF!</v>
      </c>
      <c r="I288" s="20" t="e">
        <f>+I311+I319+I360+I364+I369+#REF!+#REF!</f>
        <v>#REF!</v>
      </c>
      <c r="J288" s="20">
        <f>+D288-E288-F288-G288</f>
        <v>0</v>
      </c>
      <c r="K288" s="311"/>
    </row>
    <row r="289" spans="1:11" ht="21" hidden="1" customHeight="1" x14ac:dyDescent="0.25">
      <c r="A289" s="1334" t="str">
        <f>+[7]ระบบการควบคุมฯ!A1477</f>
        <v>1.10.1.3</v>
      </c>
      <c r="B289" s="1334" t="str">
        <f>+[7]ระบบการควบคุมฯ!B1477</f>
        <v xml:space="preserve">เก้าอี้ครู </v>
      </c>
      <c r="C289" s="709" t="str">
        <f>+[7]ระบบการควบคุมฯ!C1477</f>
        <v>ศธ 04002/ว5678  ลว 21  พย 67ครั้งที่ 76</v>
      </c>
      <c r="D289" s="27">
        <f>SUM(D290)</f>
        <v>0</v>
      </c>
      <c r="E289" s="27">
        <f t="shared" ref="E289:J289" si="105">SUM(E290)</f>
        <v>0</v>
      </c>
      <c r="F289" s="27">
        <f t="shared" si="105"/>
        <v>0</v>
      </c>
      <c r="G289" s="27">
        <f t="shared" si="105"/>
        <v>0</v>
      </c>
      <c r="H289" s="27" t="e">
        <f t="shared" ca="1" si="105"/>
        <v>#REF!</v>
      </c>
      <c r="I289" s="27" t="e">
        <f t="shared" ca="1" si="105"/>
        <v>#REF!</v>
      </c>
      <c r="J289" s="27">
        <f t="shared" si="105"/>
        <v>0</v>
      </c>
      <c r="K289" s="288"/>
    </row>
    <row r="290" spans="1:11" ht="21" hidden="1" customHeight="1" x14ac:dyDescent="0.6">
      <c r="A290" s="1333" t="str">
        <f>+[7]ระบบการควบคุมฯ!A1478</f>
        <v>1)</v>
      </c>
      <c r="B290" s="1333" t="str">
        <f>+[7]ระบบการควบคุมฯ!B1478</f>
        <v>โรงเรียนรวมราษฎร์สามัคคี</v>
      </c>
      <c r="C290" s="716" t="str">
        <f>+[7]ระบบการควบคุมฯ!C1478</f>
        <v>20004370010003112868</v>
      </c>
      <c r="D290" s="20">
        <f>+[7]ระบบการควบคุมฯ!F1478</f>
        <v>0</v>
      </c>
      <c r="E290" s="20">
        <f>+[7]ระบบการควบคุมฯ!G1478+[7]ระบบการควบคุมฯ!H1478</f>
        <v>0</v>
      </c>
      <c r="F290" s="20">
        <f>+[7]ระบบการควบคุมฯ!I1478+[7]ระบบการควบคุมฯ!J1478</f>
        <v>0</v>
      </c>
      <c r="G290" s="20">
        <f>+[7]ระบบการควบคุมฯ!K1478+[7]ระบบการควบคุมฯ!L1478</f>
        <v>0</v>
      </c>
      <c r="H290" s="20" t="e">
        <f ca="1">+H313+H321+H362+H366+H371+#REF!+#REF!</f>
        <v>#REF!</v>
      </c>
      <c r="I290" s="20" t="e">
        <f ca="1">+I313+I321+I362+I366+I371+#REF!+#REF!</f>
        <v>#REF!</v>
      </c>
      <c r="J290" s="20">
        <f>+D290-E290-F290-G290</f>
        <v>0</v>
      </c>
      <c r="K290" s="311"/>
    </row>
    <row r="291" spans="1:11" ht="42" hidden="1" customHeight="1" x14ac:dyDescent="0.25">
      <c r="A291" s="1334" t="str">
        <f>+[7]ระบบการควบคุมฯ!A1479</f>
        <v>1.10.1.4</v>
      </c>
      <c r="B291" s="1334" t="str">
        <f>+[7]ระบบการควบคุมฯ!B1479</f>
        <v>โต๊ะครู จำนวน 2 ตัวๆละ 4,000 บาท</v>
      </c>
      <c r="C291" s="709" t="str">
        <f>+[7]ระบบการควบคุมฯ!C1479</f>
        <v>ศธ 04002/ว5678  ลว 21  พย 67ครั้งที่ 76</v>
      </c>
      <c r="D291" s="27">
        <f>SUM(D292)</f>
        <v>0</v>
      </c>
      <c r="E291" s="27">
        <f t="shared" ref="E291:J291" si="106">SUM(E292)</f>
        <v>0</v>
      </c>
      <c r="F291" s="27">
        <f t="shared" si="106"/>
        <v>0</v>
      </c>
      <c r="G291" s="27">
        <f t="shared" si="106"/>
        <v>0</v>
      </c>
      <c r="H291" s="27" t="e">
        <f t="shared" si="106"/>
        <v>#REF!</v>
      </c>
      <c r="I291" s="27" t="e">
        <f t="shared" si="106"/>
        <v>#REF!</v>
      </c>
      <c r="J291" s="27">
        <f t="shared" si="106"/>
        <v>0</v>
      </c>
      <c r="K291" s="288"/>
    </row>
    <row r="292" spans="1:11" ht="21" hidden="1" customHeight="1" x14ac:dyDescent="0.6">
      <c r="A292" s="1333" t="str">
        <f>+[7]ระบบการควบคุมฯ!A1480</f>
        <v>1)</v>
      </c>
      <c r="B292" s="1333" t="str">
        <f>+[7]ระบบการควบคุมฯ!B1480</f>
        <v>โรงเรียนรวมราษฎร์สามัคคี</v>
      </c>
      <c r="C292" s="716" t="str">
        <f>+[7]ระบบการควบคุมฯ!C1480</f>
        <v>20004370010003112881</v>
      </c>
      <c r="D292" s="20">
        <f>+[7]ระบบการควบคุมฯ!F1480</f>
        <v>0</v>
      </c>
      <c r="E292" s="20">
        <f>+[7]ระบบการควบคุมฯ!G1480+[7]ระบบการควบคุมฯ!H1480</f>
        <v>0</v>
      </c>
      <c r="F292" s="20">
        <f>+[7]ระบบการควบคุมฯ!I1480+[7]ระบบการควบคุมฯ!J1480</f>
        <v>0</v>
      </c>
      <c r="G292" s="20">
        <f>+[7]ระบบการควบคุมฯ!K1480+[7]ระบบการควบคุมฯ!L1480</f>
        <v>0</v>
      </c>
      <c r="H292" s="20" t="e">
        <f>+H315+H323+H364+#REF!+H376+#REF!+#REF!</f>
        <v>#REF!</v>
      </c>
      <c r="I292" s="20" t="e">
        <f>+I315+I323+I364+#REF!+I376+#REF!+#REF!</f>
        <v>#REF!</v>
      </c>
      <c r="J292" s="20">
        <f>+D292-E292-F292-G292</f>
        <v>0</v>
      </c>
      <c r="K292" s="311"/>
    </row>
    <row r="293" spans="1:11" ht="21" hidden="1" customHeight="1" x14ac:dyDescent="0.25">
      <c r="A293" s="1334" t="str">
        <f>+[7]ระบบการควบคุมฯ!A1481</f>
        <v>1.10.1.5</v>
      </c>
      <c r="B293" s="1335" t="str">
        <f>+[7]ระบบการควบคุมฯ!B1481</f>
        <v>พัดลม แบบโคจรติดผนัง ขนาดไม่น้อยกว่า 16 นิ้ว (400 มิลลิเมตร) 11 เครื่องๆละ 1,000 บาท</v>
      </c>
      <c r="C293" s="709" t="str">
        <f>+[7]ระบบการควบคุมฯ!C1481</f>
        <v>ศธ 04002/ว5678  ลว 21  พย 67ครั้งที่ 76</v>
      </c>
      <c r="D293" s="27">
        <f>SUM(D294)</f>
        <v>0</v>
      </c>
      <c r="E293" s="27">
        <f t="shared" ref="E293:J293" si="107">SUM(E294)</f>
        <v>0</v>
      </c>
      <c r="F293" s="27">
        <f t="shared" si="107"/>
        <v>0</v>
      </c>
      <c r="G293" s="27">
        <f t="shared" si="107"/>
        <v>0</v>
      </c>
      <c r="H293" s="27" t="e">
        <f t="shared" ca="1" si="107"/>
        <v>#REF!</v>
      </c>
      <c r="I293" s="27" t="e">
        <f t="shared" ca="1" si="107"/>
        <v>#REF!</v>
      </c>
      <c r="J293" s="27">
        <f t="shared" si="107"/>
        <v>0</v>
      </c>
      <c r="K293" s="288"/>
    </row>
    <row r="294" spans="1:11" ht="21" hidden="1" customHeight="1" x14ac:dyDescent="0.25">
      <c r="A294" s="1313" t="str">
        <f>+[7]ระบบการควบคุมฯ!A1482</f>
        <v>1)</v>
      </c>
      <c r="B294" s="1313" t="str">
        <f>+[7]ระบบการควบคุมฯ!B1482</f>
        <v xml:space="preserve">โรงเรียนเจริญดีวิทยา </v>
      </c>
      <c r="C294" s="716" t="str">
        <f>+[7]ระบบการควบคุมฯ!C1482</f>
        <v>20004370010003112884</v>
      </c>
      <c r="D294" s="22">
        <f>+[7]ระบบการควบคุมฯ!F1482</f>
        <v>0</v>
      </c>
      <c r="E294" s="22">
        <f>+[7]ระบบการควบคุมฯ!G1482+[7]ระบบการควบคุมฯ!H1482</f>
        <v>0</v>
      </c>
      <c r="F294" s="22">
        <f>+[7]ระบบการควบคุมฯ!I1482+[7]ระบบการควบคุมฯ!J1482</f>
        <v>0</v>
      </c>
      <c r="G294" s="22">
        <f>+[7]ระบบการควบคุมฯ!K1482+[7]ระบบการควบคุมฯ!L1482</f>
        <v>0</v>
      </c>
      <c r="H294" s="22" t="e">
        <f ca="1">+H317+H325+H366+#REF!+H378+#REF!+#REF!</f>
        <v>#REF!</v>
      </c>
      <c r="I294" s="22" t="e">
        <f ca="1">+I317+I325+I366+#REF!+I378+#REF!+#REF!</f>
        <v>#REF!</v>
      </c>
      <c r="J294" s="22">
        <f>+D294-E294-F294-G294</f>
        <v>0</v>
      </c>
      <c r="K294" s="321"/>
    </row>
    <row r="295" spans="1:11" ht="21" hidden="1" customHeight="1" x14ac:dyDescent="0.25">
      <c r="A295" s="1313"/>
      <c r="B295" s="1313"/>
      <c r="C295" s="716"/>
      <c r="D295" s="22"/>
      <c r="E295" s="22"/>
      <c r="F295" s="22"/>
      <c r="G295" s="22"/>
      <c r="H295" s="22"/>
      <c r="I295" s="22"/>
      <c r="J295" s="22"/>
      <c r="K295" s="321"/>
    </row>
    <row r="296" spans="1:11" ht="21" hidden="1" customHeight="1" x14ac:dyDescent="0.25">
      <c r="A296" s="1336">
        <f>+[7]ระบบการควบคุมฯ!A1484</f>
        <v>0</v>
      </c>
      <c r="B296" s="1337" t="str">
        <f>+[7]ระบบการควบคุมฯ!B1484</f>
        <v>ครุภัณฑ์การศึกษา 120611</v>
      </c>
      <c r="C296" s="717">
        <f>+[7]ระบบการควบคุมฯ!C1484</f>
        <v>0</v>
      </c>
      <c r="D296" s="24">
        <f>+D297</f>
        <v>0</v>
      </c>
      <c r="E296" s="24">
        <f t="shared" ref="E296:J296" si="108">+E297</f>
        <v>0</v>
      </c>
      <c r="F296" s="24">
        <f t="shared" si="108"/>
        <v>0</v>
      </c>
      <c r="G296" s="24">
        <f t="shared" si="108"/>
        <v>0</v>
      </c>
      <c r="H296" s="24" t="e">
        <f t="shared" si="108"/>
        <v>#REF!</v>
      </c>
      <c r="I296" s="24" t="e">
        <f t="shared" si="108"/>
        <v>#REF!</v>
      </c>
      <c r="J296" s="24">
        <f t="shared" si="108"/>
        <v>0</v>
      </c>
      <c r="K296" s="312"/>
    </row>
    <row r="297" spans="1:11" ht="21" hidden="1" customHeight="1" x14ac:dyDescent="0.25">
      <c r="A297" s="1334" t="str">
        <f>+[7]ระบบการควบคุมฯ!A1485</f>
        <v>1.10.1.6</v>
      </c>
      <c r="B297" s="1335" t="str">
        <f>+[7]ระบบการควบคุมฯ!B1485</f>
        <v>โต๊ะเก้าอี้นักเรียน สำหรับนักเรียนประถมศึกษา 30 ชุดๆละ 1,500 บาท</v>
      </c>
      <c r="C297" s="709" t="str">
        <f>+[7]ระบบการควบคุมฯ!C1485</f>
        <v>ศธ 04002/ว5678  ลว 21  พย 67ครั้งที่ 76</v>
      </c>
      <c r="D297" s="27">
        <f>+[7]ระบบการควบคุมฯ!F1485</f>
        <v>0</v>
      </c>
      <c r="E297" s="27">
        <f>+[7]ระบบการควบคุมฯ!G1485+[7]ระบบการควบคุมฯ!H1485</f>
        <v>0</v>
      </c>
      <c r="F297" s="27">
        <f>+[7]ระบบการควบคุมฯ!I1485+[7]ระบบการควบคุมฯ!J1485</f>
        <v>0</v>
      </c>
      <c r="G297" s="27">
        <f>+[7]ระบบการควบคุมฯ!K1485+[7]ระบบการควบคุมฯ!L1485</f>
        <v>0</v>
      </c>
      <c r="H297" s="27" t="e">
        <f>+H320+H328+H368+H371+H381+#REF!+#REF!</f>
        <v>#REF!</v>
      </c>
      <c r="I297" s="27" t="e">
        <f>+I320+I328+I368+I371+I381+#REF!+#REF!</f>
        <v>#REF!</v>
      </c>
      <c r="J297" s="27">
        <f>+D297-E297-F297-G297</f>
        <v>0</v>
      </c>
      <c r="K297" s="288"/>
    </row>
    <row r="298" spans="1:11" ht="21" hidden="1" customHeight="1" x14ac:dyDescent="0.25">
      <c r="A298" s="1338" t="str">
        <f>+[7]ระบบการควบคุมฯ!A1486</f>
        <v>1)</v>
      </c>
      <c r="B298" s="1339" t="str">
        <f>+[7]ระบบการควบคุมฯ!B1486</f>
        <v xml:space="preserve">โรงเรียนรวมราษฎร์สามัคคี </v>
      </c>
      <c r="C298" s="718" t="str">
        <f>+[7]ระบบการควบคุมฯ!C1486</f>
        <v>20004370010003112878</v>
      </c>
      <c r="D298" s="394">
        <f>+[7]ระบบการควบคุมฯ!F1486</f>
        <v>0</v>
      </c>
      <c r="E298" s="394">
        <f>+[7]ระบบการควบคุมฯ!G1486+[7]ระบบการควบคุมฯ!H1486</f>
        <v>0</v>
      </c>
      <c r="F298" s="394">
        <f>+[7]ระบบการควบคุมฯ!I1486+[7]ระบบการควบคุมฯ!J1486</f>
        <v>0</v>
      </c>
      <c r="G298" s="394">
        <f>+[7]ระบบการควบคุมฯ!K1486+[7]ระบบการควบคุมฯ!L1486</f>
        <v>0</v>
      </c>
      <c r="H298" s="394" t="e">
        <f>+H321+H329+#REF!+H374+#REF!+#REF!+#REF!</f>
        <v>#REF!</v>
      </c>
      <c r="I298" s="394" t="e">
        <f>+I321+I329+#REF!+I374+#REF!+#REF!+#REF!</f>
        <v>#REF!</v>
      </c>
      <c r="J298" s="394">
        <f>+D298-E298-F298-G298</f>
        <v>0</v>
      </c>
      <c r="K298" s="474"/>
    </row>
    <row r="299" spans="1:11" ht="21" customHeight="1" x14ac:dyDescent="0.25">
      <c r="A299" s="1336">
        <f>+[7]ระบบการควบคุมฯ!A1488</f>
        <v>0</v>
      </c>
      <c r="B299" s="1337" t="str">
        <f>+[7]ระบบการควบคุมฯ!B1488</f>
        <v>ครุภัณฑ์งานบ้านงานครัว 120612</v>
      </c>
      <c r="C299" s="717">
        <f>+[7]ระบบการควบคุมฯ!C1488</f>
        <v>0</v>
      </c>
      <c r="D299" s="24">
        <f>+[7]ระบบการควบคุมฯ!F1488</f>
        <v>9500</v>
      </c>
      <c r="E299" s="24">
        <f>+[7]ระบบการควบคุมฯ!G1488+[7]ระบบการควบคุมฯ!H1488</f>
        <v>0</v>
      </c>
      <c r="F299" s="24">
        <f>+[7]ระบบการควบคุมฯ!I1488+[7]ระบบการควบคุมฯ!J1488</f>
        <v>0</v>
      </c>
      <c r="G299" s="24">
        <f>+[7]ระบบการควบคุมฯ!K1488+[7]ระบบการควบคุมฯ!L1488</f>
        <v>9500</v>
      </c>
      <c r="H299" s="24" t="e">
        <f>+H323+H331+H370+H377+#REF!+#REF!+#REF!</f>
        <v>#REF!</v>
      </c>
      <c r="I299" s="24" t="e">
        <f>+I323+I331+I370+I377+#REF!+#REF!+#REF!</f>
        <v>#REF!</v>
      </c>
      <c r="J299" s="24">
        <f>+D299-E299-F299-G299</f>
        <v>0</v>
      </c>
      <c r="K299" s="312"/>
    </row>
    <row r="300" spans="1:11" ht="21" customHeight="1" x14ac:dyDescent="0.25">
      <c r="A300" s="1334" t="str">
        <f>+[7]ระบบการควบคุมฯ!A1489</f>
        <v>1.10.1.7</v>
      </c>
      <c r="B300" s="1335" t="str">
        <f>+[7]ระบบการควบคุมฯ!B1489</f>
        <v xml:space="preserve">เครื่องตัดแต่งพุ่มไม้ ขนาด 22 นิ้ว </v>
      </c>
      <c r="C300" s="709" t="str">
        <f>+[7]ระบบการควบคุมฯ!C1489</f>
        <v>ศธ 04002/ว48516  ลว 11  พย 68 ครั้งที่ 66</v>
      </c>
      <c r="D300" s="27">
        <f>+[7]ระบบการควบคุมฯ!F1489</f>
        <v>9500</v>
      </c>
      <c r="E300" s="27">
        <f>+[7]ระบบการควบคุมฯ!G1489+[7]ระบบการควบคุมฯ!H1489</f>
        <v>0</v>
      </c>
      <c r="F300" s="27">
        <f>+[7]ระบบการควบคุมฯ!I1489+[7]ระบบการควบคุมฯ!J1489</f>
        <v>0</v>
      </c>
      <c r="G300" s="27">
        <f>+[7]ระบบการควบคุมฯ!K1489+[7]ระบบการควบคุมฯ!L1489</f>
        <v>9500</v>
      </c>
      <c r="H300" s="27" t="e">
        <f>+H324+H332+H371+H378+#REF!+#REF!+#REF!</f>
        <v>#REF!</v>
      </c>
      <c r="I300" s="27" t="e">
        <f>+I324+I332+I371+I378+#REF!+#REF!+#REF!</f>
        <v>#REF!</v>
      </c>
      <c r="J300" s="27">
        <f>+D300-E300-F300-G300</f>
        <v>0</v>
      </c>
      <c r="K300" s="288"/>
    </row>
    <row r="301" spans="1:11" ht="21" customHeight="1" x14ac:dyDescent="0.6">
      <c r="A301" s="1333" t="str">
        <f>+[7]ระบบการควบคุมฯ!A1490</f>
        <v>1)</v>
      </c>
      <c r="B301" s="1340" t="str">
        <f>+[7]ระบบการควบคุมฯ!B1490</f>
        <v>โรงเรียนเจริญดีวิทยา</v>
      </c>
      <c r="C301" s="718" t="str">
        <f>+[7]ระบบการควบคุมฯ!C1490</f>
        <v>20004370010003114125</v>
      </c>
      <c r="D301" s="20">
        <f>+[7]ระบบการควบคุมฯ!F1490</f>
        <v>9500</v>
      </c>
      <c r="E301" s="20">
        <f>+[7]ระบบการควบคุมฯ!G1490+[7]ระบบการควบคุมฯ!H1490</f>
        <v>0</v>
      </c>
      <c r="F301" s="20">
        <f>+[7]ระบบการควบคุมฯ!I1490+[7]ระบบการควบคุมฯ!J1490</f>
        <v>0</v>
      </c>
      <c r="G301" s="20">
        <f>+[7]ระบบการควบคุมฯ!K1490+[7]ระบบการควบคุมฯ!L1490</f>
        <v>9500</v>
      </c>
      <c r="H301" s="20" t="e">
        <f>+H325+H333+H374+H379+#REF!+#REF!+#REF!</f>
        <v>#REF!</v>
      </c>
      <c r="I301" s="20" t="e">
        <f>+I325+I333+I374+I379+#REF!+#REF!+#REF!</f>
        <v>#REF!</v>
      </c>
      <c r="J301" s="20">
        <f>+D301-E301-F301-G301</f>
        <v>0</v>
      </c>
      <c r="K301" s="311"/>
    </row>
    <row r="302" spans="1:11" ht="21" customHeight="1" x14ac:dyDescent="0.6">
      <c r="A302" s="289"/>
      <c r="B302" s="1306" t="s">
        <v>169</v>
      </c>
      <c r="C302" s="713"/>
      <c r="D302" s="23">
        <f>+D303+D306</f>
        <v>397000</v>
      </c>
      <c r="E302" s="23">
        <f t="shared" ref="E302:K302" si="109">+E303+E306</f>
        <v>0</v>
      </c>
      <c r="F302" s="23">
        <f t="shared" si="109"/>
        <v>0</v>
      </c>
      <c r="G302" s="23">
        <f t="shared" si="109"/>
        <v>397000</v>
      </c>
      <c r="H302" s="23">
        <f t="shared" si="109"/>
        <v>0</v>
      </c>
      <c r="I302" s="23">
        <f t="shared" si="109"/>
        <v>0</v>
      </c>
      <c r="J302" s="23">
        <f t="shared" si="109"/>
        <v>0</v>
      </c>
      <c r="K302" s="23">
        <f t="shared" si="109"/>
        <v>0</v>
      </c>
    </row>
    <row r="303" spans="1:11" ht="21" customHeight="1" x14ac:dyDescent="0.25">
      <c r="A303" s="305" t="str">
        <f>+[7]ระบบการควบคุมฯ!A1504</f>
        <v>1.10.2.1</v>
      </c>
      <c r="B303" s="475" t="str">
        <f>+[7]ระบบการควบคุมฯ!B1504</f>
        <v>ปรับปรุงซ่อมแซมอาคารเรียนอาคารประกอบและสิ่งก่อสร้างอื่น</v>
      </c>
      <c r="C303" s="719" t="str">
        <f>+[7]ระบบการควบคุมฯ!C1504</f>
        <v>ศธ 04002/ว47982  ลว 4 พย 68 ครั้งที่ 42</v>
      </c>
      <c r="D303" s="27">
        <f>SUM(D304:D305)</f>
        <v>397000</v>
      </c>
      <c r="E303" s="27">
        <f t="shared" ref="E303:J303" si="110">SUM(E304:E305)</f>
        <v>0</v>
      </c>
      <c r="F303" s="27">
        <f t="shared" si="110"/>
        <v>0</v>
      </c>
      <c r="G303" s="27">
        <f t="shared" si="110"/>
        <v>397000</v>
      </c>
      <c r="H303" s="27">
        <f t="shared" si="110"/>
        <v>0</v>
      </c>
      <c r="I303" s="27">
        <f t="shared" si="110"/>
        <v>0</v>
      </c>
      <c r="J303" s="27">
        <f t="shared" si="110"/>
        <v>0</v>
      </c>
      <c r="K303" s="288"/>
    </row>
    <row r="304" spans="1:11" x14ac:dyDescent="0.25">
      <c r="A304" s="313" t="str">
        <f>+[7]ระบบการควบคุมฯ!A1505</f>
        <v>1)</v>
      </c>
      <c r="B304" s="313" t="str">
        <f>+[7]ระบบการควบคุมฯ!B1505</f>
        <v>โรงเรียนร่วมใจประสิทธิ์</v>
      </c>
      <c r="C304" s="720" t="str">
        <f>+[7]ระบบการควบคุมฯ!C1505</f>
        <v xml:space="preserve">20004370010003215751 </v>
      </c>
      <c r="D304" s="313">
        <f>+[7]ระบบการควบคุมฯ!F1505</f>
        <v>397000</v>
      </c>
      <c r="E304" s="1152">
        <f>+[7]ระบบการควบคุมฯ!G11513+[7]ระบบการควบคุมฯ!H1505</f>
        <v>0</v>
      </c>
      <c r="F304" s="1153">
        <f>+[7]ระบบการควบคุมฯ!I1505+[7]ระบบการควบคุมฯ!J1505</f>
        <v>0</v>
      </c>
      <c r="G304" s="1154">
        <f>+[7]ระบบการควบคุมฯ!K1505+[7]ระบบการควบคุมฯ!L1505</f>
        <v>397000</v>
      </c>
      <c r="H304" s="1155"/>
      <c r="I304" s="1156"/>
      <c r="J304" s="1157">
        <f t="shared" ref="J304:J305" si="111">D304-E304-F304-G304</f>
        <v>0</v>
      </c>
      <c r="K304" s="1251"/>
    </row>
    <row r="305" spans="1:11" x14ac:dyDescent="0.25">
      <c r="A305" s="1089"/>
      <c r="B305" s="22" t="str">
        <f>+'[7]ควบคุมสิ่งก่อสร้าง 37001 '!D306</f>
        <v>ครบวันที่ 15 มค 69</v>
      </c>
      <c r="C305" s="1285">
        <f>+'[7]ควบคุมสิ่งก่อสร้าง 37001 '!C306</f>
        <v>4100751602</v>
      </c>
      <c r="D305" s="1123"/>
      <c r="E305" s="1152"/>
      <c r="F305" s="1153"/>
      <c r="G305" s="1154"/>
      <c r="H305" s="1155"/>
      <c r="I305" s="1156"/>
      <c r="J305" s="1157">
        <f t="shared" si="111"/>
        <v>0</v>
      </c>
      <c r="K305" s="1251"/>
    </row>
    <row r="306" spans="1:11" ht="21" hidden="1" customHeight="1" x14ac:dyDescent="0.25">
      <c r="A306" s="305" t="str">
        <f>+[7]ระบบการควบคุมฯ!A1509</f>
        <v>1.10.2.2</v>
      </c>
      <c r="B306" s="314" t="str">
        <f>+[7]ระบบการควบคุมฯ!B1509</f>
        <v xml:space="preserve">ห้องน้ำห้องส้วมนักเรียนชาย 6 ที่/49 </v>
      </c>
      <c r="C306" s="719" t="str">
        <f>+[7]ระบบการควบคุมฯ!C1509</f>
        <v>ศธ 04002/ว5644  ลว 19 พย 67ครั้งที่ 69</v>
      </c>
      <c r="D306" s="27">
        <f>SUM(D307:D314)</f>
        <v>0</v>
      </c>
      <c r="E306" s="27">
        <f t="shared" ref="E306:J306" si="112">SUM(E307:E314)</f>
        <v>0</v>
      </c>
      <c r="F306" s="27">
        <f t="shared" si="112"/>
        <v>0</v>
      </c>
      <c r="G306" s="27">
        <f t="shared" si="112"/>
        <v>0</v>
      </c>
      <c r="H306" s="27">
        <f t="shared" si="112"/>
        <v>0</v>
      </c>
      <c r="I306" s="27">
        <f t="shared" si="112"/>
        <v>0</v>
      </c>
      <c r="J306" s="27">
        <f t="shared" si="112"/>
        <v>0</v>
      </c>
      <c r="K306" s="288"/>
    </row>
    <row r="307" spans="1:11" ht="21" hidden="1" customHeight="1" x14ac:dyDescent="0.25">
      <c r="A307" s="313" t="str">
        <f>+[7]ระบบการควบคุมฯ!A1511</f>
        <v>1)</v>
      </c>
      <c r="B307" s="313" t="str">
        <f>+[7]ระบบการควบคุมฯ!B1511</f>
        <v>โรงเรียนเจริญดีวิทยา</v>
      </c>
      <c r="C307" s="720" t="str">
        <f>+[7]ระบบการควบคุมฯ!C1511</f>
        <v>20004370010003214866</v>
      </c>
      <c r="D307" s="313">
        <f>+[7]ระบบการควบคุมฯ!F1511</f>
        <v>0</v>
      </c>
      <c r="E307" s="1152">
        <f>+[7]ระบบการควบคุมฯ!G1511+[7]ระบบการควบคุมฯ!H1511</f>
        <v>0</v>
      </c>
      <c r="F307" s="1153">
        <f>+[7]ระบบการควบคุมฯ!I1511+[7]ระบบการควบคุมฯ!J1511</f>
        <v>0</v>
      </c>
      <c r="G307" s="1154">
        <f>+[7]ระบบการควบคุมฯ!K1511+[7]ระบบการควบคุมฯ!L1511</f>
        <v>0</v>
      </c>
      <c r="H307" s="1155"/>
      <c r="I307" s="1156"/>
      <c r="J307" s="1157">
        <f t="shared" ref="J307:J309" si="113">D307-E307-F307-G307</f>
        <v>0</v>
      </c>
      <c r="K307" s="1251"/>
    </row>
    <row r="308" spans="1:11" ht="21" hidden="1" customHeight="1" x14ac:dyDescent="0.25">
      <c r="A308" s="313"/>
      <c r="B308" s="313" t="str">
        <f>+'[7]ควบคุมสิ่งก่อสร้าง 37001 '!E313</f>
        <v>ครบ 14 มีค 68</v>
      </c>
      <c r="C308" s="720" t="str">
        <f>+'[7]ควบคุมสิ่งก่อสร้าง 37001 '!C313</f>
        <v>4100569081 / 14 ม.ค.68</v>
      </c>
      <c r="D308" s="313"/>
      <c r="E308" s="1152"/>
      <c r="F308" s="1153"/>
      <c r="G308" s="1154"/>
      <c r="H308" s="1155"/>
      <c r="I308" s="1156"/>
      <c r="J308" s="1157"/>
      <c r="K308" s="1251"/>
    </row>
    <row r="309" spans="1:11" ht="21" hidden="1" customHeight="1" x14ac:dyDescent="0.25">
      <c r="A309" s="1089"/>
      <c r="B309" s="313" t="str">
        <f>+'[7]ควบคุมสิ่งก่อสร้าง 37001 '!E314</f>
        <v>งวดที่ 1 158,895 บาท</v>
      </c>
      <c r="C309" s="718" t="str">
        <f>+'[7]ควบคุมสิ่งก่อสร้าง 37001 '!D314</f>
        <v>ครบ 13 ก.พ.68</v>
      </c>
      <c r="D309" s="1123"/>
      <c r="E309" s="1152"/>
      <c r="F309" s="1153"/>
      <c r="G309" s="1154"/>
      <c r="H309" s="1155"/>
      <c r="I309" s="1156"/>
      <c r="J309" s="1157">
        <f t="shared" si="113"/>
        <v>0</v>
      </c>
      <c r="K309" s="1251"/>
    </row>
    <row r="310" spans="1:11" ht="21" hidden="1" customHeight="1" x14ac:dyDescent="0.25">
      <c r="A310" s="1089"/>
      <c r="B310" s="313" t="str">
        <f>+'[7]ควบคุมสิ่งก่อสร้าง 37001 '!E315</f>
        <v>งวดที่ 2 158,895 บาท</v>
      </c>
      <c r="C310" s="718" t="str">
        <f>+'[7]ควบคุมสิ่งก่อสร้าง 37001 '!D315</f>
        <v>ครบ 15 มี.ค.68</v>
      </c>
      <c r="D310" s="1123"/>
      <c r="E310" s="1152"/>
      <c r="F310" s="1153"/>
      <c r="G310" s="1154"/>
      <c r="H310" s="1155"/>
      <c r="I310" s="1156"/>
      <c r="J310" s="1157"/>
      <c r="K310" s="1251"/>
    </row>
    <row r="311" spans="1:11" ht="21" hidden="1" customHeight="1" x14ac:dyDescent="0.25">
      <c r="A311" s="1089"/>
      <c r="B311" s="313" t="str">
        <f>+'[7]ควบคุมสิ่งก่อสร้าง 37001 '!E316</f>
        <v>งวดที่ 3 211,860 บาท</v>
      </c>
      <c r="C311" s="718" t="str">
        <f>+'[7]ควบคุมสิ่งก่อสร้าง 37001 '!D316</f>
        <v>ครบ 14 เมย. 68</v>
      </c>
      <c r="D311" s="1123"/>
      <c r="E311" s="1152"/>
      <c r="F311" s="1153"/>
      <c r="G311" s="1154"/>
      <c r="H311" s="1155"/>
      <c r="I311" s="1156"/>
      <c r="J311" s="1157"/>
      <c r="K311" s="1251"/>
    </row>
    <row r="312" spans="1:11" ht="21" hidden="1" customHeight="1" x14ac:dyDescent="0.25">
      <c r="A312" s="1089"/>
      <c r="B312" s="1315"/>
      <c r="C312" s="716"/>
      <c r="D312" s="1123"/>
      <c r="E312" s="1152"/>
      <c r="F312" s="1153"/>
      <c r="G312" s="1154"/>
      <c r="H312" s="1155"/>
      <c r="I312" s="1156"/>
      <c r="J312" s="1157"/>
      <c r="K312" s="1251"/>
    </row>
    <row r="313" spans="1:11" ht="21" hidden="1" customHeight="1" x14ac:dyDescent="0.25">
      <c r="A313" s="1089"/>
      <c r="B313" s="1341"/>
      <c r="C313" s="716"/>
      <c r="D313" s="1123"/>
      <c r="E313" s="1152"/>
      <c r="F313" s="1153"/>
      <c r="G313" s="1154"/>
      <c r="H313" s="1155"/>
      <c r="I313" s="1156"/>
      <c r="J313" s="1157"/>
      <c r="K313" s="1251"/>
    </row>
    <row r="314" spans="1:11" ht="63" hidden="1" customHeight="1" x14ac:dyDescent="0.25">
      <c r="A314" s="302">
        <f>+[7]ระบบการควบคุมฯ!A1468</f>
        <v>1.1000000000000001</v>
      </c>
      <c r="B314" s="303" t="str">
        <f>+[7]ระบบการควบคุมฯ!B1468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314" s="714" t="str">
        <f>+[7]ระบบการควบคุมฯ!C1468</f>
        <v>20004 69 85806 00000</v>
      </c>
      <c r="D314" s="304">
        <f>+D315+D316</f>
        <v>0</v>
      </c>
      <c r="E314" s="304">
        <f t="shared" ref="E314:J314" si="114">+E315+E316</f>
        <v>0</v>
      </c>
      <c r="F314" s="304">
        <f t="shared" si="114"/>
        <v>0</v>
      </c>
      <c r="G314" s="304">
        <f t="shared" si="114"/>
        <v>0</v>
      </c>
      <c r="H314" s="304">
        <f t="shared" si="114"/>
        <v>0</v>
      </c>
      <c r="I314" s="304">
        <f t="shared" si="114"/>
        <v>0</v>
      </c>
      <c r="J314" s="304">
        <f t="shared" si="114"/>
        <v>0</v>
      </c>
      <c r="K314" s="285"/>
    </row>
    <row r="315" spans="1:11" ht="21" hidden="1" customHeight="1" x14ac:dyDescent="0.25">
      <c r="A315" s="302"/>
      <c r="B315" s="315" t="str">
        <f>+B101</f>
        <v>งบลงทุน ครุภัณฑ์ 6911310</v>
      </c>
      <c r="C315" s="721"/>
      <c r="D315" s="316">
        <f>+D317+D321</f>
        <v>0</v>
      </c>
      <c r="E315" s="316">
        <f t="shared" ref="E315:J315" si="115">+E317+E321</f>
        <v>0</v>
      </c>
      <c r="F315" s="316">
        <f t="shared" si="115"/>
        <v>0</v>
      </c>
      <c r="G315" s="316">
        <f t="shared" si="115"/>
        <v>0</v>
      </c>
      <c r="H315" s="316">
        <f t="shared" si="115"/>
        <v>0</v>
      </c>
      <c r="I315" s="316">
        <f t="shared" si="115"/>
        <v>0</v>
      </c>
      <c r="J315" s="316">
        <f t="shared" si="115"/>
        <v>0</v>
      </c>
      <c r="K315" s="292"/>
    </row>
    <row r="316" spans="1:11" ht="21" hidden="1" customHeight="1" x14ac:dyDescent="0.25">
      <c r="A316" s="302"/>
      <c r="B316" s="315" t="str">
        <f>+[7]งบลงทุน69!B177</f>
        <v>ค่าที่ดินและสิ่งก่อสร้าง 6911320</v>
      </c>
      <c r="C316" s="721"/>
      <c r="D316" s="316">
        <f>+D341</f>
        <v>0</v>
      </c>
      <c r="E316" s="316">
        <f t="shared" ref="E316:J316" si="116">+E341</f>
        <v>0</v>
      </c>
      <c r="F316" s="316">
        <f t="shared" si="116"/>
        <v>0</v>
      </c>
      <c r="G316" s="316">
        <f t="shared" si="116"/>
        <v>0</v>
      </c>
      <c r="H316" s="316">
        <f t="shared" si="116"/>
        <v>0</v>
      </c>
      <c r="I316" s="316">
        <f t="shared" si="116"/>
        <v>0</v>
      </c>
      <c r="J316" s="316">
        <f t="shared" si="116"/>
        <v>0</v>
      </c>
      <c r="K316" s="292"/>
    </row>
    <row r="317" spans="1:11" ht="21" hidden="1" customHeight="1" x14ac:dyDescent="0.6">
      <c r="A317" s="289"/>
      <c r="B317" s="1342" t="str">
        <f>+[7]ระบบการควบคุมฯ!B1484</f>
        <v>ครุภัณฑ์การศึกษา 120611</v>
      </c>
      <c r="C317" s="713"/>
      <c r="D317" s="23">
        <f>+D318</f>
        <v>0</v>
      </c>
      <c r="E317" s="23">
        <f t="shared" ref="E317:J317" si="117">+E318</f>
        <v>0</v>
      </c>
      <c r="F317" s="23">
        <f t="shared" si="117"/>
        <v>0</v>
      </c>
      <c r="G317" s="23">
        <f t="shared" si="117"/>
        <v>0</v>
      </c>
      <c r="H317" s="23">
        <f t="shared" si="117"/>
        <v>0</v>
      </c>
      <c r="I317" s="23">
        <f t="shared" si="117"/>
        <v>0</v>
      </c>
      <c r="J317" s="23">
        <f t="shared" si="117"/>
        <v>0</v>
      </c>
      <c r="K317" s="295"/>
    </row>
    <row r="318" spans="1:11" ht="21" hidden="1" customHeight="1" x14ac:dyDescent="0.25">
      <c r="A318" s="1343" t="str">
        <f>+[7]ระบบการควบคุมฯ!A1485</f>
        <v>1.10.1.6</v>
      </c>
      <c r="B318" s="1344" t="str">
        <f>+[7]ระบบการควบคุมฯ!B1485</f>
        <v>โต๊ะเก้าอี้นักเรียน สำหรับนักเรียนประถมศึกษา 30 ชุดๆละ 1,500 บาท</v>
      </c>
      <c r="C318" s="1321" t="str">
        <f>+[7]ระบบการควบคุมฯ!C1485</f>
        <v>ศธ 04002/ว5678  ลว 21  พย 67ครั้งที่ 76</v>
      </c>
      <c r="D318" s="1322">
        <f>SUM(D319:D320)</f>
        <v>0</v>
      </c>
      <c r="E318" s="1322">
        <f t="shared" ref="E318:J318" si="118">SUM(E319:E320)</f>
        <v>0</v>
      </c>
      <c r="F318" s="1322">
        <f t="shared" si="118"/>
        <v>0</v>
      </c>
      <c r="G318" s="1322">
        <f t="shared" si="118"/>
        <v>0</v>
      </c>
      <c r="H318" s="1322">
        <f t="shared" si="118"/>
        <v>0</v>
      </c>
      <c r="I318" s="1322">
        <f t="shared" si="118"/>
        <v>0</v>
      </c>
      <c r="J318" s="1322">
        <f t="shared" si="118"/>
        <v>0</v>
      </c>
      <c r="K318" s="1345"/>
    </row>
    <row r="319" spans="1:11" ht="21" hidden="1" customHeight="1" x14ac:dyDescent="0.6">
      <c r="A319" s="1249" t="str">
        <f>+[7]ระบบการควบคุมฯ!A1486</f>
        <v>1)</v>
      </c>
      <c r="B319" s="1090" t="str">
        <f>+[7]ระบบการควบคุมฯ!B1486</f>
        <v xml:space="preserve">โรงเรียนรวมราษฎร์สามัคคี </v>
      </c>
      <c r="C319" s="716" t="str">
        <f>+[7]ระบบการควบคุมฯ!C1486</f>
        <v>20004370010003112878</v>
      </c>
      <c r="D319" s="1091"/>
      <c r="E319" s="1091"/>
      <c r="F319" s="1091"/>
      <c r="G319" s="1091"/>
      <c r="H319" s="1091"/>
      <c r="I319" s="1091"/>
      <c r="J319" s="1123">
        <f>+D319-E319-G319</f>
        <v>0</v>
      </c>
      <c r="K319" s="1346"/>
    </row>
    <row r="320" spans="1:11" ht="21" hidden="1" customHeight="1" x14ac:dyDescent="0.6">
      <c r="A320" s="1249">
        <f>+[7]ระบบการควบคุมฯ!A1487</f>
        <v>0</v>
      </c>
      <c r="B320" s="1090">
        <f>+[7]ระบบการควบคุมฯ!B1487</f>
        <v>0</v>
      </c>
      <c r="C320" s="716">
        <f>+[7]ระบบการควบคุมฯ!C1487</f>
        <v>0</v>
      </c>
      <c r="D320" s="1091"/>
      <c r="E320" s="1091"/>
      <c r="F320" s="1091"/>
      <c r="G320" s="1091"/>
      <c r="H320" s="1091"/>
      <c r="I320" s="1091"/>
      <c r="J320" s="1123">
        <f>+D320-E320-G320</f>
        <v>0</v>
      </c>
      <c r="K320" s="1346"/>
    </row>
    <row r="321" spans="1:11" ht="21" hidden="1" customHeight="1" x14ac:dyDescent="0.6">
      <c r="A321" s="1347">
        <f>+[7]ระบบการควบคุมฯ!A1488</f>
        <v>0</v>
      </c>
      <c r="B321" s="1097" t="str">
        <f>+[7]ระบบการควบคุมฯ!B1488</f>
        <v>ครุภัณฑ์งานบ้านงานครัว 120612</v>
      </c>
      <c r="C321" s="713"/>
      <c r="D321" s="1098">
        <f t="shared" ref="D321:J321" si="119">+D322+D327+D330+D333+D337</f>
        <v>0</v>
      </c>
      <c r="E321" s="1098">
        <f t="shared" si="119"/>
        <v>0</v>
      </c>
      <c r="F321" s="1098">
        <f t="shared" si="119"/>
        <v>0</v>
      </c>
      <c r="G321" s="1098">
        <f t="shared" si="119"/>
        <v>0</v>
      </c>
      <c r="H321" s="1098">
        <f t="shared" si="119"/>
        <v>0</v>
      </c>
      <c r="I321" s="1098">
        <f t="shared" si="119"/>
        <v>0</v>
      </c>
      <c r="J321" s="1098">
        <f t="shared" si="119"/>
        <v>0</v>
      </c>
      <c r="K321" s="1348">
        <f>+K355</f>
        <v>0</v>
      </c>
    </row>
    <row r="322" spans="1:11" ht="21" hidden="1" customHeight="1" x14ac:dyDescent="0.25">
      <c r="A322" s="1343" t="str">
        <f>+[7]ระบบการควบคุมฯ!A1489</f>
        <v>1.10.1.7</v>
      </c>
      <c r="B322" s="1344" t="str">
        <f>+[7]ระบบการควบคุมฯ!B1489</f>
        <v xml:space="preserve">เครื่องตัดแต่งพุ่มไม้ ขนาด 22 นิ้ว </v>
      </c>
      <c r="C322" s="1321" t="str">
        <f>+[7]ระบบการควบคุมฯ!C1489</f>
        <v>ศธ 04002/ว48516  ลว 11  พย 68 ครั้งที่ 66</v>
      </c>
      <c r="D322" s="1322">
        <f>SUM(D323:D326)</f>
        <v>0</v>
      </c>
      <c r="E322" s="1322">
        <f t="shared" ref="E322:J322" si="120">SUM(E323:E326)</f>
        <v>0</v>
      </c>
      <c r="F322" s="1322">
        <f t="shared" si="120"/>
        <v>0</v>
      </c>
      <c r="G322" s="1322">
        <f t="shared" si="120"/>
        <v>0</v>
      </c>
      <c r="H322" s="1322">
        <f t="shared" si="120"/>
        <v>0</v>
      </c>
      <c r="I322" s="1322">
        <f t="shared" si="120"/>
        <v>0</v>
      </c>
      <c r="J322" s="1322">
        <f t="shared" si="120"/>
        <v>0</v>
      </c>
      <c r="K322" s="1345"/>
    </row>
    <row r="323" spans="1:11" ht="21" hidden="1" customHeight="1" x14ac:dyDescent="0.6">
      <c r="A323" s="1249" t="str">
        <f>+[7]ระบบการควบคุมฯ!A1490</f>
        <v>1)</v>
      </c>
      <c r="B323" s="1090" t="str">
        <f>+[7]ระบบการควบคุมฯ!B1490</f>
        <v>โรงเรียนเจริญดีวิทยา</v>
      </c>
      <c r="C323" s="716" t="str">
        <f>+[7]ระบบการควบคุมฯ!C1490</f>
        <v>20004370010003114125</v>
      </c>
      <c r="D323" s="1091"/>
      <c r="E323" s="1091"/>
      <c r="F323" s="1091"/>
      <c r="G323" s="1091"/>
      <c r="H323" s="1091"/>
      <c r="I323" s="1091"/>
      <c r="J323" s="1123">
        <f>+D323-E323-G323</f>
        <v>0</v>
      </c>
      <c r="K323" s="1346"/>
    </row>
    <row r="324" spans="1:11" ht="21" hidden="1" customHeight="1" x14ac:dyDescent="0.6">
      <c r="A324" s="1249">
        <f>+[7]ระบบการควบคุมฯ!A1491</f>
        <v>0</v>
      </c>
      <c r="B324" s="1090" t="str">
        <f>+[7]ระบบการควบคุมฯ!B1491</f>
        <v>โอนกลับส่วน 1500</v>
      </c>
      <c r="C324" s="716" t="str">
        <f>+[7]ระบบการควบคุมฯ!C1491</f>
        <v>ศธ 04002/ว5931  ลว 9 เม.ย.69 ครั้งที่ 419</v>
      </c>
      <c r="D324" s="1091"/>
      <c r="E324" s="1091"/>
      <c r="F324" s="1091"/>
      <c r="G324" s="1091"/>
      <c r="H324" s="1091"/>
      <c r="I324" s="1091"/>
      <c r="J324" s="1123">
        <f>+D324-E324-G324</f>
        <v>0</v>
      </c>
      <c r="K324" s="1346"/>
    </row>
    <row r="325" spans="1:11" ht="21" hidden="1" customHeight="1" x14ac:dyDescent="0.6">
      <c r="A325" s="1249">
        <f>+[7]ระบบการควบคุมฯ!A1492</f>
        <v>0</v>
      </c>
      <c r="B325" s="1090">
        <f>+[7]ระบบการควบคุมฯ!B1492</f>
        <v>0</v>
      </c>
      <c r="C325" s="716">
        <f>+[7]ระบบการควบคุมฯ!C1492</f>
        <v>0</v>
      </c>
      <c r="D325" s="1091"/>
      <c r="E325" s="1091"/>
      <c r="F325" s="1091"/>
      <c r="G325" s="1091"/>
      <c r="H325" s="1091"/>
      <c r="I325" s="1091"/>
      <c r="J325" s="1123">
        <f>+D325-E325-G325</f>
        <v>0</v>
      </c>
      <c r="K325" s="1346"/>
    </row>
    <row r="326" spans="1:11" ht="21" hidden="1" customHeight="1" x14ac:dyDescent="0.6">
      <c r="A326" s="1249">
        <f>+[7]ระบบการควบคุมฯ!A1493</f>
        <v>0</v>
      </c>
      <c r="B326" s="1090">
        <f>+[7]ระบบการควบคุมฯ!B1493</f>
        <v>0</v>
      </c>
      <c r="C326" s="716">
        <f>+[7]ระบบการควบคุมฯ!C1493</f>
        <v>0</v>
      </c>
      <c r="D326" s="1091"/>
      <c r="E326" s="1091"/>
      <c r="F326" s="1091"/>
      <c r="G326" s="1091"/>
      <c r="H326" s="1091"/>
      <c r="I326" s="1091"/>
      <c r="J326" s="1123">
        <f>+D326-E326-G326</f>
        <v>0</v>
      </c>
      <c r="K326" s="1346"/>
    </row>
    <row r="327" spans="1:11" ht="21" hidden="1" customHeight="1" x14ac:dyDescent="0.25">
      <c r="A327" s="1343" t="str">
        <f>+[7]ระบบการควบคุมฯ!A1494</f>
        <v>2.6.2</v>
      </c>
      <c r="B327" s="1344" t="str">
        <f>+[7]ระบบการควบคุมฯ!B1494</f>
        <v>เครื่องตัดหญ้าแบบข้ออ่อน</v>
      </c>
      <c r="C327" s="1321" t="str">
        <f>+[7]ระบบการควบคุมฯ!C1494</f>
        <v>ศธ 04002/ว2043  ลว 24  พค 67ครั้งที่ 55</v>
      </c>
      <c r="D327" s="1322">
        <f>SUM(D328:D329)</f>
        <v>0</v>
      </c>
      <c r="E327" s="1322">
        <f t="shared" ref="E327:J327" si="121">SUM(E328:E329)</f>
        <v>0</v>
      </c>
      <c r="F327" s="1322">
        <f t="shared" si="121"/>
        <v>0</v>
      </c>
      <c r="G327" s="1322">
        <f t="shared" si="121"/>
        <v>0</v>
      </c>
      <c r="H327" s="1322">
        <f t="shared" si="121"/>
        <v>0</v>
      </c>
      <c r="I327" s="1322">
        <f t="shared" si="121"/>
        <v>0</v>
      </c>
      <c r="J327" s="1322">
        <f t="shared" si="121"/>
        <v>0</v>
      </c>
      <c r="K327" s="1345"/>
    </row>
    <row r="328" spans="1:11" ht="21" hidden="1" customHeight="1" x14ac:dyDescent="0.6">
      <c r="A328" s="1249" t="str">
        <f>+[7]ระบบการควบคุมฯ!A1495</f>
        <v>1)</v>
      </c>
      <c r="B328" s="1090" t="str">
        <f>+[7]ระบบการควบคุมฯ!B1495</f>
        <v>โรงเรียนรวมราษฎร์สามัคคี</v>
      </c>
      <c r="C328" s="716" t="str">
        <f>+[7]ระบบการควบคุมฯ!C1495</f>
        <v>20004350002003114847</v>
      </c>
      <c r="D328" s="1091"/>
      <c r="E328" s="1091"/>
      <c r="F328" s="1091"/>
      <c r="G328" s="1091"/>
      <c r="H328" s="1091"/>
      <c r="I328" s="1091"/>
      <c r="J328" s="1123">
        <f>+D328-E328-G328</f>
        <v>0</v>
      </c>
      <c r="K328" s="1346"/>
    </row>
    <row r="329" spans="1:11" ht="21" hidden="1" customHeight="1" x14ac:dyDescent="0.6">
      <c r="A329" s="1249">
        <f>+[7]ระบบการควบคุมฯ!A1496</f>
        <v>0</v>
      </c>
      <c r="B329" s="1090" t="str">
        <f>+[7]ระบบการควบคุมฯ!B1496</f>
        <v>ผูกพัน ครบ 8 มค 68</v>
      </c>
      <c r="C329" s="716">
        <f>+[7]ระบบการควบคุมฯ!C1496</f>
        <v>0</v>
      </c>
      <c r="D329" s="1091"/>
      <c r="E329" s="1091"/>
      <c r="F329" s="1091"/>
      <c r="G329" s="1091"/>
      <c r="H329" s="1091"/>
      <c r="I329" s="1091"/>
      <c r="J329" s="1123">
        <f>+D329-E329-G329</f>
        <v>0</v>
      </c>
      <c r="K329" s="1346"/>
    </row>
    <row r="330" spans="1:11" ht="21" hidden="1" customHeight="1" x14ac:dyDescent="0.25">
      <c r="A330" s="1343" t="str">
        <f>+[7]ระบบการควบคุมฯ!A1497</f>
        <v>2.6.3</v>
      </c>
      <c r="B330" s="1344" t="str">
        <f>+[7]ระบบการควบคุมฯ!B1497</f>
        <v>เครื่องตัดแต่งพุ่มไม้ขนาด29.5นิ้ว</v>
      </c>
      <c r="C330" s="1321" t="str">
        <f>+[7]ระบบการควบคุมฯ!C1497</f>
        <v>ศธ 04002/ว2043  ลว 24  พค 67ครั้งที่ 55</v>
      </c>
      <c r="D330" s="1322">
        <f>SUM(D331:D332)</f>
        <v>0</v>
      </c>
      <c r="E330" s="1322">
        <f t="shared" ref="E330:J330" si="122">SUM(E331:E332)</f>
        <v>0</v>
      </c>
      <c r="F330" s="1322">
        <f t="shared" si="122"/>
        <v>0</v>
      </c>
      <c r="G330" s="1322">
        <f t="shared" si="122"/>
        <v>0</v>
      </c>
      <c r="H330" s="1322">
        <f t="shared" si="122"/>
        <v>0</v>
      </c>
      <c r="I330" s="1322">
        <f t="shared" si="122"/>
        <v>0</v>
      </c>
      <c r="J330" s="1322">
        <f t="shared" si="122"/>
        <v>0</v>
      </c>
      <c r="K330" s="1345"/>
    </row>
    <row r="331" spans="1:11" ht="21" hidden="1" customHeight="1" x14ac:dyDescent="0.6">
      <c r="A331" s="1249" t="str">
        <f>+[7]ระบบการควบคุมฯ!A1498</f>
        <v>1)</v>
      </c>
      <c r="B331" s="1090" t="str">
        <f>+[7]ระบบการควบคุมฯ!B1498</f>
        <v>โรงเรียนร่วมใจประสิทธิ์</v>
      </c>
      <c r="C331" s="716" t="str">
        <f>+[7]ระบบการควบคุมฯ!C1498</f>
        <v>20004350002003114849</v>
      </c>
      <c r="D331" s="1091"/>
      <c r="E331" s="1091"/>
      <c r="F331" s="1091"/>
      <c r="G331" s="1091"/>
      <c r="H331" s="1091"/>
      <c r="I331" s="1091"/>
      <c r="J331" s="1123">
        <f>+D331-E331-G331</f>
        <v>0</v>
      </c>
      <c r="K331" s="1346"/>
    </row>
    <row r="332" spans="1:11" ht="21" hidden="1" customHeight="1" x14ac:dyDescent="0.6">
      <c r="A332" s="1249">
        <f>+[7]ระบบการควบคุมฯ!A1499</f>
        <v>0</v>
      </c>
      <c r="B332" s="1090" t="str">
        <f>+[7]ระบบการควบคุมฯ!B1499</f>
        <v>ผูกพัน ครบ 2 ธค 67</v>
      </c>
      <c r="C332" s="716">
        <f>+[7]ระบบการควบคุมฯ!C1499</f>
        <v>4100549176</v>
      </c>
      <c r="D332" s="1091"/>
      <c r="E332" s="1091"/>
      <c r="F332" s="1091"/>
      <c r="G332" s="1091"/>
      <c r="H332" s="1091"/>
      <c r="I332" s="1091"/>
      <c r="J332" s="1123">
        <f>+D332-E332-G332</f>
        <v>0</v>
      </c>
      <c r="K332" s="1346"/>
    </row>
    <row r="333" spans="1:11" ht="21" hidden="1" customHeight="1" x14ac:dyDescent="0.25">
      <c r="A333" s="1343" t="str">
        <f>+[7]ระบบการควบคุมฯ!A1500</f>
        <v>2.6.4</v>
      </c>
      <c r="B333" s="1344" t="str">
        <f>+[7]ระบบการควบคุมฯ!B1500</f>
        <v>ตู้เย็นขนาด9คิวบิกฟุต</v>
      </c>
      <c r="C333" s="1321" t="str">
        <f>+[7]ระบบการควบคุมฯ!C1500</f>
        <v>ศธ 04002/ว2043  ลว 24  พค 67ครั้งที่ 55</v>
      </c>
      <c r="D333" s="1322">
        <f>SUM(D334:D335)</f>
        <v>0</v>
      </c>
      <c r="E333" s="1322">
        <f t="shared" ref="E333:J333" si="123">SUM(E334:E335)</f>
        <v>0</v>
      </c>
      <c r="F333" s="1322">
        <f t="shared" si="123"/>
        <v>0</v>
      </c>
      <c r="G333" s="1322">
        <f t="shared" si="123"/>
        <v>0</v>
      </c>
      <c r="H333" s="1322">
        <f t="shared" si="123"/>
        <v>0</v>
      </c>
      <c r="I333" s="1322">
        <f t="shared" si="123"/>
        <v>0</v>
      </c>
      <c r="J333" s="1322">
        <f t="shared" si="123"/>
        <v>0</v>
      </c>
      <c r="K333" s="1345"/>
    </row>
    <row r="334" spans="1:11" ht="21" hidden="1" customHeight="1" x14ac:dyDescent="0.6">
      <c r="A334" s="1249" t="str">
        <f>+[7]ระบบการควบคุมฯ!A1501</f>
        <v>1)</v>
      </c>
      <c r="B334" s="1090" t="str">
        <f>+[7]ระบบการควบคุมฯ!B1501</f>
        <v>โรงเรียนร่วมใจประสิทธิ์</v>
      </c>
      <c r="C334" s="716" t="str">
        <f>+[7]ระบบการควบคุมฯ!C1501</f>
        <v>20004350002003114850</v>
      </c>
      <c r="D334" s="1091"/>
      <c r="E334" s="1091"/>
      <c r="F334" s="1091"/>
      <c r="G334" s="1091"/>
      <c r="H334" s="1091"/>
      <c r="I334" s="1091"/>
      <c r="J334" s="1123">
        <f>+D334-E334-G334</f>
        <v>0</v>
      </c>
      <c r="K334" s="1346"/>
    </row>
    <row r="335" spans="1:11" ht="21" hidden="1" customHeight="1" x14ac:dyDescent="0.6">
      <c r="A335" s="1249">
        <f>+[7]ระบบการควบคุมฯ!A1502</f>
        <v>0</v>
      </c>
      <c r="B335" s="1090" t="str">
        <f>+[7]ระบบการควบคุมฯ!B1502</f>
        <v>ผูกพัน ครบ 8 มค 68</v>
      </c>
      <c r="C335" s="716">
        <f>+[7]ระบบการควบคุมฯ!C1502</f>
        <v>0</v>
      </c>
      <c r="D335" s="1091"/>
      <c r="E335" s="1091"/>
      <c r="F335" s="1091"/>
      <c r="G335" s="1091"/>
      <c r="H335" s="1091"/>
      <c r="I335" s="1091"/>
      <c r="J335" s="1123">
        <f>+D335-E335-G335</f>
        <v>0</v>
      </c>
      <c r="K335" s="1346"/>
    </row>
    <row r="336" spans="1:11" ht="21" hidden="1" customHeight="1" x14ac:dyDescent="0.6">
      <c r="A336" s="1089"/>
      <c r="B336" s="1090"/>
      <c r="C336" s="716"/>
      <c r="D336" s="1091"/>
      <c r="E336" s="1091"/>
      <c r="F336" s="1091"/>
      <c r="G336" s="1091"/>
      <c r="H336" s="1091"/>
      <c r="I336" s="1091"/>
      <c r="J336" s="1091"/>
      <c r="K336" s="1346"/>
    </row>
    <row r="337" spans="1:11" ht="21" hidden="1" customHeight="1" x14ac:dyDescent="0.25">
      <c r="A337" s="319"/>
      <c r="B337" s="306"/>
      <c r="C337" s="709"/>
      <c r="D337" s="27"/>
      <c r="E337" s="27"/>
      <c r="F337" s="27"/>
      <c r="G337" s="27"/>
      <c r="H337" s="27">
        <f t="shared" ref="H337:J337" si="124">+H339</f>
        <v>0</v>
      </c>
      <c r="I337" s="27">
        <f t="shared" si="124"/>
        <v>0</v>
      </c>
      <c r="J337" s="27">
        <f t="shared" si="124"/>
        <v>0</v>
      </c>
      <c r="K337" s="288"/>
    </row>
    <row r="338" spans="1:11" ht="21" hidden="1" customHeight="1" x14ac:dyDescent="0.6">
      <c r="A338" s="1349"/>
      <c r="B338" s="1169"/>
      <c r="C338" s="716"/>
      <c r="D338" s="22"/>
      <c r="E338" s="1091"/>
      <c r="F338" s="1091"/>
      <c r="G338" s="1091"/>
      <c r="H338" s="1091"/>
      <c r="I338" s="1091"/>
      <c r="J338" s="1123">
        <f>+D338-E338-G338</f>
        <v>0</v>
      </c>
      <c r="K338" s="321"/>
    </row>
    <row r="339" spans="1:11" ht="21" hidden="1" customHeight="1" x14ac:dyDescent="0.6">
      <c r="A339" s="1349"/>
      <c r="B339" s="1169"/>
      <c r="C339" s="716"/>
      <c r="D339" s="1350"/>
      <c r="E339" s="1350"/>
      <c r="F339" s="1350"/>
      <c r="G339" s="1187"/>
      <c r="H339" s="20"/>
      <c r="I339" s="1210"/>
      <c r="J339" s="1123">
        <f>+D339-E339-G339</f>
        <v>0</v>
      </c>
      <c r="K339" s="1092"/>
    </row>
    <row r="340" spans="1:11" ht="21" hidden="1" customHeight="1" x14ac:dyDescent="0.6">
      <c r="A340" s="1351"/>
      <c r="B340" s="1169"/>
      <c r="C340" s="716"/>
      <c r="D340" s="1350"/>
      <c r="E340" s="1350"/>
      <c r="F340" s="1350"/>
      <c r="G340" s="1187"/>
      <c r="H340" s="20"/>
      <c r="I340" s="1210"/>
      <c r="J340" s="1123"/>
      <c r="K340" s="1092"/>
    </row>
    <row r="341" spans="1:11" ht="21" hidden="1" customHeight="1" x14ac:dyDescent="0.6">
      <c r="A341" s="289"/>
      <c r="B341" s="1352" t="str">
        <f>+[7]ระบบการควบคุมฯ!B1503</f>
        <v>งบลงทุน  ค่าที่ดินและสิ่งก่อสร้าง 6911320</v>
      </c>
      <c r="C341" s="713"/>
      <c r="D341" s="23">
        <f t="shared" ref="D341:J341" si="125">+D342+D383</f>
        <v>0</v>
      </c>
      <c r="E341" s="23">
        <f t="shared" si="125"/>
        <v>0</v>
      </c>
      <c r="F341" s="23">
        <f t="shared" si="125"/>
        <v>0</v>
      </c>
      <c r="G341" s="23">
        <f t="shared" si="125"/>
        <v>0</v>
      </c>
      <c r="H341" s="23">
        <f t="shared" si="125"/>
        <v>0</v>
      </c>
      <c r="I341" s="23">
        <f t="shared" si="125"/>
        <v>0</v>
      </c>
      <c r="J341" s="23">
        <f t="shared" si="125"/>
        <v>0</v>
      </c>
      <c r="K341" s="295"/>
    </row>
    <row r="342" spans="1:11" ht="21" hidden="1" customHeight="1" x14ac:dyDescent="0.25">
      <c r="A342" s="305" t="s">
        <v>170</v>
      </c>
      <c r="B342" s="306" t="str">
        <f>+[7]ระบบการควบคุมฯ!B1504</f>
        <v>ปรับปรุงซ่อมแซมอาคารเรียนอาคารประกอบและสิ่งก่อสร้างอื่น</v>
      </c>
      <c r="C342" s="709" t="str">
        <f>+[7]ระบบการควบคุมฯ!C1504</f>
        <v>ศธ 04002/ว47982  ลว 4 พย 68 ครั้งที่ 42</v>
      </c>
      <c r="D342" s="27">
        <f>+D343</f>
        <v>0</v>
      </c>
      <c r="E342" s="27">
        <f t="shared" ref="E342:J342" si="126">+E343</f>
        <v>0</v>
      </c>
      <c r="F342" s="27">
        <f t="shared" si="126"/>
        <v>0</v>
      </c>
      <c r="G342" s="27">
        <f t="shared" si="126"/>
        <v>0</v>
      </c>
      <c r="H342" s="27">
        <f t="shared" si="126"/>
        <v>0</v>
      </c>
      <c r="I342" s="27">
        <f t="shared" si="126"/>
        <v>0</v>
      </c>
      <c r="J342" s="27">
        <f t="shared" si="126"/>
        <v>0</v>
      </c>
      <c r="K342" s="288"/>
    </row>
    <row r="343" spans="1:11" ht="21" hidden="1" customHeight="1" x14ac:dyDescent="0.6">
      <c r="A343" s="1089" t="s">
        <v>171</v>
      </c>
      <c r="B343" s="1169" t="str">
        <f>+[7]ระบบการควบคุมฯ!B1505</f>
        <v>โรงเรียนร่วมใจประสิทธิ์</v>
      </c>
      <c r="C343" s="716" t="str">
        <f>+[7]ระบบการควบคุมฯ!C1505</f>
        <v xml:space="preserve">20004370010003215751 </v>
      </c>
      <c r="D343" s="1091"/>
      <c r="E343" s="1091"/>
      <c r="F343" s="1091"/>
      <c r="G343" s="1091"/>
      <c r="H343" s="1091"/>
      <c r="I343" s="1091"/>
      <c r="J343" s="1123">
        <f>+D343-E343-G343</f>
        <v>0</v>
      </c>
      <c r="K343" s="1092"/>
    </row>
    <row r="344" spans="1:11" ht="21" hidden="1" customHeight="1" x14ac:dyDescent="0.6">
      <c r="A344" s="1249">
        <f>+[7]ระบบการควบคุมฯ!A1506</f>
        <v>0</v>
      </c>
      <c r="B344" s="1353" t="str">
        <f>+[7]ระบบการควบคุมฯ!B1506</f>
        <v>ผูกพันครบ 15 ม.ค.69</v>
      </c>
      <c r="C344" s="716"/>
      <c r="D344" s="1091"/>
      <c r="E344" s="1091"/>
      <c r="F344" s="1091"/>
      <c r="G344" s="1091"/>
      <c r="H344" s="1091"/>
      <c r="I344" s="1091"/>
      <c r="J344" s="1123">
        <f>+D344-E344-G344</f>
        <v>0</v>
      </c>
      <c r="K344" s="1092"/>
    </row>
    <row r="345" spans="1:11" ht="21" hidden="1" customHeight="1" x14ac:dyDescent="0.25">
      <c r="A345" s="325" t="s">
        <v>172</v>
      </c>
      <c r="B345" s="326" t="s">
        <v>173</v>
      </c>
      <c r="C345" s="708"/>
      <c r="D345" s="327">
        <f>+D346</f>
        <v>0</v>
      </c>
      <c r="E345" s="327">
        <f t="shared" ref="E345:J347" si="127">+E346</f>
        <v>0</v>
      </c>
      <c r="F345" s="327">
        <f t="shared" si="127"/>
        <v>0</v>
      </c>
      <c r="G345" s="327">
        <f t="shared" si="127"/>
        <v>0</v>
      </c>
      <c r="H345" s="327">
        <f t="shared" si="127"/>
        <v>0</v>
      </c>
      <c r="I345" s="327">
        <f t="shared" si="127"/>
        <v>0</v>
      </c>
      <c r="J345" s="327">
        <f t="shared" si="127"/>
        <v>0</v>
      </c>
      <c r="K345" s="328">
        <f>SUM(K361:K364)</f>
        <v>0</v>
      </c>
    </row>
    <row r="346" spans="1:11" ht="21" hidden="1" customHeight="1" x14ac:dyDescent="0.25">
      <c r="A346" s="280">
        <f>+[7]ระบบการควบคุมฯ!A560</f>
        <v>2</v>
      </c>
      <c r="B346" s="329" t="str">
        <f>+[7]ระบบการควบคุมฯ!B560</f>
        <v xml:space="preserve">โครงการพัฒนาสื่อและเทคโนโลยีสารสนเทศเพื่อการศึกษา </v>
      </c>
      <c r="C346" s="709" t="str">
        <f>+[7]ระบบการควบคุมฯ!C560</f>
        <v xml:space="preserve">20004 4520 4900 </v>
      </c>
      <c r="D346" s="27">
        <f>+D347</f>
        <v>0</v>
      </c>
      <c r="E346" s="27">
        <f t="shared" si="127"/>
        <v>0</v>
      </c>
      <c r="F346" s="27">
        <f t="shared" si="127"/>
        <v>0</v>
      </c>
      <c r="G346" s="27">
        <f t="shared" si="127"/>
        <v>0</v>
      </c>
      <c r="H346" s="27">
        <f t="shared" si="127"/>
        <v>0</v>
      </c>
      <c r="I346" s="27">
        <f t="shared" si="127"/>
        <v>0</v>
      </c>
      <c r="J346" s="27">
        <f t="shared" si="127"/>
        <v>0</v>
      </c>
      <c r="K346" s="282"/>
    </row>
    <row r="347" spans="1:11" ht="63" hidden="1" customHeight="1" x14ac:dyDescent="0.25">
      <c r="A347" s="330">
        <f>+[7]ระบบการควบคุมฯ!A563</f>
        <v>2.1</v>
      </c>
      <c r="B347" s="25" t="str">
        <f>+[7]ระบบการควบคุมฯ!B563</f>
        <v xml:space="preserve">กิจกรรมการส่งเสริมการจัดการศึกษาทางไกล </v>
      </c>
      <c r="C347" s="710" t="str">
        <f>+[7]ระบบการควบคุมฯ!C563</f>
        <v>20004 69 86184 00000</v>
      </c>
      <c r="D347" s="26">
        <f>+D348</f>
        <v>0</v>
      </c>
      <c r="E347" s="26">
        <f t="shared" si="127"/>
        <v>0</v>
      </c>
      <c r="F347" s="26">
        <f t="shared" si="127"/>
        <v>0</v>
      </c>
      <c r="G347" s="26">
        <f t="shared" si="127"/>
        <v>0</v>
      </c>
      <c r="H347" s="26">
        <f t="shared" si="127"/>
        <v>0</v>
      </c>
      <c r="I347" s="26">
        <f t="shared" si="127"/>
        <v>0</v>
      </c>
      <c r="J347" s="26">
        <f t="shared" si="127"/>
        <v>0</v>
      </c>
      <c r="K347" s="331"/>
    </row>
    <row r="348" spans="1:11" ht="21" hidden="1" customHeight="1" x14ac:dyDescent="0.6">
      <c r="A348" s="1221"/>
      <c r="B348" s="1222" t="str">
        <f>+[7]ระบบการควบคุมฯ!B568</f>
        <v xml:space="preserve"> งบลงทุน ค่าครุภัณฑ์ 6811310</v>
      </c>
      <c r="C348" s="713" t="str">
        <f>+[7]ระบบการควบคุมฯ!C568</f>
        <v>20004 45004900 3110xxx</v>
      </c>
      <c r="D348" s="1098">
        <f>+D351+D360</f>
        <v>0</v>
      </c>
      <c r="E348" s="1098">
        <f t="shared" ref="E348:J348" si="128">+E351+E360</f>
        <v>0</v>
      </c>
      <c r="F348" s="1098">
        <f t="shared" si="128"/>
        <v>0</v>
      </c>
      <c r="G348" s="1098">
        <f t="shared" si="128"/>
        <v>0</v>
      </c>
      <c r="H348" s="1098">
        <f t="shared" si="128"/>
        <v>0</v>
      </c>
      <c r="I348" s="1098">
        <f t="shared" si="128"/>
        <v>0</v>
      </c>
      <c r="J348" s="1098">
        <f t="shared" si="128"/>
        <v>0</v>
      </c>
      <c r="K348" s="1354"/>
    </row>
    <row r="349" spans="1:11" ht="21" hidden="1" customHeight="1" x14ac:dyDescent="0.6">
      <c r="A349" s="1096"/>
      <c r="B349" s="1097" t="str">
        <f>+[7]ระบบการควบคุมฯ!B570</f>
        <v>ครุภัณฑ์การศึกษา 120611</v>
      </c>
      <c r="C349" s="713"/>
      <c r="D349" s="1098"/>
      <c r="E349" s="1098"/>
      <c r="F349" s="1098"/>
      <c r="G349" s="1098"/>
      <c r="H349" s="1098"/>
      <c r="I349" s="1098"/>
      <c r="J349" s="1098"/>
      <c r="K349" s="1348">
        <f>+K351</f>
        <v>0</v>
      </c>
    </row>
    <row r="350" spans="1:11" ht="21" hidden="1" customHeight="1" x14ac:dyDescent="0.6">
      <c r="A350" s="1089"/>
      <c r="B350" s="1090"/>
      <c r="C350" s="716"/>
      <c r="D350" s="1091"/>
      <c r="E350" s="1091"/>
      <c r="F350" s="1091"/>
      <c r="G350" s="1091"/>
      <c r="H350" s="1091"/>
      <c r="I350" s="1091"/>
      <c r="J350" s="1091"/>
      <c r="K350" s="1346"/>
    </row>
    <row r="351" spans="1:11" ht="21" hidden="1" customHeight="1" x14ac:dyDescent="0.25">
      <c r="A351" s="1355" t="str">
        <f>+[7]ระบบการควบคุมฯ!A571</f>
        <v>2.2.1</v>
      </c>
      <c r="B351" s="1195" t="str">
        <f>+[7]ระบบการควบคุมฯ!B571</f>
        <v>ครุภัณฑ์ทดแทนโรงเรียนที่ใช้การศึกษาทางไกลผ่านดาวเทียม New DLTV</v>
      </c>
      <c r="C351" s="1356" t="str">
        <f>+[7]ระบบการควบคุมฯ!C571</f>
        <v>ศธ 04002/ว455 ลว. 4 กพ 68 โอนครั้งที่ 239</v>
      </c>
      <c r="D351" s="1357">
        <f>SUM(D352:D359)</f>
        <v>0</v>
      </c>
      <c r="E351" s="1357">
        <f t="shared" ref="E351:K351" si="129">SUM(E352:E359)</f>
        <v>0</v>
      </c>
      <c r="F351" s="1357">
        <f t="shared" si="129"/>
        <v>0</v>
      </c>
      <c r="G351" s="1357">
        <f t="shared" si="129"/>
        <v>0</v>
      </c>
      <c r="H351" s="1357">
        <f t="shared" si="129"/>
        <v>0</v>
      </c>
      <c r="I351" s="1357">
        <f t="shared" si="129"/>
        <v>0</v>
      </c>
      <c r="J351" s="1357">
        <f t="shared" si="129"/>
        <v>0</v>
      </c>
      <c r="K351" s="1358">
        <f t="shared" si="129"/>
        <v>0</v>
      </c>
    </row>
    <row r="352" spans="1:11" ht="21" hidden="1" customHeight="1" x14ac:dyDescent="0.25">
      <c r="A352" s="1089" t="str">
        <f>+[7]ระบบการควบคุมฯ!A572</f>
        <v>2.2.1.1</v>
      </c>
      <c r="B352" s="1204" t="str">
        <f>+[7]ระบบการควบคุมฯ!B572</f>
        <v>โรงเรียนวัดแสงมณี</v>
      </c>
      <c r="C352" s="718" t="str">
        <f>+[7]ระบบการควบคุมฯ!C572</f>
        <v>20004 45004900 3110234</v>
      </c>
      <c r="D352" s="1123">
        <f>+[7]ระบบการควบคุมฯ!F572</f>
        <v>0</v>
      </c>
      <c r="E352" s="1123">
        <f>+[7]ระบบการควบคุมฯ!G572+[7]ระบบการควบคุมฯ!H572</f>
        <v>0</v>
      </c>
      <c r="F352" s="1123">
        <f>+[7]ระบบการควบคุมฯ!I572+[7]ระบบการควบคุมฯ!J572</f>
        <v>0</v>
      </c>
      <c r="G352" s="1123">
        <f>+[7]ระบบการควบคุมฯ!K572+[7]ระบบการควบคุมฯ!L572</f>
        <v>0</v>
      </c>
      <c r="H352" s="1123"/>
      <c r="I352" s="1123"/>
      <c r="J352" s="1123">
        <f>+D352-E352-F352-G352</f>
        <v>0</v>
      </c>
      <c r="K352" s="1124"/>
    </row>
    <row r="353" spans="1:11" ht="21" hidden="1" customHeight="1" x14ac:dyDescent="0.25">
      <c r="A353" s="1089" t="str">
        <f>+[7]ระบบการควบคุมฯ!A573</f>
        <v>2.2.1.2</v>
      </c>
      <c r="B353" s="1204" t="str">
        <f>+[7]ระบบการควบคุมฯ!B573</f>
        <v>โรงเรียนวัดอดิศร</v>
      </c>
      <c r="C353" s="718" t="str">
        <f>+[7]ระบบการควบคุมฯ!C573</f>
        <v>20005 45004900 3110235</v>
      </c>
      <c r="D353" s="1123">
        <f>+[7]ระบบการควบคุมฯ!F573</f>
        <v>0</v>
      </c>
      <c r="E353" s="1123">
        <f>+[7]ระบบการควบคุมฯ!G573+[7]ระบบการควบคุมฯ!H573</f>
        <v>0</v>
      </c>
      <c r="F353" s="1123">
        <f>+[7]ระบบการควบคุมฯ!I573+[7]ระบบการควบคุมฯ!J573</f>
        <v>0</v>
      </c>
      <c r="G353" s="1123">
        <f>+[7]ระบบการควบคุมฯ!K573+[7]ระบบการควบคุมฯ!L573</f>
        <v>0</v>
      </c>
      <c r="H353" s="1123"/>
      <c r="I353" s="1123"/>
      <c r="J353" s="1123">
        <f t="shared" ref="J353:J359" si="130">+D353-E353-F353-G353</f>
        <v>0</v>
      </c>
      <c r="K353" s="1124"/>
    </row>
    <row r="354" spans="1:11" ht="21" hidden="1" customHeight="1" x14ac:dyDescent="0.25">
      <c r="A354" s="1089" t="str">
        <f>+[7]ระบบการควบคุมฯ!A574</f>
        <v>2.2.1.3</v>
      </c>
      <c r="B354" s="1204" t="str">
        <f>+[7]ระบบการควบคุมฯ!B574</f>
        <v>โรงเรียนศาลาลอย</v>
      </c>
      <c r="C354" s="718" t="str">
        <f>+[7]ระบบการควบคุมฯ!C574</f>
        <v>20006 45004900 3110236</v>
      </c>
      <c r="D354" s="1123">
        <f>+[7]ระบบการควบคุมฯ!F574</f>
        <v>0</v>
      </c>
      <c r="E354" s="1123">
        <f>+[7]ระบบการควบคุมฯ!G574+[7]ระบบการควบคุมฯ!H574</f>
        <v>0</v>
      </c>
      <c r="F354" s="1123">
        <f>+[7]ระบบการควบคุมฯ!I574+[7]ระบบการควบคุมฯ!J574</f>
        <v>0</v>
      </c>
      <c r="G354" s="1123">
        <f>+[7]ระบบการควบคุมฯ!K574+[7]ระบบการควบคุมฯ!L574</f>
        <v>0</v>
      </c>
      <c r="H354" s="1123"/>
      <c r="I354" s="1123"/>
      <c r="J354" s="1123">
        <f t="shared" si="130"/>
        <v>0</v>
      </c>
      <c r="K354" s="1124"/>
    </row>
    <row r="355" spans="1:11" ht="21" hidden="1" customHeight="1" x14ac:dyDescent="0.25">
      <c r="A355" s="1089" t="str">
        <f>+[7]ระบบการควบคุมฯ!A575</f>
        <v>2.2.1.4</v>
      </c>
      <c r="B355" s="1204">
        <f>+[7]ระบบการควบคุมฯ!B575</f>
        <v>0</v>
      </c>
      <c r="C355" s="718">
        <f>+[7]ระบบการควบคุมฯ!C575</f>
        <v>0</v>
      </c>
      <c r="D355" s="1123">
        <f>+[7]ระบบการควบคุมฯ!F575</f>
        <v>0</v>
      </c>
      <c r="E355" s="1123">
        <f>+[7]ระบบการควบคุมฯ!G575+[7]ระบบการควบคุมฯ!H575</f>
        <v>0</v>
      </c>
      <c r="F355" s="1123">
        <f>+[7]ระบบการควบคุมฯ!I575+[7]ระบบการควบคุมฯ!J575</f>
        <v>0</v>
      </c>
      <c r="G355" s="1123">
        <f>+[7]ระบบการควบคุมฯ!K575+[7]ระบบการควบคุมฯ!L575</f>
        <v>0</v>
      </c>
      <c r="H355" s="1123"/>
      <c r="I355" s="1123"/>
      <c r="J355" s="1123">
        <f t="shared" si="130"/>
        <v>0</v>
      </c>
      <c r="K355" s="1124"/>
    </row>
    <row r="356" spans="1:11" ht="21" hidden="1" customHeight="1" x14ac:dyDescent="0.25">
      <c r="A356" s="1089" t="str">
        <f>+[7]ระบบการควบคุมฯ!A576</f>
        <v>2.2.1.5</v>
      </c>
      <c r="B356" s="1204">
        <f>+[7]ระบบการควบคุมฯ!B576</f>
        <v>0</v>
      </c>
      <c r="C356" s="718">
        <f>+[7]ระบบการควบคุมฯ!C576</f>
        <v>0</v>
      </c>
      <c r="D356" s="1123">
        <f>+[7]ระบบการควบคุมฯ!F576</f>
        <v>0</v>
      </c>
      <c r="E356" s="1123">
        <f>+[7]ระบบการควบคุมฯ!G576+[7]ระบบการควบคุมฯ!H576</f>
        <v>0</v>
      </c>
      <c r="F356" s="1123">
        <f>+[7]ระบบการควบคุมฯ!I576+[7]ระบบการควบคุมฯ!J576</f>
        <v>0</v>
      </c>
      <c r="G356" s="1123">
        <f>+[7]ระบบการควบคุมฯ!K576+[7]ระบบการควบคุมฯ!L576</f>
        <v>0</v>
      </c>
      <c r="H356" s="1123"/>
      <c r="I356" s="1123"/>
      <c r="J356" s="1123">
        <f t="shared" si="130"/>
        <v>0</v>
      </c>
      <c r="K356" s="1124"/>
    </row>
    <row r="357" spans="1:11" ht="21" hidden="1" customHeight="1" x14ac:dyDescent="0.25">
      <c r="A357" s="1089" t="str">
        <f>+[7]ระบบการควบคุมฯ!A577</f>
        <v>2.2.1.6</v>
      </c>
      <c r="B357" s="1204">
        <f>+[7]ระบบการควบคุมฯ!B577</f>
        <v>0</v>
      </c>
      <c r="C357" s="718">
        <f>+[7]ระบบการควบคุมฯ!C577</f>
        <v>0</v>
      </c>
      <c r="D357" s="1123">
        <f>+[7]ระบบการควบคุมฯ!F577</f>
        <v>0</v>
      </c>
      <c r="E357" s="1123">
        <f>+[7]ระบบการควบคุมฯ!G577+[7]ระบบการควบคุมฯ!H577</f>
        <v>0</v>
      </c>
      <c r="F357" s="1123">
        <f>+[7]ระบบการควบคุมฯ!I577+[7]ระบบการควบคุมฯ!J577</f>
        <v>0</v>
      </c>
      <c r="G357" s="1123">
        <f>+[7]ระบบการควบคุมฯ!K577+[7]ระบบการควบคุมฯ!L577</f>
        <v>0</v>
      </c>
      <c r="H357" s="1123"/>
      <c r="I357" s="1123"/>
      <c r="J357" s="1123">
        <f t="shared" si="130"/>
        <v>0</v>
      </c>
      <c r="K357" s="1124"/>
    </row>
    <row r="358" spans="1:11" ht="21" hidden="1" customHeight="1" x14ac:dyDescent="0.25">
      <c r="A358" s="1089" t="str">
        <f>+[7]ระบบการควบคุมฯ!A578</f>
        <v>2.2.1.7</v>
      </c>
      <c r="B358" s="1204">
        <f>+[7]ระบบการควบคุมฯ!B578</f>
        <v>0</v>
      </c>
      <c r="C358" s="718">
        <f>+[7]ระบบการควบคุมฯ!C578</f>
        <v>0</v>
      </c>
      <c r="D358" s="1123">
        <f>+[7]ระบบการควบคุมฯ!F578</f>
        <v>0</v>
      </c>
      <c r="E358" s="1123">
        <f>+[7]ระบบการควบคุมฯ!G578+[7]ระบบการควบคุมฯ!H578</f>
        <v>0</v>
      </c>
      <c r="F358" s="1123">
        <f>+[7]ระบบการควบคุมฯ!I578+[7]ระบบการควบคุมฯ!J578</f>
        <v>0</v>
      </c>
      <c r="G358" s="1123">
        <f>+[7]ระบบการควบคุมฯ!K578+[7]ระบบการควบคุมฯ!L578</f>
        <v>0</v>
      </c>
      <c r="H358" s="1123"/>
      <c r="I358" s="1123"/>
      <c r="J358" s="1123">
        <f t="shared" si="130"/>
        <v>0</v>
      </c>
      <c r="K358" s="1124"/>
    </row>
    <row r="359" spans="1:11" ht="21" hidden="1" customHeight="1" x14ac:dyDescent="0.25">
      <c r="A359" s="1089" t="str">
        <f>+[7]ระบบการควบคุมฯ!A579</f>
        <v>2.2.1.8</v>
      </c>
      <c r="B359" s="1204">
        <f>+[7]ระบบการควบคุมฯ!B579</f>
        <v>0</v>
      </c>
      <c r="C359" s="718">
        <f>+[7]ระบบการควบคุมฯ!C579</f>
        <v>0</v>
      </c>
      <c r="D359" s="1123">
        <f>+[7]ระบบการควบคุมฯ!F579</f>
        <v>0</v>
      </c>
      <c r="E359" s="1123">
        <f>+[7]ระบบการควบคุมฯ!G579+[7]ระบบการควบคุมฯ!H579</f>
        <v>0</v>
      </c>
      <c r="F359" s="1123">
        <f>+[7]ระบบการควบคุมฯ!I579+[7]ระบบการควบคุมฯ!J579</f>
        <v>0</v>
      </c>
      <c r="G359" s="1123">
        <f>+[7]ระบบการควบคุมฯ!K579+[7]ระบบการควบคุมฯ!L579</f>
        <v>0</v>
      </c>
      <c r="H359" s="1123"/>
      <c r="I359" s="1123"/>
      <c r="J359" s="1123">
        <f t="shared" si="130"/>
        <v>0</v>
      </c>
      <c r="K359" s="1124"/>
    </row>
    <row r="360" spans="1:11" ht="21" hidden="1" customHeight="1" x14ac:dyDescent="0.25">
      <c r="A360" s="1314" t="str">
        <f>+[7]ระบบการควบคุมฯ!A580</f>
        <v>2.2.2</v>
      </c>
      <c r="B360" s="1254" t="str">
        <f>+[7]ระบบการควบคุมฯ!B580</f>
        <v xml:space="preserve">ครุภัณฑ์ทดแทนห้องเรียน DLTV สำหรับโรงเรียน Stan Alone      </v>
      </c>
      <c r="C360" s="709" t="str">
        <f>+[7]ระบบการควบคุมฯ!C580</f>
        <v>ศธ 04002/ว3517 ลว. 22/สค./2566 โอนครั้งที่ 794</v>
      </c>
      <c r="D360" s="1244">
        <f>+[7]ระบบการควบคุมฯ!F580</f>
        <v>0</v>
      </c>
      <c r="E360" s="1244">
        <f>+[7]ระบบการควบคุมฯ!G580+[7]ระบบการควบคุมฯ!H580</f>
        <v>0</v>
      </c>
      <c r="F360" s="1244">
        <f>+[7]ระบบการควบคุมฯ!I580+[7]ระบบการควบคุมฯ!J580</f>
        <v>0</v>
      </c>
      <c r="G360" s="1244">
        <f>+[7]ระบบการควบคุมฯ!K580+[7]ระบบการควบคุมฯ!L580</f>
        <v>0</v>
      </c>
      <c r="H360" s="1244"/>
      <c r="I360" s="1244"/>
      <c r="J360" s="1244">
        <f>+D360-E360-F360-G360</f>
        <v>0</v>
      </c>
      <c r="K360" s="1255"/>
    </row>
    <row r="361" spans="1:11" ht="21" hidden="1" customHeight="1" x14ac:dyDescent="0.45">
      <c r="A361" s="1089" t="str">
        <f>+[7]ระบบการควบคุมฯ!A581</f>
        <v>2.2.1.9</v>
      </c>
      <c r="B361" s="1204" t="str">
        <f>+[7]ระบบการควบคุมฯ!B581</f>
        <v>คลอง 11 ศาลาครุ</v>
      </c>
      <c r="C361" s="718" t="str">
        <f>+[7]ระบบการควบคุมฯ!C581</f>
        <v>200044200470031113337</v>
      </c>
      <c r="D361" s="1123">
        <f>+[7]ระบบการควบคุมฯ!F581</f>
        <v>0</v>
      </c>
      <c r="E361" s="1123">
        <f>+[7]ระบบการควบคุมฯ!G581+[7]ระบบการควบคุมฯ!H581</f>
        <v>0</v>
      </c>
      <c r="F361" s="1123">
        <f>+[7]ระบบการควบคุมฯ!I581+[7]ระบบการควบคุมฯ!J581</f>
        <v>0</v>
      </c>
      <c r="G361" s="1123">
        <f>+[7]ระบบการควบคุมฯ!K581+[7]ระบบการควบคุมฯ!L581</f>
        <v>0</v>
      </c>
      <c r="H361" s="1123"/>
      <c r="I361" s="1123"/>
      <c r="J361" s="1123">
        <f>+D361-E361-F361-G361</f>
        <v>0</v>
      </c>
      <c r="K361" s="1092"/>
    </row>
    <row r="362" spans="1:11" ht="21" hidden="1" customHeight="1" x14ac:dyDescent="0.45">
      <c r="A362" s="1089" t="str">
        <f>+[7]ระบบการควบคุมฯ!A582</f>
        <v>2.2.1.10</v>
      </c>
      <c r="B362" s="1204" t="str">
        <f>+[7]ระบบการควบคุมฯ!B582</f>
        <v>แสนจำหน่ายวิทยา</v>
      </c>
      <c r="C362" s="718" t="str">
        <f>+[7]ระบบการควบคุมฯ!C582</f>
        <v>200044200470031113339</v>
      </c>
      <c r="D362" s="1123">
        <f>+[7]ระบบการควบคุมฯ!F582</f>
        <v>0</v>
      </c>
      <c r="E362" s="1123">
        <f>+[7]ระบบการควบคุมฯ!G582+[7]ระบบการควบคุมฯ!H582</f>
        <v>0</v>
      </c>
      <c r="F362" s="1123">
        <f>+[7]ระบบการควบคุมฯ!I582+[7]ระบบการควบคุมฯ!J582</f>
        <v>0</v>
      </c>
      <c r="G362" s="1123">
        <f>+[7]ระบบการควบคุมฯ!K582+[7]ระบบการควบคุมฯ!L582</f>
        <v>0</v>
      </c>
      <c r="H362" s="1123"/>
      <c r="I362" s="1123"/>
      <c r="J362" s="1123">
        <f>+D362-E362-F362-G362</f>
        <v>0</v>
      </c>
      <c r="K362" s="1092"/>
    </row>
    <row r="363" spans="1:11" ht="21" customHeight="1" x14ac:dyDescent="0.6">
      <c r="A363" s="1105"/>
      <c r="B363" s="1359" t="s">
        <v>174</v>
      </c>
      <c r="C363" s="1360">
        <f>+[7]ระบบการควบคุมฯ!C1619</f>
        <v>18</v>
      </c>
      <c r="D363" s="1361">
        <f t="shared" ref="D363:J363" si="131">+D8+D86+D101+D348</f>
        <v>1409150</v>
      </c>
      <c r="E363" s="1361">
        <f t="shared" si="131"/>
        <v>518600</v>
      </c>
      <c r="F363" s="1361">
        <f t="shared" si="131"/>
        <v>0</v>
      </c>
      <c r="G363" s="1361">
        <f t="shared" si="131"/>
        <v>888850</v>
      </c>
      <c r="H363" s="1361" t="e">
        <f t="shared" ca="1" si="131"/>
        <v>#REF!</v>
      </c>
      <c r="I363" s="1361" t="e">
        <f t="shared" ca="1" si="131"/>
        <v>#REF!</v>
      </c>
      <c r="J363" s="1361">
        <f t="shared" si="131"/>
        <v>1700</v>
      </c>
      <c r="K363" s="1362"/>
    </row>
    <row r="364" spans="1:11" ht="21" customHeight="1" x14ac:dyDescent="0.6">
      <c r="A364" s="1105"/>
      <c r="B364" s="1359" t="s">
        <v>175</v>
      </c>
      <c r="C364" s="1360">
        <f>+[7]ระบบการควบคุมฯ!C1620</f>
        <v>6</v>
      </c>
      <c r="D364" s="1361">
        <f t="shared" ref="D364:J364" si="132">+D102+D9</f>
        <v>19635800</v>
      </c>
      <c r="E364" s="1361">
        <f t="shared" si="132"/>
        <v>6831000</v>
      </c>
      <c r="F364" s="1361">
        <f t="shared" si="132"/>
        <v>0</v>
      </c>
      <c r="G364" s="1361">
        <f t="shared" si="132"/>
        <v>12191187.310000001</v>
      </c>
      <c r="H364" s="1361">
        <f t="shared" si="132"/>
        <v>0</v>
      </c>
      <c r="I364" s="1361">
        <f t="shared" si="132"/>
        <v>0</v>
      </c>
      <c r="J364" s="1361">
        <f t="shared" si="132"/>
        <v>613612.68999999948</v>
      </c>
      <c r="K364" s="1362"/>
    </row>
    <row r="365" spans="1:11" ht="21" customHeight="1" x14ac:dyDescent="0.6">
      <c r="A365" s="1363"/>
      <c r="B365" s="1364" t="s">
        <v>18</v>
      </c>
      <c r="C365" s="1365">
        <f>SUM(C363:C364)</f>
        <v>24</v>
      </c>
      <c r="D365" s="1366">
        <f>SUM(D363:D364)</f>
        <v>21044950</v>
      </c>
      <c r="E365" s="1366">
        <f t="shared" ref="E365:J365" si="133">SUM(E363:E364)</f>
        <v>7349600</v>
      </c>
      <c r="F365" s="1366">
        <f t="shared" si="133"/>
        <v>0</v>
      </c>
      <c r="G365" s="1366">
        <f t="shared" si="133"/>
        <v>13080037.310000001</v>
      </c>
      <c r="H365" s="1366" t="e">
        <f t="shared" ca="1" si="133"/>
        <v>#REF!</v>
      </c>
      <c r="I365" s="1366" t="e">
        <f t="shared" ca="1" si="133"/>
        <v>#REF!</v>
      </c>
      <c r="J365" s="1366">
        <f t="shared" si="133"/>
        <v>615312.68999999948</v>
      </c>
      <c r="K365" s="1367"/>
    </row>
    <row r="366" spans="1:11" ht="21" customHeight="1" x14ac:dyDescent="0.6">
      <c r="A366" s="1368"/>
      <c r="B366" s="1369" t="s">
        <v>19</v>
      </c>
      <c r="C366" s="1370"/>
      <c r="D366" s="1371">
        <f>+E366+F366+G366+J366</f>
        <v>100.00619790020885</v>
      </c>
      <c r="E366" s="730">
        <f>+E365*100/D365</f>
        <v>34.923342654651115</v>
      </c>
      <c r="F366" s="335">
        <f>+F365*100/D365</f>
        <v>0</v>
      </c>
      <c r="G366" s="335">
        <f>+G365*100/D365</f>
        <v>62.152855245557724</v>
      </c>
      <c r="H366" s="335" t="e">
        <f ca="1">+H365*100/E365</f>
        <v>#REF!</v>
      </c>
      <c r="I366" s="335" t="e">
        <f ca="1">+I365*100/F365</f>
        <v>#REF!</v>
      </c>
      <c r="J366" s="335">
        <v>2.93</v>
      </c>
      <c r="K366" s="1372"/>
    </row>
    <row r="367" spans="1:11" ht="21" customHeight="1" x14ac:dyDescent="0.6">
      <c r="A367" s="467"/>
      <c r="B367" s="336"/>
      <c r="C367" s="722"/>
      <c r="D367" s="483"/>
      <c r="E367" s="483"/>
      <c r="F367" s="483"/>
      <c r="G367" s="347"/>
      <c r="H367" s="347"/>
      <c r="I367" s="484"/>
      <c r="J367" s="485"/>
      <c r="K367" s="486"/>
    </row>
    <row r="368" spans="1:11" ht="21" customHeight="1" x14ac:dyDescent="0.6">
      <c r="A368" s="339"/>
      <c r="B368" s="336"/>
      <c r="C368" s="1373"/>
      <c r="D368" s="821" t="s">
        <v>190</v>
      </c>
      <c r="E368" s="821"/>
      <c r="F368" s="821"/>
      <c r="G368" s="821"/>
      <c r="H368" s="586"/>
      <c r="I368" s="586"/>
      <c r="J368" s="586"/>
      <c r="K368" s="487"/>
    </row>
    <row r="369" spans="1:11" ht="21" hidden="1" customHeight="1" x14ac:dyDescent="0.6">
      <c r="A369" s="482" t="s">
        <v>229</v>
      </c>
      <c r="B369" s="340"/>
      <c r="C369" s="723"/>
      <c r="D369" s="347"/>
      <c r="E369" s="483"/>
      <c r="F369" s="656"/>
      <c r="G369" s="347"/>
      <c r="H369" s="347"/>
      <c r="I369" s="657"/>
      <c r="J369" s="86"/>
      <c r="K369" s="488"/>
    </row>
    <row r="370" spans="1:11" ht="21" hidden="1" customHeight="1" x14ac:dyDescent="0.6">
      <c r="A370" s="822" t="s">
        <v>230</v>
      </c>
      <c r="B370" s="822"/>
      <c r="C370" s="723"/>
      <c r="D370" s="656"/>
      <c r="E370" s="656"/>
      <c r="F370" s="658"/>
      <c r="G370" s="347"/>
      <c r="H370" s="347"/>
      <c r="I370" s="657"/>
      <c r="J370" s="86"/>
      <c r="K370" s="488"/>
    </row>
    <row r="371" spans="1:11" ht="21" hidden="1" customHeight="1" x14ac:dyDescent="0.7">
      <c r="A371" s="822" t="s">
        <v>50</v>
      </c>
      <c r="B371" s="822"/>
      <c r="C371" s="723"/>
      <c r="D371" s="659" t="s">
        <v>20</v>
      </c>
      <c r="E371" s="660"/>
      <c r="F371" s="661"/>
      <c r="G371" s="662"/>
      <c r="H371" s="662"/>
      <c r="I371" s="663"/>
      <c r="J371" s="664"/>
      <c r="K371" s="488"/>
    </row>
    <row r="372" spans="1:11" ht="21" hidden="1" customHeight="1" x14ac:dyDescent="0.7">
      <c r="A372" s="482"/>
      <c r="B372" s="482"/>
      <c r="C372" s="724"/>
      <c r="D372" s="823" t="s">
        <v>137</v>
      </c>
      <c r="E372" s="823"/>
      <c r="F372" s="823"/>
      <c r="G372" s="823"/>
      <c r="H372" s="823"/>
      <c r="I372" s="823"/>
      <c r="J372" s="666"/>
      <c r="K372" s="488"/>
    </row>
    <row r="373" spans="1:11" ht="21" hidden="1" customHeight="1" x14ac:dyDescent="0.7">
      <c r="A373" s="482"/>
      <c r="B373" s="482"/>
      <c r="C373" s="724"/>
      <c r="D373" s="667" t="s">
        <v>49</v>
      </c>
      <c r="E373" s="667"/>
      <c r="F373" s="667"/>
      <c r="G373" s="667"/>
      <c r="H373" s="667"/>
      <c r="I373" s="667"/>
      <c r="J373" s="667"/>
      <c r="K373" s="345"/>
    </row>
    <row r="374" spans="1:11" ht="30.6" hidden="1" customHeight="1" x14ac:dyDescent="0.7">
      <c r="A374" s="482">
        <f t="array" aca="1" ref="A374" ca="1">A374:A375</f>
        <v>0</v>
      </c>
      <c r="B374" s="482"/>
      <c r="C374" s="824" t="s">
        <v>231</v>
      </c>
      <c r="D374" s="824"/>
      <c r="E374" s="824"/>
      <c r="F374" s="824"/>
      <c r="G374" s="824"/>
      <c r="H374" s="824"/>
      <c r="I374" s="824"/>
      <c r="J374" s="824"/>
      <c r="K374" s="345"/>
    </row>
    <row r="375" spans="1:11" ht="42" hidden="1" customHeight="1" x14ac:dyDescent="0.6">
      <c r="A375" s="339"/>
      <c r="B375" s="336"/>
      <c r="C375" s="724"/>
      <c r="D375" s="668"/>
      <c r="E375" s="668"/>
      <c r="F375" s="668"/>
      <c r="G375" s="668"/>
      <c r="H375" s="668"/>
      <c r="I375" s="668"/>
      <c r="J375" s="668"/>
      <c r="K375" s="336"/>
    </row>
    <row r="376" spans="1:11" ht="21" hidden="1" customHeight="1" x14ac:dyDescent="0.6">
      <c r="A376" s="339"/>
      <c r="B376" s="336"/>
      <c r="C376" s="724"/>
      <c r="D376" s="669"/>
      <c r="E376" s="669"/>
      <c r="F376" s="669"/>
      <c r="G376" s="669"/>
      <c r="H376" s="669"/>
      <c r="I376" s="670"/>
      <c r="J376" s="671"/>
      <c r="K376" s="336"/>
    </row>
    <row r="377" spans="1:11" ht="21" customHeight="1" x14ac:dyDescent="0.6">
      <c r="A377" s="482" t="s">
        <v>177</v>
      </c>
      <c r="B377" s="340"/>
      <c r="C377" s="725"/>
      <c r="D377" s="341"/>
      <c r="E377" s="342"/>
      <c r="F377" s="343" t="s">
        <v>176</v>
      </c>
      <c r="G377" s="341"/>
      <c r="H377" s="337"/>
      <c r="I377" s="344"/>
      <c r="J377" s="340"/>
      <c r="K377" s="345"/>
    </row>
    <row r="378" spans="1:11" ht="20.399999999999999" customHeight="1" x14ac:dyDescent="0.6">
      <c r="A378" s="349" t="s">
        <v>246</v>
      </c>
      <c r="B378" s="349"/>
      <c r="C378" s="725"/>
      <c r="D378" s="350" t="s">
        <v>20</v>
      </c>
      <c r="E378" s="346"/>
      <c r="F378" s="1374" t="s">
        <v>178</v>
      </c>
      <c r="G378" s="341"/>
      <c r="H378" s="337"/>
      <c r="I378" s="344"/>
      <c r="J378" s="340"/>
      <c r="K378" s="345"/>
    </row>
    <row r="379" spans="1:11" ht="21" customHeight="1" x14ac:dyDescent="0.6">
      <c r="A379" s="820" t="s">
        <v>50</v>
      </c>
      <c r="B379" s="820"/>
      <c r="C379" s="723"/>
      <c r="D379" s="1375" t="s">
        <v>63</v>
      </c>
      <c r="E379" s="1375"/>
      <c r="F379" s="351" t="s">
        <v>247</v>
      </c>
      <c r="G379" s="1375"/>
      <c r="H379" s="347"/>
      <c r="I379" s="348"/>
      <c r="J379" s="86"/>
      <c r="K379" s="345"/>
    </row>
    <row r="380" spans="1:11" ht="21" hidden="1" customHeight="1" x14ac:dyDescent="0.6">
      <c r="A380" s="296" t="str">
        <f>+[2]ระบบการควบคุมฯ!A1454</f>
        <v>1)</v>
      </c>
      <c r="B380" s="274" t="str">
        <f>+[2]ระบบการควบคุมฯ!B1454</f>
        <v>โรงเรียนรวมราษฎร์สามัคคี</v>
      </c>
      <c r="C380" s="746" t="str">
        <f>+[2]ระบบการควบคุมฯ!C1454</f>
        <v>20004370010003112881</v>
      </c>
      <c r="D380" s="747"/>
      <c r="E380" s="747"/>
      <c r="F380" s="747"/>
      <c r="G380" s="747"/>
      <c r="H380" s="747"/>
      <c r="I380" s="747"/>
      <c r="J380" s="748">
        <f>+D380-E380-G380</f>
        <v>0</v>
      </c>
      <c r="K380" s="749"/>
    </row>
    <row r="381" spans="1:11" ht="21" hidden="1" customHeight="1" x14ac:dyDescent="0.25">
      <c r="A381" s="317" t="str">
        <f>+[2]ระบบการควบคุมฯ!A1455</f>
        <v>1.10.1.5</v>
      </c>
      <c r="B381" s="318" t="str">
        <f>+[2]ระบบการควบคุมฯ!B1455</f>
        <v>พัดลม แบบโคจรติดผนัง ขนาดไม่น้อยกว่า 16 นิ้ว (400 มิลลิเมตร) 11 เครื่องๆละ 1,000 บาท</v>
      </c>
      <c r="C381" s="750" t="str">
        <f>+[2]ระบบการควบคุมฯ!C1455</f>
        <v>ศธ 04002/ว5678  ลว 21  พย 67ครั้งที่ 76</v>
      </c>
      <c r="D381" s="751">
        <f>SUM(D382:D383)</f>
        <v>0</v>
      </c>
      <c r="E381" s="751">
        <f t="shared" ref="E381:J381" si="134">SUM(E382:E383)</f>
        <v>0</v>
      </c>
      <c r="F381" s="751">
        <f t="shared" si="134"/>
        <v>0</v>
      </c>
      <c r="G381" s="751">
        <f t="shared" si="134"/>
        <v>0</v>
      </c>
      <c r="H381" s="751">
        <f t="shared" si="134"/>
        <v>0</v>
      </c>
      <c r="I381" s="751">
        <f t="shared" si="134"/>
        <v>0</v>
      </c>
      <c r="J381" s="751">
        <f t="shared" si="134"/>
        <v>0</v>
      </c>
      <c r="K381" s="752"/>
    </row>
    <row r="382" spans="1:11" ht="21" hidden="1" customHeight="1" x14ac:dyDescent="0.6">
      <c r="A382" s="296" t="str">
        <f>+[2]ระบบการควบคุมฯ!A1456</f>
        <v>1)</v>
      </c>
      <c r="B382" s="274" t="str">
        <f>+[2]ระบบการควบคุมฯ!B1456</f>
        <v xml:space="preserve">โรงเรียนเจริญดีวิทยา </v>
      </c>
      <c r="C382" s="746" t="str">
        <f>+[2]ระบบการควบคุมฯ!C1456</f>
        <v>20004370010003112884</v>
      </c>
      <c r="D382" s="747"/>
      <c r="E382" s="747"/>
      <c r="F382" s="747"/>
      <c r="G382" s="747"/>
      <c r="H382" s="747"/>
      <c r="I382" s="747"/>
      <c r="J382" s="748">
        <f>+D382-E382-G382</f>
        <v>0</v>
      </c>
      <c r="K382" s="749"/>
    </row>
    <row r="383" spans="1:11" ht="21" hidden="1" customHeight="1" x14ac:dyDescent="0.6">
      <c r="A383" s="296">
        <f>+[2]ระบบการควบคุมฯ!A1457</f>
        <v>0</v>
      </c>
      <c r="B383" s="274">
        <f>+[2]ระบบการควบคุมฯ!B1457</f>
        <v>0</v>
      </c>
      <c r="C383" s="746">
        <f>+[2]ระบบการควบคุมฯ!C1457</f>
        <v>0</v>
      </c>
      <c r="D383" s="747"/>
      <c r="E383" s="747"/>
      <c r="F383" s="747"/>
      <c r="G383" s="747"/>
      <c r="H383" s="747"/>
      <c r="I383" s="747"/>
      <c r="J383" s="748">
        <f>+D383-E383-G383</f>
        <v>0</v>
      </c>
      <c r="K383" s="749"/>
    </row>
    <row r="384" spans="1:11" ht="40.799999999999997" hidden="1" customHeight="1" x14ac:dyDescent="0.25">
      <c r="A384" s="317">
        <f>+[2]ระบบการควบคุมฯ!A1458</f>
        <v>0</v>
      </c>
      <c r="B384" s="318" t="str">
        <f>+[2]ระบบการควบคุมฯ!B1458</f>
        <v>ครุภัณฑ์การศึกษา 120611</v>
      </c>
      <c r="C384" s="750">
        <f>+[2]ระบบการควบคุมฯ!C1458</f>
        <v>0</v>
      </c>
      <c r="D384" s="751">
        <f>SUM(D385:D386)</f>
        <v>0</v>
      </c>
      <c r="E384" s="751">
        <f t="shared" ref="E384:J384" si="135">SUM(E385:E386)</f>
        <v>0</v>
      </c>
      <c r="F384" s="751">
        <f t="shared" si="135"/>
        <v>0</v>
      </c>
      <c r="G384" s="751">
        <f t="shared" si="135"/>
        <v>0</v>
      </c>
      <c r="H384" s="751">
        <f t="shared" si="135"/>
        <v>0</v>
      </c>
      <c r="I384" s="751">
        <f t="shared" si="135"/>
        <v>0</v>
      </c>
      <c r="J384" s="751">
        <f t="shared" si="135"/>
        <v>0</v>
      </c>
      <c r="K384" s="752"/>
    </row>
    <row r="385" spans="1:11" ht="21" hidden="1" customHeight="1" x14ac:dyDescent="0.6">
      <c r="A385" s="296" t="str">
        <f>+[2]ระบบการควบคุมฯ!A1459</f>
        <v>1.10.1.6</v>
      </c>
      <c r="B385" s="274" t="str">
        <f>+[2]ระบบการควบคุมฯ!B1459</f>
        <v>โต๊ะเก้าอี้นักเรียน สำหรับนักเรียนประถมศึกษา 30 ชุดๆละ 1,500 บาท</v>
      </c>
      <c r="C385" s="746" t="str">
        <f>+[2]ระบบการควบคุมฯ!C1459</f>
        <v>ศธ 04002/ว5678  ลว 21  พย 67ครั้งที่ 76</v>
      </c>
      <c r="D385" s="747"/>
      <c r="E385" s="747"/>
      <c r="F385" s="747"/>
      <c r="G385" s="747"/>
      <c r="H385" s="747"/>
      <c r="I385" s="747"/>
      <c r="J385" s="748">
        <f>+D385-E385-G385</f>
        <v>0</v>
      </c>
      <c r="K385" s="749"/>
    </row>
    <row r="386" spans="1:11" ht="21" hidden="1" customHeight="1" x14ac:dyDescent="0.6">
      <c r="A386" s="296" t="str">
        <f>+[2]ระบบการควบคุมฯ!A1460</f>
        <v>1)</v>
      </c>
      <c r="B386" s="274" t="str">
        <f>+[2]ระบบการควบคุมฯ!B1460</f>
        <v xml:space="preserve">โรงเรียนรวมราษฎร์สามัคคี </v>
      </c>
      <c r="C386" s="746" t="str">
        <f>+[2]ระบบการควบคุมฯ!C1460</f>
        <v>20004370010003112878</v>
      </c>
      <c r="D386" s="747"/>
      <c r="E386" s="747"/>
      <c r="F386" s="747"/>
      <c r="G386" s="747"/>
      <c r="H386" s="747"/>
      <c r="I386" s="747"/>
      <c r="J386" s="748">
        <f>+D386-E386-G386</f>
        <v>0</v>
      </c>
      <c r="K386" s="749"/>
    </row>
    <row r="387" spans="1:11" ht="21" hidden="1" customHeight="1" x14ac:dyDescent="0.6">
      <c r="A387" s="38"/>
      <c r="B387" s="274"/>
      <c r="C387" s="746"/>
      <c r="D387" s="747"/>
      <c r="E387" s="747"/>
      <c r="F387" s="747"/>
      <c r="G387" s="747"/>
      <c r="H387" s="747"/>
      <c r="I387" s="747"/>
      <c r="J387" s="747"/>
      <c r="K387" s="749"/>
    </row>
    <row r="388" spans="1:11" ht="21" hidden="1" customHeight="1" x14ac:dyDescent="0.25">
      <c r="A388" s="319"/>
      <c r="B388" s="306"/>
      <c r="C388" s="753"/>
      <c r="D388" s="754"/>
      <c r="E388" s="754"/>
      <c r="F388" s="754"/>
      <c r="G388" s="754"/>
      <c r="H388" s="754">
        <f t="shared" ref="H388:J388" si="136">+H390</f>
        <v>0</v>
      </c>
      <c r="I388" s="754">
        <f t="shared" si="136"/>
        <v>0</v>
      </c>
      <c r="J388" s="754">
        <f t="shared" si="136"/>
        <v>0</v>
      </c>
      <c r="K388" s="755"/>
    </row>
    <row r="389" spans="1:11" ht="21" hidden="1" customHeight="1" x14ac:dyDescent="0.6">
      <c r="A389" s="320"/>
      <c r="B389" s="275"/>
      <c r="C389" s="746"/>
      <c r="D389" s="756"/>
      <c r="E389" s="747"/>
      <c r="F389" s="747"/>
      <c r="G389" s="747"/>
      <c r="H389" s="747"/>
      <c r="I389" s="747"/>
      <c r="J389" s="748">
        <f>+D389-E389-G389</f>
        <v>0</v>
      </c>
      <c r="K389" s="757"/>
    </row>
    <row r="390" spans="1:11" ht="21" hidden="1" customHeight="1" x14ac:dyDescent="0.6">
      <c r="A390" s="320"/>
      <c r="B390" s="275"/>
      <c r="C390" s="746"/>
      <c r="D390" s="758"/>
      <c r="E390" s="758"/>
      <c r="F390" s="758"/>
      <c r="G390" s="759"/>
      <c r="H390" s="760"/>
      <c r="I390" s="761"/>
      <c r="J390" s="748">
        <f>+D390-E390-G390</f>
        <v>0</v>
      </c>
      <c r="K390" s="762"/>
    </row>
    <row r="391" spans="1:11" ht="21" hidden="1" customHeight="1" x14ac:dyDescent="0.6">
      <c r="A391" s="322"/>
      <c r="B391" s="275"/>
      <c r="C391" s="746"/>
      <c r="D391" s="758"/>
      <c r="E391" s="758"/>
      <c r="F391" s="758"/>
      <c r="G391" s="759"/>
      <c r="H391" s="760"/>
      <c r="I391" s="761"/>
      <c r="J391" s="748"/>
      <c r="K391" s="762"/>
    </row>
    <row r="392" spans="1:11" ht="21" hidden="1" customHeight="1" x14ac:dyDescent="0.6">
      <c r="A392" s="289"/>
      <c r="B392" s="323">
        <f>+[2]ระบบการควบคุมฯ!B1461</f>
        <v>0</v>
      </c>
      <c r="C392" s="763"/>
      <c r="D392" s="764">
        <f t="shared" ref="D392:J392" si="137">+D393+D434</f>
        <v>0</v>
      </c>
      <c r="E392" s="764">
        <f t="shared" si="137"/>
        <v>0</v>
      </c>
      <c r="F392" s="764">
        <f t="shared" si="137"/>
        <v>0</v>
      </c>
      <c r="G392" s="764">
        <f t="shared" si="137"/>
        <v>0</v>
      </c>
      <c r="H392" s="764">
        <f t="shared" si="137"/>
        <v>0</v>
      </c>
      <c r="I392" s="764">
        <f t="shared" si="137"/>
        <v>0</v>
      </c>
      <c r="J392" s="764">
        <f t="shared" si="137"/>
        <v>0</v>
      </c>
      <c r="K392" s="765"/>
    </row>
    <row r="393" spans="1:11" ht="40.799999999999997" hidden="1" customHeight="1" x14ac:dyDescent="0.25">
      <c r="A393" s="305" t="s">
        <v>170</v>
      </c>
      <c r="B393" s="306" t="str">
        <f>+[2]ระบบการควบคุมฯ!B1462</f>
        <v>ครุภัณฑ์งานบ้านงานครัว 120612</v>
      </c>
      <c r="C393" s="753">
        <f>+[2]ระบบการควบคุมฯ!C1462</f>
        <v>0</v>
      </c>
      <c r="D393" s="754">
        <f>+D394</f>
        <v>0</v>
      </c>
      <c r="E393" s="754">
        <f t="shared" ref="E393:J393" si="138">+E394</f>
        <v>0</v>
      </c>
      <c r="F393" s="754">
        <f t="shared" si="138"/>
        <v>0</v>
      </c>
      <c r="G393" s="754">
        <f t="shared" si="138"/>
        <v>0</v>
      </c>
      <c r="H393" s="754">
        <f t="shared" si="138"/>
        <v>0</v>
      </c>
      <c r="I393" s="754">
        <f t="shared" si="138"/>
        <v>0</v>
      </c>
      <c r="J393" s="754">
        <f t="shared" si="138"/>
        <v>0</v>
      </c>
      <c r="K393" s="755"/>
    </row>
    <row r="394" spans="1:11" ht="21" hidden="1" customHeight="1" x14ac:dyDescent="0.6">
      <c r="A394" s="38" t="s">
        <v>171</v>
      </c>
      <c r="B394" s="275" t="str">
        <f>+[2]ระบบการควบคุมฯ!B1463</f>
        <v xml:space="preserve">เครื่องตัดแต่งพุ่มไม้ ขนาด 22 นิ้ว </v>
      </c>
      <c r="C394" s="746" t="str">
        <f>+[2]ระบบการควบคุมฯ!C1463</f>
        <v>ศธ 04002/ว48516  ลว 11  พย 68 ครั้งที่ 66</v>
      </c>
      <c r="D394" s="747"/>
      <c r="E394" s="747"/>
      <c r="F394" s="747"/>
      <c r="G394" s="747"/>
      <c r="H394" s="747"/>
      <c r="I394" s="747"/>
      <c r="J394" s="748">
        <f>+D394-E394-G394</f>
        <v>0</v>
      </c>
      <c r="K394" s="762"/>
    </row>
    <row r="395" spans="1:11" ht="21" hidden="1" customHeight="1" x14ac:dyDescent="0.6">
      <c r="A395" s="296" t="str">
        <f>+[2]ระบบการควบคุมฯ!A1464</f>
        <v>1)</v>
      </c>
      <c r="B395" s="324" t="str">
        <f>+[2]ระบบการควบคุมฯ!B1464</f>
        <v>โรงเรียนเจริญดีวิทยา</v>
      </c>
      <c r="C395" s="746"/>
      <c r="D395" s="747"/>
      <c r="E395" s="747"/>
      <c r="F395" s="747"/>
      <c r="G395" s="747"/>
      <c r="H395" s="747"/>
      <c r="I395" s="747"/>
      <c r="J395" s="748">
        <f>+D395-E395-G395</f>
        <v>0</v>
      </c>
      <c r="K395" s="762"/>
    </row>
    <row r="396" spans="1:11" ht="20.399999999999999" hidden="1" x14ac:dyDescent="0.25">
      <c r="A396" s="325" t="s">
        <v>172</v>
      </c>
      <c r="B396" s="326" t="s">
        <v>173</v>
      </c>
      <c r="C396" s="766"/>
      <c r="D396" s="767">
        <f>+D397</f>
        <v>0</v>
      </c>
      <c r="E396" s="767">
        <f t="shared" ref="E396:J398" si="139">+E397</f>
        <v>0</v>
      </c>
      <c r="F396" s="767">
        <f t="shared" si="139"/>
        <v>0</v>
      </c>
      <c r="G396" s="767">
        <f t="shared" si="139"/>
        <v>0</v>
      </c>
      <c r="H396" s="767">
        <f t="shared" si="139"/>
        <v>0</v>
      </c>
      <c r="I396" s="767">
        <f t="shared" si="139"/>
        <v>0</v>
      </c>
      <c r="J396" s="767">
        <f t="shared" si="139"/>
        <v>0</v>
      </c>
      <c r="K396" s="768">
        <f>SUM(K412:K415)</f>
        <v>0</v>
      </c>
    </row>
    <row r="397" spans="1:11" hidden="1" x14ac:dyDescent="0.25">
      <c r="A397" s="280">
        <f>+[2]ระบบการควบคุมฯ!A536</f>
        <v>0</v>
      </c>
      <c r="B397" s="329">
        <f>+[2]ระบบการควบคุมฯ!B536</f>
        <v>0</v>
      </c>
      <c r="C397" s="753">
        <f>+[2]ระบบการควบคุมฯ!C536</f>
        <v>0</v>
      </c>
      <c r="D397" s="754">
        <f>+D398</f>
        <v>0</v>
      </c>
      <c r="E397" s="754">
        <f t="shared" si="139"/>
        <v>0</v>
      </c>
      <c r="F397" s="754">
        <f t="shared" si="139"/>
        <v>0</v>
      </c>
      <c r="G397" s="754">
        <f t="shared" si="139"/>
        <v>0</v>
      </c>
      <c r="H397" s="754">
        <f t="shared" si="139"/>
        <v>0</v>
      </c>
      <c r="I397" s="754">
        <f t="shared" si="139"/>
        <v>0</v>
      </c>
      <c r="J397" s="754">
        <f t="shared" si="139"/>
        <v>0</v>
      </c>
      <c r="K397" s="769"/>
    </row>
    <row r="398" spans="1:11" hidden="1" x14ac:dyDescent="0.25">
      <c r="A398" s="330">
        <f>+[2]ระบบการควบคุมฯ!A539</f>
        <v>0</v>
      </c>
      <c r="B398" s="25">
        <f>+[2]ระบบการควบคุมฯ!B539</f>
        <v>0</v>
      </c>
      <c r="C398" s="770">
        <f>+[2]ระบบการควบคุมฯ!C539</f>
        <v>0</v>
      </c>
      <c r="D398" s="771">
        <f>+D399</f>
        <v>0</v>
      </c>
      <c r="E398" s="771">
        <f t="shared" si="139"/>
        <v>0</v>
      </c>
      <c r="F398" s="771">
        <f t="shared" si="139"/>
        <v>0</v>
      </c>
      <c r="G398" s="771">
        <f t="shared" si="139"/>
        <v>0</v>
      </c>
      <c r="H398" s="771">
        <f t="shared" si="139"/>
        <v>0</v>
      </c>
      <c r="I398" s="771">
        <f t="shared" si="139"/>
        <v>0</v>
      </c>
      <c r="J398" s="771">
        <f t="shared" si="139"/>
        <v>0</v>
      </c>
      <c r="K398" s="772"/>
    </row>
    <row r="399" spans="1:11" hidden="1" x14ac:dyDescent="0.6">
      <c r="A399" s="286"/>
      <c r="B399" s="287">
        <f>+[2]ระบบการควบคุมฯ!B544</f>
        <v>0</v>
      </c>
      <c r="C399" s="773">
        <f>+[2]ระบบการควบคุมฯ!C544</f>
        <v>0</v>
      </c>
      <c r="D399" s="774">
        <f>+D402+D411</f>
        <v>0</v>
      </c>
      <c r="E399" s="774">
        <f t="shared" ref="E399:J399" si="140">+E402+E411</f>
        <v>0</v>
      </c>
      <c r="F399" s="774">
        <f t="shared" si="140"/>
        <v>0</v>
      </c>
      <c r="G399" s="774">
        <f t="shared" si="140"/>
        <v>0</v>
      </c>
      <c r="H399" s="774">
        <f t="shared" si="140"/>
        <v>0</v>
      </c>
      <c r="I399" s="774">
        <f t="shared" si="140"/>
        <v>0</v>
      </c>
      <c r="J399" s="774">
        <f t="shared" si="140"/>
        <v>0</v>
      </c>
      <c r="K399" s="775"/>
    </row>
    <row r="400" spans="1:11" hidden="1" x14ac:dyDescent="0.6">
      <c r="A400" s="463"/>
      <c r="B400" s="272">
        <f>+[2]ระบบการควบคุมฯ!B546</f>
        <v>0</v>
      </c>
      <c r="C400" s="773"/>
      <c r="D400" s="774"/>
      <c r="E400" s="774"/>
      <c r="F400" s="774"/>
      <c r="G400" s="774"/>
      <c r="H400" s="774"/>
      <c r="I400" s="774"/>
      <c r="J400" s="774"/>
      <c r="K400" s="776">
        <f>+K402</f>
        <v>0</v>
      </c>
    </row>
    <row r="401" spans="1:11" hidden="1" x14ac:dyDescent="0.6">
      <c r="A401" s="38"/>
      <c r="B401" s="274"/>
      <c r="C401" s="746"/>
      <c r="D401" s="747"/>
      <c r="E401" s="747"/>
      <c r="F401" s="747"/>
      <c r="G401" s="747"/>
      <c r="H401" s="747"/>
      <c r="I401" s="747"/>
      <c r="J401" s="747"/>
      <c r="K401" s="749"/>
    </row>
    <row r="402" spans="1:11" hidden="1" x14ac:dyDescent="0.25">
      <c r="A402" s="276">
        <f>+[2]ระบบการควบคุมฯ!A547</f>
        <v>0</v>
      </c>
      <c r="B402" s="277">
        <f>+[2]ระบบการควบคุมฯ!B547</f>
        <v>0</v>
      </c>
      <c r="C402" s="777">
        <f>+[2]ระบบการควบคุมฯ!C547</f>
        <v>0</v>
      </c>
      <c r="D402" s="778">
        <f>SUM(D403:D410)</f>
        <v>0</v>
      </c>
      <c r="E402" s="778">
        <f t="shared" ref="E402:K402" si="141">SUM(E403:E410)</f>
        <v>0</v>
      </c>
      <c r="F402" s="778">
        <f t="shared" si="141"/>
        <v>0</v>
      </c>
      <c r="G402" s="778">
        <f t="shared" si="141"/>
        <v>0</v>
      </c>
      <c r="H402" s="778">
        <f t="shared" si="141"/>
        <v>0</v>
      </c>
      <c r="I402" s="778">
        <f t="shared" si="141"/>
        <v>0</v>
      </c>
      <c r="J402" s="778">
        <f t="shared" si="141"/>
        <v>0</v>
      </c>
      <c r="K402" s="779">
        <f t="shared" si="141"/>
        <v>0</v>
      </c>
    </row>
    <row r="403" spans="1:11" hidden="1" x14ac:dyDescent="0.25">
      <c r="A403" s="38">
        <f>+[2]ระบบการควบคุมฯ!A548</f>
        <v>0</v>
      </c>
      <c r="B403" s="278">
        <f>+[2]ระบบการควบคุมฯ!B548</f>
        <v>0</v>
      </c>
      <c r="C403" s="780">
        <f>+[2]ระบบการควบคุมฯ!C548</f>
        <v>0</v>
      </c>
      <c r="D403" s="748">
        <f>+[2]ระบบการควบคุมฯ!F548</f>
        <v>0</v>
      </c>
      <c r="E403" s="748">
        <f>+[2]ระบบการควบคุมฯ!G548+[2]ระบบการควบคุมฯ!H548</f>
        <v>0</v>
      </c>
      <c r="F403" s="748">
        <f>+[2]ระบบการควบคุมฯ!I548+[2]ระบบการควบคุมฯ!J548</f>
        <v>0</v>
      </c>
      <c r="G403" s="748">
        <f>+[2]ระบบการควบคุมฯ!K548+[2]ระบบการควบคุมฯ!L548</f>
        <v>0</v>
      </c>
      <c r="H403" s="748"/>
      <c r="I403" s="748"/>
      <c r="J403" s="748">
        <f>+D403-E403-F403-G403</f>
        <v>0</v>
      </c>
      <c r="K403" s="781"/>
    </row>
    <row r="404" spans="1:11" hidden="1" x14ac:dyDescent="0.25">
      <c r="A404" s="38">
        <f>+[2]ระบบการควบคุมฯ!A549</f>
        <v>0</v>
      </c>
      <c r="B404" s="278">
        <f>+[2]ระบบการควบคุมฯ!B549</f>
        <v>0</v>
      </c>
      <c r="C404" s="780">
        <f>+[2]ระบบการควบคุมฯ!C549</f>
        <v>0</v>
      </c>
      <c r="D404" s="748">
        <f>+[2]ระบบการควบคุมฯ!F549</f>
        <v>0</v>
      </c>
      <c r="E404" s="748">
        <f>+[2]ระบบการควบคุมฯ!G549+[2]ระบบการควบคุมฯ!H549</f>
        <v>0</v>
      </c>
      <c r="F404" s="748">
        <f>+[2]ระบบการควบคุมฯ!I549+[2]ระบบการควบคุมฯ!J549</f>
        <v>0</v>
      </c>
      <c r="G404" s="748">
        <f>+[2]ระบบการควบคุมฯ!K549+[2]ระบบการควบคุมฯ!L549</f>
        <v>0</v>
      </c>
      <c r="H404" s="748"/>
      <c r="I404" s="748"/>
      <c r="J404" s="748">
        <f t="shared" ref="J404:J410" si="142">+D404-E404-F404-G404</f>
        <v>0</v>
      </c>
      <c r="K404" s="781"/>
    </row>
    <row r="405" spans="1:11" hidden="1" x14ac:dyDescent="0.25">
      <c r="A405" s="38">
        <f>+[2]ระบบการควบคุมฯ!A550</f>
        <v>0</v>
      </c>
      <c r="B405" s="278">
        <f>+[2]ระบบการควบคุมฯ!B550</f>
        <v>0</v>
      </c>
      <c r="C405" s="780">
        <f>+[2]ระบบการควบคุมฯ!C550</f>
        <v>0</v>
      </c>
      <c r="D405" s="748">
        <f>+[2]ระบบการควบคุมฯ!F550</f>
        <v>0</v>
      </c>
      <c r="E405" s="748">
        <f>+[2]ระบบการควบคุมฯ!G550+[2]ระบบการควบคุมฯ!H550</f>
        <v>0</v>
      </c>
      <c r="F405" s="748">
        <f>+[2]ระบบการควบคุมฯ!I550+[2]ระบบการควบคุมฯ!J550</f>
        <v>0</v>
      </c>
      <c r="G405" s="748">
        <f>+[2]ระบบการควบคุมฯ!K550+[2]ระบบการควบคุมฯ!L550</f>
        <v>0</v>
      </c>
      <c r="H405" s="748"/>
      <c r="I405" s="748"/>
      <c r="J405" s="748">
        <f t="shared" si="142"/>
        <v>0</v>
      </c>
      <c r="K405" s="781"/>
    </row>
    <row r="406" spans="1:11" hidden="1" x14ac:dyDescent="0.25">
      <c r="A406" s="38">
        <f>+[2]ระบบการควบคุมฯ!A551</f>
        <v>0</v>
      </c>
      <c r="B406" s="278">
        <f>+[2]ระบบการควบคุมฯ!B551</f>
        <v>0</v>
      </c>
      <c r="C406" s="780">
        <f>+[2]ระบบการควบคุมฯ!C551</f>
        <v>0</v>
      </c>
      <c r="D406" s="748">
        <f>+[2]ระบบการควบคุมฯ!F551</f>
        <v>0</v>
      </c>
      <c r="E406" s="748">
        <f>+[2]ระบบการควบคุมฯ!G551+[2]ระบบการควบคุมฯ!H551</f>
        <v>0</v>
      </c>
      <c r="F406" s="748">
        <f>+[2]ระบบการควบคุมฯ!I551+[2]ระบบการควบคุมฯ!J551</f>
        <v>0</v>
      </c>
      <c r="G406" s="748">
        <f>+[2]ระบบการควบคุมฯ!K551+[2]ระบบการควบคุมฯ!L551</f>
        <v>0</v>
      </c>
      <c r="H406" s="748"/>
      <c r="I406" s="748"/>
      <c r="J406" s="748">
        <f t="shared" si="142"/>
        <v>0</v>
      </c>
      <c r="K406" s="781"/>
    </row>
    <row r="407" spans="1:11" hidden="1" x14ac:dyDescent="0.25">
      <c r="A407" s="38">
        <f>+[2]ระบบการควบคุมฯ!A552</f>
        <v>0</v>
      </c>
      <c r="B407" s="278">
        <f>+[2]ระบบการควบคุมฯ!B552</f>
        <v>0</v>
      </c>
      <c r="C407" s="780">
        <f>+[2]ระบบการควบคุมฯ!C552</f>
        <v>0</v>
      </c>
      <c r="D407" s="748">
        <f>+[2]ระบบการควบคุมฯ!F552</f>
        <v>0</v>
      </c>
      <c r="E407" s="748">
        <f>+[2]ระบบการควบคุมฯ!G552+[2]ระบบการควบคุมฯ!H552</f>
        <v>0</v>
      </c>
      <c r="F407" s="748">
        <f>+[2]ระบบการควบคุมฯ!I552+[2]ระบบการควบคุมฯ!J552</f>
        <v>0</v>
      </c>
      <c r="G407" s="748">
        <f>+[2]ระบบการควบคุมฯ!K552+[2]ระบบการควบคุมฯ!L552</f>
        <v>0</v>
      </c>
      <c r="H407" s="748"/>
      <c r="I407" s="748"/>
      <c r="J407" s="748">
        <f t="shared" si="142"/>
        <v>0</v>
      </c>
      <c r="K407" s="781"/>
    </row>
    <row r="408" spans="1:11" ht="21" hidden="1" customHeight="1" x14ac:dyDescent="0.25">
      <c r="A408" s="38">
        <f>+[2]ระบบการควบคุมฯ!A553</f>
        <v>2</v>
      </c>
      <c r="B408" s="278" t="str">
        <f>+[2]ระบบการควบคุมฯ!B553</f>
        <v xml:space="preserve">โครงการพัฒนาสื่อและเทคโนโลยีสารสนเทศเพื่อการศึกษา </v>
      </c>
      <c r="C408" s="780" t="str">
        <f>+[2]ระบบการควบคุมฯ!C553</f>
        <v xml:space="preserve">20004 4520 4900 </v>
      </c>
      <c r="D408" s="748">
        <f>+[2]ระบบการควบคุมฯ!F553</f>
        <v>0</v>
      </c>
      <c r="E408" s="748">
        <f>+[2]ระบบการควบคุมฯ!G553+[2]ระบบการควบคุมฯ!H553</f>
        <v>0</v>
      </c>
      <c r="F408" s="748">
        <f>+[2]ระบบการควบคุมฯ!I553+[2]ระบบการควบคุมฯ!J553</f>
        <v>0</v>
      </c>
      <c r="G408" s="748">
        <f>+[2]ระบบการควบคุมฯ!K553+[2]ระบบการควบคุมฯ!L553</f>
        <v>0</v>
      </c>
      <c r="H408" s="748"/>
      <c r="I408" s="748"/>
      <c r="J408" s="748">
        <f t="shared" si="142"/>
        <v>0</v>
      </c>
      <c r="K408" s="781"/>
    </row>
    <row r="409" spans="1:11" ht="21" hidden="1" customHeight="1" x14ac:dyDescent="0.25">
      <c r="A409" s="38">
        <f>+[2]ระบบการควบคุมฯ!A554</f>
        <v>0</v>
      </c>
      <c r="B409" s="278" t="str">
        <f>+[2]ระบบการควบคุมฯ!B554</f>
        <v xml:space="preserve"> งบดำเนินงาน 69112xx</v>
      </c>
      <c r="C409" s="780" t="str">
        <f>+[2]ระบบการควบคุมฯ!C554</f>
        <v>20004 4520 04900 2000000</v>
      </c>
      <c r="D409" s="748">
        <f>+[2]ระบบการควบคุมฯ!F554</f>
        <v>0</v>
      </c>
      <c r="E409" s="748">
        <f>+[2]ระบบการควบคุมฯ!G554+[2]ระบบการควบคุมฯ!H554</f>
        <v>0</v>
      </c>
      <c r="F409" s="748">
        <f>+[2]ระบบการควบคุมฯ!I554+[2]ระบบการควบคุมฯ!J554</f>
        <v>0</v>
      </c>
      <c r="G409" s="748">
        <f>+[2]ระบบการควบคุมฯ!K554+[2]ระบบการควบคุมฯ!L554</f>
        <v>0</v>
      </c>
      <c r="H409" s="748"/>
      <c r="I409" s="748"/>
      <c r="J409" s="748">
        <f t="shared" si="142"/>
        <v>0</v>
      </c>
      <c r="K409" s="781"/>
    </row>
    <row r="410" spans="1:11" ht="24.6" hidden="1" customHeight="1" x14ac:dyDescent="0.25">
      <c r="A410" s="38">
        <f>+[2]ระบบการควบคุมฯ!A555</f>
        <v>0</v>
      </c>
      <c r="B410" s="278" t="str">
        <f>+[2]ระบบการควบคุมฯ!B555</f>
        <v xml:space="preserve"> งบลงทุน 6911310</v>
      </c>
      <c r="C410" s="780">
        <f>+[2]ระบบการควบคุมฯ!C555</f>
        <v>0</v>
      </c>
      <c r="D410" s="748">
        <f>+[2]ระบบการควบคุมฯ!F555</f>
        <v>0</v>
      </c>
      <c r="E410" s="748">
        <f>+[2]ระบบการควบคุมฯ!G555+[2]ระบบการควบคุมฯ!H555</f>
        <v>0</v>
      </c>
      <c r="F410" s="748">
        <f>+[2]ระบบการควบคุมฯ!I555+[2]ระบบการควบคุมฯ!J555</f>
        <v>0</v>
      </c>
      <c r="G410" s="748">
        <f>+[2]ระบบการควบคุมฯ!K555+[2]ระบบการควบคุมฯ!L555</f>
        <v>0</v>
      </c>
      <c r="H410" s="748"/>
      <c r="I410" s="748"/>
      <c r="J410" s="748">
        <f t="shared" si="142"/>
        <v>0</v>
      </c>
      <c r="K410" s="781"/>
    </row>
    <row r="411" spans="1:11" ht="24.6" hidden="1" customHeight="1" x14ac:dyDescent="0.25">
      <c r="A411" s="307">
        <f>+[2]ระบบการควบคุมฯ!A556</f>
        <v>2.1</v>
      </c>
      <c r="B411" s="297" t="str">
        <f>+[2]ระบบการควบคุมฯ!B556</f>
        <v xml:space="preserve">กิจกรรมการส่งเสริมการจัดการศึกษาทางไกล </v>
      </c>
      <c r="C411" s="782" t="str">
        <f>+[2]ระบบการควบคุมฯ!C556</f>
        <v>20004 69 86184 00000</v>
      </c>
      <c r="D411" s="783">
        <f>+[2]ระบบการควบคุมฯ!F556</f>
        <v>0</v>
      </c>
      <c r="E411" s="783">
        <f>+[2]ระบบการควบคุมฯ!G556+[2]ระบบการควบคุมฯ!H556</f>
        <v>0</v>
      </c>
      <c r="F411" s="783">
        <f>+[2]ระบบการควบคุมฯ!I556+[2]ระบบการควบคุมฯ!J556</f>
        <v>0</v>
      </c>
      <c r="G411" s="783">
        <f>+[2]ระบบการควบคุมฯ!K556+[2]ระบบการควบคุมฯ!L556</f>
        <v>0</v>
      </c>
      <c r="H411" s="783"/>
      <c r="I411" s="783"/>
      <c r="J411" s="783">
        <f>+D411-E411-F411-G411</f>
        <v>0</v>
      </c>
      <c r="K411" s="784"/>
    </row>
    <row r="412" spans="1:11" ht="24.6" hidden="1" customHeight="1" x14ac:dyDescent="0.45">
      <c r="A412" s="38" t="str">
        <f>+[2]ระบบการควบคุมฯ!A557</f>
        <v>2.1.1</v>
      </c>
      <c r="B412" s="278" t="str">
        <f>+[2]ระบบการควบคุมฯ!B557</f>
        <v xml:space="preserve"> งบดำเนินงาน 69112xx</v>
      </c>
      <c r="C412" s="780" t="str">
        <f>+[2]ระบบการควบคุมฯ!C557</f>
        <v xml:space="preserve">20004 4520 4900 2000000 </v>
      </c>
      <c r="D412" s="748">
        <f>+[2]ระบบการควบคุมฯ!F557</f>
        <v>0</v>
      </c>
      <c r="E412" s="748">
        <f>+[2]ระบบการควบคุมฯ!G557+[2]ระบบการควบคุมฯ!H557</f>
        <v>0</v>
      </c>
      <c r="F412" s="748">
        <f>+[2]ระบบการควบคุมฯ!I557+[2]ระบบการควบคุมฯ!J557</f>
        <v>0</v>
      </c>
      <c r="G412" s="748">
        <f>+[2]ระบบการควบคุมฯ!K557+[2]ระบบการควบคุมฯ!L557</f>
        <v>0</v>
      </c>
      <c r="H412" s="748"/>
      <c r="I412" s="748"/>
      <c r="J412" s="748">
        <f>+D412-E412-F412-G412</f>
        <v>0</v>
      </c>
      <c r="K412" s="762"/>
    </row>
    <row r="413" spans="1:11" ht="24.6" hidden="1" customHeight="1" x14ac:dyDescent="0.45">
      <c r="A413" s="38" t="str">
        <f>+[2]ระบบการควบคุมฯ!A558</f>
        <v>2.1.1.1</v>
      </c>
      <c r="B413" s="278" t="str">
        <f>+[2]ระบบการควบคุมฯ!B558</f>
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</c>
      <c r="C413" s="780" t="str">
        <f>+[2]ระบบการควบคุมฯ!C558</f>
        <v>ศธ 04002/ว72 ลว.7  มค 68 โอนครั้งที่ 174</v>
      </c>
      <c r="D413" s="748">
        <f>+[2]ระบบการควบคุมฯ!F558</f>
        <v>0</v>
      </c>
      <c r="E413" s="748">
        <f>+[2]ระบบการควบคุมฯ!G558+[2]ระบบการควบคุมฯ!H558</f>
        <v>0</v>
      </c>
      <c r="F413" s="748">
        <f>+[2]ระบบการควบคุมฯ!I558+[2]ระบบการควบคุมฯ!J558</f>
        <v>0</v>
      </c>
      <c r="G413" s="748">
        <f>+[2]ระบบการควบคุมฯ!K558+[2]ระบบการควบคุมฯ!L558</f>
        <v>0</v>
      </c>
      <c r="H413" s="748"/>
      <c r="I413" s="748"/>
      <c r="J413" s="748">
        <f>+D413-E413-F413-G413</f>
        <v>0</v>
      </c>
      <c r="K413" s="762"/>
    </row>
    <row r="414" spans="1:11" ht="21" hidden="1" customHeight="1" x14ac:dyDescent="0.6">
      <c r="A414" s="273"/>
      <c r="B414" s="476" t="s">
        <v>174</v>
      </c>
      <c r="C414" s="785">
        <f>+[2]ระบบการควบคุมฯ!C1577</f>
        <v>0</v>
      </c>
      <c r="D414" s="786">
        <f t="shared" ref="D414:J414" si="143">+D8+D137+D152+D399</f>
        <v>376400</v>
      </c>
      <c r="E414" s="786">
        <f t="shared" si="143"/>
        <v>0</v>
      </c>
      <c r="F414" s="786">
        <f t="shared" si="143"/>
        <v>0</v>
      </c>
      <c r="G414" s="786">
        <f t="shared" si="143"/>
        <v>375400</v>
      </c>
      <c r="H414" s="786">
        <f t="shared" si="143"/>
        <v>0</v>
      </c>
      <c r="I414" s="786">
        <f t="shared" si="143"/>
        <v>0</v>
      </c>
      <c r="J414" s="786">
        <f t="shared" si="143"/>
        <v>1000</v>
      </c>
      <c r="K414" s="787"/>
    </row>
    <row r="415" spans="1:11" ht="21" hidden="1" customHeight="1" x14ac:dyDescent="0.6">
      <c r="A415" s="273"/>
      <c r="B415" s="476" t="s">
        <v>175</v>
      </c>
      <c r="C415" s="785">
        <f>+[2]ระบบการควบคุมฯ!C1578</f>
        <v>0</v>
      </c>
      <c r="D415" s="786">
        <f t="shared" ref="D415:J415" si="144">+D153+D9</f>
        <v>85200</v>
      </c>
      <c r="E415" s="786">
        <f t="shared" si="144"/>
        <v>84000</v>
      </c>
      <c r="F415" s="786">
        <f t="shared" si="144"/>
        <v>0</v>
      </c>
      <c r="G415" s="786">
        <f t="shared" si="144"/>
        <v>1200</v>
      </c>
      <c r="H415" s="786">
        <f t="shared" si="144"/>
        <v>0</v>
      </c>
      <c r="I415" s="786">
        <f t="shared" si="144"/>
        <v>0</v>
      </c>
      <c r="J415" s="786">
        <f t="shared" si="144"/>
        <v>0</v>
      </c>
      <c r="K415" s="787"/>
    </row>
    <row r="416" spans="1:11" hidden="1" x14ac:dyDescent="0.6">
      <c r="A416" s="299"/>
      <c r="B416" s="332" t="s">
        <v>18</v>
      </c>
      <c r="C416" s="477">
        <f>SUM(C414:C415)</f>
        <v>0</v>
      </c>
      <c r="D416" s="788">
        <f>SUM(D414:D415)</f>
        <v>461600</v>
      </c>
      <c r="E416" s="788">
        <f t="shared" ref="E416:J416" si="145">SUM(E414:E415)</f>
        <v>84000</v>
      </c>
      <c r="F416" s="788">
        <f t="shared" si="145"/>
        <v>0</v>
      </c>
      <c r="G416" s="788">
        <f t="shared" si="145"/>
        <v>376600</v>
      </c>
      <c r="H416" s="788">
        <f t="shared" si="145"/>
        <v>0</v>
      </c>
      <c r="I416" s="788">
        <f t="shared" si="145"/>
        <v>0</v>
      </c>
      <c r="J416" s="788">
        <f t="shared" si="145"/>
        <v>1000</v>
      </c>
      <c r="K416" s="789"/>
    </row>
    <row r="417" spans="1:11" hidden="1" x14ac:dyDescent="0.6">
      <c r="A417" s="333"/>
      <c r="B417" s="334" t="s">
        <v>19</v>
      </c>
      <c r="C417" s="790"/>
      <c r="D417" s="791">
        <f>+E417+F417+G417+J417</f>
        <v>100</v>
      </c>
      <c r="E417" s="792">
        <f>+E416*100/D416</f>
        <v>18.197573656845755</v>
      </c>
      <c r="F417" s="793">
        <f>+F416*100/D416</f>
        <v>0</v>
      </c>
      <c r="G417" s="792">
        <f>+G416*100/D416</f>
        <v>81.585788561525135</v>
      </c>
      <c r="H417" s="792">
        <f>+H416*100/E416</f>
        <v>0</v>
      </c>
      <c r="I417" s="792" t="e">
        <f>+I416*100/F416</f>
        <v>#DIV/0!</v>
      </c>
      <c r="J417" s="792">
        <f>+J416*100/D416</f>
        <v>0.21663778162911612</v>
      </c>
      <c r="K417" s="794"/>
    </row>
    <row r="418" spans="1:11" hidden="1" x14ac:dyDescent="0.6">
      <c r="A418" s="467"/>
      <c r="B418" s="336"/>
      <c r="C418" s="480"/>
      <c r="D418" s="483"/>
      <c r="E418" s="483"/>
      <c r="F418" s="483"/>
      <c r="G418" s="347"/>
      <c r="H418" s="347"/>
      <c r="I418" s="484"/>
      <c r="J418" s="485"/>
      <c r="K418" s="486"/>
    </row>
    <row r="419" spans="1:11" hidden="1" x14ac:dyDescent="0.6">
      <c r="A419" s="339"/>
      <c r="B419" s="336"/>
      <c r="C419" s="479"/>
      <c r="D419" s="821" t="s">
        <v>190</v>
      </c>
      <c r="E419" s="821"/>
      <c r="F419" s="821"/>
      <c r="G419" s="821"/>
      <c r="H419" s="586"/>
      <c r="I419" s="586"/>
      <c r="J419" s="586"/>
      <c r="K419" s="487"/>
    </row>
    <row r="420" spans="1:11" hidden="1" x14ac:dyDescent="0.6">
      <c r="A420" s="482" t="s">
        <v>229</v>
      </c>
      <c r="B420" s="340"/>
      <c r="C420" s="479"/>
      <c r="D420" s="347"/>
      <c r="E420" s="483"/>
      <c r="F420" s="656"/>
      <c r="G420" s="347"/>
      <c r="H420" s="347"/>
      <c r="I420" s="657"/>
      <c r="J420" s="86"/>
      <c r="K420" s="488"/>
    </row>
    <row r="421" spans="1:11" hidden="1" x14ac:dyDescent="0.6">
      <c r="A421" s="822" t="s">
        <v>230</v>
      </c>
      <c r="B421" s="822"/>
      <c r="C421" s="479"/>
      <c r="D421" s="656"/>
      <c r="E421" s="656"/>
      <c r="F421" s="658"/>
      <c r="G421" s="347"/>
      <c r="H421" s="347"/>
      <c r="I421" s="657"/>
      <c r="J421" s="86"/>
      <c r="K421" s="488"/>
    </row>
    <row r="422" spans="1:11" ht="24.6" hidden="1" x14ac:dyDescent="0.7">
      <c r="A422" s="822" t="s">
        <v>50</v>
      </c>
      <c r="B422" s="822"/>
      <c r="C422" s="479"/>
      <c r="D422" s="659" t="s">
        <v>20</v>
      </c>
      <c r="E422" s="660"/>
      <c r="F422" s="661"/>
      <c r="G422" s="662"/>
      <c r="H422" s="662"/>
      <c r="I422" s="663"/>
      <c r="J422" s="664"/>
      <c r="K422" s="488"/>
    </row>
    <row r="423" spans="1:11" ht="24.6" hidden="1" x14ac:dyDescent="0.7">
      <c r="A423" s="482"/>
      <c r="B423" s="482"/>
      <c r="C423" s="665"/>
      <c r="D423" s="823" t="s">
        <v>137</v>
      </c>
      <c r="E423" s="823"/>
      <c r="F423" s="823"/>
      <c r="G423" s="823"/>
      <c r="H423" s="823"/>
      <c r="I423" s="823"/>
      <c r="J423" s="666"/>
      <c r="K423" s="488"/>
    </row>
    <row r="424" spans="1:11" ht="24.6" hidden="1" x14ac:dyDescent="0.7">
      <c r="A424" s="482"/>
      <c r="B424" s="482"/>
      <c r="C424" s="665"/>
      <c r="D424" s="667" t="s">
        <v>49</v>
      </c>
      <c r="E424" s="667"/>
      <c r="F424" s="667"/>
      <c r="G424" s="667"/>
      <c r="H424" s="667"/>
      <c r="I424" s="667"/>
      <c r="J424" s="667"/>
      <c r="K424" s="345"/>
    </row>
    <row r="425" spans="1:11" ht="24.6" hidden="1" x14ac:dyDescent="0.7">
      <c r="A425" s="482">
        <f t="array" aca="1" ref="A425" ca="1">A425:A426</f>
        <v>0</v>
      </c>
      <c r="B425" s="482"/>
      <c r="C425" s="824" t="s">
        <v>231</v>
      </c>
      <c r="D425" s="824"/>
      <c r="E425" s="824"/>
      <c r="F425" s="824"/>
      <c r="G425" s="824"/>
      <c r="H425" s="824"/>
      <c r="I425" s="824"/>
      <c r="J425" s="824"/>
      <c r="K425" s="345"/>
    </row>
    <row r="426" spans="1:11" hidden="1" x14ac:dyDescent="0.6">
      <c r="A426" s="339"/>
      <c r="B426" s="336"/>
      <c r="C426" s="665"/>
      <c r="D426" s="668"/>
      <c r="E426" s="668"/>
      <c r="F426" s="668"/>
      <c r="G426" s="668"/>
      <c r="H426" s="668"/>
      <c r="I426" s="668"/>
      <c r="J426" s="668"/>
      <c r="K426" s="336"/>
    </row>
    <row r="427" spans="1:11" hidden="1" x14ac:dyDescent="0.6">
      <c r="A427" s="339"/>
      <c r="B427" s="336"/>
      <c r="C427" s="665"/>
      <c r="D427" s="669"/>
      <c r="E427" s="669"/>
      <c r="F427" s="669"/>
      <c r="G427" s="669"/>
      <c r="H427" s="669"/>
      <c r="I427" s="670"/>
      <c r="J427" s="671"/>
      <c r="K427" s="336"/>
    </row>
    <row r="428" spans="1:11" hidden="1" x14ac:dyDescent="0.6">
      <c r="A428" s="482" t="s">
        <v>177</v>
      </c>
      <c r="B428" s="340"/>
      <c r="C428" s="478"/>
      <c r="D428" s="337"/>
      <c r="E428" s="795"/>
      <c r="F428" s="346" t="s">
        <v>176</v>
      </c>
      <c r="G428" s="337"/>
      <c r="H428" s="337"/>
      <c r="I428" s="344"/>
      <c r="J428" s="340"/>
      <c r="K428" s="345"/>
    </row>
    <row r="429" spans="1:11" hidden="1" x14ac:dyDescent="0.6">
      <c r="A429" s="349" t="s">
        <v>246</v>
      </c>
      <c r="B429" s="349"/>
      <c r="C429" s="478"/>
      <c r="D429" s="350" t="s">
        <v>20</v>
      </c>
      <c r="E429" s="346"/>
      <c r="F429" s="350" t="s">
        <v>178</v>
      </c>
      <c r="G429" s="337"/>
      <c r="H429" s="337"/>
      <c r="I429" s="344"/>
      <c r="J429" s="340"/>
      <c r="K429" s="345"/>
    </row>
    <row r="430" spans="1:11" hidden="1" x14ac:dyDescent="0.6">
      <c r="A430" s="820" t="s">
        <v>50</v>
      </c>
      <c r="B430" s="820"/>
      <c r="C430" s="479"/>
      <c r="D430" s="744" t="s">
        <v>63</v>
      </c>
      <c r="E430" s="744"/>
      <c r="F430" s="745" t="s">
        <v>247</v>
      </c>
      <c r="G430" s="744"/>
      <c r="H430" s="347"/>
      <c r="I430" s="348"/>
      <c r="J430" s="86"/>
      <c r="K430" s="345"/>
    </row>
    <row r="431" spans="1:11" hidden="1" x14ac:dyDescent="0.6">
      <c r="C431" s="796"/>
      <c r="D431" s="796"/>
      <c r="E431" s="796"/>
      <c r="F431" s="796"/>
      <c r="G431" s="797"/>
      <c r="H431" s="797"/>
      <c r="K431" s="2"/>
    </row>
    <row r="432" spans="1:11" hidden="1" x14ac:dyDescent="0.6">
      <c r="C432" s="796"/>
      <c r="D432" s="796"/>
      <c r="E432" s="796"/>
      <c r="F432" s="796"/>
      <c r="G432" s="797"/>
      <c r="H432" s="797"/>
      <c r="K432" s="2"/>
    </row>
    <row r="433" spans="3:11" hidden="1" x14ac:dyDescent="0.6">
      <c r="C433" s="796"/>
      <c r="D433" s="796"/>
      <c r="E433" s="796"/>
      <c r="F433" s="796"/>
      <c r="G433" s="797"/>
      <c r="H433" s="797"/>
      <c r="K433" s="2"/>
    </row>
    <row r="434" spans="3:11" hidden="1" x14ac:dyDescent="0.6">
      <c r="C434" s="796"/>
      <c r="D434" s="796"/>
      <c r="E434" s="796"/>
      <c r="F434" s="796"/>
      <c r="G434" s="797"/>
      <c r="H434" s="797"/>
      <c r="K434" s="2"/>
    </row>
    <row r="435" spans="3:11" hidden="1" x14ac:dyDescent="0.6">
      <c r="C435" s="796"/>
      <c r="D435" s="796"/>
      <c r="E435" s="796"/>
      <c r="F435" s="796"/>
      <c r="G435" s="797"/>
      <c r="H435" s="797"/>
      <c r="K435" s="2"/>
    </row>
    <row r="436" spans="3:11" hidden="1" x14ac:dyDescent="0.6">
      <c r="C436" s="796"/>
      <c r="D436" s="796"/>
      <c r="E436" s="796"/>
      <c r="F436" s="796"/>
      <c r="G436" s="797"/>
      <c r="H436" s="797"/>
      <c r="K436" s="2"/>
    </row>
    <row r="437" spans="3:11" hidden="1" x14ac:dyDescent="0.6">
      <c r="C437" s="796"/>
      <c r="D437" s="796"/>
      <c r="E437" s="796"/>
      <c r="F437" s="796"/>
      <c r="G437" s="797"/>
      <c r="H437" s="797"/>
      <c r="K437" s="2"/>
    </row>
    <row r="438" spans="3:11" hidden="1" x14ac:dyDescent="0.6">
      <c r="C438" s="796"/>
      <c r="D438" s="796"/>
      <c r="E438" s="796"/>
      <c r="F438" s="796"/>
      <c r="G438" s="797"/>
      <c r="H438" s="797"/>
      <c r="K438" s="2"/>
    </row>
    <row r="439" spans="3:11" hidden="1" x14ac:dyDescent="0.6">
      <c r="C439" s="796"/>
      <c r="D439" s="796"/>
      <c r="E439" s="796"/>
      <c r="F439" s="796"/>
      <c r="G439" s="797"/>
      <c r="H439" s="797"/>
      <c r="K439" s="2"/>
    </row>
    <row r="440" spans="3:11" hidden="1" x14ac:dyDescent="0.6">
      <c r="C440" s="796"/>
      <c r="D440" s="796"/>
      <c r="E440" s="796"/>
      <c r="F440" s="796"/>
      <c r="G440" s="797"/>
      <c r="H440" s="797"/>
      <c r="K440" s="2"/>
    </row>
    <row r="441" spans="3:11" hidden="1" x14ac:dyDescent="0.6">
      <c r="C441" s="796"/>
      <c r="D441" s="796"/>
      <c r="E441" s="796"/>
      <c r="F441" s="796"/>
      <c r="G441" s="797"/>
      <c r="H441" s="797"/>
      <c r="K441" s="2"/>
    </row>
    <row r="442" spans="3:11" hidden="1" x14ac:dyDescent="0.6">
      <c r="C442" s="796"/>
      <c r="D442" s="796"/>
      <c r="E442" s="796"/>
      <c r="F442" s="796"/>
      <c r="G442" s="797"/>
      <c r="H442" s="797"/>
      <c r="K442" s="2"/>
    </row>
    <row r="443" spans="3:11" x14ac:dyDescent="0.6">
      <c r="C443" s="796"/>
      <c r="D443" s="796"/>
      <c r="E443" s="796"/>
      <c r="F443" s="796"/>
      <c r="G443" s="797"/>
      <c r="H443" s="797"/>
      <c r="K443" s="2"/>
    </row>
    <row r="444" spans="3:11" x14ac:dyDescent="0.6">
      <c r="C444" s="796"/>
      <c r="D444" s="796"/>
      <c r="E444" s="796"/>
      <c r="F444" s="796"/>
      <c r="G444" s="797"/>
      <c r="H444" s="797"/>
      <c r="K444" s="2"/>
    </row>
    <row r="445" spans="3:11" x14ac:dyDescent="0.6">
      <c r="C445" s="796"/>
      <c r="D445" s="796"/>
      <c r="E445" s="796"/>
      <c r="F445" s="796"/>
      <c r="G445" s="797"/>
      <c r="H445" s="797"/>
      <c r="K445" s="2"/>
    </row>
    <row r="446" spans="3:11" x14ac:dyDescent="0.6">
      <c r="C446" s="796"/>
      <c r="D446" s="796"/>
      <c r="E446" s="796"/>
      <c r="F446" s="796"/>
      <c r="G446" s="797"/>
      <c r="H446" s="797"/>
      <c r="K446" s="2"/>
    </row>
    <row r="447" spans="3:11" x14ac:dyDescent="0.6">
      <c r="C447" s="796"/>
      <c r="D447" s="796"/>
      <c r="E447" s="796"/>
      <c r="F447" s="796"/>
      <c r="G447" s="797"/>
      <c r="H447" s="797"/>
      <c r="K447" s="2"/>
    </row>
    <row r="448" spans="3:11" x14ac:dyDescent="0.6">
      <c r="C448" s="796"/>
      <c r="D448" s="796"/>
      <c r="E448" s="796"/>
      <c r="F448" s="796"/>
      <c r="G448" s="797"/>
      <c r="H448" s="797"/>
      <c r="K448" s="2"/>
    </row>
  </sheetData>
  <mergeCells count="26">
    <mergeCell ref="A379:B379"/>
    <mergeCell ref="D368:G368"/>
    <mergeCell ref="A370:B370"/>
    <mergeCell ref="A371:B371"/>
    <mergeCell ref="D372:I372"/>
    <mergeCell ref="C374:J374"/>
    <mergeCell ref="A2:K2"/>
    <mergeCell ref="A3:K3"/>
    <mergeCell ref="J1:K1"/>
    <mergeCell ref="A4:K4"/>
    <mergeCell ref="A5:A6"/>
    <mergeCell ref="B5:B6"/>
    <mergeCell ref="C5:C6"/>
    <mergeCell ref="D5:D6"/>
    <mergeCell ref="E5:E6"/>
    <mergeCell ref="F5:F6"/>
    <mergeCell ref="G5:G6"/>
    <mergeCell ref="I5:I6"/>
    <mergeCell ref="J5:J6"/>
    <mergeCell ref="K5:K6"/>
    <mergeCell ref="A430:B430"/>
    <mergeCell ref="D419:G419"/>
    <mergeCell ref="A421:B421"/>
    <mergeCell ref="A422:B422"/>
    <mergeCell ref="D423:I423"/>
    <mergeCell ref="C425:J425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4C0C-3DEB-406F-9B9B-189861EA16B8}">
  <dimension ref="A1:AG600"/>
  <sheetViews>
    <sheetView topLeftCell="A109" workbookViewId="0">
      <selection sqref="A1:AG107"/>
    </sheetView>
  </sheetViews>
  <sheetFormatPr defaultColWidth="7.19921875" defaultRowHeight="20.399999999999999" x14ac:dyDescent="0.6"/>
  <cols>
    <col min="1" max="1" width="5" style="14" customWidth="1"/>
    <col min="2" max="2" width="37.09765625" style="8" customWidth="1"/>
    <col min="3" max="3" width="13.69921875" style="8" customWidth="1"/>
    <col min="4" max="4" width="10" style="11" hidden="1" customWidth="1"/>
    <col min="5" max="5" width="10.59765625" style="11" hidden="1" customWidth="1"/>
    <col min="6" max="6" width="11.69921875" style="15" hidden="1" customWidth="1"/>
    <col min="7" max="7" width="8.59765625" style="11" hidden="1" customWidth="1"/>
    <col min="8" max="8" width="6.09765625" style="11" hidden="1" customWidth="1"/>
    <col min="9" max="9" width="10.69921875" style="11" hidden="1" customWidth="1"/>
    <col min="10" max="10" width="11.59765625" style="11" hidden="1" customWidth="1"/>
    <col min="11" max="11" width="12.5" style="7" customWidth="1"/>
    <col min="12" max="12" width="16.09765625" style="9" customWidth="1"/>
    <col min="13" max="13" width="10.5" style="9" customWidth="1"/>
    <col min="14" max="14" width="10.5" style="7" customWidth="1"/>
    <col min="15" max="15" width="8.69921875" style="9" customWidth="1"/>
    <col min="16" max="16" width="9.8984375" style="8" customWidth="1"/>
    <col min="17" max="17" width="9.8984375" style="9" customWidth="1"/>
    <col min="18" max="18" width="13.3984375" style="10" hidden="1" customWidth="1"/>
    <col min="19" max="19" width="8.8984375" style="10" hidden="1" customWidth="1"/>
    <col min="20" max="22" width="12" style="10" hidden="1" customWidth="1"/>
    <col min="23" max="24" width="7.19921875" style="9" hidden="1" customWidth="1"/>
    <col min="25" max="25" width="9.3984375" style="9" hidden="1" customWidth="1"/>
    <col min="26" max="26" width="9.296875" style="9" hidden="1" customWidth="1"/>
    <col min="27" max="27" width="9.3984375" style="9" hidden="1" customWidth="1"/>
    <col min="28" max="28" width="20.5" style="9" hidden="1" customWidth="1"/>
    <col min="29" max="29" width="8.69921875" style="9" hidden="1" customWidth="1"/>
    <col min="30" max="30" width="9.3984375" style="9" hidden="1" customWidth="1"/>
    <col min="31" max="31" width="9.796875" style="9" hidden="1" customWidth="1"/>
    <col min="32" max="32" width="0" style="9" hidden="1" customWidth="1"/>
    <col min="33" max="33" width="8.3984375" style="9" customWidth="1"/>
    <col min="34" max="16384" width="7.19921875" style="9"/>
  </cols>
  <sheetData>
    <row r="1" spans="1:33" ht="21" x14ac:dyDescent="0.6">
      <c r="A1" s="811" t="s">
        <v>83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811"/>
    </row>
    <row r="2" spans="1:33" ht="21.75" customHeight="1" x14ac:dyDescent="0.6">
      <c r="A2" s="811" t="s">
        <v>257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1"/>
      <c r="Z2" s="811"/>
      <c r="AA2" s="811"/>
      <c r="AB2" s="811"/>
      <c r="AC2" s="811"/>
      <c r="AD2" s="811"/>
      <c r="AE2" s="811"/>
      <c r="AF2" s="811"/>
      <c r="AG2" s="811"/>
    </row>
    <row r="3" spans="1:33" ht="21" x14ac:dyDescent="0.6">
      <c r="A3" s="811" t="s">
        <v>0</v>
      </c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  <c r="R3" s="811"/>
      <c r="S3" s="811"/>
      <c r="T3" s="811"/>
      <c r="U3" s="811"/>
      <c r="V3" s="811"/>
      <c r="W3" s="811"/>
      <c r="X3" s="811"/>
      <c r="Y3" s="811"/>
      <c r="Z3" s="811"/>
      <c r="AA3" s="811"/>
      <c r="AB3" s="811"/>
      <c r="AC3" s="811"/>
      <c r="AD3" s="811"/>
      <c r="AE3" s="811"/>
      <c r="AF3" s="811"/>
      <c r="AG3" s="811"/>
    </row>
    <row r="4" spans="1:33" ht="21" customHeight="1" x14ac:dyDescent="0.6">
      <c r="A4" s="943" t="s">
        <v>287</v>
      </c>
      <c r="B4" s="943"/>
      <c r="C4" s="943"/>
      <c r="D4" s="943"/>
      <c r="E4" s="943"/>
      <c r="F4" s="943"/>
      <c r="G4" s="943"/>
      <c r="H4" s="943"/>
      <c r="I4" s="943"/>
      <c r="J4" s="943"/>
      <c r="K4" s="943"/>
      <c r="L4" s="943"/>
      <c r="M4" s="943"/>
      <c r="N4" s="943"/>
      <c r="O4" s="943"/>
      <c r="P4" s="943"/>
      <c r="Q4" s="943"/>
      <c r="R4" s="943"/>
      <c r="S4" s="943"/>
      <c r="T4" s="943"/>
      <c r="U4" s="943"/>
      <c r="V4" s="943"/>
      <c r="W4" s="943"/>
      <c r="X4" s="943"/>
      <c r="Y4" s="943"/>
      <c r="Z4" s="943"/>
      <c r="AA4" s="943"/>
      <c r="AB4" s="943"/>
      <c r="AC4" s="943"/>
      <c r="AD4" s="943"/>
      <c r="AE4" s="943"/>
      <c r="AF4" s="943"/>
      <c r="AG4" s="943"/>
    </row>
    <row r="5" spans="1:33" ht="17.25" customHeight="1" x14ac:dyDescent="0.6">
      <c r="A5" s="834" t="s">
        <v>1</v>
      </c>
      <c r="B5" s="835" t="s">
        <v>23</v>
      </c>
      <c r="C5" s="944"/>
      <c r="D5" s="945" t="str">
        <f>+[7]ระบบการควบคุมฯ!B712</f>
        <v>กิจกรรมการบริหารจัดการในเขตพื้นที่การศึกษา</v>
      </c>
      <c r="E5" s="946"/>
      <c r="F5" s="946"/>
      <c r="G5" s="946"/>
      <c r="H5" s="946"/>
      <c r="I5" s="946"/>
      <c r="J5" s="947"/>
      <c r="K5" s="948" t="str">
        <f>+[7]ระบบการควบคุมฯ!B834</f>
        <v>กิจกรรมการจัดการศึกษาประถมศึกษาสำหรับโรงเรียนปกติ</v>
      </c>
      <c r="L5" s="949"/>
      <c r="M5" s="949"/>
      <c r="N5" s="949"/>
      <c r="O5" s="949"/>
      <c r="P5" s="949"/>
      <c r="Q5" s="950"/>
      <c r="R5" s="951" t="str">
        <f>+[7]งบสพฐ!B318</f>
        <v>กิจกรรมการสนับสนุนการศึกษาขั้นพื้นฐาน</v>
      </c>
      <c r="S5" s="952"/>
      <c r="T5" s="952"/>
      <c r="U5" s="952"/>
      <c r="V5" s="952"/>
      <c r="W5" s="952"/>
      <c r="X5" s="953"/>
      <c r="Y5" s="954" t="s">
        <v>288</v>
      </c>
      <c r="Z5" s="954"/>
      <c r="AA5" s="954"/>
      <c r="AB5" s="954"/>
      <c r="AC5" s="954"/>
      <c r="AD5" s="954"/>
      <c r="AE5" s="954"/>
      <c r="AF5" s="955"/>
      <c r="AG5" s="956" t="s">
        <v>6</v>
      </c>
    </row>
    <row r="6" spans="1:33" ht="15" customHeight="1" x14ac:dyDescent="0.6">
      <c r="A6" s="834"/>
      <c r="B6" s="836"/>
      <c r="C6" s="110" t="s">
        <v>25</v>
      </c>
      <c r="D6" s="829" t="s">
        <v>26</v>
      </c>
      <c r="E6" s="827" t="s">
        <v>39</v>
      </c>
      <c r="F6" s="589" t="s">
        <v>2</v>
      </c>
      <c r="G6" s="589" t="s">
        <v>3</v>
      </c>
      <c r="H6" s="589">
        <f>+[3]ระบบการควบคุมฯ!I6</f>
        <v>220</v>
      </c>
      <c r="I6" s="589" t="s">
        <v>4</v>
      </c>
      <c r="J6" s="589" t="s">
        <v>5</v>
      </c>
      <c r="K6" s="829" t="s">
        <v>26</v>
      </c>
      <c r="L6" s="827" t="s">
        <v>39</v>
      </c>
      <c r="M6" s="589" t="s">
        <v>2</v>
      </c>
      <c r="N6" s="589" t="s">
        <v>3</v>
      </c>
      <c r="O6" s="589" t="s">
        <v>37</v>
      </c>
      <c r="P6" s="589" t="s">
        <v>4</v>
      </c>
      <c r="Q6" s="589" t="s">
        <v>5</v>
      </c>
      <c r="R6" s="829" t="s">
        <v>26</v>
      </c>
      <c r="S6" s="827" t="s">
        <v>39</v>
      </c>
      <c r="T6" s="589" t="s">
        <v>2</v>
      </c>
      <c r="U6" s="589" t="s">
        <v>3</v>
      </c>
      <c r="V6" s="589" t="s">
        <v>37</v>
      </c>
      <c r="W6" s="589" t="s">
        <v>4</v>
      </c>
      <c r="X6" s="589" t="s">
        <v>5</v>
      </c>
      <c r="Y6" s="829" t="s">
        <v>26</v>
      </c>
      <c r="Z6" s="827" t="s">
        <v>39</v>
      </c>
      <c r="AA6" s="589" t="s">
        <v>2</v>
      </c>
      <c r="AB6" s="589" t="s">
        <v>3</v>
      </c>
      <c r="AC6" s="589" t="s">
        <v>37</v>
      </c>
      <c r="AD6" s="589" t="s">
        <v>4</v>
      </c>
      <c r="AE6" s="589" t="s">
        <v>5</v>
      </c>
      <c r="AF6" s="590"/>
      <c r="AG6" s="957"/>
    </row>
    <row r="7" spans="1:33" ht="15" customHeight="1" x14ac:dyDescent="0.6">
      <c r="A7" s="834"/>
      <c r="B7" s="836"/>
      <c r="C7" s="110" t="s">
        <v>27</v>
      </c>
      <c r="D7" s="830"/>
      <c r="E7" s="828"/>
      <c r="F7" s="591"/>
      <c r="G7" s="592"/>
      <c r="H7" s="592"/>
      <c r="I7" s="592"/>
      <c r="J7" s="592"/>
      <c r="K7" s="830"/>
      <c r="L7" s="828"/>
      <c r="M7" s="591"/>
      <c r="N7" s="592"/>
      <c r="O7" s="592"/>
      <c r="P7" s="592"/>
      <c r="Q7" s="592"/>
      <c r="R7" s="830"/>
      <c r="S7" s="828"/>
      <c r="T7" s="591"/>
      <c r="U7" s="592"/>
      <c r="V7" s="592"/>
      <c r="W7" s="592"/>
      <c r="X7" s="592"/>
      <c r="Y7" s="830"/>
      <c r="Z7" s="828"/>
      <c r="AA7" s="591"/>
      <c r="AB7" s="592"/>
      <c r="AC7" s="592"/>
      <c r="AD7" s="592"/>
      <c r="AE7" s="592"/>
      <c r="AF7" s="593"/>
      <c r="AG7" s="957"/>
    </row>
    <row r="8" spans="1:33" ht="20.399999999999999" customHeight="1" x14ac:dyDescent="0.6">
      <c r="A8" s="834"/>
      <c r="B8" s="837"/>
      <c r="C8" s="111"/>
      <c r="D8" s="594" t="s">
        <v>7</v>
      </c>
      <c r="E8" s="594" t="s">
        <v>8</v>
      </c>
      <c r="F8" s="595" t="s">
        <v>9</v>
      </c>
      <c r="G8" s="594" t="s">
        <v>10</v>
      </c>
      <c r="H8" s="594" t="s">
        <v>11</v>
      </c>
      <c r="I8" s="594" t="s">
        <v>28</v>
      </c>
      <c r="J8" s="595" t="s">
        <v>29</v>
      </c>
      <c r="K8" s="594" t="s">
        <v>7</v>
      </c>
      <c r="L8" s="594" t="s">
        <v>8</v>
      </c>
      <c r="M8" s="595" t="s">
        <v>9</v>
      </c>
      <c r="N8" s="958">
        <f>+[7]ระบบการควบคุมฯ!G790+[7]ระบบการควบคุมฯ!H790</f>
        <v>0</v>
      </c>
      <c r="O8" s="594" t="s">
        <v>11</v>
      </c>
      <c r="P8" s="594" t="s">
        <v>28</v>
      </c>
      <c r="Q8" s="595" t="s">
        <v>29</v>
      </c>
      <c r="R8" s="594" t="s">
        <v>7</v>
      </c>
      <c r="S8" s="594" t="s">
        <v>8</v>
      </c>
      <c r="T8" s="595" t="s">
        <v>9</v>
      </c>
      <c r="U8" s="594" t="s">
        <v>10</v>
      </c>
      <c r="V8" s="594" t="s">
        <v>11</v>
      </c>
      <c r="W8" s="594" t="s">
        <v>28</v>
      </c>
      <c r="X8" s="595" t="s">
        <v>29</v>
      </c>
      <c r="Y8" s="594" t="s">
        <v>7</v>
      </c>
      <c r="Z8" s="594" t="s">
        <v>8</v>
      </c>
      <c r="AA8" s="595" t="s">
        <v>9</v>
      </c>
      <c r="AB8" s="594" t="s">
        <v>10</v>
      </c>
      <c r="AC8" s="594" t="s">
        <v>11</v>
      </c>
      <c r="AD8" s="594" t="s">
        <v>28</v>
      </c>
      <c r="AE8" s="595" t="s">
        <v>29</v>
      </c>
      <c r="AF8" s="596"/>
      <c r="AG8" s="959"/>
    </row>
    <row r="9" spans="1:33" ht="37.200000000000003" x14ac:dyDescent="0.6">
      <c r="A9" s="960" t="str">
        <f>+[7]ระบบการควบคุมฯ!597:597</f>
        <v>ง</v>
      </c>
      <c r="B9" s="961" t="str">
        <f>[4]ระบบการควบคุมฯ!B112</f>
        <v>งบลงทุน  ค่าครุภัณฑ์  6911310</v>
      </c>
      <c r="C9" s="112"/>
      <c r="D9" s="962">
        <f>+D48</f>
        <v>822710</v>
      </c>
      <c r="E9" s="962">
        <f t="shared" ref="E9:AE9" si="0">+E48</f>
        <v>177290</v>
      </c>
      <c r="F9" s="962">
        <f t="shared" si="0"/>
        <v>1000000</v>
      </c>
      <c r="G9" s="962">
        <f t="shared" si="0"/>
        <v>0</v>
      </c>
      <c r="H9" s="962">
        <f t="shared" si="0"/>
        <v>0</v>
      </c>
      <c r="I9" s="962">
        <f t="shared" si="0"/>
        <v>10062.040000000001</v>
      </c>
      <c r="J9" s="962">
        <f t="shared" si="0"/>
        <v>989937.96</v>
      </c>
      <c r="K9" s="962">
        <f t="shared" si="0"/>
        <v>1367290</v>
      </c>
      <c r="L9" s="962">
        <f t="shared" si="0"/>
        <v>1132710</v>
      </c>
      <c r="M9" s="962">
        <f t="shared" si="0"/>
        <v>2500000</v>
      </c>
      <c r="N9" s="962">
        <f t="shared" si="0"/>
        <v>0</v>
      </c>
      <c r="O9" s="962">
        <f t="shared" si="0"/>
        <v>0</v>
      </c>
      <c r="P9" s="962">
        <f t="shared" si="0"/>
        <v>1870647.48</v>
      </c>
      <c r="Q9" s="962">
        <f t="shared" si="0"/>
        <v>629352.52</v>
      </c>
      <c r="R9" s="962">
        <f t="shared" si="0"/>
        <v>0</v>
      </c>
      <c r="S9" s="962">
        <f t="shared" si="0"/>
        <v>0</v>
      </c>
      <c r="T9" s="962">
        <f t="shared" si="0"/>
        <v>0</v>
      </c>
      <c r="U9" s="962">
        <f t="shared" si="0"/>
        <v>0</v>
      </c>
      <c r="V9" s="962">
        <f t="shared" si="0"/>
        <v>0</v>
      </c>
      <c r="W9" s="962">
        <f t="shared" si="0"/>
        <v>0</v>
      </c>
      <c r="X9" s="962">
        <f t="shared" si="0"/>
        <v>0</v>
      </c>
      <c r="Y9" s="962">
        <f t="shared" si="0"/>
        <v>2190000</v>
      </c>
      <c r="Z9" s="962">
        <f t="shared" si="0"/>
        <v>1310000</v>
      </c>
      <c r="AA9" s="962">
        <f t="shared" si="0"/>
        <v>3500000</v>
      </c>
      <c r="AB9" s="962">
        <f t="shared" si="0"/>
        <v>0</v>
      </c>
      <c r="AC9" s="962">
        <f t="shared" si="0"/>
        <v>0</v>
      </c>
      <c r="AD9" s="962">
        <f t="shared" si="0"/>
        <v>1880709.52</v>
      </c>
      <c r="AE9" s="962">
        <f t="shared" si="0"/>
        <v>1619290.48</v>
      </c>
      <c r="AF9" s="962"/>
      <c r="AG9" s="961"/>
    </row>
    <row r="10" spans="1:33" ht="70.8" hidden="1" customHeight="1" x14ac:dyDescent="0.6">
      <c r="A10" s="597"/>
      <c r="B10" s="598" t="str">
        <f>[7]ระบบการควบคุมฯ!B598</f>
        <v xml:space="preserve"> งบดำเนินงาน 69112xx</v>
      </c>
      <c r="C10" s="114">
        <f>[4]ระบบการควบคุมฯ!C115</f>
        <v>0</v>
      </c>
      <c r="D10" s="115">
        <f>+D48</f>
        <v>822710</v>
      </c>
      <c r="E10" s="115">
        <f t="shared" ref="E10:AE10" si="1">+E48</f>
        <v>177290</v>
      </c>
      <c r="F10" s="115">
        <f t="shared" si="1"/>
        <v>1000000</v>
      </c>
      <c r="G10" s="115">
        <f t="shared" si="1"/>
        <v>0</v>
      </c>
      <c r="H10" s="115">
        <f t="shared" si="1"/>
        <v>0</v>
      </c>
      <c r="I10" s="115">
        <f t="shared" si="1"/>
        <v>10062.040000000001</v>
      </c>
      <c r="J10" s="115">
        <f t="shared" si="1"/>
        <v>989937.96</v>
      </c>
      <c r="K10" s="115">
        <f t="shared" si="1"/>
        <v>1367290</v>
      </c>
      <c r="L10" s="115">
        <f t="shared" si="1"/>
        <v>1132710</v>
      </c>
      <c r="M10" s="115">
        <f t="shared" si="1"/>
        <v>2500000</v>
      </c>
      <c r="N10" s="115">
        <f t="shared" si="1"/>
        <v>0</v>
      </c>
      <c r="O10" s="115">
        <f t="shared" si="1"/>
        <v>0</v>
      </c>
      <c r="P10" s="115">
        <f t="shared" si="1"/>
        <v>1870647.48</v>
      </c>
      <c r="Q10" s="115">
        <f t="shared" si="1"/>
        <v>629352.52</v>
      </c>
      <c r="R10" s="115">
        <f t="shared" si="1"/>
        <v>0</v>
      </c>
      <c r="S10" s="115">
        <f t="shared" si="1"/>
        <v>0</v>
      </c>
      <c r="T10" s="115">
        <f t="shared" si="1"/>
        <v>0</v>
      </c>
      <c r="U10" s="115">
        <f t="shared" si="1"/>
        <v>0</v>
      </c>
      <c r="V10" s="115">
        <f t="shared" si="1"/>
        <v>0</v>
      </c>
      <c r="W10" s="115">
        <f t="shared" si="1"/>
        <v>0</v>
      </c>
      <c r="X10" s="115">
        <f t="shared" si="1"/>
        <v>0</v>
      </c>
      <c r="Y10" s="115">
        <f t="shared" si="1"/>
        <v>2190000</v>
      </c>
      <c r="Z10" s="115">
        <f t="shared" si="1"/>
        <v>1310000</v>
      </c>
      <c r="AA10" s="115">
        <f t="shared" si="1"/>
        <v>3500000</v>
      </c>
      <c r="AB10" s="115">
        <f t="shared" si="1"/>
        <v>0</v>
      </c>
      <c r="AC10" s="115">
        <f t="shared" si="1"/>
        <v>0</v>
      </c>
      <c r="AD10" s="115">
        <f t="shared" si="1"/>
        <v>1880709.52</v>
      </c>
      <c r="AE10" s="115">
        <f t="shared" si="1"/>
        <v>1619290.48</v>
      </c>
      <c r="AF10" s="115"/>
      <c r="AG10" s="963"/>
    </row>
    <row r="11" spans="1:33" ht="39" hidden="1" customHeight="1" x14ac:dyDescent="0.6">
      <c r="A11" s="599">
        <v>1</v>
      </c>
      <c r="B11" s="600" t="str">
        <f>[4]ระบบการควบคุมฯ!B116</f>
        <v xml:space="preserve">กิจกรรมสานความร่วมมือภาคีเครือข่ายด้านการจัดการศึกษา </v>
      </c>
      <c r="C11" s="601">
        <f>SUM(C13:C22)</f>
        <v>0</v>
      </c>
      <c r="D11" s="602">
        <f>SUM(D12:D24)</f>
        <v>0</v>
      </c>
      <c r="E11" s="602">
        <f t="shared" ref="E11:J11" si="2">SUM(E12:E24)</f>
        <v>0</v>
      </c>
      <c r="F11" s="602">
        <f t="shared" si="2"/>
        <v>0</v>
      </c>
      <c r="G11" s="602">
        <f t="shared" si="2"/>
        <v>0</v>
      </c>
      <c r="H11" s="602">
        <f t="shared" si="2"/>
        <v>0</v>
      </c>
      <c r="I11" s="602">
        <f t="shared" si="2"/>
        <v>0</v>
      </c>
      <c r="J11" s="602">
        <f t="shared" si="2"/>
        <v>0</v>
      </c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2"/>
      <c r="AB11" s="602"/>
      <c r="AC11" s="602"/>
      <c r="AD11" s="602"/>
      <c r="AE11" s="602"/>
      <c r="AF11" s="602"/>
      <c r="AG11" s="964" t="s">
        <v>14</v>
      </c>
    </row>
    <row r="12" spans="1:33" ht="42" hidden="1" customHeight="1" x14ac:dyDescent="0.6">
      <c r="A12" s="120"/>
      <c r="B12" s="98" t="str">
        <f>[4]ระบบการควบคุมฯ!B117</f>
        <v>งบรายจ่ายอื่น   6911500</v>
      </c>
      <c r="C12" s="98" t="str">
        <f>[4]ระบบการควบคุมฯ!C117</f>
        <v>20004 31006170 5000004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47"/>
    </row>
    <row r="13" spans="1:33" ht="55.95" hidden="1" customHeight="1" x14ac:dyDescent="0.6">
      <c r="A13" s="120">
        <f>+[4]ระบบการควบคุมฯ!A118</f>
        <v>0</v>
      </c>
      <c r="B13" s="94">
        <f>[4]ระบบการควบคุมฯ!B118</f>
        <v>0</v>
      </c>
      <c r="C13" s="119" t="str">
        <f>+[3]ระบบการควบคุมฯ!C254</f>
        <v>ศธ 04002/ว50636 ลว. 16 ธ.ค 68 โอนครั้งที่ 153</v>
      </c>
      <c r="D13" s="117">
        <f>+[3]ระบบการควบคุมฯ!E254</f>
        <v>0</v>
      </c>
      <c r="E13" s="117"/>
      <c r="F13" s="117">
        <f>+D13+E13</f>
        <v>0</v>
      </c>
      <c r="G13" s="117">
        <f>+[3]ระบบการควบคุมฯ!G254+[3]ระบบการควบคุมฯ!H254</f>
        <v>0</v>
      </c>
      <c r="H13" s="117">
        <f>+[3]ระบบการควบคุมฯ!I254+[3]ระบบการควบคุมฯ!J254</f>
        <v>0</v>
      </c>
      <c r="I13" s="117">
        <f>+[3]ระบบการควบคุมฯ!K254+[3]ระบบการควบคุมฯ!L254</f>
        <v>0</v>
      </c>
      <c r="J13" s="117">
        <f>+F13-G13-H13-I13</f>
        <v>0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47"/>
    </row>
    <row r="14" spans="1:33" s="13" customFormat="1" ht="21" hidden="1" customHeight="1" x14ac:dyDescent="0.6">
      <c r="A14" s="120"/>
      <c r="B14" s="94" t="str">
        <f>[4]ระบบการควบคุมฯ!B119</f>
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</c>
      <c r="C14" s="119">
        <f>[4]ระบบการควบคุมฯ!F119</f>
        <v>0</v>
      </c>
      <c r="D14" s="117">
        <f>[4]ระบบการควบคุมฯ!F119</f>
        <v>0</v>
      </c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47"/>
    </row>
    <row r="15" spans="1:33" s="13" customFormat="1" ht="21" hidden="1" customHeight="1" x14ac:dyDescent="0.6">
      <c r="A15" s="120" t="str">
        <f>+[4]ระบบการควบคุมฯ!A120</f>
        <v>3.1.1</v>
      </c>
      <c r="B15" s="94" t="str">
        <f>[4]ระบบการควบคุมฯ!B120</f>
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</c>
      <c r="C15" s="119">
        <f>+[3]ระบบการควบคุมฯ!C256</f>
        <v>0</v>
      </c>
      <c r="D15" s="117">
        <f>+[3]ระบบการควบคุมฯ!E256</f>
        <v>0</v>
      </c>
      <c r="E15" s="117"/>
      <c r="F15" s="117">
        <f>+D15+E15</f>
        <v>0</v>
      </c>
      <c r="G15" s="117">
        <f>+[3]ระบบการควบคุมฯ!G256+[3]ระบบการควบคุมฯ!H256</f>
        <v>0</v>
      </c>
      <c r="H15" s="117">
        <f>+[3]ระบบการควบคุมฯ!I256+[3]ระบบการควบคุมฯ!J256</f>
        <v>0</v>
      </c>
      <c r="I15" s="117">
        <f>+[3]ระบบการควบคุมฯ!K256+[3]ระบบการควบคุมฯ!L256</f>
        <v>0</v>
      </c>
      <c r="J15" s="117">
        <f>+F15-G15-H15-I15</f>
        <v>0</v>
      </c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47"/>
    </row>
    <row r="16" spans="1:33" s="13" customFormat="1" ht="20.399999999999999" hidden="1" customHeight="1" x14ac:dyDescent="0.6">
      <c r="A16" s="120" t="str">
        <f>+[4]ระบบการควบคุมฯ!A121</f>
        <v>3.1.2</v>
      </c>
      <c r="B16" s="94" t="str">
        <f>[4]ระบบการควบคุมฯ!B121</f>
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</c>
      <c r="C16" s="119" t="str">
        <f>+[3]ระบบการควบคุมฯ!C257</f>
        <v>โอนเปลี่ยนแลง 1/68 ลว 25 ก.ย. 68</v>
      </c>
      <c r="D16" s="117">
        <f>+[3]ระบบการควบคุมฯ!E257</f>
        <v>0</v>
      </c>
      <c r="E16" s="117"/>
      <c r="F16" s="117">
        <f t="shared" ref="F16:F24" si="3">+D16+E16</f>
        <v>0</v>
      </c>
      <c r="G16" s="117">
        <f>+[3]ระบบการควบคุมฯ!G257+[3]ระบบการควบคุมฯ!H257</f>
        <v>0</v>
      </c>
      <c r="H16" s="117">
        <f>+[3]ระบบการควบคุมฯ!I257+[3]ระบบการควบคุมฯ!J257</f>
        <v>0</v>
      </c>
      <c r="I16" s="117">
        <f>+[3]ระบบการควบคุมฯ!K257+[3]ระบบการควบคุมฯ!L257</f>
        <v>0</v>
      </c>
      <c r="J16" s="117">
        <f>+F16-G16-H16-I16</f>
        <v>0</v>
      </c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47"/>
    </row>
    <row r="17" spans="1:33" s="13" customFormat="1" ht="20.399999999999999" hidden="1" customHeight="1" x14ac:dyDescent="0.6">
      <c r="A17" s="120">
        <f>+[4]ระบบการควบคุมฯ!A122</f>
        <v>3.2</v>
      </c>
      <c r="B17" s="94" t="str">
        <f>[4]ระบบการควบคุมฯ!B122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17" s="119">
        <f>+[3]ระบบการควบคุมฯ!C258</f>
        <v>0</v>
      </c>
      <c r="D17" s="117">
        <f>+[3]ระบบการควบคุมฯ!E258</f>
        <v>0</v>
      </c>
      <c r="E17" s="118"/>
      <c r="F17" s="117">
        <f t="shared" si="3"/>
        <v>0</v>
      </c>
      <c r="G17" s="117">
        <f>+[3]ระบบการควบคุมฯ!G258+[3]ระบบการควบคุมฯ!H258</f>
        <v>0</v>
      </c>
      <c r="H17" s="117">
        <f>+[4]ระบบการควบคุมฯ!I122+[4]ระบบการควบคุมฯ!J122</f>
        <v>0</v>
      </c>
      <c r="I17" s="117">
        <f>+[3]ระบบการควบคุมฯ!K258+[3]ระบบการควบคุมฯ!L258</f>
        <v>0</v>
      </c>
      <c r="J17" s="117">
        <f t="shared" ref="J17:J23" si="4">+F17-G17-H17-I17</f>
        <v>0</v>
      </c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965"/>
    </row>
    <row r="18" spans="1:33" s="13" customFormat="1" ht="20.399999999999999" hidden="1" customHeight="1" x14ac:dyDescent="0.6">
      <c r="A18" s="120" t="str">
        <f>+[4]ระบบการควบคุมฯ!A123</f>
        <v>3.2.1</v>
      </c>
      <c r="B18" s="94" t="str">
        <f>[4]ระบบการควบคุมฯ!B123</f>
        <v>งบดำเนินงาน   6911xx</v>
      </c>
      <c r="C18" s="119" t="str">
        <f>+[3]ระบบการควบคุมฯ!C259</f>
        <v>20004 31006100 5000027</v>
      </c>
      <c r="D18" s="117">
        <f>+[3]ระบบการควบคุมฯ!E259</f>
        <v>0</v>
      </c>
      <c r="E18" s="118"/>
      <c r="F18" s="117">
        <f t="shared" si="3"/>
        <v>0</v>
      </c>
      <c r="G18" s="117">
        <f>+[3]ระบบการควบคุมฯ!G259+[3]ระบบการควบคุมฯ!H259</f>
        <v>0</v>
      </c>
      <c r="H18" s="117">
        <f>+[3]ระบบการควบคุมฯ!I259+[3]ระบบการควบคุมฯ!J259</f>
        <v>0</v>
      </c>
      <c r="I18" s="117">
        <f>+[3]ระบบการควบคุมฯ!K259+[3]ระบบการควบคุมฯ!L259</f>
        <v>0</v>
      </c>
      <c r="J18" s="117">
        <f t="shared" si="4"/>
        <v>0</v>
      </c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965"/>
    </row>
    <row r="19" spans="1:33" s="13" customFormat="1" ht="20.399999999999999" hidden="1" customHeight="1" x14ac:dyDescent="0.6">
      <c r="A19" s="120" t="str">
        <f>+[4]ระบบการควบคุมฯ!A124</f>
        <v>3.2.1.1</v>
      </c>
      <c r="B19" s="94" t="str">
        <f>[4]ระบบการควบคุมฯ!B124</f>
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</c>
      <c r="C19" s="119">
        <f>+[3]ระบบการควบคุมฯ!C260</f>
        <v>0</v>
      </c>
      <c r="D19" s="117">
        <f>+[3]ระบบการควบคุมฯ!E260</f>
        <v>0</v>
      </c>
      <c r="E19" s="118"/>
      <c r="F19" s="117">
        <f t="shared" si="3"/>
        <v>0</v>
      </c>
      <c r="G19" s="117">
        <f>+[3]ระบบการควบคุมฯ!G260+[3]ระบบการควบคุมฯ!H260</f>
        <v>0</v>
      </c>
      <c r="H19" s="117">
        <f>+[3]ระบบการควบคุมฯ!I260+[3]ระบบการควบคุมฯ!J260</f>
        <v>0</v>
      </c>
      <c r="I19" s="117">
        <f>+[3]ระบบการควบคุมฯ!K260+[3]ระบบการควบคุมฯ!L260</f>
        <v>0</v>
      </c>
      <c r="J19" s="117">
        <f t="shared" si="4"/>
        <v>0</v>
      </c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965"/>
    </row>
    <row r="20" spans="1:33" ht="20.399999999999999" hidden="1" customHeight="1" x14ac:dyDescent="0.6">
      <c r="A20" s="120" t="str">
        <f>+[4]ระบบการควบคุมฯ!A125</f>
        <v>3.2.1.2</v>
      </c>
      <c r="B20" s="94" t="str">
        <f>[4]ระบบการควบคุมฯ!B125</f>
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</c>
      <c r="C20" s="119">
        <f>+[3]ระบบการควบคุมฯ!C261</f>
        <v>0</v>
      </c>
      <c r="D20" s="117">
        <f>+[3]ระบบการควบคุมฯ!E261</f>
        <v>0</v>
      </c>
      <c r="E20" s="118"/>
      <c r="F20" s="117">
        <f t="shared" si="3"/>
        <v>0</v>
      </c>
      <c r="G20" s="117">
        <f>+[3]ระบบการควบคุมฯ!G261+[3]ระบบการควบคุมฯ!H261</f>
        <v>0</v>
      </c>
      <c r="H20" s="117">
        <f>+[3]ระบบการควบคุมฯ!I260+[3]ระบบการควบคุมฯ!J260</f>
        <v>0</v>
      </c>
      <c r="I20" s="117">
        <f>+[3]ระบบการควบคุมฯ!K261+[3]ระบบการควบคุมฯ!L261</f>
        <v>0</v>
      </c>
      <c r="J20" s="117">
        <f t="shared" si="4"/>
        <v>0</v>
      </c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965"/>
    </row>
    <row r="21" spans="1:33" ht="20.399999999999999" hidden="1" customHeight="1" x14ac:dyDescent="0.6">
      <c r="A21" s="120" t="str">
        <f>+[4]ระบบการควบคุมฯ!A126</f>
        <v>3.1.2</v>
      </c>
      <c r="B21" s="98" t="str">
        <f>[4]ระบบการควบคุมฯ!B126</f>
        <v>งบลงทุน   6911320</v>
      </c>
      <c r="C21" s="119">
        <f>+[3]ระบบการควบคุมฯ!C262</f>
        <v>0</v>
      </c>
      <c r="D21" s="117">
        <f>+[3]ระบบการควบคุมฯ!E262</f>
        <v>0</v>
      </c>
      <c r="E21" s="117"/>
      <c r="F21" s="117">
        <f t="shared" si="3"/>
        <v>0</v>
      </c>
      <c r="G21" s="117">
        <f>+[3]ระบบการควบคุมฯ!G262+[3]ระบบการควบคุมฯ!H262</f>
        <v>0</v>
      </c>
      <c r="H21" s="117">
        <f>+[3]ระบบการควบคุมฯ!I262+[3]ระบบการควบคุมฯ!J262</f>
        <v>0</v>
      </c>
      <c r="I21" s="117">
        <f>+[3]ระบบการควบคุมฯ!K262+[3]ระบบการควบคุมฯ!L262</f>
        <v>0</v>
      </c>
      <c r="J21" s="117">
        <f t="shared" si="4"/>
        <v>0</v>
      </c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47" t="s">
        <v>15</v>
      </c>
    </row>
    <row r="22" spans="1:33" ht="37.200000000000003" hidden="1" customHeight="1" x14ac:dyDescent="0.6">
      <c r="A22" s="120" t="str">
        <f>+[4]ระบบการควบคุมฯ!A127</f>
        <v>3.1.2.1</v>
      </c>
      <c r="B22" s="98" t="str">
        <f>[4]ระบบการควบคุมฯ!B127</f>
        <v>ปรับปรุงซ่อมแซมอาคารเรียนอาคารประกอบและสิ่งก่อสร้างอื่น</v>
      </c>
      <c r="C22" s="119"/>
      <c r="D22" s="117">
        <f>+[3]ระบบการควบคุมฯ!E263</f>
        <v>0</v>
      </c>
      <c r="E22" s="117"/>
      <c r="F22" s="117">
        <f t="shared" si="3"/>
        <v>0</v>
      </c>
      <c r="G22" s="117">
        <f>+[3]ระบบการควบคุมฯ!G263+[3]ระบบการควบคุมฯ!H263</f>
        <v>0</v>
      </c>
      <c r="H22" s="117">
        <f>+[3]ระบบการควบคุมฯ!I263+[3]ระบบการควบคุมฯ!J263</f>
        <v>0</v>
      </c>
      <c r="I22" s="117">
        <f>+[3]ระบบการควบคุมฯ!K263+[3]ระบบการควบคุมฯ!L263</f>
        <v>0</v>
      </c>
      <c r="J22" s="117">
        <f t="shared" si="4"/>
        <v>0</v>
      </c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47" t="s">
        <v>15</v>
      </c>
    </row>
    <row r="23" spans="1:33" ht="20.399999999999999" hidden="1" customHeight="1" x14ac:dyDescent="0.6">
      <c r="A23" s="120">
        <f>+[3]ระบบการควบคุมฯ!A264</f>
        <v>0</v>
      </c>
      <c r="B23" s="966" t="str">
        <f>+[3]ระบบการควบคุมฯ!B264</f>
        <v xml:space="preserve"> งบรายจ่ายอื่น 6911500</v>
      </c>
      <c r="C23" s="119"/>
      <c r="D23" s="117">
        <f>+[3]ระบบการควบคุมฯ!E264</f>
        <v>0</v>
      </c>
      <c r="E23" s="117"/>
      <c r="F23" s="117">
        <f t="shared" si="3"/>
        <v>0</v>
      </c>
      <c r="G23" s="117">
        <f>+[3]ระบบการควบคุมฯ!G264+[3]ระบบการควบคุมฯ!H264</f>
        <v>0</v>
      </c>
      <c r="H23" s="117">
        <f>+[3]ระบบการควบคุมฯ!I264+[3]ระบบการควบคุมฯ!J264</f>
        <v>0</v>
      </c>
      <c r="I23" s="117">
        <f>+[3]ระบบการควบคุมฯ!K264+[3]ระบบการควบคุมฯ!L264</f>
        <v>0</v>
      </c>
      <c r="J23" s="117">
        <f t="shared" si="4"/>
        <v>0</v>
      </c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47" t="s">
        <v>16</v>
      </c>
    </row>
    <row r="24" spans="1:33" ht="37.200000000000003" hidden="1" customHeight="1" x14ac:dyDescent="0.6">
      <c r="A24" s="120" t="str">
        <f>+[3]ระบบการควบคุมฯ!A253</f>
        <v>3.10.3.2</v>
      </c>
      <c r="B24" s="98" t="str">
        <f>+[3]ระบบการควบคุมฯ!B253</f>
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</c>
      <c r="C24" s="119">
        <f>+[3]ระบบการควบคุมฯ!F253</f>
        <v>0</v>
      </c>
      <c r="D24" s="117">
        <f>+[3]ระบบการควบคุมฯ!E253</f>
        <v>0</v>
      </c>
      <c r="E24" s="967">
        <f>+[3]ระบบการควบคุมฯ!H253</f>
        <v>0</v>
      </c>
      <c r="F24" s="117">
        <f t="shared" si="3"/>
        <v>0</v>
      </c>
      <c r="G24" s="967">
        <f>+[3]ระบบการควบคุมฯ!G253+[3]ระบบการควบคุมฯ!H253</f>
        <v>0</v>
      </c>
      <c r="H24" s="967">
        <f>+[3]ระบบการควบคุมฯ!I253+[3]ระบบการควบคุมฯ!J253</f>
        <v>0</v>
      </c>
      <c r="I24" s="967">
        <f>+[3]ระบบการควบคุมฯ!K253+[3]ระบบการควบคุมฯ!L253</f>
        <v>0</v>
      </c>
      <c r="J24" s="117">
        <f>+F24-G24-H24-I24</f>
        <v>0</v>
      </c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47" t="s">
        <v>15</v>
      </c>
    </row>
    <row r="25" spans="1:33" ht="55.95" hidden="1" customHeight="1" x14ac:dyDescent="0.6">
      <c r="A25" s="120"/>
      <c r="B25" s="98"/>
      <c r="C25" s="119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47"/>
    </row>
    <row r="26" spans="1:33" ht="20.399999999999999" hidden="1" customHeight="1" x14ac:dyDescent="0.6">
      <c r="A26" s="122">
        <v>2</v>
      </c>
      <c r="B26" s="95" t="str">
        <f>[4]ระบบการควบคุมฯ!B129</f>
        <v>วัดศรีสโมสร</v>
      </c>
      <c r="C26" s="139" t="str">
        <f>[4]ระบบการควบคุมฯ!C129</f>
        <v>20005 310061 410170</v>
      </c>
      <c r="D26" s="603">
        <f>+D27+D38</f>
        <v>0</v>
      </c>
      <c r="E26" s="603">
        <f t="shared" ref="E26:J26" si="5">+E27+E38</f>
        <v>0</v>
      </c>
      <c r="F26" s="603">
        <f t="shared" si="5"/>
        <v>0</v>
      </c>
      <c r="G26" s="603">
        <f t="shared" si="5"/>
        <v>84000</v>
      </c>
      <c r="H26" s="603">
        <f t="shared" si="5"/>
        <v>0</v>
      </c>
      <c r="I26" s="603">
        <f t="shared" si="5"/>
        <v>586348.39</v>
      </c>
      <c r="J26" s="603">
        <f t="shared" si="5"/>
        <v>0</v>
      </c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03"/>
      <c r="W26" s="603"/>
      <c r="X26" s="603"/>
      <c r="Y26" s="603"/>
      <c r="Z26" s="603"/>
      <c r="AA26" s="603"/>
      <c r="AB26" s="603"/>
      <c r="AC26" s="603"/>
      <c r="AD26" s="603"/>
      <c r="AE26" s="603"/>
      <c r="AF26" s="603"/>
      <c r="AG26" s="968">
        <f>+AG27</f>
        <v>0</v>
      </c>
    </row>
    <row r="27" spans="1:33" ht="31.2" hidden="1" customHeight="1" x14ac:dyDescent="0.6">
      <c r="A27" s="125">
        <v>2.1</v>
      </c>
      <c r="B27" s="96" t="str">
        <f>[4]ระบบการควบคุมฯ!B130</f>
        <v>กิจกรรมการยกระดับคุณภาพด้านวิทยาศาสตร์ศึกษาเพื่อความเป็นเลิศ</v>
      </c>
      <c r="C27" s="96">
        <f>+[3]ระบบการควบคุมฯ!C266</f>
        <v>0</v>
      </c>
      <c r="D27" s="602"/>
      <c r="E27" s="126">
        <f>SUM(E28:E37)</f>
        <v>0</v>
      </c>
      <c r="F27" s="126">
        <f>+E27+D27</f>
        <v>0</v>
      </c>
      <c r="G27" s="126">
        <f>SUM(G28:G33)</f>
        <v>0</v>
      </c>
      <c r="H27" s="126">
        <f>SUM(H28:H33)</f>
        <v>0</v>
      </c>
      <c r="I27" s="126">
        <f>SUM(I28:I33)</f>
        <v>0</v>
      </c>
      <c r="J27" s="126">
        <f>SUM(J28:J33)</f>
        <v>0</v>
      </c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969"/>
    </row>
    <row r="28" spans="1:33" ht="20.399999999999999" hidden="1" customHeight="1" x14ac:dyDescent="0.6">
      <c r="A28" s="127" t="s">
        <v>30</v>
      </c>
      <c r="B28" s="94" t="str">
        <f>[4]ระบบการควบคุมฯ!B131</f>
        <v>งบดำเนินงาน   69112xx</v>
      </c>
      <c r="C28" s="119"/>
      <c r="D28" s="132"/>
      <c r="E28" s="128">
        <f>+[3]ระบบการควบคุมฯ!E267</f>
        <v>0</v>
      </c>
      <c r="F28" s="117">
        <f>+E28+D28</f>
        <v>0</v>
      </c>
      <c r="G28" s="128">
        <f>+[3]ระบบการควบคุมฯ!G267+[3]ระบบการควบคุมฯ!H267</f>
        <v>0</v>
      </c>
      <c r="H28" s="128">
        <f>+[3]ระบบการควบคุมฯ!I267+[3]ระบบการควบคุมฯ!J267</f>
        <v>0</v>
      </c>
      <c r="I28" s="128">
        <f>+[3]ระบบการควบคุมฯ!K267+[3]ระบบการควบคุมฯ!L267</f>
        <v>0</v>
      </c>
      <c r="J28" s="128">
        <f t="shared" ref="J28:J33" si="6">+F28-G28-H28-I28</f>
        <v>0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97" t="s">
        <v>13</v>
      </c>
    </row>
    <row r="29" spans="1:33" ht="55.95" hidden="1" customHeight="1" x14ac:dyDescent="0.6">
      <c r="A29" s="127" t="s">
        <v>31</v>
      </c>
      <c r="B29" s="94" t="str">
        <f>[4]ระบบการควบคุมฯ!B132</f>
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</c>
      <c r="C29" s="119"/>
      <c r="D29" s="132"/>
      <c r="E29" s="128">
        <f>+[3]ระบบการควบคุมฯ!E268</f>
        <v>0</v>
      </c>
      <c r="F29" s="117">
        <f t="shared" ref="F29:F37" si="7">+E29+D29</f>
        <v>0</v>
      </c>
      <c r="G29" s="128">
        <f>+[3]ระบบการควบคุมฯ!G268+[3]ระบบการควบคุมฯ!H268</f>
        <v>0</v>
      </c>
      <c r="H29" s="128">
        <f>+[3]ระบบการควบคุมฯ!I268+[3]ระบบการควบคุมฯ!J268</f>
        <v>0</v>
      </c>
      <c r="I29" s="128">
        <f>+[3]ระบบการควบคุมฯ!K268+[3]ระบบการควบคุมฯ!L268</f>
        <v>0</v>
      </c>
      <c r="J29" s="128">
        <f t="shared" si="6"/>
        <v>0</v>
      </c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97" t="s">
        <v>13</v>
      </c>
    </row>
    <row r="30" spans="1:33" ht="55.95" hidden="1" customHeight="1" x14ac:dyDescent="0.6">
      <c r="A30" s="127" t="s">
        <v>32</v>
      </c>
      <c r="B30" s="98" t="str">
        <f>[4]ระบบการควบคุมฯ!B133</f>
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</c>
      <c r="C30" s="119"/>
      <c r="D30" s="132"/>
      <c r="E30" s="128">
        <f>+[3]ระบบการควบคุมฯ!E269</f>
        <v>0</v>
      </c>
      <c r="F30" s="117">
        <f t="shared" si="7"/>
        <v>0</v>
      </c>
      <c r="G30" s="128">
        <f>+[3]ระบบการควบคุมฯ!G269+[3]ระบบการควบคุมฯ!H269</f>
        <v>0</v>
      </c>
      <c r="H30" s="128">
        <f>+[3]ระบบการควบคุมฯ!I269+[3]ระบบการควบคุมฯ!J269</f>
        <v>0</v>
      </c>
      <c r="I30" s="128">
        <f>+[3]ระบบการควบคุมฯ!K269+[3]ระบบการควบคุมฯ!L269</f>
        <v>0</v>
      </c>
      <c r="J30" s="128">
        <f t="shared" si="6"/>
        <v>0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97" t="s">
        <v>13</v>
      </c>
    </row>
    <row r="31" spans="1:33" ht="17.25" hidden="1" customHeight="1" x14ac:dyDescent="0.6">
      <c r="A31" s="127" t="s">
        <v>33</v>
      </c>
      <c r="B31" s="94" t="str">
        <f>[4]ระบบการควบคุมฯ!B134</f>
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</c>
      <c r="C31" s="119"/>
      <c r="D31" s="132"/>
      <c r="E31" s="128">
        <f>+[3]ระบบการควบคุมฯ!E270</f>
        <v>0</v>
      </c>
      <c r="F31" s="117">
        <f t="shared" si="7"/>
        <v>0</v>
      </c>
      <c r="G31" s="128">
        <f>+[3]ระบบการควบคุมฯ!G270+[3]ระบบการควบคุมฯ!H270</f>
        <v>0</v>
      </c>
      <c r="H31" s="128">
        <f>+[3]ระบบการควบคุมฯ!I270+[3]ระบบการควบคุมฯ!J270</f>
        <v>0</v>
      </c>
      <c r="I31" s="128">
        <f>+[3]ระบบการควบคุมฯ!K270+[3]ระบบการควบคุมฯ!L270</f>
        <v>0</v>
      </c>
      <c r="J31" s="128">
        <f t="shared" si="6"/>
        <v>0</v>
      </c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97" t="s">
        <v>12</v>
      </c>
    </row>
    <row r="32" spans="1:33" ht="21" hidden="1" customHeight="1" x14ac:dyDescent="0.6">
      <c r="A32" s="127" t="s">
        <v>34</v>
      </c>
      <c r="B32" s="98" t="str">
        <f>[4]ระบบการควบคุมฯ!B135</f>
        <v xml:space="preserve">ค่าใช้จ่ายในการนิเทศ ติดตาม โรงเรียนในโครงการวิทยาศาสตร์พลังสิบ ระดับประถมศึกษา  </v>
      </c>
      <c r="C32" s="119"/>
      <c r="D32" s="132"/>
      <c r="E32" s="128">
        <f>+[3]ระบบการควบคุมฯ!E271</f>
        <v>0</v>
      </c>
      <c r="F32" s="117">
        <f t="shared" si="7"/>
        <v>0</v>
      </c>
      <c r="G32" s="128">
        <f>+[3]ระบบการควบคุมฯ!G271+[3]ระบบการควบคุมฯ!H271</f>
        <v>0</v>
      </c>
      <c r="H32" s="128">
        <f>+[3]ระบบการควบคุมฯ!I271+[3]ระบบการควบคุมฯ!J271</f>
        <v>0</v>
      </c>
      <c r="I32" s="128">
        <f>+[3]ระบบการควบคุมฯ!K271+[3]ระบบการควบคุมฯ!L271</f>
        <v>0</v>
      </c>
      <c r="J32" s="128">
        <f t="shared" si="6"/>
        <v>0</v>
      </c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97" t="s">
        <v>16</v>
      </c>
    </row>
    <row r="33" spans="1:33" ht="21.6" hidden="1" customHeight="1" x14ac:dyDescent="0.6">
      <c r="A33" s="127" t="s">
        <v>35</v>
      </c>
      <c r="B33" s="98" t="str">
        <f>[4]ระบบการควบคุมฯ!B136</f>
        <v>ค่าสาธารณูปโภค</v>
      </c>
      <c r="C33" s="119"/>
      <c r="D33" s="132"/>
      <c r="E33" s="128">
        <f>+[3]ระบบการควบคุมฯ!E272</f>
        <v>0</v>
      </c>
      <c r="F33" s="117">
        <f t="shared" si="7"/>
        <v>0</v>
      </c>
      <c r="G33" s="128">
        <f>+[3]ระบบการควบคุมฯ!G272+[3]ระบบการควบคุมฯ!H272</f>
        <v>0</v>
      </c>
      <c r="H33" s="128">
        <f>+[3]ระบบการควบคุมฯ!I272+[3]ระบบการควบคุมฯ!J272</f>
        <v>0</v>
      </c>
      <c r="I33" s="128">
        <f>+[3]ระบบการควบคุมฯ!K272+[3]ระบบการควบคุมฯ!L272</f>
        <v>0</v>
      </c>
      <c r="J33" s="128">
        <f t="shared" si="6"/>
        <v>0</v>
      </c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97" t="s">
        <v>17</v>
      </c>
    </row>
    <row r="34" spans="1:33" ht="21" hidden="1" customHeight="1" x14ac:dyDescent="0.6">
      <c r="A34" s="127"/>
      <c r="B34" s="119" t="str">
        <f>[4]ระบบการควบคุมฯ!B137</f>
        <v xml:space="preserve">1.จัดสรรวัดเขียนเขต ค่าใช้จ่ายในการดำเนินงานของโรงเรียนศูนย์วิทยาศาสตร์พลังสิบ ระดับประถมศึกษา 
จำนวนเงิน 10,000.-บาท 2.จัดสรรให้กับโรงเรียนเครือข่ายโครงการวิทยาศาสตร์พลังสิบ ระดับประถมศึกษา จำนวนเงิน
20,000.-บาท  จำนวน 10 โรงเรียน  โรงเรียนละ 2,000.-บาท </v>
      </c>
      <c r="C34" s="119">
        <f>[4]ระบบการควบคุมฯ!C137</f>
        <v>0</v>
      </c>
      <c r="D34" s="128">
        <f>[4]ระบบการควบคุมฯ!F137</f>
        <v>0</v>
      </c>
      <c r="E34" s="128"/>
      <c r="F34" s="117">
        <f t="shared" si="7"/>
        <v>0</v>
      </c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970"/>
    </row>
    <row r="35" spans="1:33" s="13" customFormat="1" ht="37.950000000000003" hidden="1" customHeight="1" x14ac:dyDescent="0.6">
      <c r="A35" s="127"/>
      <c r="B35" s="119">
        <f>[4]ระบบการควบคุมฯ!B138</f>
        <v>0</v>
      </c>
      <c r="C35" s="119">
        <f>[4]ระบบการควบคุมฯ!C138</f>
        <v>0</v>
      </c>
      <c r="D35" s="128">
        <f>[4]ระบบการควบคุมฯ!F138</f>
        <v>0</v>
      </c>
      <c r="E35" s="128"/>
      <c r="F35" s="117">
        <f t="shared" si="7"/>
        <v>0</v>
      </c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970"/>
    </row>
    <row r="36" spans="1:33" s="13" customFormat="1" ht="21" hidden="1" customHeight="1" x14ac:dyDescent="0.6">
      <c r="A36" s="127"/>
      <c r="B36" s="119" t="str">
        <f>[4]ระบบการควบคุมฯ!B139</f>
        <v>งบลงทุน 6911310</v>
      </c>
      <c r="C36" s="119">
        <f>[4]ระบบการควบคุมฯ!C139</f>
        <v>0</v>
      </c>
      <c r="D36" s="128">
        <f>[4]ระบบการควบคุมฯ!F139</f>
        <v>200000</v>
      </c>
      <c r="E36" s="128"/>
      <c r="F36" s="117">
        <f t="shared" si="7"/>
        <v>200000</v>
      </c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970"/>
    </row>
    <row r="37" spans="1:33" s="13" customFormat="1" ht="21" hidden="1" customHeight="1" x14ac:dyDescent="0.6">
      <c r="A37" s="127"/>
      <c r="B37" s="99"/>
      <c r="C37" s="99"/>
      <c r="D37" s="128"/>
      <c r="E37" s="128"/>
      <c r="F37" s="117">
        <f t="shared" si="7"/>
        <v>0</v>
      </c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970"/>
    </row>
    <row r="38" spans="1:33" ht="20.399999999999999" hidden="1" customHeight="1" x14ac:dyDescent="0.6">
      <c r="A38" s="604">
        <v>2.2000000000000002</v>
      </c>
      <c r="B38" s="605" t="str">
        <f>+[4]ระบบการควบคุมฯ!B140</f>
        <v xml:space="preserve">ครุภัณฑ์ห้องปฏิบัติการวิทยาศาสตร์                </v>
      </c>
      <c r="C38" s="606" t="str">
        <f>+[4]ระบบการควบคุมฯ!C140</f>
        <v>ศธ 04002/ว47614 ลว.  31 ตค 68 โอนครั้งที่ 23</v>
      </c>
      <c r="D38" s="126"/>
      <c r="E38" s="126">
        <f>SUM(E39:E47)</f>
        <v>0</v>
      </c>
      <c r="F38" s="126">
        <f>SUM(F39:F47)</f>
        <v>0</v>
      </c>
      <c r="G38" s="126">
        <f>SUM(G39:G47)</f>
        <v>84000</v>
      </c>
      <c r="H38" s="126">
        <f>SUM(H39:H47)</f>
        <v>0</v>
      </c>
      <c r="I38" s="126">
        <f>SUM(I39:I47)</f>
        <v>586348.39</v>
      </c>
      <c r="J38" s="126">
        <f>SUM(J39:J46)</f>
        <v>0</v>
      </c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969"/>
    </row>
    <row r="39" spans="1:33" ht="31.2" hidden="1" customHeight="1" x14ac:dyDescent="0.6">
      <c r="A39" s="120" t="s">
        <v>45</v>
      </c>
      <c r="B39" s="607" t="s">
        <v>55</v>
      </c>
      <c r="C39" s="146" t="str">
        <f>+[4]ระบบการควบคุมฯ!C141</f>
        <v>20004 33006300 3110187</v>
      </c>
      <c r="D39" s="117"/>
      <c r="E39" s="117">
        <f>+[3]ระบบการควบคุมฯ!E277</f>
        <v>0</v>
      </c>
      <c r="F39" s="117">
        <f t="shared" ref="F39:F47" si="8">+E39+D39</f>
        <v>0</v>
      </c>
      <c r="G39" s="117">
        <f>+[3]ระบบการควบคุมฯ!G277+[3]ระบบการควบคุมฯ!H277</f>
        <v>0</v>
      </c>
      <c r="H39" s="117">
        <f>+[3]ระบบการควบคุมฯ!I277+[3]ระบบการควบคุมฯ!J277</f>
        <v>0</v>
      </c>
      <c r="I39" s="117">
        <f>+[3]ระบบการควบคุมฯ!K277+[3]ระบบการควบคุมฯ!L277</f>
        <v>0</v>
      </c>
      <c r="J39" s="117">
        <f t="shared" ref="J39:J47" si="9">+F39-G39-H39-I39</f>
        <v>0</v>
      </c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47" t="s">
        <v>14</v>
      </c>
    </row>
    <row r="40" spans="1:33" ht="74.400000000000006" hidden="1" customHeight="1" x14ac:dyDescent="0.6">
      <c r="A40" s="120" t="s">
        <v>46</v>
      </c>
      <c r="B40" s="608" t="str">
        <f>+[4]ระบบการควบคุมฯ!B142</f>
        <v xml:space="preserve"> โรงเรียนชุมชนบึงบา</v>
      </c>
      <c r="C40" s="608" t="str">
        <f>+[4]ระบบการควบคุมฯ!C142</f>
        <v>20004 33006300 3110188</v>
      </c>
      <c r="D40" s="117"/>
      <c r="E40" s="117">
        <f>+[3]ระบบการควบคุมฯ!E278</f>
        <v>0</v>
      </c>
      <c r="F40" s="117">
        <f t="shared" si="8"/>
        <v>0</v>
      </c>
      <c r="G40" s="117">
        <f>+[3]ระบบการควบคุมฯ!G278+[3]ระบบการควบคุมฯ!H278</f>
        <v>0</v>
      </c>
      <c r="H40" s="117">
        <f>+[3]ระบบการควบคุมฯ!I278+[3]ระบบการควบคุมฯ!J278</f>
        <v>0</v>
      </c>
      <c r="I40" s="117">
        <f>+[3]ระบบการควบคุมฯ!K278+[3]ระบบการควบคุมฯ!L278</f>
        <v>0</v>
      </c>
      <c r="J40" s="117">
        <f t="shared" si="9"/>
        <v>0</v>
      </c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47" t="s">
        <v>13</v>
      </c>
    </row>
    <row r="41" spans="1:33" ht="55.95" hidden="1" customHeight="1" x14ac:dyDescent="0.6">
      <c r="A41" s="120" t="s">
        <v>47</v>
      </c>
      <c r="B41" s="608" t="str">
        <f>+[3]ระบบการควบคุมฯ!B279</f>
        <v>งบรายจ่ายอื่น 6911500</v>
      </c>
      <c r="C41" s="608" t="str">
        <f>+[3]ระบบการควบคุมฯ!C279</f>
        <v>20004 31006200 5000007</v>
      </c>
      <c r="D41" s="117"/>
      <c r="E41" s="117">
        <f>+[3]ระบบการควบคุมฯ!E279</f>
        <v>0</v>
      </c>
      <c r="F41" s="117">
        <f t="shared" si="8"/>
        <v>0</v>
      </c>
      <c r="G41" s="117">
        <f>+[3]ระบบการควบคุมฯ!G279+[3]ระบบการควบคุมฯ!H279</f>
        <v>0</v>
      </c>
      <c r="H41" s="117">
        <f>+[3]ระบบการควบคุมฯ!I279+[3]ระบบการควบคุมฯ!J279</f>
        <v>0</v>
      </c>
      <c r="I41" s="117">
        <f>+[3]ระบบการควบคุมฯ!K279+[3]ระบบการควบคุมฯ!L279</f>
        <v>0</v>
      </c>
      <c r="J41" s="117">
        <f t="shared" si="9"/>
        <v>0</v>
      </c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47" t="s">
        <v>14</v>
      </c>
    </row>
    <row r="42" spans="1:33" ht="74.400000000000006" hidden="1" customHeight="1" x14ac:dyDescent="0.6">
      <c r="A42" s="120" t="s">
        <v>52</v>
      </c>
      <c r="B42" s="608" t="str">
        <f>+[3]ระบบการควบคุมฯ!B280</f>
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</c>
      <c r="C42" s="608" t="str">
        <f>+[3]ระบบการควบคุมฯ!C280</f>
        <v>ศธ 04002/ว58 ลว. 9 มค 66 โอนครั้งที่ 176</v>
      </c>
      <c r="D42" s="117"/>
      <c r="E42" s="117">
        <f>+[3]ระบบการควบคุมฯ!E280</f>
        <v>0</v>
      </c>
      <c r="F42" s="117">
        <f t="shared" si="8"/>
        <v>0</v>
      </c>
      <c r="G42" s="117">
        <f>+[3]ระบบการควบคุมฯ!G280+[3]ระบบการควบคุมฯ!H280</f>
        <v>0</v>
      </c>
      <c r="H42" s="117">
        <f>+[3]ระบบการควบคุมฯ!I280+[3]ระบบการควบคุมฯ!J280</f>
        <v>0</v>
      </c>
      <c r="I42" s="117">
        <f>+[3]ระบบการควบคุมฯ!K280+[3]ระบบการควบคุมฯ!L280</f>
        <v>0</v>
      </c>
      <c r="J42" s="117">
        <f t="shared" si="9"/>
        <v>0</v>
      </c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47" t="s">
        <v>14</v>
      </c>
    </row>
    <row r="43" spans="1:33" ht="21.6" hidden="1" customHeight="1" x14ac:dyDescent="0.6">
      <c r="A43" s="120" t="s">
        <v>53</v>
      </c>
      <c r="B43" s="608" t="str">
        <f>+[3]ระบบการควบคุมฯ!B281</f>
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</c>
      <c r="C43" s="608" t="str">
        <f>+[4]ระบบการควบคุมฯ!C145</f>
        <v>ศธ 04002/ว47614 ลว.  31 ตค 68 โอนครั้งที่ 23</v>
      </c>
      <c r="D43" s="117"/>
      <c r="E43" s="117">
        <f>+[3]ระบบการควบคุมฯ!E281</f>
        <v>0</v>
      </c>
      <c r="F43" s="117">
        <f t="shared" si="8"/>
        <v>0</v>
      </c>
      <c r="G43" s="117">
        <f>+[3]ระบบการควบคุมฯ!G281+[3]ระบบการควบคุมฯ!H281</f>
        <v>0</v>
      </c>
      <c r="H43" s="117">
        <f>+[3]ระบบการควบคุมฯ!I281+[3]ระบบการควบคุมฯ!J281</f>
        <v>0</v>
      </c>
      <c r="I43" s="117">
        <f>+[3]ระบบการควบคุมฯ!K281+[3]ระบบการควบคุมฯ!L281</f>
        <v>0</v>
      </c>
      <c r="J43" s="117">
        <f t="shared" si="9"/>
        <v>0</v>
      </c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47" t="s">
        <v>13</v>
      </c>
    </row>
    <row r="44" spans="1:33" s="13" customFormat="1" ht="55.95" hidden="1" customHeight="1" x14ac:dyDescent="0.6">
      <c r="A44" s="120" t="s">
        <v>54</v>
      </c>
      <c r="B44" s="608">
        <f>+[3]ระบบการควบคุมฯ!B282</f>
        <v>0</v>
      </c>
      <c r="C44" s="608">
        <f>+[3]ระบบการควบคุมฯ!C282</f>
        <v>0</v>
      </c>
      <c r="D44" s="117"/>
      <c r="E44" s="117">
        <f>+[3]ระบบการควบคุมฯ!E282</f>
        <v>0</v>
      </c>
      <c r="F44" s="117">
        <f t="shared" si="8"/>
        <v>0</v>
      </c>
      <c r="G44" s="117">
        <f>+[3]ระบบการควบคุมฯ!G282+[3]ระบบการควบคุมฯ!H282</f>
        <v>0</v>
      </c>
      <c r="H44" s="117">
        <f>+[3]ระบบการควบคุมฯ!I282+[3]ระบบการควบคุมฯ!J282</f>
        <v>0</v>
      </c>
      <c r="I44" s="117">
        <f>+[3]ระบบการควบคุมฯ!K282+[3]ระบบการควบคุมฯ!L282</f>
        <v>0</v>
      </c>
      <c r="J44" s="117">
        <f t="shared" si="9"/>
        <v>0</v>
      </c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47" t="s">
        <v>13</v>
      </c>
    </row>
    <row r="45" spans="1:33" ht="55.95" hidden="1" customHeight="1" x14ac:dyDescent="0.6">
      <c r="A45" s="120" t="s">
        <v>59</v>
      </c>
      <c r="B45" s="608">
        <f>+[3]ระบบการควบคุมฯ!B283</f>
        <v>0</v>
      </c>
      <c r="C45" s="608">
        <f>+[3]ระบบการควบคุมฯ!C283</f>
        <v>0</v>
      </c>
      <c r="D45" s="117"/>
      <c r="E45" s="117">
        <f>+[3]ระบบการควบคุมฯ!E283</f>
        <v>0</v>
      </c>
      <c r="F45" s="117">
        <f t="shared" si="8"/>
        <v>0</v>
      </c>
      <c r="G45" s="117">
        <f>+[3]ระบบการควบคุมฯ!G283+[3]ระบบการควบคุมฯ!H283</f>
        <v>0</v>
      </c>
      <c r="H45" s="117">
        <f>+[3]ระบบการควบคุมฯ!I283+[3]ระบบการควบคุมฯ!J283</f>
        <v>0</v>
      </c>
      <c r="I45" s="117">
        <f>+[3]ระบบการควบคุมฯ!K283+[3]ระบบการควบคุมฯ!L283</f>
        <v>0</v>
      </c>
      <c r="J45" s="117">
        <f t="shared" si="9"/>
        <v>0</v>
      </c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47" t="s">
        <v>13</v>
      </c>
    </row>
    <row r="46" spans="1:33" s="13" customFormat="1" ht="55.95" hidden="1" customHeight="1" x14ac:dyDescent="0.6">
      <c r="A46" s="120" t="s">
        <v>60</v>
      </c>
      <c r="B46" s="608">
        <f>+[3]ระบบการควบคุมฯ!B284</f>
        <v>0</v>
      </c>
      <c r="C46" s="608">
        <f>+[3]ระบบการควบคุมฯ!C284</f>
        <v>0</v>
      </c>
      <c r="D46" s="117"/>
      <c r="E46" s="117">
        <f>+[3]ระบบการควบคุมฯ!E284</f>
        <v>0</v>
      </c>
      <c r="F46" s="117">
        <f t="shared" si="8"/>
        <v>0</v>
      </c>
      <c r="G46" s="117">
        <f>+[3]ระบบการควบคุมฯ!G284+[3]ระบบการควบคุมฯ!H284</f>
        <v>0</v>
      </c>
      <c r="H46" s="117">
        <f>+[3]ระบบการควบคุมฯ!I284+[3]ระบบการควบคุมฯ!J284</f>
        <v>0</v>
      </c>
      <c r="I46" s="117">
        <f>+[3]ระบบการควบคุมฯ!K284+[3]ระบบการควบคุมฯ!L284</f>
        <v>0</v>
      </c>
      <c r="J46" s="117">
        <f t="shared" si="9"/>
        <v>0</v>
      </c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47" t="s">
        <v>16</v>
      </c>
    </row>
    <row r="47" spans="1:33" s="13" customFormat="1" ht="37.200000000000003" customHeight="1" x14ac:dyDescent="0.6">
      <c r="A47" s="120" t="s">
        <v>61</v>
      </c>
      <c r="B47" s="608" t="str">
        <f>+[3]ระบบการควบคุมฯ!B285</f>
        <v>โครงการโรงเรียนคุณภาพ</v>
      </c>
      <c r="C47" s="608" t="str">
        <f>+[3]ระบบการควบคุมฯ!C285</f>
        <v>20004 3300 B800</v>
      </c>
      <c r="D47" s="117"/>
      <c r="E47" s="117">
        <f>+[3]ระบบการควบคุมฯ!E285</f>
        <v>0</v>
      </c>
      <c r="F47" s="117">
        <f t="shared" si="8"/>
        <v>0</v>
      </c>
      <c r="G47" s="117">
        <f>+[3]ระบบการควบคุมฯ!G285+[3]ระบบการควบคุมฯ!H285</f>
        <v>84000</v>
      </c>
      <c r="H47" s="117">
        <f>+[3]ระบบการควบคุมฯ!I285+[3]ระบบการควบคุมฯ!J285</f>
        <v>0</v>
      </c>
      <c r="I47" s="117">
        <f>+[3]ระบบการควบคุมฯ!K285+[3]ระบบการควบคุมฯ!L285</f>
        <v>586348.39</v>
      </c>
      <c r="J47" s="117">
        <f t="shared" si="9"/>
        <v>-670348.39</v>
      </c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47" t="s">
        <v>16</v>
      </c>
    </row>
    <row r="48" spans="1:33" s="13" customFormat="1" ht="37.200000000000003" customHeight="1" x14ac:dyDescent="0.6">
      <c r="A48" s="609">
        <f>+[7]ระบบการควบคุมฯ!A691</f>
        <v>0</v>
      </c>
      <c r="B48" s="610" t="str">
        <f>+[7]ระบบการควบคุมฯ!B691</f>
        <v>ผลผลิตผู้จบการศึกษาขั้นพื้นฐาน</v>
      </c>
      <c r="C48" s="611" t="str">
        <f>[7]ระบบการควบคุมฯ!C692</f>
        <v>20004 3720 1000 2000000</v>
      </c>
      <c r="D48" s="134">
        <f>+D49</f>
        <v>822710</v>
      </c>
      <c r="E48" s="134">
        <f t="shared" ref="E48:AE49" si="10">+E49</f>
        <v>177290</v>
      </c>
      <c r="F48" s="134">
        <f t="shared" si="10"/>
        <v>1000000</v>
      </c>
      <c r="G48" s="134">
        <f t="shared" si="10"/>
        <v>0</v>
      </c>
      <c r="H48" s="134">
        <f t="shared" si="10"/>
        <v>0</v>
      </c>
      <c r="I48" s="134">
        <f t="shared" si="10"/>
        <v>10062.040000000001</v>
      </c>
      <c r="J48" s="134">
        <f t="shared" si="10"/>
        <v>989937.96</v>
      </c>
      <c r="K48" s="134">
        <f t="shared" si="10"/>
        <v>1367290</v>
      </c>
      <c r="L48" s="134">
        <f t="shared" si="10"/>
        <v>1132710</v>
      </c>
      <c r="M48" s="134">
        <f t="shared" si="10"/>
        <v>2500000</v>
      </c>
      <c r="N48" s="134">
        <f t="shared" si="10"/>
        <v>0</v>
      </c>
      <c r="O48" s="134">
        <f t="shared" si="10"/>
        <v>0</v>
      </c>
      <c r="P48" s="134">
        <f t="shared" si="10"/>
        <v>1870647.48</v>
      </c>
      <c r="Q48" s="134">
        <f t="shared" si="10"/>
        <v>629352.52</v>
      </c>
      <c r="R48" s="134">
        <f t="shared" si="10"/>
        <v>0</v>
      </c>
      <c r="S48" s="134">
        <f t="shared" si="10"/>
        <v>0</v>
      </c>
      <c r="T48" s="134">
        <f t="shared" si="10"/>
        <v>0</v>
      </c>
      <c r="U48" s="134">
        <f t="shared" si="10"/>
        <v>0</v>
      </c>
      <c r="V48" s="134">
        <f t="shared" si="10"/>
        <v>0</v>
      </c>
      <c r="W48" s="134">
        <f t="shared" si="10"/>
        <v>0</v>
      </c>
      <c r="X48" s="134">
        <f t="shared" si="10"/>
        <v>0</v>
      </c>
      <c r="Y48" s="134">
        <f t="shared" si="10"/>
        <v>2190000</v>
      </c>
      <c r="Z48" s="134">
        <f t="shared" si="10"/>
        <v>1310000</v>
      </c>
      <c r="AA48" s="134">
        <f t="shared" si="10"/>
        <v>3500000</v>
      </c>
      <c r="AB48" s="134">
        <f t="shared" si="10"/>
        <v>0</v>
      </c>
      <c r="AC48" s="134">
        <f t="shared" si="10"/>
        <v>0</v>
      </c>
      <c r="AD48" s="134">
        <f t="shared" si="10"/>
        <v>1880709.52</v>
      </c>
      <c r="AE48" s="134">
        <f t="shared" si="10"/>
        <v>1619290.48</v>
      </c>
      <c r="AF48" s="134"/>
      <c r="AG48" s="971"/>
    </row>
    <row r="49" spans="1:33" s="13" customFormat="1" ht="55.8" x14ac:dyDescent="0.6">
      <c r="A49" s="135">
        <f>+[7]ระบบการควบคุมฯ!A712</f>
        <v>1.4</v>
      </c>
      <c r="B49" s="102" t="s">
        <v>220</v>
      </c>
      <c r="C49" s="136" t="str">
        <f>+[7]ระบบการควบคุมฯ!C712</f>
        <v>20004 69 00148 00000</v>
      </c>
      <c r="D49" s="137">
        <f>+D50</f>
        <v>822710</v>
      </c>
      <c r="E49" s="137">
        <f>+E50</f>
        <v>177290</v>
      </c>
      <c r="F49" s="137">
        <f>SUM(D49:E49)</f>
        <v>1000000</v>
      </c>
      <c r="G49" s="137">
        <f>+G50</f>
        <v>0</v>
      </c>
      <c r="H49" s="137">
        <f>+H50</f>
        <v>0</v>
      </c>
      <c r="I49" s="137">
        <f>+I50</f>
        <v>10062.040000000001</v>
      </c>
      <c r="J49" s="137">
        <f>+J50</f>
        <v>989937.96</v>
      </c>
      <c r="K49" s="137">
        <f t="shared" si="10"/>
        <v>1367290</v>
      </c>
      <c r="L49" s="137">
        <f t="shared" si="10"/>
        <v>1132710</v>
      </c>
      <c r="M49" s="137">
        <f t="shared" ref="M49" si="11">SUM(K49:L49)</f>
        <v>2500000</v>
      </c>
      <c r="N49" s="137">
        <f t="shared" si="10"/>
        <v>0</v>
      </c>
      <c r="O49" s="137">
        <f t="shared" si="10"/>
        <v>0</v>
      </c>
      <c r="P49" s="137">
        <f t="shared" si="10"/>
        <v>1870647.48</v>
      </c>
      <c r="Q49" s="137">
        <f t="shared" si="10"/>
        <v>629352.52</v>
      </c>
      <c r="R49" s="137">
        <f t="shared" si="10"/>
        <v>0</v>
      </c>
      <c r="S49" s="137">
        <f t="shared" si="10"/>
        <v>0</v>
      </c>
      <c r="T49" s="137">
        <f t="shared" ref="T49" si="12">SUM(R49:S49)</f>
        <v>0</v>
      </c>
      <c r="U49" s="137">
        <f t="shared" si="10"/>
        <v>0</v>
      </c>
      <c r="V49" s="137">
        <f t="shared" si="10"/>
        <v>0</v>
      </c>
      <c r="W49" s="137">
        <f t="shared" si="10"/>
        <v>0</v>
      </c>
      <c r="X49" s="137">
        <f t="shared" si="10"/>
        <v>0</v>
      </c>
      <c r="Y49" s="137">
        <f t="shared" si="10"/>
        <v>2190000</v>
      </c>
      <c r="Z49" s="137">
        <f t="shared" si="10"/>
        <v>1310000</v>
      </c>
      <c r="AA49" s="137">
        <f t="shared" ref="AA49" si="13">SUM(Y49:Z49)</f>
        <v>3500000</v>
      </c>
      <c r="AB49" s="137">
        <f t="shared" si="10"/>
        <v>0</v>
      </c>
      <c r="AC49" s="137">
        <f t="shared" si="10"/>
        <v>0</v>
      </c>
      <c r="AD49" s="137">
        <f t="shared" si="10"/>
        <v>1880709.52</v>
      </c>
      <c r="AE49" s="137">
        <f t="shared" si="10"/>
        <v>1619290.48</v>
      </c>
      <c r="AF49" s="137"/>
      <c r="AG49" s="612"/>
    </row>
    <row r="50" spans="1:33" s="13" customFormat="1" x14ac:dyDescent="0.6">
      <c r="A50" s="113"/>
      <c r="B50" s="93" t="str">
        <f>[7]ระบบการควบคุมฯ!B692</f>
        <v xml:space="preserve"> รวมงบดำเนินงาน 69112xx</v>
      </c>
      <c r="C50" s="114" t="str">
        <f>[4]ระบบการควบคุมฯ!C152</f>
        <v>20004 3320 6300 200000</v>
      </c>
      <c r="D50" s="115">
        <f t="shared" ref="D50:AE50" si="14">+D51+D65</f>
        <v>822710</v>
      </c>
      <c r="E50" s="115">
        <f t="shared" si="14"/>
        <v>177290</v>
      </c>
      <c r="F50" s="115">
        <f t="shared" si="14"/>
        <v>1000000</v>
      </c>
      <c r="G50" s="115">
        <f t="shared" si="14"/>
        <v>0</v>
      </c>
      <c r="H50" s="115">
        <f t="shared" si="14"/>
        <v>0</v>
      </c>
      <c r="I50" s="115">
        <f t="shared" si="14"/>
        <v>10062.040000000001</v>
      </c>
      <c r="J50" s="115">
        <f t="shared" si="14"/>
        <v>989937.96</v>
      </c>
      <c r="K50" s="115">
        <f t="shared" si="14"/>
        <v>1367290</v>
      </c>
      <c r="L50" s="115">
        <f t="shared" si="14"/>
        <v>1132710</v>
      </c>
      <c r="M50" s="115">
        <f t="shared" si="14"/>
        <v>2500000</v>
      </c>
      <c r="N50" s="115">
        <f t="shared" si="14"/>
        <v>0</v>
      </c>
      <c r="O50" s="115">
        <f t="shared" si="14"/>
        <v>0</v>
      </c>
      <c r="P50" s="115">
        <f t="shared" si="14"/>
        <v>1870647.48</v>
      </c>
      <c r="Q50" s="115">
        <f t="shared" si="14"/>
        <v>629352.52</v>
      </c>
      <c r="R50" s="115">
        <f t="shared" si="14"/>
        <v>0</v>
      </c>
      <c r="S50" s="115">
        <f t="shared" si="14"/>
        <v>0</v>
      </c>
      <c r="T50" s="115">
        <f t="shared" si="14"/>
        <v>0</v>
      </c>
      <c r="U50" s="115">
        <f t="shared" si="14"/>
        <v>0</v>
      </c>
      <c r="V50" s="115">
        <f t="shared" si="14"/>
        <v>0</v>
      </c>
      <c r="W50" s="115">
        <f t="shared" si="14"/>
        <v>0</v>
      </c>
      <c r="X50" s="115">
        <f t="shared" si="14"/>
        <v>0</v>
      </c>
      <c r="Y50" s="115">
        <f t="shared" si="14"/>
        <v>2190000</v>
      </c>
      <c r="Z50" s="115">
        <f t="shared" si="14"/>
        <v>1310000</v>
      </c>
      <c r="AA50" s="115">
        <f t="shared" si="14"/>
        <v>3500000</v>
      </c>
      <c r="AB50" s="115">
        <f t="shared" si="14"/>
        <v>0</v>
      </c>
      <c r="AC50" s="115">
        <f t="shared" si="14"/>
        <v>0</v>
      </c>
      <c r="AD50" s="115">
        <f t="shared" si="14"/>
        <v>1880709.52</v>
      </c>
      <c r="AE50" s="115">
        <f t="shared" si="14"/>
        <v>1619290.48</v>
      </c>
      <c r="AF50" s="115"/>
      <c r="AG50" s="972"/>
    </row>
    <row r="51" spans="1:33" s="13" customFormat="1" ht="74.400000000000006" x14ac:dyDescent="0.6">
      <c r="A51" s="138" t="str">
        <f>+[7]ระบบการควบคุมฯ!A719</f>
        <v>1.4.1</v>
      </c>
      <c r="B51" s="139" t="str">
        <f>+[7]ระบบการควบคุมฯ!B719</f>
        <v>งบประจำ บริหารจัดการสำนักงาน 790,000 บาท</v>
      </c>
      <c r="C51" s="123" t="str">
        <f>+C49</f>
        <v>20004 69 00148 00000</v>
      </c>
      <c r="D51" s="124">
        <f t="shared" ref="D51:AE51" si="15">SUM(D52:D64)</f>
        <v>822710</v>
      </c>
      <c r="E51" s="124">
        <f t="shared" si="15"/>
        <v>0</v>
      </c>
      <c r="F51" s="124">
        <f t="shared" si="15"/>
        <v>822710</v>
      </c>
      <c r="G51" s="124">
        <f t="shared" si="15"/>
        <v>0</v>
      </c>
      <c r="H51" s="124">
        <f t="shared" si="15"/>
        <v>0</v>
      </c>
      <c r="I51" s="124">
        <f t="shared" si="15"/>
        <v>10062.040000000001</v>
      </c>
      <c r="J51" s="124">
        <f t="shared" si="15"/>
        <v>812647.96</v>
      </c>
      <c r="K51" s="124">
        <f t="shared" si="15"/>
        <v>1367290</v>
      </c>
      <c r="L51" s="124">
        <f t="shared" si="15"/>
        <v>0</v>
      </c>
      <c r="M51" s="124">
        <f t="shared" si="15"/>
        <v>1367290</v>
      </c>
      <c r="N51" s="124">
        <f t="shared" si="15"/>
        <v>0</v>
      </c>
      <c r="O51" s="124">
        <f t="shared" si="15"/>
        <v>0</v>
      </c>
      <c r="P51" s="124">
        <f t="shared" si="15"/>
        <v>1272633.48</v>
      </c>
      <c r="Q51" s="124">
        <f t="shared" si="15"/>
        <v>94656.520000000019</v>
      </c>
      <c r="R51" s="124">
        <f t="shared" si="15"/>
        <v>0</v>
      </c>
      <c r="S51" s="124">
        <f t="shared" si="15"/>
        <v>0</v>
      </c>
      <c r="T51" s="124">
        <f t="shared" si="15"/>
        <v>0</v>
      </c>
      <c r="U51" s="124">
        <f t="shared" si="15"/>
        <v>0</v>
      </c>
      <c r="V51" s="124">
        <f t="shared" si="15"/>
        <v>0</v>
      </c>
      <c r="W51" s="124">
        <f t="shared" si="15"/>
        <v>0</v>
      </c>
      <c r="X51" s="124">
        <f t="shared" si="15"/>
        <v>0</v>
      </c>
      <c r="Y51" s="124">
        <f t="shared" si="15"/>
        <v>2190000</v>
      </c>
      <c r="Z51" s="124">
        <f t="shared" si="15"/>
        <v>0</v>
      </c>
      <c r="AA51" s="124">
        <f t="shared" si="15"/>
        <v>2190000</v>
      </c>
      <c r="AB51" s="124">
        <f t="shared" si="15"/>
        <v>0</v>
      </c>
      <c r="AC51" s="124">
        <f t="shared" si="15"/>
        <v>0</v>
      </c>
      <c r="AD51" s="124">
        <f t="shared" si="15"/>
        <v>1282695.52</v>
      </c>
      <c r="AE51" s="124">
        <f t="shared" si="15"/>
        <v>907304.48</v>
      </c>
      <c r="AF51" s="124"/>
      <c r="AG51" s="140" t="s">
        <v>14</v>
      </c>
    </row>
    <row r="52" spans="1:33" s="13" customFormat="1" ht="20.399999999999999" hidden="1" customHeight="1" x14ac:dyDescent="0.6">
      <c r="A52" s="141">
        <f>+[7]ระบบการควบคุมฯ!A720</f>
        <v>1</v>
      </c>
      <c r="B52" s="143" t="str">
        <f>+[7]ระบบการควบคุมฯ!B839</f>
        <v>ค่าสาธารณูปโภค    900,000 บาท อนุมัตครั้งที่ 1 300,000 บาท ครั้งที่ 2  140,000 บาท</v>
      </c>
      <c r="C52" s="143" t="str">
        <f>+[7]ระบบการควบคุมฯ!C838</f>
        <v>ศธ04002/ว46832 ลว.17 ต.ค. 68 ครั้งที่ 7  2,000,000 บาท</v>
      </c>
      <c r="D52" s="144">
        <f>[7]ระบบการควบคุมฯ!F720</f>
        <v>0</v>
      </c>
      <c r="E52" s="144"/>
      <c r="F52" s="121">
        <f>SUM(D52:E52)</f>
        <v>0</v>
      </c>
      <c r="G52" s="131">
        <f>+[7]ระบบการควบคุมฯ!G720+[7]ระบบการควบคุมฯ!H720</f>
        <v>0</v>
      </c>
      <c r="H52" s="131">
        <f>+[7]ระบบการควบคุมฯ!I720+[7]ระบบการควบคุมฯ!J720</f>
        <v>0</v>
      </c>
      <c r="I52" s="131">
        <f>+[7]ระบบการควบคุมฯ!K720+[7]ระบบการควบคุมฯ!L720</f>
        <v>0</v>
      </c>
      <c r="J52" s="131">
        <f>+F52-G52-H52-I52</f>
        <v>0</v>
      </c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>
        <f t="shared" ref="Y52:Z59" si="16">+R52+K52+D52</f>
        <v>0</v>
      </c>
      <c r="Z52" s="131">
        <f t="shared" si="16"/>
        <v>0</v>
      </c>
      <c r="AA52" s="131">
        <f t="shared" ref="AA52:AA59" si="17">SUM(Y52:Z52)</f>
        <v>0</v>
      </c>
      <c r="AB52" s="131">
        <f t="shared" ref="AB52:AD59" si="18">+G52+N52+U52</f>
        <v>0</v>
      </c>
      <c r="AC52" s="131">
        <f t="shared" si="18"/>
        <v>0</v>
      </c>
      <c r="AD52" s="131">
        <f t="shared" si="18"/>
        <v>0</v>
      </c>
      <c r="AE52" s="131">
        <f t="shared" ref="AE52:AE59" si="19">+AA52-AB52-AC52-AD52</f>
        <v>0</v>
      </c>
      <c r="AF52" s="131"/>
      <c r="AG52" s="44"/>
    </row>
    <row r="53" spans="1:33" ht="20.399999999999999" hidden="1" customHeight="1" x14ac:dyDescent="0.6">
      <c r="A53" s="127" t="str">
        <f>+[7]ระบบการควบคุมฯ!A721</f>
        <v>1)</v>
      </c>
      <c r="B53" s="973" t="str">
        <f>+[7]ระบบการควบคุมฯ!B839</f>
        <v>ค่าสาธารณูปโภค    900,000 บาท อนุมัตครั้งที่ 1 300,000 บาท ครั้งที่ 2  140,000 บาท</v>
      </c>
      <c r="C53" s="973" t="str">
        <f>+[7]ระบบการควบคุมฯ!C839</f>
        <v>ศธ04002/ว46832 ลว.17 ต.ค. 68 ครั้งที่ 7  2,000,000 บาท</v>
      </c>
      <c r="D53" s="142">
        <f>+[7]ระบบการควบคุมฯ!F721</f>
        <v>180000</v>
      </c>
      <c r="E53" s="974"/>
      <c r="F53" s="117">
        <f>SUM(D53:E53)</f>
        <v>180000</v>
      </c>
      <c r="G53" s="128">
        <f>+[7]ระบบการควบคุมฯ!G721+[7]ระบบการควบคุมฯ!H721</f>
        <v>0</v>
      </c>
      <c r="H53" s="128">
        <f>+[7]ระบบการควบคุมฯ!I721+[7]ระบบการควบคุมฯ!J721</f>
        <v>0</v>
      </c>
      <c r="I53" s="128">
        <f>+[7]ระบบการควบคุมฯ!K721+[7]ระบบการควบคุมฯ!L721</f>
        <v>10062.040000000001</v>
      </c>
      <c r="J53" s="128">
        <f>+F53-G53-H53-I53</f>
        <v>169937.96</v>
      </c>
      <c r="K53" s="142">
        <f>+[7]ระบบการควบคุมฯ!E839</f>
        <v>440000</v>
      </c>
      <c r="L53" s="975"/>
      <c r="M53" s="117">
        <f>SUM(K53:K53)</f>
        <v>440000</v>
      </c>
      <c r="N53" s="128">
        <f>+[7]ระบบการควบคุมฯ!G839+[7]ระบบการควบคุมฯ!H839</f>
        <v>0</v>
      </c>
      <c r="O53" s="128"/>
      <c r="P53" s="128">
        <f>+[7]ระบบการควบคุมฯ!K839+[7]ระบบการควบคุมฯ!L839</f>
        <v>414297.93</v>
      </c>
      <c r="Q53" s="128">
        <f>+M53-N53-O53-P53</f>
        <v>25702.070000000007</v>
      </c>
      <c r="R53" s="128"/>
      <c r="S53" s="128"/>
      <c r="T53" s="128"/>
      <c r="U53" s="128"/>
      <c r="V53" s="128"/>
      <c r="W53" s="128"/>
      <c r="X53" s="128"/>
      <c r="Y53" s="128">
        <f t="shared" si="16"/>
        <v>620000</v>
      </c>
      <c r="Z53" s="128">
        <f t="shared" si="16"/>
        <v>0</v>
      </c>
      <c r="AA53" s="128">
        <f t="shared" si="17"/>
        <v>620000</v>
      </c>
      <c r="AB53" s="128">
        <f t="shared" si="18"/>
        <v>0</v>
      </c>
      <c r="AC53" s="128">
        <f t="shared" si="18"/>
        <v>0</v>
      </c>
      <c r="AD53" s="128">
        <f t="shared" si="18"/>
        <v>424359.97</v>
      </c>
      <c r="AE53" s="128">
        <f t="shared" si="19"/>
        <v>195640.03000000003</v>
      </c>
      <c r="AF53" s="128"/>
      <c r="AG53" s="97" t="s">
        <v>14</v>
      </c>
    </row>
    <row r="54" spans="1:33" ht="74.400000000000006" x14ac:dyDescent="0.6">
      <c r="A54" s="127" t="str">
        <f>+[7]ระบบการควบคุมฯ!A841</f>
        <v>2)</v>
      </c>
      <c r="B54" s="973" t="str">
        <f>+[7]ระบบการควบคุมฯ!B841</f>
        <v>ค้าจ้างเหมาบริการ ลูกจ้างสพป.ปท.2 15000x5คนx12 เดือน 900,000 บาท จัดสรรครั้งที่ 1  225,000 บาท</v>
      </c>
      <c r="C54" s="973" t="str">
        <f>+[7]ระบบการควบคุมฯ!C841</f>
        <v>ศธ04002/ว46832 ลว.17 ต.ค. 68 ครั้งที่ 7  2,000,000 บาท</v>
      </c>
      <c r="D54" s="142">
        <f>+[7]ระบบการควบคุมฯ!F722</f>
        <v>170000</v>
      </c>
      <c r="E54" s="142"/>
      <c r="F54" s="117">
        <f>SUM(D54:E54)</f>
        <v>170000</v>
      </c>
      <c r="G54" s="128">
        <f>+[7]ระบบการควบคุมฯ!G722+[7]ระบบการควบคุมฯ!H722</f>
        <v>0</v>
      </c>
      <c r="H54" s="128">
        <f>+[7]ระบบการควบคุมฯ!I722+[7]ระบบการควบคุมฯ!J722</f>
        <v>0</v>
      </c>
      <c r="I54" s="128">
        <f>+[7]ระบบการควบคุมฯ!K722+[7]ระบบการควบคุมฯ!L722</f>
        <v>0</v>
      </c>
      <c r="J54" s="128">
        <f t="shared" ref="J54:J59" si="20">+F54-G54-H54-I54</f>
        <v>170000</v>
      </c>
      <c r="K54" s="142">
        <f>+[7]ระบบการควบคุมฯ!E841</f>
        <v>430000</v>
      </c>
      <c r="L54" s="975"/>
      <c r="M54" s="117">
        <f>SUM(K54:K54)</f>
        <v>430000</v>
      </c>
      <c r="N54" s="128">
        <f>+[7]ระบบการควบคุมฯ!G841+[7]ระบบการควบคุมฯ!H841</f>
        <v>0</v>
      </c>
      <c r="O54" s="128"/>
      <c r="P54" s="128">
        <f>+[7]ระบบการควบคุมฯ!K841+[7]ระบบการควบคุมฯ!L841</f>
        <v>426709.69</v>
      </c>
      <c r="Q54" s="128">
        <f>+M54-N54-O54-P54</f>
        <v>3290.3099999999977</v>
      </c>
      <c r="R54" s="128"/>
      <c r="S54" s="128"/>
      <c r="T54" s="128"/>
      <c r="U54" s="128"/>
      <c r="V54" s="128"/>
      <c r="W54" s="128"/>
      <c r="X54" s="128"/>
      <c r="Y54" s="128">
        <f t="shared" si="16"/>
        <v>600000</v>
      </c>
      <c r="Z54" s="128">
        <f t="shared" si="16"/>
        <v>0</v>
      </c>
      <c r="AA54" s="128">
        <f t="shared" si="17"/>
        <v>600000</v>
      </c>
      <c r="AB54" s="128">
        <f t="shared" si="18"/>
        <v>0</v>
      </c>
      <c r="AC54" s="128">
        <f t="shared" si="18"/>
        <v>0</v>
      </c>
      <c r="AD54" s="128">
        <f t="shared" si="18"/>
        <v>426709.69</v>
      </c>
      <c r="AE54" s="128">
        <f t="shared" si="19"/>
        <v>173290.31</v>
      </c>
      <c r="AF54" s="128"/>
      <c r="AG54" s="97" t="s">
        <v>14</v>
      </c>
    </row>
    <row r="55" spans="1:33" ht="74.400000000000006" x14ac:dyDescent="0.6">
      <c r="A55" s="127">
        <f>+[7]ระบบการควบคุมฯ!A842</f>
        <v>0</v>
      </c>
      <c r="B55" s="973" t="str">
        <f>+[7]ระบบการควบคุมฯ!B842</f>
        <v>ค้าจ้างเหมาบริการ ลูกจ้างสพป.ปท.2 ครั้งที่ 2  75,000 บาท ยืมยกย่องเชิดชูเกียรติ 50,000 บาท</v>
      </c>
      <c r="C55" s="973" t="str">
        <f>+[7]ระบบการควบคุมฯ!C842</f>
        <v>ศธ04002/ว2369 ลว.11 ก.พ.69 ครั้งที่ 294  500,000 บาท</v>
      </c>
      <c r="D55" s="142">
        <f>+[7]ระบบการควบคุมฯ!F723</f>
        <v>0</v>
      </c>
      <c r="E55" s="142"/>
      <c r="F55" s="117">
        <f>SUM(D55:E55)</f>
        <v>0</v>
      </c>
      <c r="G55" s="128">
        <f>+[7]ระบบการควบคุมฯ!G723+[7]ระบบการควบคุมฯ!H723</f>
        <v>0</v>
      </c>
      <c r="H55" s="128">
        <f>+[7]ระบบการควบคุมฯ!I723+[7]ระบบการควบคุมฯ!J723</f>
        <v>0</v>
      </c>
      <c r="I55" s="128">
        <f>+[7]ระบบการควบคุมฯ!K723+[7]ระบบการควบคุมฯ!L723</f>
        <v>0</v>
      </c>
      <c r="J55" s="128">
        <f t="shared" si="20"/>
        <v>0</v>
      </c>
      <c r="K55" s="142">
        <f>+[7]ระบบการควบคุมฯ!E842</f>
        <v>0</v>
      </c>
      <c r="L55" s="975"/>
      <c r="M55" s="117">
        <f>SUM(K55:K55)</f>
        <v>0</v>
      </c>
      <c r="N55" s="128">
        <f>+[7]ระบบการควบคุมฯ!G842+[7]ระบบการควบคุมฯ!H842</f>
        <v>0</v>
      </c>
      <c r="O55" s="128"/>
      <c r="P55" s="128">
        <f>+[7]ระบบการควบคุมฯ!K842+[7]ระบบการควบคุมฯ!L842</f>
        <v>0</v>
      </c>
      <c r="Q55" s="128">
        <f>+M55-N55-O55-P55</f>
        <v>0</v>
      </c>
      <c r="R55" s="128"/>
      <c r="S55" s="128"/>
      <c r="T55" s="128"/>
      <c r="U55" s="128"/>
      <c r="V55" s="128"/>
      <c r="W55" s="128"/>
      <c r="X55" s="128"/>
      <c r="Y55" s="128">
        <f t="shared" si="16"/>
        <v>0</v>
      </c>
      <c r="Z55" s="128">
        <f t="shared" si="16"/>
        <v>0</v>
      </c>
      <c r="AA55" s="128">
        <f t="shared" si="17"/>
        <v>0</v>
      </c>
      <c r="AB55" s="128">
        <f t="shared" si="18"/>
        <v>0</v>
      </c>
      <c r="AC55" s="128">
        <f t="shared" si="18"/>
        <v>0</v>
      </c>
      <c r="AD55" s="128">
        <f t="shared" si="18"/>
        <v>0</v>
      </c>
      <c r="AE55" s="128">
        <f t="shared" si="19"/>
        <v>0</v>
      </c>
      <c r="AF55" s="128"/>
      <c r="AG55" s="97" t="s">
        <v>14</v>
      </c>
    </row>
    <row r="56" spans="1:33" ht="74.400000000000006" customHeight="1" x14ac:dyDescent="0.6">
      <c r="A56" s="127" t="str">
        <f>+[7]ระบบการควบคุมฯ!A843</f>
        <v>3)</v>
      </c>
      <c r="B56" s="973" t="str">
        <f>+[7]ระบบการควบคุมฯ!B843</f>
        <v>ค่าใช้จ่ายในการประชุม อ.ก.ค.ศ. เขตพื้นที่การศึกษา  60,000 บาท</v>
      </c>
      <c r="C56" s="973" t="str">
        <f>+[7]ระบบการควบคุมฯ!C843</f>
        <v>ศธ04002/ว46832 ลว.17 ต.ค. 68 ครั้งที่ 7  2,000,000 บาท</v>
      </c>
      <c r="D56" s="142">
        <f>+[7]ระบบการควบคุมฯ!F723</f>
        <v>0</v>
      </c>
      <c r="E56" s="974"/>
      <c r="F56" s="117">
        <f>SUM(D56:E56)</f>
        <v>0</v>
      </c>
      <c r="G56" s="128">
        <f>+[7]ระบบการควบคุมฯ!G723+[7]ระบบการควบคุมฯ!H723</f>
        <v>0</v>
      </c>
      <c r="H56" s="128">
        <f>+[7]ระบบการควบคุมฯ!I723+[7]ระบบการควบคุมฯ!J723</f>
        <v>0</v>
      </c>
      <c r="I56" s="128">
        <f>+[7]ระบบการควบคุมฯ!K723+[7]ระบบการควบคุมฯ!L723</f>
        <v>0</v>
      </c>
      <c r="J56" s="128">
        <f t="shared" si="20"/>
        <v>0</v>
      </c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>
        <f t="shared" si="16"/>
        <v>0</v>
      </c>
      <c r="Z56" s="128">
        <f t="shared" si="16"/>
        <v>0</v>
      </c>
      <c r="AA56" s="128">
        <f t="shared" si="17"/>
        <v>0</v>
      </c>
      <c r="AB56" s="128">
        <f t="shared" si="18"/>
        <v>0</v>
      </c>
      <c r="AC56" s="128">
        <f t="shared" si="18"/>
        <v>0</v>
      </c>
      <c r="AD56" s="128">
        <f t="shared" si="18"/>
        <v>0</v>
      </c>
      <c r="AE56" s="128">
        <f t="shared" si="19"/>
        <v>0</v>
      </c>
      <c r="AF56" s="128"/>
      <c r="AG56" s="97" t="s">
        <v>17</v>
      </c>
    </row>
    <row r="57" spans="1:33" ht="74.400000000000006" x14ac:dyDescent="0.6">
      <c r="A57" s="127" t="str">
        <f>+[7]ระบบการควบคุมฯ!A844</f>
        <v>3)</v>
      </c>
      <c r="B57" s="973" t="str">
        <f>+[7]ระบบการควบคุมฯ!B844</f>
        <v xml:space="preserve">ค่าซ่อมแซมยานพาหนะและขนส่ง 240,000 บาท ครั้งที่ 1  25,000 บาท </v>
      </c>
      <c r="C57" s="973" t="str">
        <f>+[7]ระบบการควบคุมฯ!C844</f>
        <v>ศธ04002/ว46832 ลว.17 ต.ค. 68 ครั้งที่ 7  2,000,000 บาท</v>
      </c>
      <c r="D57" s="142">
        <f>+[7]ระบบการควบคุมฯ!F724</f>
        <v>75000</v>
      </c>
      <c r="E57" s="974"/>
      <c r="F57" s="117">
        <f t="shared" ref="F57:F59" si="21">SUM(D57:E57)</f>
        <v>75000</v>
      </c>
      <c r="G57" s="128">
        <f>+[7]ระบบการควบคุมฯ!G724+[7]ระบบการควบคุมฯ!H724</f>
        <v>0</v>
      </c>
      <c r="H57" s="128">
        <f>+[7]ระบบการควบคุมฯ!I724+[7]ระบบการควบคุมฯ!J724</f>
        <v>0</v>
      </c>
      <c r="I57" s="128">
        <f>+[7]ระบบการควบคุมฯ!K724+[7]ระบบการควบคุมฯ!L724</f>
        <v>0</v>
      </c>
      <c r="J57" s="128">
        <f t="shared" si="20"/>
        <v>75000</v>
      </c>
      <c r="K57" s="142">
        <f>+[7]ระบบการควบคุมฯ!E844</f>
        <v>25000</v>
      </c>
      <c r="L57" s="975"/>
      <c r="M57" s="117">
        <f>SUM(K57:K57)</f>
        <v>25000</v>
      </c>
      <c r="N57" s="128">
        <f>+[7]ระบบการควบคุมฯ!G844+[7]ระบบการควบคุมฯ!H844</f>
        <v>0</v>
      </c>
      <c r="O57" s="128"/>
      <c r="P57" s="128">
        <f>+[7]ระบบการควบคุมฯ!K844+[7]ระบบการควบคุมฯ!L844</f>
        <v>14162.52</v>
      </c>
      <c r="Q57" s="128">
        <f>+M57-N57-O57-P57</f>
        <v>10837.48</v>
      </c>
      <c r="R57" s="128"/>
      <c r="S57" s="128"/>
      <c r="T57" s="128"/>
      <c r="U57" s="128"/>
      <c r="V57" s="128"/>
      <c r="W57" s="128"/>
      <c r="X57" s="128"/>
      <c r="Y57" s="128">
        <f t="shared" si="16"/>
        <v>100000</v>
      </c>
      <c r="Z57" s="128">
        <f t="shared" si="16"/>
        <v>0</v>
      </c>
      <c r="AA57" s="128">
        <f t="shared" si="17"/>
        <v>100000</v>
      </c>
      <c r="AB57" s="128">
        <f t="shared" si="18"/>
        <v>0</v>
      </c>
      <c r="AC57" s="128">
        <f t="shared" si="18"/>
        <v>0</v>
      </c>
      <c r="AD57" s="128">
        <f t="shared" si="18"/>
        <v>14162.52</v>
      </c>
      <c r="AE57" s="128">
        <f t="shared" si="19"/>
        <v>85837.48</v>
      </c>
      <c r="AF57" s="128"/>
      <c r="AG57" s="97" t="s">
        <v>14</v>
      </c>
    </row>
    <row r="58" spans="1:33" ht="79.8" customHeight="1" x14ac:dyDescent="0.6">
      <c r="A58" s="127" t="str">
        <f>+[7]ระบบการควบคุมฯ!A846</f>
        <v>4)</v>
      </c>
      <c r="B58" s="976" t="str">
        <f>+[7]ระบบการควบคุมฯ!B846</f>
        <v>ค่าซ่อมแซมครุภัณฑ์ 200,000 บาท ครั้งที่ 1  127,290 บาท</v>
      </c>
      <c r="C58" s="973" t="str">
        <f>+[7]ระบบการควบคุมฯ!C846</f>
        <v>ศธ04002/ว46832 ลว.17 ต.ค. 68 ครั้งที่ 7  2,000,000 บาท</v>
      </c>
      <c r="D58" s="142">
        <f>+[7]ระบบการควบคุมฯ!F725</f>
        <v>32710</v>
      </c>
      <c r="E58" s="974"/>
      <c r="F58" s="117">
        <f t="shared" si="21"/>
        <v>32710</v>
      </c>
      <c r="G58" s="128">
        <f>+[7]ระบบการควบคุมฯ!G725+[7]ระบบการควบคุมฯ!H725</f>
        <v>0</v>
      </c>
      <c r="H58" s="128">
        <f>+[7]ระบบการควบคุมฯ!I725+[7]ระบบการควบคุมฯ!J725</f>
        <v>0</v>
      </c>
      <c r="I58" s="128">
        <f>+[7]ระบบการควบคุมฯ!K725+[7]ระบบการควบคุมฯ!L725</f>
        <v>0</v>
      </c>
      <c r="J58" s="128">
        <f t="shared" si="20"/>
        <v>32710</v>
      </c>
      <c r="K58" s="142">
        <f>+[7]ระบบการควบคุมฯ!E846</f>
        <v>127290</v>
      </c>
      <c r="L58" s="975"/>
      <c r="M58" s="117">
        <f>SUM(K58:K58)</f>
        <v>127290</v>
      </c>
      <c r="N58" s="128">
        <f>+[7]ระบบการควบคุมฯ!G846+[7]ระบบการควบคุมฯ!H846</f>
        <v>0</v>
      </c>
      <c r="O58" s="128"/>
      <c r="P58" s="128">
        <f>+[7]ระบบการควบคุมฯ!K846+[7]ระบบการควบคุมฯ!L846</f>
        <v>120482.81</v>
      </c>
      <c r="Q58" s="128">
        <f>+M58-N58-O58-P58</f>
        <v>6807.1900000000023</v>
      </c>
      <c r="R58" s="128"/>
      <c r="S58" s="128"/>
      <c r="T58" s="128"/>
      <c r="U58" s="128"/>
      <c r="V58" s="128"/>
      <c r="W58" s="128"/>
      <c r="X58" s="128"/>
      <c r="Y58" s="128">
        <f t="shared" si="16"/>
        <v>160000</v>
      </c>
      <c r="Z58" s="128">
        <f t="shared" si="16"/>
        <v>0</v>
      </c>
      <c r="AA58" s="128">
        <f t="shared" si="17"/>
        <v>160000</v>
      </c>
      <c r="AB58" s="128">
        <f t="shared" si="18"/>
        <v>0</v>
      </c>
      <c r="AC58" s="128">
        <f t="shared" si="18"/>
        <v>0</v>
      </c>
      <c r="AD58" s="128">
        <f t="shared" si="18"/>
        <v>120482.81</v>
      </c>
      <c r="AE58" s="128">
        <f t="shared" si="19"/>
        <v>39517.19</v>
      </c>
      <c r="AF58" s="128"/>
      <c r="AG58" s="97" t="s">
        <v>14</v>
      </c>
    </row>
    <row r="59" spans="1:33" ht="37.200000000000003" customHeight="1" x14ac:dyDescent="0.6">
      <c r="A59" s="127" t="str">
        <f>+[7]ระบบการควบคุมฯ!A847</f>
        <v>5)</v>
      </c>
      <c r="B59" s="973" t="str">
        <f>+[7]ระบบการควบคุมฯ!B847</f>
        <v>ค่าวัสดุสำนักงาน 350000 บาท ครั้งที่ 1 150,000 บาทครั้งที่ 2   25,000 บาท</v>
      </c>
      <c r="C59" s="973" t="str">
        <f>+[7]ระบบการควบคุมฯ!C847</f>
        <v>ศธ04002/ว46832 ลว.17 ต.ค. 68 ครั้งที่ 7  2,000,000 บาท</v>
      </c>
      <c r="D59" s="142">
        <f>+[7]ระบบการควบคุมฯ!F726</f>
        <v>100000</v>
      </c>
      <c r="E59" s="132"/>
      <c r="F59" s="117">
        <f t="shared" si="21"/>
        <v>100000</v>
      </c>
      <c r="G59" s="128">
        <f>+[7]ระบบการควบคุมฯ!G726+[7]ระบบการควบคุมฯ!H726</f>
        <v>0</v>
      </c>
      <c r="H59" s="128">
        <f>+[7]ระบบการควบคุมฯ!I726+[7]ระบบการควบคุมฯ!J726</f>
        <v>0</v>
      </c>
      <c r="I59" s="128">
        <f>+[7]ระบบการควบคุมฯ!K726+[7]ระบบการควบคุมฯ!L726</f>
        <v>0</v>
      </c>
      <c r="J59" s="128">
        <f t="shared" si="20"/>
        <v>100000</v>
      </c>
      <c r="K59" s="142">
        <f>+[7]ระบบการควบคุมฯ!E847</f>
        <v>175000</v>
      </c>
      <c r="L59" s="975"/>
      <c r="M59" s="117">
        <f>SUM(K59:K59)</f>
        <v>175000</v>
      </c>
      <c r="N59" s="128">
        <f>+[7]ระบบการควบคุมฯ!G847+[7]ระบบการควบคุมฯ!H847</f>
        <v>0</v>
      </c>
      <c r="O59" s="128"/>
      <c r="P59" s="128">
        <f>+[7]ระบบการควบคุมฯ!K847+[7]ระบบการควบคุมฯ!L847</f>
        <v>169289.05</v>
      </c>
      <c r="Q59" s="128">
        <f>+M59-N59-O59-P59</f>
        <v>5710.9500000000116</v>
      </c>
      <c r="R59" s="128"/>
      <c r="S59" s="128"/>
      <c r="T59" s="128"/>
      <c r="U59" s="128"/>
      <c r="V59" s="128"/>
      <c r="W59" s="128"/>
      <c r="X59" s="128"/>
      <c r="Y59" s="128">
        <f t="shared" si="16"/>
        <v>275000</v>
      </c>
      <c r="Z59" s="128">
        <f t="shared" si="16"/>
        <v>0</v>
      </c>
      <c r="AA59" s="128">
        <f t="shared" si="17"/>
        <v>275000</v>
      </c>
      <c r="AB59" s="128">
        <f t="shared" si="18"/>
        <v>0</v>
      </c>
      <c r="AC59" s="128">
        <f t="shared" si="18"/>
        <v>0</v>
      </c>
      <c r="AD59" s="128">
        <f t="shared" si="18"/>
        <v>169289.05</v>
      </c>
      <c r="AE59" s="128">
        <f t="shared" si="19"/>
        <v>105710.95000000001</v>
      </c>
      <c r="AF59" s="128"/>
      <c r="AG59" s="97" t="s">
        <v>14</v>
      </c>
    </row>
    <row r="60" spans="1:33" ht="46.95" customHeight="1" x14ac:dyDescent="0.6">
      <c r="A60" s="127" t="str">
        <f>+[7]ระบบการควบคุมฯ!A848</f>
        <v>5.1)</v>
      </c>
      <c r="B60" s="973" t="str">
        <f>+[7]ระบบการควบคุมฯ!B848</f>
        <v>ค่าวัสดุสำนักงาน ครั้งที่ 2  25,000 บาท</v>
      </c>
      <c r="C60" s="973" t="str">
        <f>+[7]ระบบการควบคุมฯ!C848</f>
        <v>ศธ04002/ว2369 ลว.11 ก.พ.69 ครั้งที่ 294  500,000 บาท</v>
      </c>
      <c r="D60" s="142"/>
      <c r="E60" s="132"/>
      <c r="F60" s="117"/>
      <c r="G60" s="128"/>
      <c r="H60" s="128"/>
      <c r="I60" s="128"/>
      <c r="J60" s="128"/>
      <c r="K60" s="142"/>
      <c r="L60" s="975"/>
      <c r="M60" s="117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97"/>
    </row>
    <row r="61" spans="1:33" ht="46.95" customHeight="1" x14ac:dyDescent="0.6">
      <c r="A61" s="127" t="str">
        <f>+[7]ระบบการควบคุมฯ!A849</f>
        <v>7)</v>
      </c>
      <c r="B61" s="973" t="str">
        <f>+[7]ระบบการควบคุมฯ!B849</f>
        <v>ค่าน้ำมันเชื้อเพลิงและหล่อลื่น 200,000 บาท อนุมัติครั้งที่ 1 60,000 บาท</v>
      </c>
      <c r="C61" s="973" t="str">
        <f>+[7]ระบบการควบคุมฯ!C849</f>
        <v>ศธ04002/ว46832 ลว.17 ต.ค. 68 ครั้งที่ 7  2,000,000 บาท</v>
      </c>
      <c r="D61" s="142">
        <f>+[7]ระบบการควบคุมฯ!F727</f>
        <v>65000</v>
      </c>
      <c r="E61" s="132"/>
      <c r="F61" s="117">
        <f t="shared" ref="F61:F64" si="22">SUM(D61:E61)</f>
        <v>65000</v>
      </c>
      <c r="G61" s="128">
        <f>+[7]ระบบการควบคุมฯ!G727+[7]ระบบการควบคุมฯ!H727</f>
        <v>0</v>
      </c>
      <c r="H61" s="128">
        <f>+[7]ระบบการควบคุมฯ!I727+[7]ระบบการควบคุมฯ!J727</f>
        <v>0</v>
      </c>
      <c r="I61" s="128">
        <f>+[7]ระบบการควบคุมฯ!K727+[7]ระบบการควบคุมฯ!L727</f>
        <v>0</v>
      </c>
      <c r="J61" s="128">
        <f t="shared" ref="J61:J64" si="23">+F61-G61-H61-I61</f>
        <v>65000</v>
      </c>
      <c r="K61" s="142">
        <f>+[7]ระบบการควบคุมฯ!E849</f>
        <v>60000</v>
      </c>
      <c r="L61" s="975"/>
      <c r="M61" s="117">
        <f>SUM(K61:K61)</f>
        <v>60000</v>
      </c>
      <c r="N61" s="128">
        <f>+[7]ระบบการควบคุมฯ!G849+[7]ระบบการควบคุมฯ!H849</f>
        <v>0</v>
      </c>
      <c r="O61" s="128"/>
      <c r="P61" s="128">
        <f>+[7]ระบบการควบคุมฯ!K849+[7]ระบบการควบคุมฯ!L849</f>
        <v>53150</v>
      </c>
      <c r="Q61" s="128">
        <f>+M61-N61-O61-P61</f>
        <v>6850</v>
      </c>
      <c r="R61" s="128"/>
      <c r="S61" s="128"/>
      <c r="T61" s="128"/>
      <c r="U61" s="128"/>
      <c r="V61" s="128"/>
      <c r="W61" s="128"/>
      <c r="X61" s="128"/>
      <c r="Y61" s="128">
        <f t="shared" ref="Y61:Z63" si="24">+R61+K61+D61</f>
        <v>125000</v>
      </c>
      <c r="Z61" s="128">
        <f t="shared" si="24"/>
        <v>0</v>
      </c>
      <c r="AA61" s="128">
        <f t="shared" ref="AA61:AA63" si="25">SUM(Y61:Z61)</f>
        <v>125000</v>
      </c>
      <c r="AB61" s="128">
        <f t="shared" ref="AB61:AD63" si="26">+G61+N61+U61</f>
        <v>0</v>
      </c>
      <c r="AC61" s="128">
        <f t="shared" si="26"/>
        <v>0</v>
      </c>
      <c r="AD61" s="128">
        <f t="shared" si="26"/>
        <v>53150</v>
      </c>
      <c r="AE61" s="128">
        <f t="shared" ref="AE61:AE63" si="27">+AA61-AB61-AC61-AD61</f>
        <v>71850</v>
      </c>
      <c r="AF61" s="128"/>
      <c r="AG61" s="97" t="s">
        <v>14</v>
      </c>
    </row>
    <row r="62" spans="1:33" ht="37.200000000000003" customHeight="1" x14ac:dyDescent="0.6">
      <c r="A62" s="127">
        <f>+[7]ระบบการควบคุมฯ!A850</f>
        <v>0</v>
      </c>
      <c r="B62" s="973">
        <f>+[7]ระบบการควบคุมฯ!B730</f>
        <v>0</v>
      </c>
      <c r="C62" s="973" t="str">
        <f>+[7]ระบบการควบคุมฯ!C730</f>
        <v>ศธ04002/ว6334 ลว.21 เม.ย. 69 ครั้งที่ 3 โอนครั้งที่ 440</v>
      </c>
      <c r="D62" s="142">
        <f>+[7]ระบบการควบคุมฯ!F730</f>
        <v>0</v>
      </c>
      <c r="E62" s="132"/>
      <c r="F62" s="117">
        <f t="shared" si="22"/>
        <v>0</v>
      </c>
      <c r="G62" s="128">
        <f>+[7]ระบบการควบคุมฯ!G730+[7]ระบบการควบคุมฯ!H730</f>
        <v>0</v>
      </c>
      <c r="H62" s="128">
        <f>+[7]ระบบการควบคุมฯ!I730+[7]ระบบการควบคุมฯ!J730</f>
        <v>0</v>
      </c>
      <c r="I62" s="128">
        <f>+[7]ระบบการควบคุมฯ!K730+[7]ระบบการควบคุมฯ!L730</f>
        <v>0</v>
      </c>
      <c r="J62" s="128">
        <f t="shared" si="23"/>
        <v>0</v>
      </c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>
        <f t="shared" si="24"/>
        <v>0</v>
      </c>
      <c r="Z62" s="128">
        <f t="shared" si="24"/>
        <v>0</v>
      </c>
      <c r="AA62" s="128">
        <f t="shared" si="25"/>
        <v>0</v>
      </c>
      <c r="AB62" s="128">
        <f t="shared" si="26"/>
        <v>0</v>
      </c>
      <c r="AC62" s="128">
        <f t="shared" si="26"/>
        <v>0</v>
      </c>
      <c r="AD62" s="128">
        <f t="shared" si="26"/>
        <v>0</v>
      </c>
      <c r="AE62" s="128">
        <f t="shared" si="27"/>
        <v>0</v>
      </c>
      <c r="AF62" s="128"/>
      <c r="AG62" s="97" t="s">
        <v>14</v>
      </c>
    </row>
    <row r="63" spans="1:33" ht="37.200000000000003" customHeight="1" x14ac:dyDescent="0.6">
      <c r="A63" s="127" t="str">
        <f>+[7]ระบบการควบคุมฯ!A851</f>
        <v>8.1)</v>
      </c>
      <c r="B63" s="143" t="str">
        <f>+[7]ระบบการควบคุมฯ!B851</f>
        <v xml:space="preserve">ค่าใช้จ่ายในการเดินทางไปราชการและค่าใช้จ่ายในการประชุม งบประมาณ 110,000 บาท อนุมัติครั้งที่ 1 65,000 บาท </v>
      </c>
      <c r="C63" s="143" t="str">
        <f>+[7]ระบบการควบคุมฯ!C851</f>
        <v>ศธ04002/ว46832 ลว.17 ต.ค. 68 ครั้งที่ 7  2,000,000 บาท</v>
      </c>
      <c r="D63" s="144"/>
      <c r="E63" s="130"/>
      <c r="F63" s="121"/>
      <c r="G63" s="131"/>
      <c r="H63" s="131"/>
      <c r="I63" s="131"/>
      <c r="J63" s="131"/>
      <c r="K63" s="144">
        <f>+[7]ระบบการควบคุมฯ!E851</f>
        <v>110000</v>
      </c>
      <c r="L63" s="523"/>
      <c r="M63" s="121">
        <f t="shared" ref="M63" si="28">SUM(K63:K63)</f>
        <v>110000</v>
      </c>
      <c r="N63" s="131">
        <f>+[7]ระบบการควบคุมฯ!G851+[7]ระบบการควบคุมฯ!H851</f>
        <v>0</v>
      </c>
      <c r="O63" s="131"/>
      <c r="P63" s="131">
        <f>+[7]ระบบการควบคุมฯ!K851+[7]ระบบการควบคุมฯ!L851</f>
        <v>74541.48</v>
      </c>
      <c r="Q63" s="131">
        <f t="shared" ref="Q63" si="29">+M63-N63-O63-P63</f>
        <v>35458.520000000004</v>
      </c>
      <c r="R63" s="131"/>
      <c r="S63" s="131"/>
      <c r="T63" s="131"/>
      <c r="U63" s="131"/>
      <c r="V63" s="131"/>
      <c r="W63" s="131"/>
      <c r="X63" s="131"/>
      <c r="Y63" s="131">
        <f t="shared" si="24"/>
        <v>110000</v>
      </c>
      <c r="Z63" s="131">
        <f t="shared" si="24"/>
        <v>0</v>
      </c>
      <c r="AA63" s="131">
        <f t="shared" si="25"/>
        <v>110000</v>
      </c>
      <c r="AB63" s="131">
        <f t="shared" si="26"/>
        <v>0</v>
      </c>
      <c r="AC63" s="131">
        <f t="shared" si="26"/>
        <v>0</v>
      </c>
      <c r="AD63" s="131">
        <f t="shared" si="26"/>
        <v>74541.48</v>
      </c>
      <c r="AE63" s="131">
        <f t="shared" si="27"/>
        <v>35458.520000000004</v>
      </c>
      <c r="AF63" s="131"/>
      <c r="AG63" s="97" t="s">
        <v>14</v>
      </c>
    </row>
    <row r="64" spans="1:33" ht="55.8" x14ac:dyDescent="0.6">
      <c r="A64" s="129" t="str">
        <f>+[7]ระบบการควบคุมฯ!A853</f>
        <v>9)</v>
      </c>
      <c r="B64" s="143" t="str">
        <f>+[7]ระบบการควบคุมฯ!B853</f>
        <v>งบกลาง 200,000 บาท กลยุทธ์ที่ 1 ยืม 62,000 บาท ค่าสาธารณูปโภคยืม 100,000 บาท กลยุทย์ 2 ยืม 30710 บาท</v>
      </c>
      <c r="C64" s="143" t="str">
        <f>+[7]ระบบการควบคุมฯ!C853</f>
        <v>ศธ04002/ว46832 ลว.17 ต.ค. 68 ครั้งที่ 7  2,000,000 บาท</v>
      </c>
      <c r="D64" s="144">
        <f>+[7]ระบบการควบคุมฯ!F729</f>
        <v>200000</v>
      </c>
      <c r="E64" s="130"/>
      <c r="F64" s="121">
        <f t="shared" si="22"/>
        <v>200000</v>
      </c>
      <c r="G64" s="131">
        <f>+[7]ระบบการควบคุมฯ!G729+[7]ระบบการควบคุมฯ!H729</f>
        <v>0</v>
      </c>
      <c r="H64" s="131">
        <f>+[7]ระบบการควบคุมฯ!I729+[7]ระบบการควบคุมฯ!J729</f>
        <v>0</v>
      </c>
      <c r="I64" s="131">
        <f>+[7]ระบบการควบคุมฯ!K729+[7]ระบบการควบคุมฯ!L729</f>
        <v>0</v>
      </c>
      <c r="J64" s="131">
        <f t="shared" si="23"/>
        <v>200000</v>
      </c>
      <c r="K64" s="131">
        <f>+[7]ระบบการควบคุมฯ!E853</f>
        <v>0</v>
      </c>
      <c r="L64" s="613"/>
      <c r="M64" s="121">
        <f>SUM(K64:K64)</f>
        <v>0</v>
      </c>
      <c r="N64" s="131">
        <f>+[7]ระบบการควบคุมฯ!G853+[7]ระบบการควบคุมฯ!H853</f>
        <v>0</v>
      </c>
      <c r="O64" s="131"/>
      <c r="P64" s="131">
        <f>+[7]ระบบการควบคุมฯ!K853+[7]ระบบการควบคุมฯ!L853</f>
        <v>0</v>
      </c>
      <c r="Q64" s="131">
        <f>+M64-N64-O64-P64</f>
        <v>0</v>
      </c>
      <c r="R64" s="131"/>
      <c r="S64" s="131"/>
      <c r="T64" s="131"/>
      <c r="U64" s="131"/>
      <c r="V64" s="131"/>
      <c r="W64" s="131"/>
      <c r="X64" s="131"/>
      <c r="Y64" s="131">
        <f>+R64+K64+D64</f>
        <v>200000</v>
      </c>
      <c r="Z64" s="131">
        <f>+S64+L64+E64</f>
        <v>0</v>
      </c>
      <c r="AA64" s="131">
        <f>SUM(Y64:Z64)</f>
        <v>200000</v>
      </c>
      <c r="AB64" s="131">
        <f>+G64+N64+U64</f>
        <v>0</v>
      </c>
      <c r="AC64" s="131">
        <f>+H64+O64+V64</f>
        <v>0</v>
      </c>
      <c r="AD64" s="131">
        <f>+I64+P64+W64</f>
        <v>0</v>
      </c>
      <c r="AE64" s="131">
        <f>+AA64-AB64-AC64-AD64</f>
        <v>200000</v>
      </c>
      <c r="AF64" s="131"/>
      <c r="AG64" s="44" t="s">
        <v>15</v>
      </c>
    </row>
    <row r="65" spans="1:33" ht="55.8" customHeight="1" x14ac:dyDescent="0.6">
      <c r="A65" s="977">
        <f>+[7]ระบบการควบคุมฯ!A856</f>
        <v>2</v>
      </c>
      <c r="B65" s="978" t="str">
        <f>+[7]ระบบการควบคุมฯ!B856</f>
        <v>งบกลยุทธ์ ของสพป.ปท.2 1,800,000 บาท</v>
      </c>
      <c r="C65" s="977" t="str">
        <f>+[7]ระบบการควบคุมฯ!C856</f>
        <v>ศธ04002/ว46832 ลว.17 ต.ค. 68 ครั้งที่ 7  2,000,000 บาท</v>
      </c>
      <c r="D65" s="979">
        <f t="shared" ref="D65:AE65" si="30">+D66+D77+D82+D85</f>
        <v>0</v>
      </c>
      <c r="E65" s="979">
        <f t="shared" si="30"/>
        <v>177290</v>
      </c>
      <c r="F65" s="979">
        <f t="shared" si="30"/>
        <v>177290</v>
      </c>
      <c r="G65" s="979">
        <f t="shared" si="30"/>
        <v>0</v>
      </c>
      <c r="H65" s="979">
        <f t="shared" si="30"/>
        <v>0</v>
      </c>
      <c r="I65" s="979">
        <f t="shared" si="30"/>
        <v>0</v>
      </c>
      <c r="J65" s="979">
        <f t="shared" si="30"/>
        <v>177290</v>
      </c>
      <c r="K65" s="979">
        <f t="shared" si="30"/>
        <v>0</v>
      </c>
      <c r="L65" s="979">
        <f t="shared" si="30"/>
        <v>1132710</v>
      </c>
      <c r="M65" s="979">
        <f t="shared" si="30"/>
        <v>1132710</v>
      </c>
      <c r="N65" s="979">
        <f t="shared" si="30"/>
        <v>0</v>
      </c>
      <c r="O65" s="979">
        <f t="shared" si="30"/>
        <v>0</v>
      </c>
      <c r="P65" s="979">
        <f t="shared" si="30"/>
        <v>598014</v>
      </c>
      <c r="Q65" s="979">
        <f t="shared" si="30"/>
        <v>534696</v>
      </c>
      <c r="R65" s="979">
        <f t="shared" si="30"/>
        <v>0</v>
      </c>
      <c r="S65" s="979">
        <f t="shared" si="30"/>
        <v>0</v>
      </c>
      <c r="T65" s="979">
        <f t="shared" si="30"/>
        <v>0</v>
      </c>
      <c r="U65" s="979">
        <f t="shared" si="30"/>
        <v>0</v>
      </c>
      <c r="V65" s="979">
        <f t="shared" si="30"/>
        <v>0</v>
      </c>
      <c r="W65" s="979">
        <f t="shared" si="30"/>
        <v>0</v>
      </c>
      <c r="X65" s="979">
        <f t="shared" si="30"/>
        <v>0</v>
      </c>
      <c r="Y65" s="979">
        <f t="shared" si="30"/>
        <v>0</v>
      </c>
      <c r="Z65" s="979">
        <f t="shared" si="30"/>
        <v>1310000</v>
      </c>
      <c r="AA65" s="979">
        <f t="shared" si="30"/>
        <v>1310000</v>
      </c>
      <c r="AB65" s="979">
        <f t="shared" si="30"/>
        <v>0</v>
      </c>
      <c r="AC65" s="979">
        <f t="shared" si="30"/>
        <v>0</v>
      </c>
      <c r="AD65" s="979">
        <f t="shared" si="30"/>
        <v>598014</v>
      </c>
      <c r="AE65" s="979">
        <f t="shared" si="30"/>
        <v>711986</v>
      </c>
      <c r="AF65" s="979">
        <f>SUM(AF82:AF99)</f>
        <v>0</v>
      </c>
      <c r="AG65" s="980" t="s">
        <v>13</v>
      </c>
    </row>
    <row r="66" spans="1:33" ht="37.200000000000003" hidden="1" customHeight="1" x14ac:dyDescent="0.6">
      <c r="A66" s="981" t="str">
        <f>+[7]ระบบการควบคุมฯ!A857</f>
        <v>2.1)</v>
      </c>
      <c r="B66" s="982" t="str">
        <f>+[7]ระบบการควบคุมฯ!B857</f>
        <v>กลยุทธ์ที่ 1 ยกระดับคุณภาพการศึกษา 391,200 บาท จัดสรรครั้งที่ 1 362,000 บาท จัดครั้งที่ 2   4,200 บาท</v>
      </c>
      <c r="C66" s="983" t="str">
        <f>+C65</f>
        <v>ศธ04002/ว46832 ลว.17 ต.ค. 68 ครั้งที่ 7  2,000,000 บาท</v>
      </c>
      <c r="D66" s="984">
        <f>SUM(D67:D76)</f>
        <v>0</v>
      </c>
      <c r="E66" s="984">
        <f t="shared" ref="E66:J66" si="31">SUM(E67:E76)</f>
        <v>4200</v>
      </c>
      <c r="F66" s="984">
        <f t="shared" si="31"/>
        <v>4200</v>
      </c>
      <c r="G66" s="984">
        <f t="shared" si="31"/>
        <v>0</v>
      </c>
      <c r="H66" s="984">
        <f t="shared" si="31"/>
        <v>0</v>
      </c>
      <c r="I66" s="984">
        <f t="shared" si="31"/>
        <v>0</v>
      </c>
      <c r="J66" s="984">
        <f t="shared" si="31"/>
        <v>4200</v>
      </c>
      <c r="K66" s="984">
        <f>SUM(K67:K76)</f>
        <v>0</v>
      </c>
      <c r="L66" s="984">
        <f>SUM(L67:L76)</f>
        <v>362000</v>
      </c>
      <c r="M66" s="984">
        <f t="shared" ref="M66:AF66" si="32">SUM(M67:M76)</f>
        <v>362000</v>
      </c>
      <c r="N66" s="984">
        <f t="shared" si="32"/>
        <v>0</v>
      </c>
      <c r="O66" s="984">
        <f t="shared" si="32"/>
        <v>0</v>
      </c>
      <c r="P66" s="984">
        <f t="shared" si="32"/>
        <v>195320</v>
      </c>
      <c r="Q66" s="984">
        <f t="shared" si="32"/>
        <v>166680</v>
      </c>
      <c r="R66" s="984">
        <f t="shared" si="32"/>
        <v>0</v>
      </c>
      <c r="S66" s="984">
        <f t="shared" si="32"/>
        <v>0</v>
      </c>
      <c r="T66" s="984">
        <f t="shared" si="32"/>
        <v>0</v>
      </c>
      <c r="U66" s="984">
        <f t="shared" si="32"/>
        <v>0</v>
      </c>
      <c r="V66" s="984">
        <f t="shared" si="32"/>
        <v>0</v>
      </c>
      <c r="W66" s="984">
        <f t="shared" si="32"/>
        <v>0</v>
      </c>
      <c r="X66" s="984">
        <f t="shared" si="32"/>
        <v>0</v>
      </c>
      <c r="Y66" s="984">
        <f t="shared" si="32"/>
        <v>0</v>
      </c>
      <c r="Z66" s="984">
        <f t="shared" si="32"/>
        <v>366200</v>
      </c>
      <c r="AA66" s="984">
        <f t="shared" si="32"/>
        <v>366200</v>
      </c>
      <c r="AB66" s="984">
        <f t="shared" si="32"/>
        <v>0</v>
      </c>
      <c r="AC66" s="984">
        <f t="shared" si="32"/>
        <v>0</v>
      </c>
      <c r="AD66" s="984">
        <f t="shared" si="32"/>
        <v>195320</v>
      </c>
      <c r="AE66" s="984">
        <f t="shared" si="32"/>
        <v>170880</v>
      </c>
      <c r="AF66" s="984">
        <f t="shared" si="32"/>
        <v>0</v>
      </c>
      <c r="AG66" s="985"/>
    </row>
    <row r="67" spans="1:33" ht="37.200000000000003" customHeight="1" x14ac:dyDescent="0.6">
      <c r="A67" s="986" t="str">
        <f>+[7]ระบบการควบคุมฯ!A858</f>
        <v>2.1.1)</v>
      </c>
      <c r="B67" s="608" t="str">
        <f>+[7]ระบบการควบคุมฯ!B858</f>
        <v>โครงการพัฒนาหลักสูตรสถานศึกษาและกระบวนการจัดการเรียนรู้สู่ฐานสมรรถนะ 67,950 บาท</v>
      </c>
      <c r="C67" s="146" t="str">
        <f>+[7]ระบบการควบคุมฯ!C858</f>
        <v>ศธ04002/ว46832 ลว.17 ต.ค. 68 ครั้งที่ 7  2,000,000 บาท</v>
      </c>
      <c r="D67" s="987"/>
      <c r="E67" s="987"/>
      <c r="F67" s="987"/>
      <c r="G67" s="987"/>
      <c r="H67" s="987"/>
      <c r="I67" s="987"/>
      <c r="J67" s="987"/>
      <c r="K67" s="117">
        <f>+[7]ระบบการควบคุมฯ!D866</f>
        <v>0</v>
      </c>
      <c r="L67" s="117">
        <f>+[7]ระบบการควบคุมฯ!E858</f>
        <v>67950</v>
      </c>
      <c r="M67" s="117">
        <f t="shared" ref="M67:M76" si="33">SUM(K67:L67)</f>
        <v>67950</v>
      </c>
      <c r="N67" s="117">
        <f>+[7]ระบบการควบคุมฯ!G858+[7]ระบบการควบคุมฯ!H858</f>
        <v>0</v>
      </c>
      <c r="O67" s="117"/>
      <c r="P67" s="117">
        <f>+[7]ระบบการควบคุมฯ!K858+[7]ระบบการควบคุมฯ!L858</f>
        <v>56950</v>
      </c>
      <c r="Q67" s="117">
        <f>+M67-N67-O67-P67</f>
        <v>11000</v>
      </c>
      <c r="R67" s="987"/>
      <c r="S67" s="987"/>
      <c r="T67" s="987"/>
      <c r="U67" s="987"/>
      <c r="V67" s="987"/>
      <c r="W67" s="987"/>
      <c r="X67" s="987"/>
      <c r="Y67" s="117">
        <f>+D67+K67+R67</f>
        <v>0</v>
      </c>
      <c r="Z67" s="117">
        <f>+E67+S67+L67</f>
        <v>67950</v>
      </c>
      <c r="AA67" s="117">
        <f>SUM(Y67:Z67)</f>
        <v>67950</v>
      </c>
      <c r="AB67" s="117">
        <f>+G67+U67+N67</f>
        <v>0</v>
      </c>
      <c r="AC67" s="117">
        <f>+H67+V67+O67</f>
        <v>0</v>
      </c>
      <c r="AD67" s="117">
        <f>+I67+W67+P67</f>
        <v>56950</v>
      </c>
      <c r="AE67" s="117">
        <f>+AA67-AB67-AC67-AD67</f>
        <v>11000</v>
      </c>
      <c r="AF67" s="987"/>
      <c r="AG67" s="988" t="s">
        <v>13</v>
      </c>
    </row>
    <row r="68" spans="1:33" ht="37.200000000000003" hidden="1" customHeight="1" x14ac:dyDescent="0.6">
      <c r="A68" s="986">
        <f>+[7]ระบบการควบคุมฯ!A859</f>
        <v>0</v>
      </c>
      <c r="B68" s="608" t="str">
        <f>+[7]ระบบการควบคุมฯ!B859</f>
        <v>อนุมพิ่มครั้งที่ 2   49,950 บาท</v>
      </c>
      <c r="C68" s="146" t="str">
        <f>+[7]ระบบการควบคุมฯ!C859</f>
        <v>ศธ04002/ว2369 ลว.11 ก.พ.69 ครั้งที่ 294  500,000 บาท</v>
      </c>
      <c r="D68" s="987"/>
      <c r="E68" s="987"/>
      <c r="F68" s="987"/>
      <c r="G68" s="987"/>
      <c r="H68" s="987"/>
      <c r="I68" s="987"/>
      <c r="J68" s="987"/>
      <c r="K68" s="117">
        <f>+[7]ระบบการควบคุมฯ!D868</f>
        <v>0</v>
      </c>
      <c r="L68" s="117">
        <f>+[7]ระบบการควบคุมฯ!E859</f>
        <v>0</v>
      </c>
      <c r="M68" s="117">
        <f t="shared" si="33"/>
        <v>0</v>
      </c>
      <c r="N68" s="117">
        <f>+[7]ระบบการควบคุมฯ!G859+[7]ระบบการควบคุมฯ!H859</f>
        <v>0</v>
      </c>
      <c r="O68" s="117"/>
      <c r="P68" s="117">
        <f>+[7]ระบบการควบคุมฯ!K859+[7]ระบบการควบคุมฯ!L859</f>
        <v>0</v>
      </c>
      <c r="Q68" s="117">
        <f t="shared" ref="Q68:Q75" si="34">+M68-N68-O68-P68</f>
        <v>0</v>
      </c>
      <c r="R68" s="987"/>
      <c r="S68" s="987"/>
      <c r="T68" s="987"/>
      <c r="U68" s="987"/>
      <c r="V68" s="987"/>
      <c r="W68" s="987"/>
      <c r="X68" s="987"/>
      <c r="Y68" s="117">
        <f t="shared" ref="Y68:Y76" si="35">+D68+K68+R68</f>
        <v>0</v>
      </c>
      <c r="Z68" s="117">
        <f t="shared" ref="Z68:Z76" si="36">+E68+S68+L68</f>
        <v>0</v>
      </c>
      <c r="AA68" s="117">
        <f t="shared" ref="AA68:AA76" si="37">SUM(Y68:Z68)</f>
        <v>0</v>
      </c>
      <c r="AB68" s="117">
        <f t="shared" ref="AB68:AD76" si="38">+G68+U68+N68</f>
        <v>0</v>
      </c>
      <c r="AC68" s="117">
        <f t="shared" si="38"/>
        <v>0</v>
      </c>
      <c r="AD68" s="117">
        <f t="shared" si="38"/>
        <v>0</v>
      </c>
      <c r="AE68" s="117">
        <f t="shared" ref="AE68:AE76" si="39">+AA68-AB68-AC68-AD68</f>
        <v>0</v>
      </c>
      <c r="AF68" s="987"/>
      <c r="AG68" s="988"/>
    </row>
    <row r="69" spans="1:33" ht="37.200000000000003" hidden="1" customHeight="1" x14ac:dyDescent="0.6">
      <c r="A69" s="986" t="str">
        <f>+[7]ระบบการควบคุมฯ!A860</f>
        <v>2.1.2)</v>
      </c>
      <c r="B69" s="608" t="str">
        <f>+[7]ระบบการควบคุมฯ!B860</f>
        <v>โครงการขับเคลื่อนพัฒนาระบบการประกันคุณภาพภายในโดยใช้กลุ่มเครือข่ายสถานศึกษาแบบยั่งยืน 50,000 บาท</v>
      </c>
      <c r="C69" s="146" t="str">
        <f>+[7]ระบบการควบคุมฯ!C860</f>
        <v>ศธ04002/ว46832 ลว.17 ต.ค. 68 ครั้งที่ 7  2,000,000 บาท</v>
      </c>
      <c r="D69" s="987"/>
      <c r="E69" s="987"/>
      <c r="F69" s="987"/>
      <c r="G69" s="987"/>
      <c r="H69" s="987"/>
      <c r="I69" s="987"/>
      <c r="J69" s="987"/>
      <c r="K69" s="117">
        <f>+[7]ระบบการควบคุมฯ!D869</f>
        <v>0</v>
      </c>
      <c r="L69" s="117">
        <f>+[7]ระบบการควบคุมฯ!E860</f>
        <v>50000</v>
      </c>
      <c r="M69" s="117">
        <f t="shared" si="33"/>
        <v>50000</v>
      </c>
      <c r="N69" s="117">
        <f>+[7]ระบบการควบคุมฯ!G860+[7]ระบบการควบคุมฯ!H860</f>
        <v>0</v>
      </c>
      <c r="O69" s="117"/>
      <c r="P69" s="117">
        <f>+[7]ระบบการควบคุมฯ!K860+[7]ระบบการควบคุมฯ!L860</f>
        <v>30600</v>
      </c>
      <c r="Q69" s="117">
        <f t="shared" si="34"/>
        <v>19400</v>
      </c>
      <c r="R69" s="987"/>
      <c r="S69" s="987"/>
      <c r="T69" s="987"/>
      <c r="U69" s="987"/>
      <c r="V69" s="987"/>
      <c r="W69" s="987"/>
      <c r="X69" s="987"/>
      <c r="Y69" s="117">
        <f t="shared" si="35"/>
        <v>0</v>
      </c>
      <c r="Z69" s="117">
        <f t="shared" si="36"/>
        <v>50000</v>
      </c>
      <c r="AA69" s="117">
        <f t="shared" si="37"/>
        <v>50000</v>
      </c>
      <c r="AB69" s="117">
        <f t="shared" si="38"/>
        <v>0</v>
      </c>
      <c r="AC69" s="117">
        <f t="shared" si="38"/>
        <v>0</v>
      </c>
      <c r="AD69" s="117">
        <f t="shared" si="38"/>
        <v>30600</v>
      </c>
      <c r="AE69" s="117">
        <f t="shared" si="39"/>
        <v>19400</v>
      </c>
      <c r="AF69" s="987"/>
      <c r="AG69" s="988" t="s">
        <v>13</v>
      </c>
    </row>
    <row r="70" spans="1:33" ht="55.8" hidden="1" customHeight="1" x14ac:dyDescent="0.6">
      <c r="A70" s="986">
        <f>+[7]ระบบการควบคุมฯ!A861</f>
        <v>0</v>
      </c>
      <c r="B70" s="608" t="str">
        <f>+[7]ระบบการควบคุมฯ!B861</f>
        <v>อนุมพิ่มครั้งที่ 2  30,000 บาท</v>
      </c>
      <c r="C70" s="146" t="str">
        <f>+[7]ระบบการควบคุมฯ!C861</f>
        <v>ศธ04002/ว2369 ลว.11 ก.พ.69 ครั้งที่ 294  500,000 บาท</v>
      </c>
      <c r="D70" s="987"/>
      <c r="E70" s="987"/>
      <c r="F70" s="987"/>
      <c r="G70" s="987"/>
      <c r="H70" s="987"/>
      <c r="I70" s="987"/>
      <c r="J70" s="987"/>
      <c r="K70" s="117">
        <f>+[7]ระบบการควบคุมฯ!D870</f>
        <v>0</v>
      </c>
      <c r="L70" s="117">
        <f>+[7]ระบบการควบคุมฯ!E861</f>
        <v>0</v>
      </c>
      <c r="M70" s="117">
        <f t="shared" si="33"/>
        <v>0</v>
      </c>
      <c r="N70" s="117">
        <f>+[7]ระบบการควบคุมฯ!G861+[7]ระบบการควบคุมฯ!H861</f>
        <v>0</v>
      </c>
      <c r="O70" s="117"/>
      <c r="P70" s="117">
        <f>+[7]ระบบการควบคุมฯ!K861+[7]ระบบการควบคุมฯ!L861</f>
        <v>0</v>
      </c>
      <c r="Q70" s="117">
        <f t="shared" si="34"/>
        <v>0</v>
      </c>
      <c r="R70" s="987"/>
      <c r="S70" s="987"/>
      <c r="T70" s="987"/>
      <c r="U70" s="987"/>
      <c r="V70" s="987"/>
      <c r="W70" s="987"/>
      <c r="X70" s="987"/>
      <c r="Y70" s="117">
        <f t="shared" si="35"/>
        <v>0</v>
      </c>
      <c r="Z70" s="117">
        <f t="shared" si="36"/>
        <v>0</v>
      </c>
      <c r="AA70" s="117">
        <f t="shared" si="37"/>
        <v>0</v>
      </c>
      <c r="AB70" s="117">
        <f t="shared" si="38"/>
        <v>0</v>
      </c>
      <c r="AC70" s="117">
        <f t="shared" si="38"/>
        <v>0</v>
      </c>
      <c r="AD70" s="117">
        <f t="shared" si="38"/>
        <v>0</v>
      </c>
      <c r="AE70" s="117">
        <f t="shared" si="39"/>
        <v>0</v>
      </c>
      <c r="AF70" s="987"/>
      <c r="AG70" s="988"/>
    </row>
    <row r="71" spans="1:33" ht="46.95" hidden="1" customHeight="1" x14ac:dyDescent="0.6">
      <c r="A71" s="986" t="str">
        <f>+[7]ระบบการควบคุมฯ!A862</f>
        <v>2.1.3)</v>
      </c>
      <c r="B71" s="608" t="str">
        <f>+[7]ระบบการควบคุมฯ!B862</f>
        <v>โครงการส่งเสริมประสิทธิผลการสอนของครูโดยการใช้ปัญญาประดิษฐ์ (AI) บนแพลตฟอร์ดิจิทัล 43,850 บาท</v>
      </c>
      <c r="C71" s="146" t="str">
        <f>+[7]ระบบการควบคุมฯ!C862</f>
        <v>ศธ04002/ว46832 ลว.17 ต.ค. 68 ครั้งที่ 7  2,000,000 บาท</v>
      </c>
      <c r="D71" s="987"/>
      <c r="E71" s="987"/>
      <c r="F71" s="987"/>
      <c r="G71" s="987"/>
      <c r="H71" s="987"/>
      <c r="I71" s="987"/>
      <c r="J71" s="987"/>
      <c r="K71" s="117">
        <f>+[7]ระบบการควบคุมฯ!D871</f>
        <v>0</v>
      </c>
      <c r="L71" s="117">
        <f>+[7]ระบบการควบคุมฯ!E862</f>
        <v>43850</v>
      </c>
      <c r="M71" s="117">
        <f t="shared" si="33"/>
        <v>43850</v>
      </c>
      <c r="N71" s="117">
        <f>+[7]ระบบการควบคุมฯ!G862+[7]ระบบการควบคุมฯ!H862</f>
        <v>0</v>
      </c>
      <c r="O71" s="117"/>
      <c r="P71" s="117">
        <f>+[7]ระบบการควบคุมฯ!K862+[7]ระบบการควบคุมฯ!L862</f>
        <v>0</v>
      </c>
      <c r="Q71" s="117">
        <f t="shared" si="34"/>
        <v>43850</v>
      </c>
      <c r="R71" s="987"/>
      <c r="S71" s="987"/>
      <c r="T71" s="987"/>
      <c r="U71" s="987"/>
      <c r="V71" s="987"/>
      <c r="W71" s="987"/>
      <c r="X71" s="987"/>
      <c r="Y71" s="117">
        <f t="shared" si="35"/>
        <v>0</v>
      </c>
      <c r="Z71" s="117">
        <f t="shared" si="36"/>
        <v>43850</v>
      </c>
      <c r="AA71" s="117">
        <f t="shared" si="37"/>
        <v>43850</v>
      </c>
      <c r="AB71" s="117">
        <f t="shared" si="38"/>
        <v>0</v>
      </c>
      <c r="AC71" s="117">
        <f t="shared" si="38"/>
        <v>0</v>
      </c>
      <c r="AD71" s="117">
        <f t="shared" si="38"/>
        <v>0</v>
      </c>
      <c r="AE71" s="117">
        <f t="shared" si="39"/>
        <v>43850</v>
      </c>
      <c r="AF71" s="987"/>
      <c r="AG71" s="988" t="s">
        <v>13</v>
      </c>
    </row>
    <row r="72" spans="1:33" ht="37.200000000000003" customHeight="1" x14ac:dyDescent="0.6">
      <c r="A72" s="986">
        <f>+[7]ระบบการควบคุมฯ!A863</f>
        <v>0</v>
      </c>
      <c r="B72" s="608" t="str">
        <f>+[7]ระบบการควบคุมฯ!B863</f>
        <v>อนุมัติครั้งที่ 2 31850 บาท</v>
      </c>
      <c r="C72" s="146" t="str">
        <f>+[7]ระบบการควบคุมฯ!C863</f>
        <v>ศธ04002/ว2369 ลว.11 ก.พ.69 ครั้งที่ 294  500,000 บาท</v>
      </c>
      <c r="D72" s="987"/>
      <c r="E72" s="987"/>
      <c r="F72" s="987"/>
      <c r="G72" s="987"/>
      <c r="H72" s="987"/>
      <c r="I72" s="987"/>
      <c r="J72" s="987"/>
      <c r="K72" s="117">
        <f>+[7]ระบบการควบคุมฯ!D872</f>
        <v>0</v>
      </c>
      <c r="L72" s="117">
        <f>+[7]ระบบการควบคุมฯ!E863</f>
        <v>0</v>
      </c>
      <c r="M72" s="117">
        <f t="shared" si="33"/>
        <v>0</v>
      </c>
      <c r="N72" s="117">
        <f>+[7]ระบบการควบคุมฯ!G863+[7]ระบบการควบคุมฯ!H863</f>
        <v>0</v>
      </c>
      <c r="O72" s="117"/>
      <c r="P72" s="117">
        <f>+[7]ระบบการควบคุมฯ!K863+[7]ระบบการควบคุมฯ!L863</f>
        <v>0</v>
      </c>
      <c r="Q72" s="117">
        <f>+M72-N72-O72-P72</f>
        <v>0</v>
      </c>
      <c r="R72" s="987"/>
      <c r="S72" s="987"/>
      <c r="T72" s="987"/>
      <c r="U72" s="987"/>
      <c r="V72" s="987"/>
      <c r="W72" s="987"/>
      <c r="X72" s="987"/>
      <c r="Y72" s="117">
        <f t="shared" si="35"/>
        <v>0</v>
      </c>
      <c r="Z72" s="117">
        <f t="shared" si="36"/>
        <v>0</v>
      </c>
      <c r="AA72" s="117">
        <f t="shared" si="37"/>
        <v>0</v>
      </c>
      <c r="AB72" s="117">
        <f t="shared" si="38"/>
        <v>0</v>
      </c>
      <c r="AC72" s="117">
        <f t="shared" si="38"/>
        <v>0</v>
      </c>
      <c r="AD72" s="117">
        <f t="shared" si="38"/>
        <v>0</v>
      </c>
      <c r="AE72" s="117">
        <f t="shared" si="39"/>
        <v>0</v>
      </c>
      <c r="AF72" s="987"/>
      <c r="AG72" s="988"/>
    </row>
    <row r="73" spans="1:33" ht="37.200000000000003" hidden="1" customHeight="1" x14ac:dyDescent="0.6">
      <c r="A73" s="986" t="str">
        <f>+[7]ระบบการควบคุมฯ!A864</f>
        <v>2.1.4</v>
      </c>
      <c r="B73" s="608" t="str">
        <f>+[7]ระบบการควบคุมฯ!B864</f>
        <v xml:space="preserve">โครงการโรงเรียนคุณธรรม สพฐ. 25,000 บาท </v>
      </c>
      <c r="C73" s="146" t="str">
        <f>+[7]ระบบการควบคุมฯ!C864</f>
        <v>ศธ04002/ว2369 ลว.11 ก.พ.69 ครั้งที่ 294  500,000 บาท</v>
      </c>
      <c r="D73" s="987"/>
      <c r="E73" s="987"/>
      <c r="F73" s="987"/>
      <c r="G73" s="987"/>
      <c r="H73" s="987"/>
      <c r="I73" s="987"/>
      <c r="J73" s="987"/>
      <c r="K73" s="117">
        <f>+[7]ระบบการควบคุมฯ!D873</f>
        <v>0</v>
      </c>
      <c r="L73" s="117">
        <f>+[7]ระบบการควบคุมฯ!E864</f>
        <v>25000</v>
      </c>
      <c r="M73" s="117">
        <f t="shared" si="33"/>
        <v>25000</v>
      </c>
      <c r="N73" s="117">
        <f>+[7]ระบบการควบคุมฯ!G864+[7]ระบบการควบคุมฯ!H864</f>
        <v>0</v>
      </c>
      <c r="O73" s="117"/>
      <c r="P73" s="117">
        <f>+[7]ระบบการควบคุมฯ!K864+[7]ระบบการควบคุมฯ!L864</f>
        <v>0</v>
      </c>
      <c r="Q73" s="117">
        <f t="shared" si="34"/>
        <v>25000</v>
      </c>
      <c r="R73" s="987"/>
      <c r="S73" s="987"/>
      <c r="T73" s="987"/>
      <c r="U73" s="987"/>
      <c r="V73" s="987"/>
      <c r="W73" s="987"/>
      <c r="X73" s="987"/>
      <c r="Y73" s="117">
        <f t="shared" si="35"/>
        <v>0</v>
      </c>
      <c r="Z73" s="117">
        <f t="shared" si="36"/>
        <v>25000</v>
      </c>
      <c r="AA73" s="117">
        <f t="shared" si="37"/>
        <v>25000</v>
      </c>
      <c r="AB73" s="117">
        <f t="shared" si="38"/>
        <v>0</v>
      </c>
      <c r="AC73" s="117">
        <f t="shared" si="38"/>
        <v>0</v>
      </c>
      <c r="AD73" s="117">
        <f t="shared" si="38"/>
        <v>0</v>
      </c>
      <c r="AE73" s="117">
        <f t="shared" si="39"/>
        <v>25000</v>
      </c>
      <c r="AF73" s="987"/>
      <c r="AG73" s="988" t="s">
        <v>13</v>
      </c>
    </row>
    <row r="74" spans="1:33" ht="20.399999999999999" hidden="1" customHeight="1" x14ac:dyDescent="0.6">
      <c r="A74" s="986" t="str">
        <f>+[7]ระบบการควบคุมฯ!A865</f>
        <v>2.1.5</v>
      </c>
      <c r="B74" s="608" t="str">
        <f>+[7]ระบบการควบคุมฯ!B865</f>
        <v>โครงการส่งเสริมคุณภาพการจัดการเรียนรู้แนวใหม่  จำนวนเงิน 104,400 บาท อนุมัติครั้งที่ 1   30,000 บาทครั้งที่ 2   63,200 บาท ครั้งที่ 3    4200 บาท</v>
      </c>
      <c r="C74" s="146" t="str">
        <f>+[7]ระบบการควบคุมฯ!C865</f>
        <v>ศธ04002/ว46832 ลว.17 ต.ค. 68 ครั้งที่ 7  2,000,000 บาท</v>
      </c>
      <c r="D74" s="987">
        <f>+[7]ระบบการควบคุมฯ!D747</f>
        <v>0</v>
      </c>
      <c r="E74" s="987">
        <f>+[7]ระบบการควบคุมฯ!E747</f>
        <v>4200</v>
      </c>
      <c r="F74" s="987">
        <f>SUM(D74:E74)</f>
        <v>4200</v>
      </c>
      <c r="G74" s="987">
        <f>+[7]ระบบการควบคุมฯ!G747+[7]ระบบการควบคุมฯ!H747</f>
        <v>0</v>
      </c>
      <c r="H74" s="987">
        <f>+[7]ระบบการควบคุมฯ!I747+[7]ระบบการควบคุมฯ!J747</f>
        <v>0</v>
      </c>
      <c r="I74" s="987">
        <f>+[7]ระบบการควบคุมฯ!K747+[7]ระบบการควบคุมฯ!L747</f>
        <v>0</v>
      </c>
      <c r="J74" s="987">
        <f>+F74-G74-H74-I74</f>
        <v>4200</v>
      </c>
      <c r="K74" s="117">
        <f>+[7]ระบบการควบคุมฯ!D874</f>
        <v>0</v>
      </c>
      <c r="L74" s="117">
        <f>+[7]ระบบการควบคุมฯ!E865</f>
        <v>93200</v>
      </c>
      <c r="M74" s="117">
        <f t="shared" si="33"/>
        <v>93200</v>
      </c>
      <c r="N74" s="117">
        <f>+[7]ระบบการควบคุมฯ!G865+[7]ระบบการควบคุมฯ!H865</f>
        <v>0</v>
      </c>
      <c r="O74" s="117"/>
      <c r="P74" s="117">
        <f>+[7]ระบบการควบคุมฯ!K865+[7]ระบบการควบคุมฯ!L865</f>
        <v>27320</v>
      </c>
      <c r="Q74" s="117">
        <f t="shared" si="34"/>
        <v>65880</v>
      </c>
      <c r="R74" s="987"/>
      <c r="S74" s="987"/>
      <c r="T74" s="987"/>
      <c r="U74" s="987"/>
      <c r="V74" s="987"/>
      <c r="W74" s="987"/>
      <c r="X74" s="987"/>
      <c r="Y74" s="117">
        <f t="shared" si="35"/>
        <v>0</v>
      </c>
      <c r="Z74" s="117">
        <f t="shared" si="36"/>
        <v>97400</v>
      </c>
      <c r="AA74" s="117">
        <f t="shared" si="37"/>
        <v>97400</v>
      </c>
      <c r="AB74" s="117">
        <f t="shared" si="38"/>
        <v>0</v>
      </c>
      <c r="AC74" s="117">
        <f t="shared" si="38"/>
        <v>0</v>
      </c>
      <c r="AD74" s="117">
        <f t="shared" si="38"/>
        <v>27320</v>
      </c>
      <c r="AE74" s="117">
        <f t="shared" si="39"/>
        <v>70080</v>
      </c>
      <c r="AF74" s="987"/>
      <c r="AG74" s="988" t="s">
        <v>13</v>
      </c>
    </row>
    <row r="75" spans="1:33" ht="20.399999999999999" hidden="1" customHeight="1" x14ac:dyDescent="0.6">
      <c r="A75" s="986">
        <f>+[7]ระบบการควบคุมฯ!A866</f>
        <v>0</v>
      </c>
      <c r="B75" s="608" t="str">
        <f>+[7]ระบบการควบคุมฯ!B866</f>
        <v>อนุมัติครั้งที่ 2  63,200 บาท</v>
      </c>
      <c r="C75" s="146" t="str">
        <f>+[7]ระบบการควบคุมฯ!C866</f>
        <v>ศธ04002/ว2369 ลว.11 ก.พ.69 ครั้งที่ 294  500,000 บาท</v>
      </c>
      <c r="D75" s="987"/>
      <c r="E75" s="987"/>
      <c r="F75" s="987"/>
      <c r="G75" s="987"/>
      <c r="H75" s="987"/>
      <c r="I75" s="987"/>
      <c r="J75" s="987"/>
      <c r="K75" s="117">
        <f>+[7]ระบบการควบคุมฯ!D875</f>
        <v>0</v>
      </c>
      <c r="L75" s="117">
        <f>+[7]ระบบการควบคุมฯ!E866</f>
        <v>0</v>
      </c>
      <c r="M75" s="117">
        <f t="shared" si="33"/>
        <v>0</v>
      </c>
      <c r="N75" s="117">
        <f>+[7]ระบบการควบคุมฯ!G866+[7]ระบบการควบคุมฯ!H866</f>
        <v>0</v>
      </c>
      <c r="O75" s="117"/>
      <c r="P75" s="117">
        <f>+[7]ระบบการควบคุมฯ!K866+[7]ระบบการควบคุมฯ!L866</f>
        <v>0</v>
      </c>
      <c r="Q75" s="117">
        <f t="shared" si="34"/>
        <v>0</v>
      </c>
      <c r="R75" s="987"/>
      <c r="S75" s="987"/>
      <c r="T75" s="987"/>
      <c r="U75" s="987"/>
      <c r="V75" s="987"/>
      <c r="W75" s="987"/>
      <c r="X75" s="987"/>
      <c r="Y75" s="117">
        <f t="shared" si="35"/>
        <v>0</v>
      </c>
      <c r="Z75" s="117">
        <f t="shared" si="36"/>
        <v>0</v>
      </c>
      <c r="AA75" s="117">
        <f t="shared" si="37"/>
        <v>0</v>
      </c>
      <c r="AB75" s="117">
        <f t="shared" si="38"/>
        <v>0</v>
      </c>
      <c r="AC75" s="117">
        <f t="shared" si="38"/>
        <v>0</v>
      </c>
      <c r="AD75" s="117">
        <f t="shared" si="38"/>
        <v>0</v>
      </c>
      <c r="AE75" s="117">
        <f t="shared" si="39"/>
        <v>0</v>
      </c>
      <c r="AF75" s="987"/>
      <c r="AG75" s="988"/>
    </row>
    <row r="76" spans="1:33" ht="55.8" hidden="1" customHeight="1" x14ac:dyDescent="0.6">
      <c r="A76" s="120" t="str">
        <f>+[7]ระบบการควบคุมฯ!A868</f>
        <v>2.1.6)</v>
      </c>
      <c r="B76" s="608" t="str">
        <f>+[7]ระบบการควบคุมฯ!B868</f>
        <v>โครงการวัดและประเมินผลเพื่อพัฒนาการเรียนรู้ของผู้เรียน  100,000 บาท อนุมัติครั้งที่  1   82,000 บาท</v>
      </c>
      <c r="C76" s="608" t="str">
        <f>+[7]ระบบการควบคุมฯ!C868</f>
        <v>ศธ04002/ว46832 ลว.17 ต.ค. 68 ครั้งที่ 7  2,000,000 บาท</v>
      </c>
      <c r="D76" s="117"/>
      <c r="E76" s="117"/>
      <c r="F76" s="117"/>
      <c r="G76" s="117"/>
      <c r="H76" s="117"/>
      <c r="I76" s="117"/>
      <c r="J76" s="117"/>
      <c r="K76" s="117">
        <f>+[7]ระบบการควบคุมฯ!D868</f>
        <v>0</v>
      </c>
      <c r="L76" s="117">
        <f>+[7]ระบบการควบคุมฯ!E868</f>
        <v>82000</v>
      </c>
      <c r="M76" s="117">
        <f t="shared" si="33"/>
        <v>82000</v>
      </c>
      <c r="N76" s="117">
        <f>+[7]ระบบการควบคุมฯ!G868+[7]ระบบการควบคุมฯ!H868</f>
        <v>0</v>
      </c>
      <c r="O76" s="117"/>
      <c r="P76" s="117">
        <f>+[7]ระบบการควบคุมฯ!K868+[7]ระบบการควบคุมฯ!L868</f>
        <v>80450</v>
      </c>
      <c r="Q76" s="117">
        <f>+M76-N76-O76-P76</f>
        <v>1550</v>
      </c>
      <c r="R76" s="117"/>
      <c r="S76" s="117"/>
      <c r="T76" s="117"/>
      <c r="U76" s="117"/>
      <c r="V76" s="117"/>
      <c r="W76" s="117"/>
      <c r="X76" s="117"/>
      <c r="Y76" s="117">
        <f t="shared" si="35"/>
        <v>0</v>
      </c>
      <c r="Z76" s="117">
        <f t="shared" si="36"/>
        <v>82000</v>
      </c>
      <c r="AA76" s="117">
        <f t="shared" si="37"/>
        <v>82000</v>
      </c>
      <c r="AB76" s="117">
        <f t="shared" si="38"/>
        <v>0</v>
      </c>
      <c r="AC76" s="117">
        <f t="shared" si="38"/>
        <v>0</v>
      </c>
      <c r="AD76" s="117">
        <f t="shared" si="38"/>
        <v>80450</v>
      </c>
      <c r="AE76" s="117">
        <f t="shared" si="39"/>
        <v>1550</v>
      </c>
      <c r="AF76" s="117"/>
      <c r="AG76" s="988" t="s">
        <v>13</v>
      </c>
    </row>
    <row r="77" spans="1:33" ht="93" hidden="1" customHeight="1" x14ac:dyDescent="0.6">
      <c r="A77" s="981" t="str">
        <f>+[7]ระบบการควบคุมฯ!A872</f>
        <v>2.2)</v>
      </c>
      <c r="B77" s="982" t="str">
        <f>+[7]ระบบการควบคุมฯ!B872</f>
        <v>กลยุทธ์ที่ 2 เพิ่มโอกาสและความเสมอภาคทางการศึกษา 98,710 บาท จัดสรรครั้งที่ 1 50,000 บาท ยืมงบกลาง 30710 บาท</v>
      </c>
      <c r="C77" s="983" t="str">
        <f>+C66</f>
        <v>ศธ04002/ว46832 ลว.17 ต.ค. 68 ครั้งที่ 7  2,000,000 บาท</v>
      </c>
      <c r="D77" s="603">
        <f t="shared" ref="D77:AF77" si="40">SUM(D78:D81)</f>
        <v>0</v>
      </c>
      <c r="E77" s="603">
        <f t="shared" si="40"/>
        <v>18000</v>
      </c>
      <c r="F77" s="603">
        <f t="shared" si="40"/>
        <v>18000</v>
      </c>
      <c r="G77" s="603">
        <f t="shared" si="40"/>
        <v>0</v>
      </c>
      <c r="H77" s="603">
        <f t="shared" si="40"/>
        <v>0</v>
      </c>
      <c r="I77" s="603">
        <f t="shared" si="40"/>
        <v>0</v>
      </c>
      <c r="J77" s="603">
        <f t="shared" si="40"/>
        <v>18000</v>
      </c>
      <c r="K77" s="989">
        <f t="shared" si="40"/>
        <v>0</v>
      </c>
      <c r="L77" s="989">
        <f t="shared" si="40"/>
        <v>80710</v>
      </c>
      <c r="M77" s="989">
        <f t="shared" si="40"/>
        <v>80710</v>
      </c>
      <c r="N77" s="989">
        <f t="shared" si="40"/>
        <v>0</v>
      </c>
      <c r="O77" s="989">
        <f t="shared" si="40"/>
        <v>0</v>
      </c>
      <c r="P77" s="989">
        <f t="shared" si="40"/>
        <v>77400</v>
      </c>
      <c r="Q77" s="989">
        <f t="shared" si="40"/>
        <v>3310</v>
      </c>
      <c r="R77" s="989">
        <f t="shared" si="40"/>
        <v>0</v>
      </c>
      <c r="S77" s="989">
        <f t="shared" si="40"/>
        <v>0</v>
      </c>
      <c r="T77" s="989">
        <f t="shared" si="40"/>
        <v>0</v>
      </c>
      <c r="U77" s="989">
        <f t="shared" si="40"/>
        <v>0</v>
      </c>
      <c r="V77" s="989">
        <f t="shared" si="40"/>
        <v>0</v>
      </c>
      <c r="W77" s="989">
        <f t="shared" si="40"/>
        <v>0</v>
      </c>
      <c r="X77" s="989">
        <f t="shared" si="40"/>
        <v>0</v>
      </c>
      <c r="Y77" s="989">
        <f t="shared" si="40"/>
        <v>0</v>
      </c>
      <c r="Z77" s="989">
        <f t="shared" si="40"/>
        <v>98710</v>
      </c>
      <c r="AA77" s="989">
        <f t="shared" si="40"/>
        <v>98710</v>
      </c>
      <c r="AB77" s="989">
        <f t="shared" si="40"/>
        <v>0</v>
      </c>
      <c r="AC77" s="989">
        <f t="shared" si="40"/>
        <v>0</v>
      </c>
      <c r="AD77" s="989">
        <f t="shared" si="40"/>
        <v>77400</v>
      </c>
      <c r="AE77" s="989">
        <f t="shared" si="40"/>
        <v>21310</v>
      </c>
      <c r="AF77" s="989">
        <f t="shared" si="40"/>
        <v>0</v>
      </c>
      <c r="AG77" s="990"/>
    </row>
    <row r="78" spans="1:33" ht="20.399999999999999" hidden="1" customHeight="1" x14ac:dyDescent="0.6">
      <c r="A78" s="986" t="str">
        <f>+[7]ระบบการควบคุมฯ!A873</f>
        <v>2.2.1)</v>
      </c>
      <c r="B78" s="991" t="str">
        <f>+[7]ระบบการควบคุมฯ!B873</f>
        <v>โครงการเสริมสร้างพลเมืองดี วิถีประชาธิปไตยในสถานศึกษา ประจำปี 2569  10,000 บาท</v>
      </c>
      <c r="C78" s="987" t="str">
        <f>+[7]ระบบการควบคุมฯ!C873</f>
        <v>ศธ04002/ว46832 ลว.17 ต.ค. 68 ครั้งที่ 7  2,000,000 บาท</v>
      </c>
      <c r="D78" s="958">
        <f>+[7]ระบบการควบคุมฯ!D749</f>
        <v>0</v>
      </c>
      <c r="E78" s="958">
        <f>+[7]ระบบการควบคุมฯ!E749</f>
        <v>0</v>
      </c>
      <c r="F78" s="958">
        <f>+[7]ระบบการควบคุมฯ!F749</f>
        <v>0</v>
      </c>
      <c r="G78" s="117">
        <f>+[7]ระบบการควบคุมฯ!G749+[7]ระบบการควบคุมฯ!H749</f>
        <v>0</v>
      </c>
      <c r="H78" s="117">
        <f>+[7]ระบบการควบคุมฯ!I749+[7]ระบบการควบคุมฯ!J749</f>
        <v>0</v>
      </c>
      <c r="I78" s="992">
        <f>+[7]ระบบการควบคุมฯ!K749+[7]ระบบการควบคุมฯ!L749</f>
        <v>0</v>
      </c>
      <c r="J78" s="958">
        <f t="shared" ref="J78:J81" si="41">+F78-G78-H78-I78</f>
        <v>0</v>
      </c>
      <c r="K78" s="117"/>
      <c r="L78" s="117">
        <f>+[7]ระบบการควบคุมฯ!E873</f>
        <v>10000</v>
      </c>
      <c r="M78" s="117">
        <f>+K78+L78</f>
        <v>10000</v>
      </c>
      <c r="N78" s="987">
        <f>+[7]ระบบการควบคุมฯ!G873+[7]ระบบการควบคุมฯ!H873</f>
        <v>0</v>
      </c>
      <c r="O78" s="117"/>
      <c r="P78" s="987">
        <f>+[7]ระบบการควบคุมฯ!K873+[7]ระบบการควบคุมฯ!L873</f>
        <v>7200</v>
      </c>
      <c r="Q78" s="117">
        <f>+M78-N78-O78-P78</f>
        <v>2800</v>
      </c>
      <c r="R78" s="958"/>
      <c r="S78" s="958"/>
      <c r="T78" s="958"/>
      <c r="U78" s="958"/>
      <c r="V78" s="958"/>
      <c r="W78" s="958"/>
      <c r="X78" s="958"/>
      <c r="Y78" s="128">
        <f t="shared" ref="Y78:Z79" si="42">+R78+K78+D78</f>
        <v>0</v>
      </c>
      <c r="Z78" s="128">
        <f t="shared" si="42"/>
        <v>10000</v>
      </c>
      <c r="AA78" s="128">
        <f t="shared" ref="AA78:AA79" si="43">SUM(Y78:Z78)</f>
        <v>10000</v>
      </c>
      <c r="AB78" s="128">
        <f t="shared" ref="AB78:AD79" si="44">+G78+N78+U78</f>
        <v>0</v>
      </c>
      <c r="AC78" s="128">
        <f t="shared" si="44"/>
        <v>0</v>
      </c>
      <c r="AD78" s="128">
        <f t="shared" si="44"/>
        <v>7200</v>
      </c>
      <c r="AE78" s="128">
        <f t="shared" ref="AE78:AE79" si="45">+AA78-AB78-AC78-AD78</f>
        <v>2800</v>
      </c>
      <c r="AF78" s="958"/>
      <c r="AG78" s="988" t="s">
        <v>12</v>
      </c>
    </row>
    <row r="79" spans="1:33" ht="55.8" hidden="1" customHeight="1" x14ac:dyDescent="0.6">
      <c r="A79" s="986" t="str">
        <f>+[7]ระบบการควบคุมฯ!A874</f>
        <v>.2.2.2)</v>
      </c>
      <c r="B79" s="991" t="str">
        <f>+[7]ระบบการควบคุมฯ!B874</f>
        <v>โครงการวัดและประเมินผลการจัดการศึกษาโดยครอบครัว ประจำปี 2569 10,710 บาท</v>
      </c>
      <c r="C79" s="987" t="str">
        <f>+[7]ระบบการควบคุมฯ!C874</f>
        <v>ศธ04002/ว46832 ลว.17 ต.ค. 68 ครั้งที่ 7  2,000,000 บาท</v>
      </c>
      <c r="D79" s="958">
        <f>+[7]ระบบการควบคุมฯ!D750</f>
        <v>0</v>
      </c>
      <c r="E79" s="958">
        <f>+[7]ระบบการควบคุมฯ!E750</f>
        <v>0</v>
      </c>
      <c r="F79" s="958">
        <f>+[7]ระบบการควบคุมฯ!F750</f>
        <v>0</v>
      </c>
      <c r="G79" s="117">
        <f>+[7]ระบบการควบคุมฯ!G750+[7]ระบบการควบคุมฯ!H750</f>
        <v>0</v>
      </c>
      <c r="H79" s="117">
        <f>+[7]ระบบการควบคุมฯ!I750+[7]ระบบการควบคุมฯ!J750</f>
        <v>0</v>
      </c>
      <c r="I79" s="992">
        <f>+[7]ระบบการควบคุมฯ!K750+[7]ระบบการควบคุมฯ!L750</f>
        <v>0</v>
      </c>
      <c r="J79" s="958">
        <f t="shared" si="41"/>
        <v>0</v>
      </c>
      <c r="K79" s="117"/>
      <c r="L79" s="117">
        <f>+[7]ระบบการควบคุมฯ!E874</f>
        <v>10710</v>
      </c>
      <c r="M79" s="117">
        <f t="shared" ref="M79" si="46">+K79+L79</f>
        <v>10710</v>
      </c>
      <c r="N79" s="987">
        <f>+[7]ระบบการควบคุมฯ!G874+[7]ระบบการควบคุมฯ!H874</f>
        <v>0</v>
      </c>
      <c r="O79" s="117"/>
      <c r="P79" s="987">
        <f>+[7]ระบบการควบคุมฯ!K874+[7]ระบบการควบคุมฯ!L874</f>
        <v>10200</v>
      </c>
      <c r="Q79" s="117">
        <f t="shared" ref="Q79" si="47">+M79-N79-O79-P79</f>
        <v>510</v>
      </c>
      <c r="R79" s="958"/>
      <c r="S79" s="958"/>
      <c r="T79" s="958"/>
      <c r="U79" s="958"/>
      <c r="V79" s="958"/>
      <c r="W79" s="958"/>
      <c r="X79" s="958"/>
      <c r="Y79" s="128">
        <f t="shared" si="42"/>
        <v>0</v>
      </c>
      <c r="Z79" s="128">
        <f t="shared" si="42"/>
        <v>10710</v>
      </c>
      <c r="AA79" s="128">
        <f t="shared" si="43"/>
        <v>10710</v>
      </c>
      <c r="AB79" s="128">
        <f t="shared" si="44"/>
        <v>0</v>
      </c>
      <c r="AC79" s="128">
        <f t="shared" si="44"/>
        <v>0</v>
      </c>
      <c r="AD79" s="128">
        <f t="shared" si="44"/>
        <v>10200</v>
      </c>
      <c r="AE79" s="128">
        <f t="shared" si="45"/>
        <v>510</v>
      </c>
      <c r="AF79" s="958"/>
      <c r="AG79" s="988" t="s">
        <v>12</v>
      </c>
    </row>
    <row r="80" spans="1:33" ht="55.8" hidden="1" customHeight="1" x14ac:dyDescent="0.6">
      <c r="A80" s="986" t="str">
        <f>+[7]ระบบการควบคุมฯ!A875</f>
        <v>2.2.3)</v>
      </c>
      <c r="B80" s="991" t="str">
        <f>+[7]ระบบการควบคุมฯ!B875</f>
        <v>โครงการพัฒนาสมรรถนะการจัดการเรียนรู้สำหรับเด็กที่มีความต้องการพิเศษ 60,000 บาท</v>
      </c>
      <c r="C80" s="987" t="str">
        <f>+[7]ระบบการควบคุมฯ!C875</f>
        <v>ศธ04002/ว46832 ลว.17 ต.ค. 68 ครั้งที่ 7  2,000,000 บาท</v>
      </c>
      <c r="D80" s="958"/>
      <c r="E80" s="958">
        <f>+[7]ระบบการควบคุมฯ!E751</f>
        <v>0</v>
      </c>
      <c r="F80" s="958">
        <f>SUM(E80)</f>
        <v>0</v>
      </c>
      <c r="G80" s="117">
        <f>+[7]ระบบการควบคุมฯ!G751+[7]ระบบการควบคุมฯ!H751</f>
        <v>0</v>
      </c>
      <c r="H80" s="117">
        <f>+[7]ระบบการควบคุมฯ!I751+[7]ระบบการควบคุมฯ!J751</f>
        <v>0</v>
      </c>
      <c r="I80" s="992">
        <f>+[7]ระบบการควบคุมฯ!K751+[7]ระบบการควบคุมฯ!L751</f>
        <v>0</v>
      </c>
      <c r="J80" s="958">
        <f t="shared" si="41"/>
        <v>0</v>
      </c>
      <c r="K80" s="117"/>
      <c r="L80" s="117">
        <f>+[7]ระบบการควบคุมฯ!E875</f>
        <v>60000</v>
      </c>
      <c r="M80" s="117">
        <f>+K80+L80</f>
        <v>60000</v>
      </c>
      <c r="N80" s="987">
        <f>+[7]ระบบการควบคุมฯ!G875+[7]ระบบการควบคุมฯ!H875</f>
        <v>0</v>
      </c>
      <c r="O80" s="117"/>
      <c r="P80" s="987">
        <f>+[7]ระบบการควบคุมฯ!K875+[7]ระบบการควบคุมฯ!L875</f>
        <v>60000</v>
      </c>
      <c r="Q80" s="117">
        <f>+M80-N80-O80-P80</f>
        <v>0</v>
      </c>
      <c r="R80" s="958"/>
      <c r="S80" s="958"/>
      <c r="T80" s="958"/>
      <c r="U80" s="958"/>
      <c r="V80" s="958"/>
      <c r="W80" s="958"/>
      <c r="X80" s="958"/>
      <c r="Y80" s="128">
        <f>+R80+K80+D80</f>
        <v>0</v>
      </c>
      <c r="Z80" s="128">
        <f>+S80+L80+E80</f>
        <v>60000</v>
      </c>
      <c r="AA80" s="128">
        <f>SUM(Y80:Z80)</f>
        <v>60000</v>
      </c>
      <c r="AB80" s="128">
        <f>+G80+N80+U80</f>
        <v>0</v>
      </c>
      <c r="AC80" s="128">
        <f>+H80+O80+V80</f>
        <v>0</v>
      </c>
      <c r="AD80" s="128">
        <f>+I80+P80+W80</f>
        <v>60000</v>
      </c>
      <c r="AE80" s="128">
        <f>+AA80-AB80-AC80-AD80</f>
        <v>0</v>
      </c>
      <c r="AF80" s="958"/>
      <c r="AG80" s="988" t="s">
        <v>13</v>
      </c>
    </row>
    <row r="81" spans="1:33" ht="93" hidden="1" customHeight="1" x14ac:dyDescent="0.6">
      <c r="A81" s="986" t="str">
        <f>+[7]ระบบการควบคุมฯ!A874</f>
        <v>.2.2.2)</v>
      </c>
      <c r="B81" s="991" t="str">
        <f>+[7]ระบบการควบคุมฯ!B874</f>
        <v>โครงการวัดและประเมินผลการจัดการศึกษาโดยครอบครัว ประจำปี 2569 10,710 บาท</v>
      </c>
      <c r="C81" s="987" t="str">
        <f>+[7]ระบบการควบคุมฯ!C730</f>
        <v>ศธ04002/ว6334 ลว.21 เม.ย. 69 ครั้งที่ 3 โอนครั้งที่ 440</v>
      </c>
      <c r="D81" s="958"/>
      <c r="E81" s="958">
        <f>+[7]ระบบการควบคุมฯ!E752</f>
        <v>18000</v>
      </c>
      <c r="F81" s="958">
        <f>SUM(E81)</f>
        <v>18000</v>
      </c>
      <c r="G81" s="117">
        <f>+[7]ระบบการควบคุมฯ!G752+[7]ระบบการควบคุมฯ!H752</f>
        <v>0</v>
      </c>
      <c r="H81" s="117">
        <f>+[7]ระบบการควบคุมฯ!I752+[7]ระบบการควบคุมฯ!J752</f>
        <v>0</v>
      </c>
      <c r="I81" s="992">
        <f>+[7]ระบบการควบคุมฯ!K752+[7]ระบบการควบคุมฯ!L752</f>
        <v>0</v>
      </c>
      <c r="J81" s="958">
        <f t="shared" si="41"/>
        <v>18000</v>
      </c>
      <c r="K81" s="117"/>
      <c r="L81" s="117"/>
      <c r="M81" s="117"/>
      <c r="N81" s="987"/>
      <c r="O81" s="117"/>
      <c r="P81" s="987"/>
      <c r="Q81" s="117"/>
      <c r="R81" s="958"/>
      <c r="S81" s="958"/>
      <c r="T81" s="958"/>
      <c r="U81" s="958"/>
      <c r="V81" s="958"/>
      <c r="W81" s="958"/>
      <c r="X81" s="958"/>
      <c r="Y81" s="128">
        <f t="shared" ref="Y81:Z96" si="48">+R81+K81+D81</f>
        <v>0</v>
      </c>
      <c r="Z81" s="128">
        <f t="shared" si="48"/>
        <v>18000</v>
      </c>
      <c r="AA81" s="128">
        <f t="shared" ref="AA81:AA99" si="49">SUM(Y81:Z81)</f>
        <v>18000</v>
      </c>
      <c r="AB81" s="128">
        <f t="shared" ref="AB81:AD96" si="50">+G81+N81+U81</f>
        <v>0</v>
      </c>
      <c r="AC81" s="128">
        <f t="shared" si="50"/>
        <v>0</v>
      </c>
      <c r="AD81" s="128">
        <f t="shared" si="50"/>
        <v>0</v>
      </c>
      <c r="AE81" s="128">
        <f t="shared" ref="AE81:AE99" si="51">+AA81-AB81-AC81-AD81</f>
        <v>18000</v>
      </c>
      <c r="AF81" s="958"/>
      <c r="AG81" s="988" t="s">
        <v>12</v>
      </c>
    </row>
    <row r="82" spans="1:33" ht="20.399999999999999" hidden="1" customHeight="1" x14ac:dyDescent="0.6">
      <c r="A82" s="981" t="str">
        <f>+[7]ระบบการควบคุมฯ!A879</f>
        <v>2.3)</v>
      </c>
      <c r="B82" s="982" t="str">
        <f>+[7]ระบบการควบคุมฯ!B879</f>
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</c>
      <c r="C82" s="982" t="str">
        <f>+[7]ระบบการควบคุมฯ!C879</f>
        <v>ศธ04002/ว46832 ลว.17 ต.ค. 68 ครั้งที่ 7  2,000,000 บาท</v>
      </c>
      <c r="D82" s="603">
        <f>SUM(D83:D84)</f>
        <v>0</v>
      </c>
      <c r="E82" s="603">
        <f t="shared" ref="E82:J82" si="52">SUM(E83:E84)</f>
        <v>25800</v>
      </c>
      <c r="F82" s="603">
        <f t="shared" si="52"/>
        <v>25800</v>
      </c>
      <c r="G82" s="603">
        <f t="shared" si="52"/>
        <v>0</v>
      </c>
      <c r="H82" s="603">
        <f t="shared" si="52"/>
        <v>0</v>
      </c>
      <c r="I82" s="603">
        <f t="shared" si="52"/>
        <v>0</v>
      </c>
      <c r="J82" s="603">
        <f t="shared" si="52"/>
        <v>25800</v>
      </c>
      <c r="K82" s="989"/>
      <c r="L82" s="989">
        <f>SUM(L83:L84)</f>
        <v>50000</v>
      </c>
      <c r="M82" s="989">
        <f t="shared" ref="M82:P82" si="53">SUM(M83:M84)</f>
        <v>50000</v>
      </c>
      <c r="N82" s="989">
        <f t="shared" si="53"/>
        <v>0</v>
      </c>
      <c r="O82" s="989">
        <f t="shared" si="53"/>
        <v>0</v>
      </c>
      <c r="P82" s="989">
        <f t="shared" si="53"/>
        <v>39930</v>
      </c>
      <c r="Q82" s="989">
        <f>SUM(Q83:Q84)</f>
        <v>10070</v>
      </c>
      <c r="R82" s="989"/>
      <c r="S82" s="989"/>
      <c r="T82" s="989"/>
      <c r="U82" s="989"/>
      <c r="V82" s="989"/>
      <c r="W82" s="989"/>
      <c r="X82" s="989"/>
      <c r="Y82" s="603">
        <f t="shared" si="48"/>
        <v>0</v>
      </c>
      <c r="Z82" s="603">
        <f t="shared" si="48"/>
        <v>75800</v>
      </c>
      <c r="AA82" s="603">
        <f t="shared" si="49"/>
        <v>75800</v>
      </c>
      <c r="AB82" s="603">
        <f t="shared" si="50"/>
        <v>0</v>
      </c>
      <c r="AC82" s="603">
        <f t="shared" si="50"/>
        <v>0</v>
      </c>
      <c r="AD82" s="603">
        <f t="shared" si="50"/>
        <v>39930</v>
      </c>
      <c r="AE82" s="603">
        <f t="shared" si="51"/>
        <v>35870</v>
      </c>
      <c r="AF82" s="989"/>
      <c r="AG82" s="990"/>
    </row>
    <row r="83" spans="1:33" ht="93" hidden="1" customHeight="1" x14ac:dyDescent="0.6">
      <c r="A83" s="986" t="str">
        <f>+[7]ระบบการควบคุมฯ!A880</f>
        <v>2.3.1)</v>
      </c>
      <c r="B83" s="608" t="str">
        <f>+[7]ระบบการควบคุมฯ!B880</f>
        <v>โครงการส่งเสริมทักษะชีวิตให้กับนักเรียน 30,000 บาท</v>
      </c>
      <c r="C83" s="146" t="str">
        <f>+[7]ระบบการควบคุมฯ!C880</f>
        <v>ศธ04002/ว46832 ลว.17 ต.ค. 68 ครั้งที่ 7  2,000,000 บาท</v>
      </c>
      <c r="D83" s="117">
        <f>+[7]ระบบการควบคุมฯ!D754</f>
        <v>0</v>
      </c>
      <c r="E83" s="117">
        <f>+[7]ระบบการควบคุมฯ!E754</f>
        <v>0</v>
      </c>
      <c r="F83" s="117">
        <f>+[7]ระบบการควบคุมฯ!F754</f>
        <v>0</v>
      </c>
      <c r="G83" s="128">
        <f>+[7]ระบบการควบคุมฯ!G754+[7]ระบบการควบคุมฯ!H754</f>
        <v>0</v>
      </c>
      <c r="H83" s="128">
        <f>+[7]ระบบการควบคุมฯ!I754+[7]ระบบการควบคุมฯ!J754</f>
        <v>0</v>
      </c>
      <c r="I83" s="993">
        <f>+[7]ระบบการควบคุมฯ!K754+[7]ระบบการควบคุมฯ!L754</f>
        <v>0</v>
      </c>
      <c r="J83" s="958">
        <f t="shared" ref="J83:J98" si="54">+F83-G83-H83-I83</f>
        <v>0</v>
      </c>
      <c r="K83" s="958"/>
      <c r="L83" s="958">
        <f>+[7]ระบบการควบคุมฯ!E880</f>
        <v>30000</v>
      </c>
      <c r="M83" s="958">
        <f>SUM(K83:L83)</f>
        <v>30000</v>
      </c>
      <c r="N83" s="987">
        <f>+[7]ระบบการควบคุมฯ!G880+[7]ระบบการควบคุมฯ!H880</f>
        <v>0</v>
      </c>
      <c r="O83" s="958"/>
      <c r="P83" s="987">
        <f>+[7]ระบบการควบคุมฯ!K880+[7]ระบบการควบคุมฯ!L880</f>
        <v>24850</v>
      </c>
      <c r="Q83" s="958">
        <f>+M83-N83-O83-P83</f>
        <v>5150</v>
      </c>
      <c r="R83" s="958"/>
      <c r="S83" s="958"/>
      <c r="T83" s="958"/>
      <c r="U83" s="958"/>
      <c r="V83" s="958"/>
      <c r="W83" s="958"/>
      <c r="X83" s="958"/>
      <c r="Y83" s="128">
        <f t="shared" si="48"/>
        <v>0</v>
      </c>
      <c r="Z83" s="128">
        <f t="shared" si="48"/>
        <v>30000</v>
      </c>
      <c r="AA83" s="128">
        <f t="shared" si="49"/>
        <v>30000</v>
      </c>
      <c r="AB83" s="128">
        <f t="shared" si="50"/>
        <v>0</v>
      </c>
      <c r="AC83" s="128">
        <f t="shared" si="50"/>
        <v>0</v>
      </c>
      <c r="AD83" s="128">
        <f t="shared" si="50"/>
        <v>24850</v>
      </c>
      <c r="AE83" s="128">
        <f t="shared" si="51"/>
        <v>5150</v>
      </c>
      <c r="AF83" s="958"/>
      <c r="AG83" s="988" t="s">
        <v>13</v>
      </c>
    </row>
    <row r="84" spans="1:33" ht="93" hidden="1" customHeight="1" x14ac:dyDescent="0.6">
      <c r="A84" s="986" t="str">
        <f>+[7]ระบบการควบคุมฯ!A881</f>
        <v>2.3.2)</v>
      </c>
      <c r="B84" s="608" t="str">
        <f>+[7]ระบบการควบคุมฯ!B881</f>
        <v>โครงการพัฒนาระบบและกลไกดูแลความปลอดภัย 45,800 บาท อนุมัติครั้งที่ 1   20,000 บาท ครั้งที่ 3   25,800 บาท</v>
      </c>
      <c r="C84" s="146" t="str">
        <f>+[7]ระบบการควบคุมฯ!C881</f>
        <v>ศธ04002/ว46832 ลว.17 ต.ค. 68 ครั้งที่ 7  2,000,000 บาท</v>
      </c>
      <c r="D84" s="117">
        <f>+[7]ระบบการควบคุมฯ!D755</f>
        <v>0</v>
      </c>
      <c r="E84" s="117">
        <f>+[7]ระบบการควบคุมฯ!E755</f>
        <v>25800</v>
      </c>
      <c r="F84" s="117">
        <f>+[7]ระบบการควบคุมฯ!F755</f>
        <v>25800</v>
      </c>
      <c r="G84" s="128">
        <f>+[7]ระบบการควบคุมฯ!G755+[7]ระบบการควบคุมฯ!H755</f>
        <v>0</v>
      </c>
      <c r="H84" s="128">
        <f>+[7]ระบบการควบคุมฯ!I755+[7]ระบบการควบคุมฯ!J755</f>
        <v>0</v>
      </c>
      <c r="I84" s="993">
        <f>+[7]ระบบการควบคุมฯ!K755+[7]ระบบการควบคุมฯ!L755</f>
        <v>0</v>
      </c>
      <c r="J84" s="958">
        <f t="shared" si="54"/>
        <v>25800</v>
      </c>
      <c r="K84" s="958"/>
      <c r="L84" s="958">
        <f>+[7]ระบบการควบคุมฯ!E881</f>
        <v>20000</v>
      </c>
      <c r="M84" s="958">
        <f>SUM(K84:L84)</f>
        <v>20000</v>
      </c>
      <c r="N84" s="987">
        <f>+[7]ระบบการควบคุมฯ!G881+[7]ระบบการควบคุมฯ!H881</f>
        <v>0</v>
      </c>
      <c r="O84" s="958"/>
      <c r="P84" s="987">
        <f>+[7]ระบบการควบคุมฯ!K881+[7]ระบบการควบคุมฯ!L881</f>
        <v>15080</v>
      </c>
      <c r="Q84" s="958">
        <f>+M84-N84-O84-P84</f>
        <v>4920</v>
      </c>
      <c r="R84" s="958"/>
      <c r="S84" s="958"/>
      <c r="T84" s="958"/>
      <c r="U84" s="958"/>
      <c r="V84" s="958"/>
      <c r="W84" s="958"/>
      <c r="X84" s="958"/>
      <c r="Y84" s="128">
        <f t="shared" si="48"/>
        <v>0</v>
      </c>
      <c r="Z84" s="128">
        <f t="shared" si="48"/>
        <v>45800</v>
      </c>
      <c r="AA84" s="128">
        <f t="shared" si="49"/>
        <v>45800</v>
      </c>
      <c r="AB84" s="128">
        <f t="shared" si="50"/>
        <v>0</v>
      </c>
      <c r="AC84" s="128">
        <f t="shared" si="50"/>
        <v>0</v>
      </c>
      <c r="AD84" s="128">
        <f t="shared" si="50"/>
        <v>15080</v>
      </c>
      <c r="AE84" s="128">
        <f t="shared" si="51"/>
        <v>30720</v>
      </c>
      <c r="AF84" s="958"/>
      <c r="AG84" s="147" t="s">
        <v>12</v>
      </c>
    </row>
    <row r="85" spans="1:33" ht="93" hidden="1" customHeight="1" x14ac:dyDescent="0.6">
      <c r="A85" s="994" t="str">
        <f>+[7]ระบบการควบคุมฯ!A882</f>
        <v>2.4)</v>
      </c>
      <c r="B85" s="995" t="str">
        <f>+[7]ระบบการควบคุมฯ!B882</f>
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</c>
      <c r="C85" s="996" t="str">
        <f>+[7]ระบบการควบคุมฯ!C882</f>
        <v>ศธ04002/ว46832 ลว.17 ต.ค. 68 ครั้งที่ 7  2,000,000 บาท</v>
      </c>
      <c r="D85" s="997">
        <f>+[7]ระบบการควบคุมฯ!D756</f>
        <v>0</v>
      </c>
      <c r="E85" s="997">
        <f>+[7]ระบบการควบคุมฯ!E756</f>
        <v>129290</v>
      </c>
      <c r="F85" s="997">
        <f>+[7]ระบบการควบคุมฯ!F756</f>
        <v>129290</v>
      </c>
      <c r="G85" s="997">
        <f>+[7]ระบบการควบคุมฯ!G756+[7]ระบบการควบคุมฯ!H756</f>
        <v>0</v>
      </c>
      <c r="H85" s="997">
        <f>+[7]ระบบการควบคุมฯ!I756+[7]ระบบการควบคุมฯ!J756</f>
        <v>0</v>
      </c>
      <c r="I85" s="998">
        <f>+[7]ระบบการควบคุมฯ!K756+[7]ระบบการควบคุมฯ!L756</f>
        <v>0</v>
      </c>
      <c r="J85" s="999">
        <f t="shared" si="54"/>
        <v>129290</v>
      </c>
      <c r="K85" s="999">
        <f>SUM(K87:K99)</f>
        <v>0</v>
      </c>
      <c r="L85" s="999">
        <f t="shared" ref="L85:Q85" si="55">SUM(L87:L99)</f>
        <v>640000</v>
      </c>
      <c r="M85" s="999">
        <f t="shared" si="55"/>
        <v>640000</v>
      </c>
      <c r="N85" s="999">
        <f t="shared" si="55"/>
        <v>0</v>
      </c>
      <c r="O85" s="999">
        <f t="shared" si="55"/>
        <v>0</v>
      </c>
      <c r="P85" s="999">
        <f t="shared" si="55"/>
        <v>285364</v>
      </c>
      <c r="Q85" s="999">
        <f t="shared" si="55"/>
        <v>354636</v>
      </c>
      <c r="R85" s="999"/>
      <c r="S85" s="999"/>
      <c r="T85" s="999"/>
      <c r="U85" s="999"/>
      <c r="V85" s="999"/>
      <c r="W85" s="999"/>
      <c r="X85" s="999">
        <f t="shared" ref="X85" si="56">+T85-U85-V85-W85</f>
        <v>0</v>
      </c>
      <c r="Y85" s="997">
        <f t="shared" si="48"/>
        <v>0</v>
      </c>
      <c r="Z85" s="997">
        <f t="shared" si="48"/>
        <v>769290</v>
      </c>
      <c r="AA85" s="997">
        <f t="shared" si="49"/>
        <v>769290</v>
      </c>
      <c r="AB85" s="997">
        <f t="shared" si="50"/>
        <v>0</v>
      </c>
      <c r="AC85" s="997">
        <f t="shared" si="50"/>
        <v>0</v>
      </c>
      <c r="AD85" s="997">
        <f t="shared" si="50"/>
        <v>285364</v>
      </c>
      <c r="AE85" s="997">
        <f t="shared" si="51"/>
        <v>483926</v>
      </c>
      <c r="AF85" s="999"/>
      <c r="AG85" s="1000"/>
    </row>
    <row r="86" spans="1:33" ht="93" hidden="1" customHeight="1" x14ac:dyDescent="0.6">
      <c r="A86" s="1001">
        <f>+[7]ระบบการควบคุมฯ!A883</f>
        <v>1</v>
      </c>
      <c r="B86" s="1002" t="str">
        <f>+[7]ระบบการควบคุมฯ!B883</f>
        <v>งบกลาง  กลยุทธ์ที่ 4</v>
      </c>
      <c r="C86" s="1003">
        <f>+[7]ระบบการควบคุมฯ!C883</f>
        <v>0</v>
      </c>
      <c r="D86" s="1004">
        <f>+[7]ระบบการควบคุมฯ!D757</f>
        <v>0</v>
      </c>
      <c r="E86" s="1004">
        <f>+[7]ระบบการควบคุมฯ!E757</f>
        <v>0</v>
      </c>
      <c r="F86" s="1004">
        <f>+[7]ระบบการควบคุมฯ!F757</f>
        <v>0</v>
      </c>
      <c r="G86" s="1004">
        <f>+[7]ระบบการควบคุมฯ!G757+[7]ระบบการควบคุมฯ!H757</f>
        <v>0</v>
      </c>
      <c r="H86" s="1004">
        <f>+[7]ระบบการควบคุมฯ!I757+[7]ระบบการควบคุมฯ!J757</f>
        <v>0</v>
      </c>
      <c r="I86" s="1005">
        <f>+[7]ระบบการควบคุมฯ!K757+[7]ระบบการควบคุมฯ!L757</f>
        <v>0</v>
      </c>
      <c r="J86" s="1006">
        <f t="shared" si="54"/>
        <v>0</v>
      </c>
      <c r="K86" s="1006"/>
      <c r="L86" s="1006"/>
      <c r="M86" s="1006"/>
      <c r="N86" s="1007"/>
      <c r="O86" s="1006"/>
      <c r="P86" s="1007"/>
      <c r="Q86" s="1006"/>
      <c r="R86" s="1006"/>
      <c r="S86" s="1006"/>
      <c r="T86" s="1006"/>
      <c r="U86" s="1006"/>
      <c r="V86" s="1006"/>
      <c r="W86" s="1006"/>
      <c r="X86" s="1006"/>
      <c r="Y86" s="1004">
        <f t="shared" si="48"/>
        <v>0</v>
      </c>
      <c r="Z86" s="1004">
        <f t="shared" si="48"/>
        <v>0</v>
      </c>
      <c r="AA86" s="1004">
        <f t="shared" si="49"/>
        <v>0</v>
      </c>
      <c r="AB86" s="1004">
        <f t="shared" si="50"/>
        <v>0</v>
      </c>
      <c r="AC86" s="1004">
        <f t="shared" si="50"/>
        <v>0</v>
      </c>
      <c r="AD86" s="1004">
        <f t="shared" si="50"/>
        <v>0</v>
      </c>
      <c r="AE86" s="1004">
        <f t="shared" si="51"/>
        <v>0</v>
      </c>
      <c r="AF86" s="958"/>
      <c r="AG86" s="147"/>
    </row>
    <row r="87" spans="1:33" ht="93" hidden="1" customHeight="1" x14ac:dyDescent="0.6">
      <c r="A87" s="986" t="str">
        <f>+[7]ระบบการควบคุมฯ!A884</f>
        <v>2.4.1)</v>
      </c>
      <c r="B87" s="608" t="str">
        <f>+[7]ระบบการควบคุมฯ!B884</f>
        <v>โครงการเพิ่มประสิทธิภาพการบริหารจัดการงานนโยบายและแผนและการบริหารงบประมาณ 75,000 บาท อนุมัติครั้งที่ 1   47,000 บาท</v>
      </c>
      <c r="C87" s="146" t="str">
        <f>+[7]ระบบการควบคุมฯ!C884</f>
        <v>ศธ04002/ว46832 ลว.17 ต.ค. 68 ครั้งที่ 7  2,000,000 บาท</v>
      </c>
      <c r="D87" s="117">
        <f>+[7]ระบบการควบคุมฯ!D758</f>
        <v>0</v>
      </c>
      <c r="E87" s="117">
        <f>+[7]ระบบการควบคุมฯ!E758</f>
        <v>0</v>
      </c>
      <c r="F87" s="117">
        <f>+[7]ระบบการควบคุมฯ!F758</f>
        <v>0</v>
      </c>
      <c r="G87" s="128">
        <f>+[7]ระบบการควบคุมฯ!G758+[7]ระบบการควบคุมฯ!H758</f>
        <v>0</v>
      </c>
      <c r="H87" s="128">
        <f>+[7]ระบบการควบคุมฯ!I758+[7]ระบบการควบคุมฯ!J758</f>
        <v>0</v>
      </c>
      <c r="I87" s="993">
        <f>+[7]ระบบการควบคุมฯ!K758+[7]ระบบการควบคุมฯ!L758</f>
        <v>0</v>
      </c>
      <c r="J87" s="958">
        <f t="shared" si="54"/>
        <v>0</v>
      </c>
      <c r="K87" s="117">
        <f>+[7]ระบบการควบคุมฯ!D884</f>
        <v>0</v>
      </c>
      <c r="L87" s="117">
        <f>+[7]ระบบการควบคุมฯ!E884</f>
        <v>47000</v>
      </c>
      <c r="M87" s="117">
        <f>+K87+L87</f>
        <v>47000</v>
      </c>
      <c r="N87" s="987">
        <f>+[7]ระบบการควบคุมฯ!G884+[7]ระบบการควบคุมฯ!H884</f>
        <v>0</v>
      </c>
      <c r="O87" s="987">
        <f>+[7]ระบบการควบคุมฯ!I884+[7]ระบบการควบคุมฯ!J884</f>
        <v>0</v>
      </c>
      <c r="P87" s="987">
        <f>+[7]ระบบการควบคุมฯ!K884+[7]ระบบการควบคุมฯ!L884</f>
        <v>40285</v>
      </c>
      <c r="Q87" s="117">
        <f>+M87-N87-O87-P87</f>
        <v>6715</v>
      </c>
      <c r="R87" s="958"/>
      <c r="S87" s="958"/>
      <c r="T87" s="958"/>
      <c r="U87" s="958"/>
      <c r="V87" s="958"/>
      <c r="W87" s="958"/>
      <c r="X87" s="958"/>
      <c r="Y87" s="128">
        <f t="shared" si="48"/>
        <v>0</v>
      </c>
      <c r="Z87" s="128">
        <f t="shared" si="48"/>
        <v>47000</v>
      </c>
      <c r="AA87" s="128">
        <f t="shared" si="49"/>
        <v>47000</v>
      </c>
      <c r="AB87" s="128">
        <f t="shared" si="50"/>
        <v>0</v>
      </c>
      <c r="AC87" s="128">
        <f t="shared" si="50"/>
        <v>0</v>
      </c>
      <c r="AD87" s="128">
        <f t="shared" si="50"/>
        <v>40285</v>
      </c>
      <c r="AE87" s="128">
        <f t="shared" si="51"/>
        <v>6715</v>
      </c>
      <c r="AF87" s="958"/>
      <c r="AG87" s="147" t="s">
        <v>15</v>
      </c>
    </row>
    <row r="88" spans="1:33" ht="93" hidden="1" customHeight="1" x14ac:dyDescent="0.6">
      <c r="A88" s="986" t="str">
        <f>+[7]ระบบการควบคุมฯ!A759</f>
        <v>2.4.2)</v>
      </c>
      <c r="B88" s="608" t="str">
        <f>+[7]ระบบการควบคุมฯ!B759</f>
        <v>โครงการสร้างเครือข่ายตรวจสอบภายใน 25,000 บาท</v>
      </c>
      <c r="C88" s="146">
        <f t="shared" ref="C88" si="57">+C86</f>
        <v>0</v>
      </c>
      <c r="D88" s="117">
        <f>+[7]ระบบการควบคุมฯ!D759</f>
        <v>0</v>
      </c>
      <c r="E88" s="117">
        <f>+[7]ระบบการควบคุมฯ!E759</f>
        <v>0</v>
      </c>
      <c r="F88" s="117">
        <f>+[7]ระบบการควบคุมฯ!F759</f>
        <v>0</v>
      </c>
      <c r="G88" s="128">
        <f>+[7]ระบบการควบคุมฯ!G759+[7]ระบบการควบคุมฯ!H759</f>
        <v>0</v>
      </c>
      <c r="H88" s="128">
        <f>+[7]ระบบการควบคุมฯ!I759+[7]ระบบการควบคุมฯ!J759</f>
        <v>0</v>
      </c>
      <c r="I88" s="993">
        <f>+[7]ระบบการควบคุมฯ!K759+[7]ระบบการควบคุมฯ!L759</f>
        <v>0</v>
      </c>
      <c r="J88" s="958">
        <f t="shared" si="54"/>
        <v>0</v>
      </c>
      <c r="K88" s="117">
        <f>+[7]ระบบการควบคุมฯ!D885</f>
        <v>0</v>
      </c>
      <c r="L88" s="117">
        <f>+[7]ระบบการควบคุมฯ!E885</f>
        <v>0</v>
      </c>
      <c r="M88" s="117">
        <f t="shared" ref="M88:M99" si="58">+K88+L88</f>
        <v>0</v>
      </c>
      <c r="N88" s="987">
        <f>+[7]ระบบการควบคุมฯ!G885+[7]ระบบการควบคุมฯ!H885</f>
        <v>0</v>
      </c>
      <c r="O88" s="987">
        <f>+[7]ระบบการควบคุมฯ!I885+[7]ระบบการควบคุมฯ!J885</f>
        <v>0</v>
      </c>
      <c r="P88" s="987">
        <f>+[7]ระบบการควบคุมฯ!K885+[7]ระบบการควบคุมฯ!L885</f>
        <v>0</v>
      </c>
      <c r="Q88" s="117">
        <f t="shared" ref="Q88:Q99" si="59">+M88-N88-O88-P88</f>
        <v>0</v>
      </c>
      <c r="R88" s="958"/>
      <c r="S88" s="958"/>
      <c r="T88" s="958"/>
      <c r="U88" s="958"/>
      <c r="V88" s="958"/>
      <c r="W88" s="958"/>
      <c r="X88" s="958"/>
      <c r="Y88" s="128">
        <f t="shared" si="48"/>
        <v>0</v>
      </c>
      <c r="Z88" s="128">
        <f t="shared" si="48"/>
        <v>0</v>
      </c>
      <c r="AA88" s="128">
        <f t="shared" si="49"/>
        <v>0</v>
      </c>
      <c r="AB88" s="128">
        <f t="shared" si="50"/>
        <v>0</v>
      </c>
      <c r="AC88" s="128">
        <f t="shared" si="50"/>
        <v>0</v>
      </c>
      <c r="AD88" s="128">
        <f t="shared" si="50"/>
        <v>0</v>
      </c>
      <c r="AE88" s="128">
        <f t="shared" si="51"/>
        <v>0</v>
      </c>
      <c r="AF88" s="958"/>
      <c r="AG88" s="147" t="s">
        <v>271</v>
      </c>
    </row>
    <row r="89" spans="1:33" ht="93" hidden="1" customHeight="1" x14ac:dyDescent="0.6">
      <c r="A89" s="120" t="str">
        <f>+[7]ระบบการควบคุมฯ!A760</f>
        <v>2.4.3)</v>
      </c>
      <c r="B89" s="608" t="str">
        <f>+[7]ระบบการควบคุมฯ!B760</f>
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  อนุมัติครั้งที่ 1   25,550 บาท</v>
      </c>
      <c r="C89" s="146" t="str">
        <f>+C83</f>
        <v>ศธ04002/ว46832 ลว.17 ต.ค. 68 ครั้งที่ 7  2,000,000 บาท</v>
      </c>
      <c r="D89" s="117">
        <f>+[7]ระบบการควบคุมฯ!D760</f>
        <v>0</v>
      </c>
      <c r="E89" s="117">
        <f>+[7]ระบบการควบคุมฯ!E760</f>
        <v>0</v>
      </c>
      <c r="F89" s="117">
        <f>+[7]ระบบการควบคุมฯ!F760</f>
        <v>0</v>
      </c>
      <c r="G89" s="128">
        <f>+[7]ระบบการควบคุมฯ!G760+[7]ระบบการควบคุมฯ!H760</f>
        <v>0</v>
      </c>
      <c r="H89" s="128">
        <f>+[7]ระบบการควบคุมฯ!I760+[7]ระบบการควบคุมฯ!J760</f>
        <v>0</v>
      </c>
      <c r="I89" s="128">
        <f>+[7]ระบบการควบคุมฯ!K760+[7]ระบบการควบคุมฯ!L760</f>
        <v>0</v>
      </c>
      <c r="J89" s="117">
        <f t="shared" si="54"/>
        <v>0</v>
      </c>
      <c r="K89" s="117">
        <f>+[7]ระบบการควบคุมฯ!D886</f>
        <v>0</v>
      </c>
      <c r="L89" s="117">
        <f>+[7]ระบบการควบคุมฯ!E886</f>
        <v>64745</v>
      </c>
      <c r="M89" s="117">
        <f t="shared" si="58"/>
        <v>64745</v>
      </c>
      <c r="N89" s="987">
        <f>+[7]ระบบการควบคุมฯ!G886+[7]ระบบการควบคุมฯ!H886</f>
        <v>0</v>
      </c>
      <c r="O89" s="987">
        <f>+[7]ระบบการควบคุมฯ!I886+[7]ระบบการควบคุมฯ!J886</f>
        <v>0</v>
      </c>
      <c r="P89" s="987">
        <f>+[7]ระบบการควบคุมฯ!K886+[7]ระบบการควบคุมฯ!L886</f>
        <v>10625</v>
      </c>
      <c r="Q89" s="117">
        <f t="shared" si="59"/>
        <v>54120</v>
      </c>
      <c r="R89" s="958"/>
      <c r="S89" s="958"/>
      <c r="T89" s="958"/>
      <c r="U89" s="958"/>
      <c r="V89" s="958"/>
      <c r="W89" s="958"/>
      <c r="X89" s="958"/>
      <c r="Y89" s="128">
        <f t="shared" si="48"/>
        <v>0</v>
      </c>
      <c r="Z89" s="128">
        <f t="shared" si="48"/>
        <v>64745</v>
      </c>
      <c r="AA89" s="128">
        <f t="shared" si="49"/>
        <v>64745</v>
      </c>
      <c r="AB89" s="128">
        <f t="shared" si="50"/>
        <v>0</v>
      </c>
      <c r="AC89" s="128">
        <f t="shared" si="50"/>
        <v>0</v>
      </c>
      <c r="AD89" s="128">
        <f t="shared" si="50"/>
        <v>10625</v>
      </c>
      <c r="AE89" s="128">
        <f t="shared" si="51"/>
        <v>54120</v>
      </c>
      <c r="AF89" s="117"/>
      <c r="AG89" s="147" t="s">
        <v>13</v>
      </c>
    </row>
    <row r="90" spans="1:33" ht="55.8" customHeight="1" x14ac:dyDescent="0.6">
      <c r="A90" s="120" t="str">
        <f>+[7]ระบบการควบคุมฯ!A761</f>
        <v>2.4.4)</v>
      </c>
      <c r="B90" s="608" t="str">
        <f>+[7]ระบบการควบคุมฯ!B761</f>
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</c>
      <c r="C90" s="146" t="str">
        <f t="shared" ref="C90:C98" si="60">+C89</f>
        <v>ศธ04002/ว46832 ลว.17 ต.ค. 68 ครั้งที่ 7  2,000,000 บาท</v>
      </c>
      <c r="D90" s="117">
        <f>+[7]ระบบการควบคุมฯ!D761</f>
        <v>0</v>
      </c>
      <c r="E90" s="117">
        <f>+[7]ระบบการควบคุมฯ!E761</f>
        <v>65000</v>
      </c>
      <c r="F90" s="117">
        <f>+[7]ระบบการควบคุมฯ!F761</f>
        <v>65000</v>
      </c>
      <c r="G90" s="128">
        <f>+[7]ระบบการควบคุมฯ!G761+[7]ระบบการควบคุมฯ!H761</f>
        <v>0</v>
      </c>
      <c r="H90" s="128">
        <f>+[7]ระบบการควบคุมฯ!I761+[7]ระบบการควบคุมฯ!J761</f>
        <v>0</v>
      </c>
      <c r="I90" s="128">
        <f>+[7]ระบบการควบคุมฯ!K761+[7]ระบบการควบคุมฯ!L761</f>
        <v>0</v>
      </c>
      <c r="J90" s="117">
        <f t="shared" si="54"/>
        <v>65000</v>
      </c>
      <c r="K90" s="117">
        <f>+[7]ระบบการควบคุมฯ!D887</f>
        <v>0</v>
      </c>
      <c r="L90" s="117">
        <f>+[7]ระบบการควบคุมฯ!E887</f>
        <v>0</v>
      </c>
      <c r="M90" s="117">
        <f t="shared" si="58"/>
        <v>0</v>
      </c>
      <c r="N90" s="987">
        <f>+[7]ระบบการควบคุมฯ!G887+[7]ระบบการควบคุมฯ!H887</f>
        <v>0</v>
      </c>
      <c r="O90" s="987">
        <f>+[7]ระบบการควบคุมฯ!I887+[7]ระบบการควบคุมฯ!J887</f>
        <v>0</v>
      </c>
      <c r="P90" s="987">
        <f>+[7]ระบบการควบคุมฯ!K887+[7]ระบบการควบคุมฯ!L887</f>
        <v>0</v>
      </c>
      <c r="Q90" s="117">
        <f t="shared" si="59"/>
        <v>0</v>
      </c>
      <c r="R90" s="958"/>
      <c r="S90" s="958"/>
      <c r="T90" s="958"/>
      <c r="U90" s="958"/>
      <c r="V90" s="958"/>
      <c r="W90" s="958"/>
      <c r="X90" s="958"/>
      <c r="Y90" s="128">
        <f t="shared" si="48"/>
        <v>0</v>
      </c>
      <c r="Z90" s="128">
        <f t="shared" si="48"/>
        <v>65000</v>
      </c>
      <c r="AA90" s="128">
        <f t="shared" si="49"/>
        <v>65000</v>
      </c>
      <c r="AB90" s="128">
        <f t="shared" si="50"/>
        <v>0</v>
      </c>
      <c r="AC90" s="128">
        <f t="shared" si="50"/>
        <v>0</v>
      </c>
      <c r="AD90" s="128">
        <f t="shared" si="50"/>
        <v>0</v>
      </c>
      <c r="AE90" s="128">
        <f t="shared" si="51"/>
        <v>65000</v>
      </c>
      <c r="AF90" s="117"/>
      <c r="AG90" s="147" t="s">
        <v>14</v>
      </c>
    </row>
    <row r="91" spans="1:33" ht="37.799999999999997" customHeight="1" x14ac:dyDescent="0.6">
      <c r="A91" s="120" t="str">
        <f>+[7]ระบบการควบคุมฯ!A762</f>
        <v>2.4.5)</v>
      </c>
      <c r="B91" s="608" t="str">
        <f>+[7]ระบบการควบคุมฯ!B762</f>
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  24,195 บาท</v>
      </c>
      <c r="C91" s="146" t="str">
        <f t="shared" si="60"/>
        <v>ศธ04002/ว46832 ลว.17 ต.ค. 68 ครั้งที่ 7  2,000,000 บาท</v>
      </c>
      <c r="D91" s="117">
        <f>+[7]ระบบการควบคุมฯ!D762</f>
        <v>0</v>
      </c>
      <c r="E91" s="117">
        <f>+[7]ระบบการควบคุมฯ!E762</f>
        <v>0</v>
      </c>
      <c r="F91" s="117">
        <f>+[7]ระบบการควบคุมฯ!F762</f>
        <v>0</v>
      </c>
      <c r="G91" s="128">
        <f>+[7]ระบบการควบคุมฯ!G762+[7]ระบบการควบคุมฯ!H762</f>
        <v>0</v>
      </c>
      <c r="H91" s="128">
        <f>+[7]ระบบการควบคุมฯ!I762+[7]ระบบการควบคุมฯ!J762</f>
        <v>0</v>
      </c>
      <c r="I91" s="128">
        <f>+[7]ระบบการควบคุมฯ!K762+[7]ระบบการควบคุมฯ!L762</f>
        <v>0</v>
      </c>
      <c r="J91" s="117">
        <f t="shared" si="54"/>
        <v>0</v>
      </c>
      <c r="K91" s="117">
        <f>+[7]ระบบการควบคุมฯ!D888</f>
        <v>0</v>
      </c>
      <c r="L91" s="117">
        <f>+[7]ระบบการควบคุมฯ!E888</f>
        <v>250000</v>
      </c>
      <c r="M91" s="117">
        <f t="shared" si="58"/>
        <v>250000</v>
      </c>
      <c r="N91" s="987">
        <f>+[7]ระบบการควบคุมฯ!G888+[7]ระบบการควบคุมฯ!H888</f>
        <v>0</v>
      </c>
      <c r="O91" s="987">
        <f>+[7]ระบบการควบคุมฯ!I888+[7]ระบบการควบคุมฯ!J888</f>
        <v>0</v>
      </c>
      <c r="P91" s="987">
        <f>+[7]ระบบการควบคุมฯ!K888+[7]ระบบการควบคุมฯ!L888</f>
        <v>93875</v>
      </c>
      <c r="Q91" s="117">
        <f t="shared" si="59"/>
        <v>156125</v>
      </c>
      <c r="R91" s="958"/>
      <c r="S91" s="958"/>
      <c r="T91" s="958"/>
      <c r="U91" s="958"/>
      <c r="V91" s="958"/>
      <c r="W91" s="958"/>
      <c r="X91" s="958"/>
      <c r="Y91" s="128">
        <f t="shared" si="48"/>
        <v>0</v>
      </c>
      <c r="Z91" s="128">
        <f t="shared" si="48"/>
        <v>250000</v>
      </c>
      <c r="AA91" s="128">
        <f t="shared" si="49"/>
        <v>250000</v>
      </c>
      <c r="AB91" s="128">
        <f t="shared" si="50"/>
        <v>0</v>
      </c>
      <c r="AC91" s="128">
        <f t="shared" si="50"/>
        <v>0</v>
      </c>
      <c r="AD91" s="128">
        <f t="shared" si="50"/>
        <v>93875</v>
      </c>
      <c r="AE91" s="128">
        <f t="shared" si="51"/>
        <v>156125</v>
      </c>
      <c r="AF91" s="117"/>
      <c r="AG91" s="147" t="s">
        <v>12</v>
      </c>
    </row>
    <row r="92" spans="1:33" ht="55.8" x14ac:dyDescent="0.6">
      <c r="A92" s="120">
        <f>+[7]ระบบการควบคุมฯ!A763</f>
        <v>0</v>
      </c>
      <c r="B92" s="608" t="str">
        <f>+[7]ระบบการควบคุมฯ!B763</f>
        <v>อนุมัติ ครั้งที่ 2  225,805 บาท</v>
      </c>
      <c r="C92" s="146" t="str">
        <f t="shared" si="60"/>
        <v>ศธ04002/ว46832 ลว.17 ต.ค. 68 ครั้งที่ 7  2,000,000 บาท</v>
      </c>
      <c r="D92" s="117">
        <f>+[7]ระบบการควบคุมฯ!D763</f>
        <v>0</v>
      </c>
      <c r="E92" s="117">
        <f>+[7]ระบบการควบคุมฯ!E763</f>
        <v>0</v>
      </c>
      <c r="F92" s="117">
        <f>+[7]ระบบการควบคุมฯ!F763</f>
        <v>0</v>
      </c>
      <c r="G92" s="128">
        <f>+[7]ระบบการควบคุมฯ!G763+[7]ระบบการควบคุมฯ!H763</f>
        <v>0</v>
      </c>
      <c r="H92" s="128">
        <f>+[7]ระบบการควบคุมฯ!I763+[7]ระบบการควบคุมฯ!J763</f>
        <v>0</v>
      </c>
      <c r="I92" s="128">
        <f>+[7]ระบบการควบคุมฯ!K763+[7]ระบบการควบคุมฯ!L763</f>
        <v>0</v>
      </c>
      <c r="J92" s="117">
        <f t="shared" si="54"/>
        <v>0</v>
      </c>
      <c r="K92" s="117">
        <f>+[7]ระบบการควบคุมฯ!D889</f>
        <v>0</v>
      </c>
      <c r="L92" s="117">
        <f>+[7]ระบบการควบคุมฯ!E889</f>
        <v>0</v>
      </c>
      <c r="M92" s="117">
        <f t="shared" si="58"/>
        <v>0</v>
      </c>
      <c r="N92" s="987">
        <f>+[7]ระบบการควบคุมฯ!G889+[7]ระบบการควบคุมฯ!H889</f>
        <v>0</v>
      </c>
      <c r="O92" s="987">
        <f>+[7]ระบบการควบคุมฯ!I889+[7]ระบบการควบคุมฯ!J889</f>
        <v>0</v>
      </c>
      <c r="P92" s="987">
        <f>+[7]ระบบการควบคุมฯ!K889+[7]ระบบการควบคุมฯ!L889</f>
        <v>0</v>
      </c>
      <c r="Q92" s="117">
        <f t="shared" si="59"/>
        <v>0</v>
      </c>
      <c r="R92" s="958"/>
      <c r="S92" s="958"/>
      <c r="T92" s="958"/>
      <c r="U92" s="958"/>
      <c r="V92" s="958"/>
      <c r="W92" s="958"/>
      <c r="X92" s="958"/>
      <c r="Y92" s="128">
        <f t="shared" si="48"/>
        <v>0</v>
      </c>
      <c r="Z92" s="128">
        <f t="shared" si="48"/>
        <v>0</v>
      </c>
      <c r="AA92" s="128">
        <f t="shared" si="49"/>
        <v>0</v>
      </c>
      <c r="AB92" s="128">
        <f t="shared" si="50"/>
        <v>0</v>
      </c>
      <c r="AC92" s="128">
        <f t="shared" si="50"/>
        <v>0</v>
      </c>
      <c r="AD92" s="128">
        <f t="shared" si="50"/>
        <v>0</v>
      </c>
      <c r="AE92" s="128">
        <f t="shared" si="51"/>
        <v>0</v>
      </c>
      <c r="AF92" s="117"/>
      <c r="AG92" s="147"/>
    </row>
    <row r="93" spans="1:33" ht="74.400000000000006" x14ac:dyDescent="0.6">
      <c r="A93" s="120" t="str">
        <f>+[7]ระบบการควบคุมฯ!A764</f>
        <v>2.4.6)</v>
      </c>
      <c r="B93" s="608" t="str">
        <f>+[7]ระบบการควบคุมฯ!B764</f>
        <v>โครงการยกย่องเชิดชูเกียรติข้าราชการครูและบุคลากรทางการศึกษา 80,000 บาท อนุมัติครั้งที่ 1    30,000 บาท</v>
      </c>
      <c r="C93" s="146" t="str">
        <f t="shared" si="60"/>
        <v>ศธ04002/ว46832 ลว.17 ต.ค. 68 ครั้งที่ 7  2,000,000 บาท</v>
      </c>
      <c r="D93" s="117">
        <f>+[7]ระบบการควบคุมฯ!D764</f>
        <v>0</v>
      </c>
      <c r="E93" s="117">
        <f>+[7]ระบบการควบคุมฯ!E764</f>
        <v>0</v>
      </c>
      <c r="F93" s="117">
        <f>+[7]ระบบการควบคุมฯ!F764</f>
        <v>0</v>
      </c>
      <c r="G93" s="128">
        <f>+[7]ระบบการควบคุมฯ!G764+[7]ระบบการควบคุมฯ!H764</f>
        <v>0</v>
      </c>
      <c r="H93" s="128">
        <f>+[7]ระบบการควบคุมฯ!I764+[7]ระบบการควบคุมฯ!J764</f>
        <v>0</v>
      </c>
      <c r="I93" s="128">
        <f>+[7]ระบบการควบคุมฯ!K764+[7]ระบบการควบคุมฯ!L764</f>
        <v>0</v>
      </c>
      <c r="J93" s="117">
        <f t="shared" si="54"/>
        <v>0</v>
      </c>
      <c r="K93" s="117">
        <f>+[7]ระบบการควบคุมฯ!D890</f>
        <v>0</v>
      </c>
      <c r="L93" s="117">
        <f>+[7]ระบบการควบคุมฯ!E890</f>
        <v>30000</v>
      </c>
      <c r="M93" s="117">
        <f t="shared" si="58"/>
        <v>30000</v>
      </c>
      <c r="N93" s="987">
        <f>+[7]ระบบการควบคุมฯ!G890+[7]ระบบการควบคุมฯ!H890</f>
        <v>0</v>
      </c>
      <c r="O93" s="987">
        <f>+[7]ระบบการควบคุมฯ!I890+[7]ระบบการควบคุมฯ!J890</f>
        <v>0</v>
      </c>
      <c r="P93" s="987">
        <f>+[7]ระบบการควบคุมฯ!K890+[7]ระบบการควบคุมฯ!L890</f>
        <v>24625</v>
      </c>
      <c r="Q93" s="117">
        <f t="shared" si="59"/>
        <v>5375</v>
      </c>
      <c r="R93" s="958"/>
      <c r="S93" s="958"/>
      <c r="T93" s="958"/>
      <c r="U93" s="958"/>
      <c r="V93" s="958"/>
      <c r="W93" s="958"/>
      <c r="X93" s="958"/>
      <c r="Y93" s="128">
        <f t="shared" si="48"/>
        <v>0</v>
      </c>
      <c r="Z93" s="128">
        <f t="shared" si="48"/>
        <v>30000</v>
      </c>
      <c r="AA93" s="128">
        <f t="shared" si="49"/>
        <v>30000</v>
      </c>
      <c r="AB93" s="128">
        <f t="shared" si="50"/>
        <v>0</v>
      </c>
      <c r="AC93" s="128">
        <f t="shared" si="50"/>
        <v>0</v>
      </c>
      <c r="AD93" s="128">
        <f t="shared" si="50"/>
        <v>24625</v>
      </c>
      <c r="AE93" s="128">
        <f t="shared" si="51"/>
        <v>5375</v>
      </c>
      <c r="AF93" s="117"/>
      <c r="AG93" s="147" t="s">
        <v>187</v>
      </c>
    </row>
    <row r="94" spans="1:33" ht="74.400000000000006" x14ac:dyDescent="0.6">
      <c r="A94" s="120" t="str">
        <f>+[7]ระบบการควบคุมฯ!A765</f>
        <v>2.4.7)</v>
      </c>
      <c r="B94" s="608" t="str">
        <f>+[7]ระบบการควบคุมฯ!B765</f>
        <v>โครงการพัฒนาสมรรถนะข้าราชการครูและบุคลากรทางการศึกษา 100,000 บาท  อนุมัติครั้งที่ 1 30,000 บาท</v>
      </c>
      <c r="C94" s="146" t="str">
        <f t="shared" si="60"/>
        <v>ศธ04002/ว46832 ลว.17 ต.ค. 68 ครั้งที่ 7  2,000,000 บาท</v>
      </c>
      <c r="D94" s="117">
        <f>+[7]ระบบการควบคุมฯ!D765</f>
        <v>0</v>
      </c>
      <c r="E94" s="117">
        <f>+[7]ระบบการควบคุมฯ!E765</f>
        <v>0</v>
      </c>
      <c r="F94" s="117">
        <f>+[7]ระบบการควบคุมฯ!F765</f>
        <v>0</v>
      </c>
      <c r="G94" s="128">
        <f>+[7]ระบบการควบคุมฯ!G765+[7]ระบบการควบคุมฯ!H765</f>
        <v>0</v>
      </c>
      <c r="H94" s="128">
        <f>+[7]ระบบการควบคุมฯ!I765+[7]ระบบการควบคุมฯ!J765</f>
        <v>0</v>
      </c>
      <c r="I94" s="128">
        <f>+[7]ระบบการควบคุมฯ!K765+[7]ระบบการควบคุมฯ!L765</f>
        <v>0</v>
      </c>
      <c r="J94" s="117">
        <f t="shared" si="54"/>
        <v>0</v>
      </c>
      <c r="K94" s="117">
        <f>+[7]ระบบการควบคุมฯ!D891</f>
        <v>0</v>
      </c>
      <c r="L94" s="117">
        <f>+[7]ระบบการควบคุมฯ!E891</f>
        <v>30000</v>
      </c>
      <c r="M94" s="117">
        <f t="shared" si="58"/>
        <v>30000</v>
      </c>
      <c r="N94" s="987">
        <f>+[7]ระบบการควบคุมฯ!G891+[7]ระบบการควบคุมฯ!H891</f>
        <v>0</v>
      </c>
      <c r="O94" s="987">
        <f>+[7]ระบบการควบคุมฯ!I891+[7]ระบบการควบคุมฯ!J891</f>
        <v>0</v>
      </c>
      <c r="P94" s="987">
        <f>+[7]ระบบการควบคุมฯ!K891+[7]ระบบการควบคุมฯ!L891</f>
        <v>3320</v>
      </c>
      <c r="Q94" s="117">
        <f t="shared" si="59"/>
        <v>26680</v>
      </c>
      <c r="R94" s="958"/>
      <c r="S94" s="958"/>
      <c r="T94" s="958"/>
      <c r="U94" s="958"/>
      <c r="V94" s="958"/>
      <c r="W94" s="958"/>
      <c r="X94" s="958"/>
      <c r="Y94" s="128">
        <f t="shared" si="48"/>
        <v>0</v>
      </c>
      <c r="Z94" s="128">
        <f t="shared" si="48"/>
        <v>30000</v>
      </c>
      <c r="AA94" s="128">
        <f t="shared" si="49"/>
        <v>30000</v>
      </c>
      <c r="AB94" s="128">
        <f t="shared" si="50"/>
        <v>0</v>
      </c>
      <c r="AC94" s="128">
        <f t="shared" si="50"/>
        <v>0</v>
      </c>
      <c r="AD94" s="128">
        <f t="shared" si="50"/>
        <v>3320</v>
      </c>
      <c r="AE94" s="128">
        <f t="shared" si="51"/>
        <v>26680</v>
      </c>
      <c r="AF94" s="117"/>
      <c r="AG94" s="147" t="str">
        <f>+AG93</f>
        <v>กลุ่มพัฒนาครูและบุคลากรทางการศึกษา</v>
      </c>
    </row>
    <row r="95" spans="1:33" ht="55.8" x14ac:dyDescent="0.6">
      <c r="A95" s="120" t="str">
        <f>+[7]ระบบการควบคุมฯ!A766</f>
        <v>2.4.8)</v>
      </c>
      <c r="B95" s="608" t="str">
        <f>+[7]ระบบการควบคุมฯ!B766</f>
        <v>โครงการประชุม อ.ก.ค.ศ. เขตพื้นที่ 258,060 บาท  อนุมัติครั้งที่ 1   95,000 บาท</v>
      </c>
      <c r="C95" s="146" t="str">
        <f t="shared" si="60"/>
        <v>ศธ04002/ว46832 ลว.17 ต.ค. 68 ครั้งที่ 7  2,000,000 บาท</v>
      </c>
      <c r="D95" s="117">
        <f>+[7]ระบบการควบคุมฯ!D766</f>
        <v>0</v>
      </c>
      <c r="E95" s="117">
        <f>+[7]ระบบการควบคุมฯ!E766</f>
        <v>25000</v>
      </c>
      <c r="F95" s="117">
        <f>+[7]ระบบการควบคุมฯ!F766</f>
        <v>25000</v>
      </c>
      <c r="G95" s="128">
        <f>+[7]ระบบการควบคุมฯ!G766+[7]ระบบการควบคุมฯ!H766</f>
        <v>0</v>
      </c>
      <c r="H95" s="128">
        <f>+[7]ระบบการควบคุมฯ!I766+[7]ระบบการควบคุมฯ!J766</f>
        <v>0</v>
      </c>
      <c r="I95" s="128">
        <f>+[7]ระบบการควบคุมฯ!K766+[7]ระบบการควบคุมฯ!L766</f>
        <v>0</v>
      </c>
      <c r="J95" s="117">
        <f t="shared" si="54"/>
        <v>25000</v>
      </c>
      <c r="K95" s="117">
        <f>+[7]ระบบการควบคุมฯ!D892</f>
        <v>0</v>
      </c>
      <c r="L95" s="117">
        <f>+[7]ระบบการควบคุมฯ!E892</f>
        <v>95000</v>
      </c>
      <c r="M95" s="117">
        <f t="shared" si="58"/>
        <v>95000</v>
      </c>
      <c r="N95" s="987">
        <f>+[7]ระบบการควบคุมฯ!G892+[7]ระบบการควบคุมฯ!H892</f>
        <v>0</v>
      </c>
      <c r="O95" s="987">
        <f>+[7]ระบบการควบคุมฯ!I892+[7]ระบบการควบคุมฯ!J892</f>
        <v>0</v>
      </c>
      <c r="P95" s="987">
        <f>+[7]ระบบการควบคุมฯ!K892+[7]ระบบการควบคุมฯ!L892</f>
        <v>70564</v>
      </c>
      <c r="Q95" s="117">
        <f t="shared" si="59"/>
        <v>24436</v>
      </c>
      <c r="R95" s="958"/>
      <c r="S95" s="958"/>
      <c r="T95" s="958"/>
      <c r="U95" s="958"/>
      <c r="V95" s="958"/>
      <c r="W95" s="958"/>
      <c r="X95" s="958"/>
      <c r="Y95" s="128">
        <f t="shared" si="48"/>
        <v>0</v>
      </c>
      <c r="Z95" s="128">
        <f t="shared" si="48"/>
        <v>120000</v>
      </c>
      <c r="AA95" s="128">
        <f t="shared" si="49"/>
        <v>120000</v>
      </c>
      <c r="AB95" s="128">
        <f t="shared" si="50"/>
        <v>0</v>
      </c>
      <c r="AC95" s="128">
        <f t="shared" si="50"/>
        <v>0</v>
      </c>
      <c r="AD95" s="128">
        <f t="shared" si="50"/>
        <v>70564</v>
      </c>
      <c r="AE95" s="128">
        <f t="shared" si="51"/>
        <v>49436</v>
      </c>
      <c r="AF95" s="117"/>
      <c r="AG95" s="147" t="s">
        <v>17</v>
      </c>
    </row>
    <row r="96" spans="1:33" ht="55.8" x14ac:dyDescent="0.6">
      <c r="A96" s="120" t="str">
        <f>+[7]ระบบการควบคุมฯ!A767</f>
        <v>2.4.9)</v>
      </c>
      <c r="B96" s="608" t="str">
        <f>+[7]ระบบการควบคุมฯ!B767</f>
        <v>โครงการกิจกรรมการบริหารอัตรากำลังในสถานศึกษาระดับเขตพื้นที่การศึกษาฯ 80,145 บาท  อนุมัติครั้งที่ 1    30,000 บาท</v>
      </c>
      <c r="C96" s="146" t="str">
        <f t="shared" si="60"/>
        <v>ศธ04002/ว46832 ลว.17 ต.ค. 68 ครั้งที่ 7  2,000,000 บาท</v>
      </c>
      <c r="D96" s="117">
        <f>+[7]ระบบการควบคุมฯ!D767</f>
        <v>0</v>
      </c>
      <c r="E96" s="117">
        <f>+[7]ระบบการควบคุมฯ!E767</f>
        <v>0</v>
      </c>
      <c r="F96" s="117">
        <f>+[7]ระบบการควบคุมฯ!F767</f>
        <v>0</v>
      </c>
      <c r="G96" s="128">
        <f>+[7]ระบบการควบคุมฯ!G767+[7]ระบบการควบคุมฯ!H767</f>
        <v>0</v>
      </c>
      <c r="H96" s="128">
        <f>+[7]ระบบการควบคุมฯ!I767+[7]ระบบการควบคุมฯ!J767</f>
        <v>0</v>
      </c>
      <c r="I96" s="128">
        <f>+[7]ระบบการควบคุมฯ!K767+[7]ระบบการควบคุมฯ!L767</f>
        <v>0</v>
      </c>
      <c r="J96" s="117">
        <f t="shared" si="54"/>
        <v>0</v>
      </c>
      <c r="K96" s="117">
        <f>+[7]ระบบการควบคุมฯ!D893</f>
        <v>0</v>
      </c>
      <c r="L96" s="117">
        <f>+[7]ระบบการควบคุมฯ!E893</f>
        <v>80145</v>
      </c>
      <c r="M96" s="117">
        <f t="shared" si="58"/>
        <v>80145</v>
      </c>
      <c r="N96" s="987">
        <f>+[7]ระบบการควบคุมฯ!G893+[7]ระบบการควบคุมฯ!H893</f>
        <v>0</v>
      </c>
      <c r="O96" s="987">
        <f>+[7]ระบบการควบคุมฯ!I893+[7]ระบบการควบคุมฯ!J893</f>
        <v>0</v>
      </c>
      <c r="P96" s="987">
        <f>+[7]ระบบการควบคุมฯ!K893+[7]ระบบการควบคุมฯ!L893</f>
        <v>420</v>
      </c>
      <c r="Q96" s="117">
        <f t="shared" si="59"/>
        <v>79725</v>
      </c>
      <c r="R96" s="958"/>
      <c r="S96" s="958"/>
      <c r="T96" s="958"/>
      <c r="U96" s="958"/>
      <c r="V96" s="958"/>
      <c r="W96" s="958"/>
      <c r="X96" s="958"/>
      <c r="Y96" s="128">
        <f t="shared" si="48"/>
        <v>0</v>
      </c>
      <c r="Z96" s="128">
        <f t="shared" si="48"/>
        <v>80145</v>
      </c>
      <c r="AA96" s="128">
        <f t="shared" si="49"/>
        <v>80145</v>
      </c>
      <c r="AB96" s="128">
        <f t="shared" si="50"/>
        <v>0</v>
      </c>
      <c r="AC96" s="128">
        <f t="shared" si="50"/>
        <v>0</v>
      </c>
      <c r="AD96" s="128">
        <f t="shared" si="50"/>
        <v>420</v>
      </c>
      <c r="AE96" s="128">
        <f t="shared" si="51"/>
        <v>79725</v>
      </c>
      <c r="AF96" s="117"/>
      <c r="AG96" s="147" t="str">
        <f>+AG95</f>
        <v>กลุ่มบริหารงานบุคคล</v>
      </c>
    </row>
    <row r="97" spans="1:33" ht="55.8" x14ac:dyDescent="0.6">
      <c r="A97" s="120" t="str">
        <f>+[7]ระบบการควบคุมฯ!A768</f>
        <v>2.4.10)</v>
      </c>
      <c r="B97" s="608" t="str">
        <f>+[7]ระบบการควบคุมฯ!B768</f>
        <v>โครงการพัฒนาประสิทธิภาพการบริหารจัดการงานอำนวยการ 148,490 บาท  อนุมัติครั้งที่ 1    41,650 บาท</v>
      </c>
      <c r="C97" s="146" t="str">
        <f t="shared" si="60"/>
        <v>ศธ04002/ว46832 ลว.17 ต.ค. 68 ครั้งที่ 7  2,000,000 บาท</v>
      </c>
      <c r="D97" s="117">
        <f>+[7]ระบบการควบคุมฯ!D768</f>
        <v>0</v>
      </c>
      <c r="E97" s="117">
        <f>+[7]ระบบการควบคุมฯ!E768</f>
        <v>19290</v>
      </c>
      <c r="F97" s="117">
        <f>+[7]ระบบการควบคุมฯ!F768</f>
        <v>19290</v>
      </c>
      <c r="G97" s="128">
        <f>+[7]ระบบการควบคุมฯ!G768+[7]ระบบการควบคุมฯ!H768</f>
        <v>0</v>
      </c>
      <c r="H97" s="128">
        <f>+[7]ระบบการควบคุมฯ!I768+[7]ระบบการควบคุมฯ!J768</f>
        <v>0</v>
      </c>
      <c r="I97" s="128">
        <f>+[7]ระบบการควบคุมฯ!K768+[7]ระบบการควบคุมฯ!L768</f>
        <v>0</v>
      </c>
      <c r="J97" s="117">
        <f t="shared" si="54"/>
        <v>19290</v>
      </c>
      <c r="K97" s="117">
        <f>+[7]ระบบการควบคุมฯ!D894</f>
        <v>0</v>
      </c>
      <c r="L97" s="117">
        <f>+[7]ระบบการควบคุมฯ!E894</f>
        <v>43110</v>
      </c>
      <c r="M97" s="117">
        <f t="shared" si="58"/>
        <v>43110</v>
      </c>
      <c r="N97" s="987">
        <f>+[7]ระบบการควบคุมฯ!G894+[7]ระบบการควบคุมฯ!H894</f>
        <v>0</v>
      </c>
      <c r="O97" s="987">
        <f>+[7]ระบบการควบคุมฯ!I894+[7]ระบบการควบคุมฯ!J894</f>
        <v>0</v>
      </c>
      <c r="P97" s="987">
        <f>+[7]ระบบการควบคุมฯ!K894+[7]ระบบการควบคุมฯ!L894</f>
        <v>41650</v>
      </c>
      <c r="Q97" s="117">
        <f t="shared" si="59"/>
        <v>1460</v>
      </c>
      <c r="R97" s="958"/>
      <c r="S97" s="958"/>
      <c r="T97" s="958"/>
      <c r="U97" s="958"/>
      <c r="V97" s="958"/>
      <c r="W97" s="958"/>
      <c r="X97" s="958"/>
      <c r="Y97" s="128">
        <f t="shared" ref="Y97:Z106" si="61">+R97+K97+D97</f>
        <v>0</v>
      </c>
      <c r="Z97" s="128">
        <f t="shared" si="61"/>
        <v>62400</v>
      </c>
      <c r="AA97" s="128">
        <f t="shared" si="49"/>
        <v>62400</v>
      </c>
      <c r="AB97" s="128">
        <f t="shared" ref="AB97:AD106" si="62">+G97+N97+U97</f>
        <v>0</v>
      </c>
      <c r="AC97" s="128">
        <f t="shared" si="62"/>
        <v>0</v>
      </c>
      <c r="AD97" s="128">
        <f t="shared" si="62"/>
        <v>41650</v>
      </c>
      <c r="AE97" s="128">
        <f t="shared" si="51"/>
        <v>20750</v>
      </c>
      <c r="AF97" s="117"/>
      <c r="AG97" s="147" t="s">
        <v>16</v>
      </c>
    </row>
    <row r="98" spans="1:33" ht="111.6" x14ac:dyDescent="0.6">
      <c r="A98" s="120" t="str">
        <f>+[7]ระบบการควบคุมฯ!A769</f>
        <v>2.4.11)</v>
      </c>
      <c r="B98" s="608" t="str">
        <f>+[7]ระบบการควบคุมฯ!B769</f>
        <v>โครงการพัฒนาระบบข้อมูลสารสนเทศ 30,000 บาท</v>
      </c>
      <c r="C98" s="146" t="str">
        <f t="shared" si="60"/>
        <v>ศธ04002/ว46832 ลว.17 ต.ค. 68 ครั้งที่ 7  2,000,000 บาท</v>
      </c>
      <c r="D98" s="117">
        <f>+[7]ระบบการควบคุมฯ!D769</f>
        <v>0</v>
      </c>
      <c r="E98" s="117">
        <f>+[7]ระบบการควบคุมฯ!E769</f>
        <v>20000</v>
      </c>
      <c r="F98" s="117">
        <f>+[7]ระบบการควบคุมฯ!F769</f>
        <v>20000</v>
      </c>
      <c r="G98" s="128">
        <f>+[7]ระบบการควบคุมฯ!G769+[7]ระบบการควบคุมฯ!H769</f>
        <v>0</v>
      </c>
      <c r="H98" s="128">
        <f>+[7]ระบบการควบคุมฯ!I769+[7]ระบบการควบคุมฯ!J769</f>
        <v>0</v>
      </c>
      <c r="I98" s="128">
        <f>+[7]ระบบการควบคุมฯ!K769+[7]ระบบการควบคุมฯ!L769</f>
        <v>0</v>
      </c>
      <c r="J98" s="117">
        <f t="shared" si="54"/>
        <v>20000</v>
      </c>
      <c r="K98" s="117">
        <f>+[7]ระบบการควบคุมฯ!D895</f>
        <v>0</v>
      </c>
      <c r="L98" s="117">
        <f>+[7]ระบบการควบคุมฯ!E895</f>
        <v>0</v>
      </c>
      <c r="M98" s="117">
        <f t="shared" si="58"/>
        <v>0</v>
      </c>
      <c r="N98" s="987">
        <f>+[7]ระบบการควบคุมฯ!G895+[7]ระบบการควบคุมฯ!H895</f>
        <v>0</v>
      </c>
      <c r="O98" s="987">
        <f>+[7]ระบบการควบคุมฯ!I895+[7]ระบบการควบคุมฯ!J895</f>
        <v>0</v>
      </c>
      <c r="P98" s="987">
        <f>+[7]ระบบการควบคุมฯ!K895+[7]ระบบการควบคุมฯ!L895</f>
        <v>0</v>
      </c>
      <c r="Q98" s="117">
        <f t="shared" si="59"/>
        <v>0</v>
      </c>
      <c r="R98" s="958"/>
      <c r="S98" s="958"/>
      <c r="T98" s="958"/>
      <c r="U98" s="958"/>
      <c r="V98" s="958"/>
      <c r="W98" s="958"/>
      <c r="X98" s="958"/>
      <c r="Y98" s="128">
        <f t="shared" si="61"/>
        <v>0</v>
      </c>
      <c r="Z98" s="128">
        <f t="shared" si="61"/>
        <v>20000</v>
      </c>
      <c r="AA98" s="128">
        <f t="shared" si="49"/>
        <v>20000</v>
      </c>
      <c r="AB98" s="128">
        <f t="shared" si="62"/>
        <v>0</v>
      </c>
      <c r="AC98" s="128">
        <f t="shared" si="62"/>
        <v>0</v>
      </c>
      <c r="AD98" s="128">
        <f t="shared" si="62"/>
        <v>0</v>
      </c>
      <c r="AE98" s="128">
        <f t="shared" si="51"/>
        <v>20000</v>
      </c>
      <c r="AF98" s="117"/>
      <c r="AG98" s="147" t="s">
        <v>272</v>
      </c>
    </row>
    <row r="99" spans="1:33" x14ac:dyDescent="0.6">
      <c r="A99" s="120"/>
      <c r="B99" s="608"/>
      <c r="C99" s="146"/>
      <c r="D99" s="117"/>
      <c r="E99" s="117"/>
      <c r="F99" s="117"/>
      <c r="G99" s="128"/>
      <c r="H99" s="128"/>
      <c r="I99" s="128"/>
      <c r="J99" s="117"/>
      <c r="K99" s="117">
        <f>+[7]ระบบการควบคุมฯ!D896</f>
        <v>0</v>
      </c>
      <c r="L99" s="117">
        <f>+[7]ระบบการควบคุมฯ!E896</f>
        <v>0</v>
      </c>
      <c r="M99" s="117">
        <f t="shared" si="58"/>
        <v>0</v>
      </c>
      <c r="N99" s="987">
        <f>+[7]ระบบการควบคุมฯ!G896+[7]ระบบการควบคุมฯ!H896</f>
        <v>0</v>
      </c>
      <c r="O99" s="987">
        <f>+[7]ระบบการควบคุมฯ!I896+[7]ระบบการควบคุมฯ!J896</f>
        <v>0</v>
      </c>
      <c r="P99" s="987">
        <f>+[7]ระบบการควบคุมฯ!K896+[7]ระบบการควบคุมฯ!L896</f>
        <v>0</v>
      </c>
      <c r="Q99" s="117">
        <f t="shared" si="59"/>
        <v>0</v>
      </c>
      <c r="R99" s="958"/>
      <c r="S99" s="958"/>
      <c r="T99" s="958"/>
      <c r="U99" s="958"/>
      <c r="V99" s="958"/>
      <c r="W99" s="958"/>
      <c r="X99" s="958"/>
      <c r="Y99" s="128">
        <f t="shared" si="61"/>
        <v>0</v>
      </c>
      <c r="Z99" s="128">
        <f t="shared" si="61"/>
        <v>0</v>
      </c>
      <c r="AA99" s="128">
        <f t="shared" si="49"/>
        <v>0</v>
      </c>
      <c r="AB99" s="128">
        <f t="shared" si="62"/>
        <v>0</v>
      </c>
      <c r="AC99" s="128">
        <f t="shared" si="62"/>
        <v>0</v>
      </c>
      <c r="AD99" s="128">
        <f t="shared" si="62"/>
        <v>0</v>
      </c>
      <c r="AE99" s="128">
        <f t="shared" si="51"/>
        <v>0</v>
      </c>
      <c r="AF99" s="117"/>
      <c r="AG99" s="147"/>
    </row>
    <row r="100" spans="1:33" x14ac:dyDescent="0.6">
      <c r="A100" s="1008"/>
      <c r="B100" s="1009" t="s">
        <v>18</v>
      </c>
      <c r="C100" s="1010"/>
      <c r="D100" s="1011">
        <f t="shared" ref="D100:X100" si="63">+D10</f>
        <v>822710</v>
      </c>
      <c r="E100" s="1011">
        <f t="shared" si="63"/>
        <v>177290</v>
      </c>
      <c r="F100" s="1011">
        <f t="shared" si="63"/>
        <v>1000000</v>
      </c>
      <c r="G100" s="1011">
        <f t="shared" si="63"/>
        <v>0</v>
      </c>
      <c r="H100" s="1011">
        <f t="shared" si="63"/>
        <v>0</v>
      </c>
      <c r="I100" s="1011">
        <f t="shared" si="63"/>
        <v>10062.040000000001</v>
      </c>
      <c r="J100" s="1011">
        <f t="shared" si="63"/>
        <v>989937.96</v>
      </c>
      <c r="K100" s="1011">
        <f t="shared" si="63"/>
        <v>1367290</v>
      </c>
      <c r="L100" s="1011">
        <f t="shared" si="63"/>
        <v>1132710</v>
      </c>
      <c r="M100" s="1011">
        <f t="shared" si="63"/>
        <v>2500000</v>
      </c>
      <c r="N100" s="1011">
        <f t="shared" si="63"/>
        <v>0</v>
      </c>
      <c r="O100" s="1011">
        <f t="shared" si="63"/>
        <v>0</v>
      </c>
      <c r="P100" s="1011">
        <f t="shared" si="63"/>
        <v>1870647.48</v>
      </c>
      <c r="Q100" s="1011">
        <f t="shared" si="63"/>
        <v>629352.52</v>
      </c>
      <c r="R100" s="1011">
        <f t="shared" si="63"/>
        <v>0</v>
      </c>
      <c r="S100" s="1011">
        <f t="shared" si="63"/>
        <v>0</v>
      </c>
      <c r="T100" s="1011">
        <f t="shared" si="63"/>
        <v>0</v>
      </c>
      <c r="U100" s="1011">
        <f t="shared" si="63"/>
        <v>0</v>
      </c>
      <c r="V100" s="1011">
        <f t="shared" si="63"/>
        <v>0</v>
      </c>
      <c r="W100" s="1011">
        <f t="shared" si="63"/>
        <v>0</v>
      </c>
      <c r="X100" s="1011">
        <f t="shared" si="63"/>
        <v>0</v>
      </c>
      <c r="Y100" s="1011">
        <f t="shared" ref="Y100:AE100" si="64">+Y49</f>
        <v>2190000</v>
      </c>
      <c r="Z100" s="1011">
        <f t="shared" si="64"/>
        <v>1310000</v>
      </c>
      <c r="AA100" s="1011">
        <f t="shared" si="64"/>
        <v>3500000</v>
      </c>
      <c r="AB100" s="1011">
        <f t="shared" si="64"/>
        <v>0</v>
      </c>
      <c r="AC100" s="1011">
        <f t="shared" si="64"/>
        <v>0</v>
      </c>
      <c r="AD100" s="1011">
        <f t="shared" si="64"/>
        <v>1880709.52</v>
      </c>
      <c r="AE100" s="1011">
        <f t="shared" si="64"/>
        <v>1619290.48</v>
      </c>
      <c r="AF100" s="1011"/>
      <c r="AG100" s="1012">
        <f>+AG49</f>
        <v>0</v>
      </c>
    </row>
    <row r="101" spans="1:33" x14ac:dyDescent="0.6">
      <c r="A101" s="1013"/>
      <c r="B101" s="300" t="s">
        <v>19</v>
      </c>
      <c r="C101" s="94"/>
      <c r="D101" s="1014"/>
      <c r="E101" s="1015"/>
      <c r="F101" s="1016"/>
      <c r="G101" s="1017"/>
      <c r="H101" s="1018"/>
      <c r="I101" s="1014"/>
      <c r="J101" s="1019"/>
      <c r="K101" s="1019"/>
      <c r="L101" s="1019"/>
      <c r="M101" s="1019"/>
      <c r="N101" s="1019"/>
      <c r="O101" s="1019"/>
      <c r="P101" s="1019">
        <v>0</v>
      </c>
      <c r="Q101" s="1019"/>
      <c r="R101" s="1019"/>
      <c r="S101" s="1019"/>
      <c r="T101" s="1019"/>
      <c r="U101" s="1019"/>
      <c r="V101" s="1019"/>
      <c r="W101" s="1019"/>
      <c r="X101" s="1019"/>
      <c r="Y101" s="1020">
        <f>+Z100+Y100</f>
        <v>3500000</v>
      </c>
      <c r="Z101" s="1021"/>
      <c r="AA101" s="1019">
        <f>SUM(AB101:AE101)</f>
        <v>100</v>
      </c>
      <c r="AB101" s="1019">
        <f>+AB100*100/AA100</f>
        <v>0</v>
      </c>
      <c r="AC101" s="1019">
        <f>+AC100*100/AA100</f>
        <v>0</v>
      </c>
      <c r="AD101" s="1019">
        <f>+AD100*100/AA100</f>
        <v>53.734557714285714</v>
      </c>
      <c r="AE101" s="1019">
        <f>+AE100*100/AA100</f>
        <v>46.265442285714286</v>
      </c>
      <c r="AF101" s="1019"/>
      <c r="AG101" s="98"/>
    </row>
    <row r="102" spans="1:33" x14ac:dyDescent="0.6">
      <c r="A102" s="1022"/>
      <c r="B102" s="148"/>
      <c r="C102" s="148"/>
      <c r="D102" s="1023"/>
      <c r="E102" s="1023"/>
      <c r="F102" s="1024" t="s">
        <v>118</v>
      </c>
      <c r="G102" s="1024"/>
      <c r="H102" s="1024"/>
      <c r="I102" s="1024"/>
      <c r="J102" s="1025"/>
      <c r="K102" s="1025"/>
      <c r="L102" s="1025"/>
      <c r="M102" s="1025"/>
      <c r="N102" s="1026" t="s">
        <v>273</v>
      </c>
      <c r="O102" s="1025"/>
      <c r="P102" s="1025"/>
      <c r="Q102" s="1025"/>
      <c r="R102" s="1025"/>
      <c r="S102" s="1025"/>
      <c r="T102" s="1025"/>
      <c r="U102" s="1025"/>
      <c r="V102" s="1025"/>
      <c r="W102" s="1025"/>
      <c r="X102" s="1025"/>
      <c r="Y102" s="1025"/>
      <c r="Z102" s="1025"/>
      <c r="AA102" s="1025"/>
      <c r="AB102" s="1025"/>
      <c r="AC102" s="1025"/>
      <c r="AD102" s="1025"/>
      <c r="AE102" s="1025"/>
      <c r="AF102" s="1025"/>
      <c r="AG102" s="1027"/>
    </row>
    <row r="103" spans="1:33" x14ac:dyDescent="0.6">
      <c r="A103" s="1022"/>
      <c r="B103" s="148"/>
      <c r="C103" s="148"/>
      <c r="D103" s="1028"/>
      <c r="E103" s="1023"/>
      <c r="F103" s="1023"/>
      <c r="G103" s="1029"/>
      <c r="H103" s="1029"/>
      <c r="I103" s="1029"/>
      <c r="J103" s="1029"/>
      <c r="K103" s="1029"/>
      <c r="L103" s="1029"/>
      <c r="M103" s="1029"/>
      <c r="N103" s="1029"/>
      <c r="O103" s="1029"/>
      <c r="P103" s="1029"/>
      <c r="Q103" s="1029"/>
      <c r="R103" s="1029"/>
      <c r="S103" s="1029"/>
      <c r="T103" s="1029"/>
      <c r="U103" s="1029"/>
      <c r="V103" s="1029"/>
      <c r="W103" s="1029"/>
      <c r="X103" s="1029"/>
      <c r="Y103" s="1030" t="s">
        <v>190</v>
      </c>
      <c r="Z103" s="1030"/>
      <c r="AA103" s="1030"/>
      <c r="AB103" s="1030"/>
      <c r="AC103" s="1030"/>
      <c r="AD103" s="1029"/>
      <c r="AE103" s="1029"/>
      <c r="AF103" s="1029"/>
      <c r="AG103" s="1027"/>
    </row>
    <row r="104" spans="1:33" x14ac:dyDescent="0.6">
      <c r="A104" s="1031" t="s">
        <v>119</v>
      </c>
      <c r="B104" s="154"/>
      <c r="C104" s="154"/>
      <c r="D104" s="1029"/>
      <c r="E104" s="1029"/>
      <c r="F104" s="1029"/>
      <c r="G104" s="1029"/>
      <c r="H104" s="1029"/>
      <c r="I104" s="1032"/>
      <c r="J104" s="1029"/>
      <c r="K104" s="1029"/>
      <c r="L104" s="1029"/>
      <c r="M104" s="1031" t="s">
        <v>264</v>
      </c>
      <c r="N104" s="154"/>
      <c r="O104" s="154"/>
      <c r="P104" s="1029"/>
      <c r="Q104" s="1029"/>
      <c r="R104" s="1029"/>
      <c r="S104" s="1029"/>
      <c r="T104" s="1029"/>
      <c r="U104" s="1029"/>
      <c r="V104" s="1029"/>
      <c r="W104" s="1029"/>
      <c r="X104" s="1029"/>
      <c r="Y104" s="1033"/>
      <c r="Z104" s="1034"/>
      <c r="AA104" s="1035"/>
      <c r="AB104" s="1036"/>
      <c r="AC104" s="1037"/>
      <c r="AD104" s="1029"/>
      <c r="AE104" s="1029"/>
      <c r="AF104" s="1029"/>
      <c r="AG104" s="1027"/>
    </row>
    <row r="105" spans="1:33" x14ac:dyDescent="0.6">
      <c r="A105" s="1038" t="s">
        <v>289</v>
      </c>
      <c r="B105" s="1038"/>
      <c r="C105" s="157"/>
      <c r="D105" s="1029"/>
      <c r="E105" s="1029"/>
      <c r="F105" s="1029"/>
      <c r="G105" s="1029"/>
      <c r="H105" s="1029"/>
      <c r="I105" s="1029"/>
      <c r="J105" s="1029"/>
      <c r="K105" s="1029"/>
      <c r="L105" s="1029"/>
      <c r="M105" s="1038"/>
      <c r="N105" s="1038"/>
      <c r="O105" s="157" t="s">
        <v>268</v>
      </c>
      <c r="P105" s="1029"/>
      <c r="Q105" s="1039" t="s">
        <v>20</v>
      </c>
      <c r="R105" s="1029"/>
      <c r="S105" s="1040" t="s">
        <v>120</v>
      </c>
      <c r="T105" s="1029" t="s">
        <v>121</v>
      </c>
      <c r="U105" s="686"/>
      <c r="V105" s="1029"/>
      <c r="W105" s="1029"/>
      <c r="X105" s="1029"/>
      <c r="Y105" s="1041" t="s">
        <v>20</v>
      </c>
      <c r="Z105" s="1042"/>
      <c r="AA105" s="876"/>
      <c r="AB105" s="1029" t="s">
        <v>116</v>
      </c>
      <c r="AC105" s="876"/>
      <c r="AD105" s="1029"/>
      <c r="AE105" s="1029"/>
      <c r="AF105" s="1029"/>
      <c r="AG105" s="1027"/>
    </row>
    <row r="106" spans="1:33" ht="37.200000000000003" customHeight="1" x14ac:dyDescent="0.6">
      <c r="A106" s="1031" t="s">
        <v>50</v>
      </c>
      <c r="B106" s="1043"/>
      <c r="C106" s="154"/>
      <c r="D106" s="1029"/>
      <c r="E106" s="1029"/>
      <c r="F106" s="1029"/>
      <c r="G106" s="1029"/>
      <c r="H106" s="1029"/>
      <c r="I106" s="1029"/>
      <c r="J106" s="1044"/>
      <c r="K106" s="1044"/>
      <c r="L106" s="1044"/>
      <c r="M106" s="1031"/>
      <c r="N106" s="1043"/>
      <c r="O106" s="154"/>
      <c r="P106" s="1045"/>
      <c r="Q106" s="1045"/>
      <c r="R106" s="1045"/>
      <c r="S106" s="1045"/>
      <c r="T106" s="1045"/>
      <c r="U106" s="1045"/>
      <c r="V106" s="1045"/>
      <c r="W106" s="1045"/>
      <c r="X106" s="1045"/>
      <c r="Y106" s="1045"/>
      <c r="Z106" s="1045"/>
      <c r="AA106" s="1045"/>
      <c r="AB106" s="1045" t="s">
        <v>290</v>
      </c>
      <c r="AC106" s="1045"/>
      <c r="AD106" s="1029"/>
      <c r="AE106" s="1044"/>
      <c r="AF106" s="1044"/>
      <c r="AG106" s="1027"/>
    </row>
    <row r="107" spans="1:33" ht="93" hidden="1" customHeight="1" x14ac:dyDescent="0.6">
      <c r="A107" s="1046"/>
      <c r="B107" s="1046"/>
      <c r="C107" s="157"/>
      <c r="D107" s="1029"/>
      <c r="E107" s="1029"/>
      <c r="F107" s="1029"/>
      <c r="G107" s="1029"/>
      <c r="H107" s="1029"/>
      <c r="I107" s="1029"/>
      <c r="J107" s="1045"/>
      <c r="K107" s="1045"/>
      <c r="L107" s="1045"/>
      <c r="M107" s="1045"/>
      <c r="N107" s="1045"/>
      <c r="O107" s="1045"/>
      <c r="P107" s="1047"/>
      <c r="Q107" s="1047"/>
      <c r="R107" s="1047"/>
      <c r="S107" s="1047"/>
      <c r="T107" s="1047"/>
      <c r="U107" s="1047"/>
      <c r="V107" s="1045"/>
      <c r="W107" s="1045"/>
      <c r="X107" s="1045"/>
      <c r="Y107" s="1045"/>
      <c r="Z107" s="1045"/>
      <c r="AA107" s="1045"/>
      <c r="AB107" s="1045"/>
      <c r="AC107" s="1045"/>
      <c r="AD107" s="1045"/>
      <c r="AE107" s="1045"/>
      <c r="AF107" s="1045"/>
      <c r="AG107" s="1027"/>
    </row>
    <row r="108" spans="1:33" ht="93" hidden="1" customHeight="1" x14ac:dyDescent="0.6">
      <c r="A108" s="698" t="str">
        <f>+[1]ระบบการควบคุมฯ!A879</f>
        <v>2.4.7)</v>
      </c>
      <c r="B108" s="145" t="str">
        <f>+[1]ระบบการควบคุมฯ!B879</f>
        <v xml:space="preserve">โครงการพัฒนาสมรรถนะข้าราชการครูและบุคลากรทางการศึกษา 100,000 บาท </v>
      </c>
      <c r="C108" s="456">
        <f>+C107</f>
        <v>0</v>
      </c>
      <c r="D108" s="121">
        <f>+[1]ระบบการควบคุมฯ!D767</f>
        <v>0</v>
      </c>
      <c r="E108" s="121"/>
      <c r="F108" s="121">
        <f>+[1]ระบบการควบคุมฯ!F767</f>
        <v>0</v>
      </c>
      <c r="G108" s="131">
        <f>+[1]ระบบการควบคุมฯ!G767+[1]ระบบการควบคุมฯ!H767</f>
        <v>0</v>
      </c>
      <c r="H108" s="131">
        <f>+[1]ระบบการควบคุมฯ!I767+[1]ระบบการควบคุมฯ!J767</f>
        <v>0</v>
      </c>
      <c r="I108" s="131">
        <f>+[1]ระบบการควบคุมฯ!K767+[1]ระบบการควบคุมฯ!L767</f>
        <v>0</v>
      </c>
      <c r="J108" s="121">
        <f t="shared" ref="J102:J110" si="65">+F108-G108-H108-I108</f>
        <v>0</v>
      </c>
      <c r="K108" s="121">
        <f>+[1]ระบบการควบคุมฯ!D879</f>
        <v>0</v>
      </c>
      <c r="L108" s="121">
        <f>+[1]ระบบการควบคุมฯ!E879</f>
        <v>30000</v>
      </c>
      <c r="M108" s="121">
        <f t="shared" ref="M102:M110" si="66">SUM(K108:L108)</f>
        <v>30000</v>
      </c>
      <c r="N108" s="121">
        <f>+[1]ระบบการควบคุมฯ!G879+[1]ระบบการควบคุมฯ!H879</f>
        <v>0</v>
      </c>
      <c r="O108" s="121"/>
      <c r="P108" s="121">
        <f>+[1]ระบบการควบคุมฯ!K879+[1]ระบบการควบคุมฯ!L879</f>
        <v>3320</v>
      </c>
      <c r="Q108" s="121">
        <f t="shared" ref="Q101:Q113" si="67">+M108-N108-O108-P108</f>
        <v>26680</v>
      </c>
      <c r="R108" s="121"/>
      <c r="S108" s="121"/>
      <c r="T108" s="121"/>
      <c r="U108" s="121"/>
      <c r="V108" s="121"/>
      <c r="W108" s="121"/>
      <c r="X108" s="121"/>
      <c r="Y108" s="121">
        <f t="shared" ref="Y102:Z112" si="68">+D108+K108+R108</f>
        <v>0</v>
      </c>
      <c r="Z108" s="121">
        <f t="shared" si="68"/>
        <v>30000</v>
      </c>
      <c r="AA108" s="121">
        <f t="shared" ref="AA78:AA112" si="69">SUM(Y108:Z108)</f>
        <v>30000</v>
      </c>
      <c r="AB108" s="121">
        <f t="shared" ref="AB94:AD109" si="70">+G108+N108+U108</f>
        <v>0</v>
      </c>
      <c r="AC108" s="616">
        <f t="shared" si="70"/>
        <v>0</v>
      </c>
      <c r="AD108" s="121">
        <f t="shared" si="70"/>
        <v>3320</v>
      </c>
      <c r="AE108" s="121">
        <f t="shared" ref="AE78:AE112" si="71">+AA108-AB108-AC108-AD108</f>
        <v>26680</v>
      </c>
      <c r="AF108" s="522"/>
      <c r="AG108" s="50" t="s">
        <v>187</v>
      </c>
    </row>
    <row r="109" spans="1:33" ht="20.399999999999999" customHeight="1" x14ac:dyDescent="0.6">
      <c r="A109" s="698" t="str">
        <f>+[1]ระบบการควบคุมฯ!A880</f>
        <v>2.4.8)</v>
      </c>
      <c r="B109" s="145" t="str">
        <f>+[1]ระบบการควบคุมฯ!B880</f>
        <v>โครงการประชุม อ.ก.ค.ศ. เขตพื้นที่ 258,060 บาท</v>
      </c>
      <c r="C109" s="456">
        <f>+C100</f>
        <v>0</v>
      </c>
      <c r="D109" s="121">
        <f>+[1]ระบบการควบคุมฯ!D762</f>
        <v>0</v>
      </c>
      <c r="E109" s="121"/>
      <c r="F109" s="121">
        <f>+[1]ระบบการควบคุมฯ!F762</f>
        <v>0</v>
      </c>
      <c r="G109" s="131">
        <f>+[1]ระบบการควบคุมฯ!G762+[1]ระบบการควบคุมฯ!H762</f>
        <v>0</v>
      </c>
      <c r="H109" s="131">
        <f>+[1]ระบบการควบคุมฯ!I762+[1]ระบบการควบคุมฯ!J762</f>
        <v>0</v>
      </c>
      <c r="I109" s="131">
        <f>+[1]ระบบการควบคุมฯ!K762+[1]ระบบการควบคุมฯ!L762</f>
        <v>0</v>
      </c>
      <c r="J109" s="121">
        <f t="shared" si="65"/>
        <v>0</v>
      </c>
      <c r="K109" s="121">
        <f>+[1]ระบบการควบคุมฯ!D880</f>
        <v>0</v>
      </c>
      <c r="L109" s="121">
        <f>+[1]ระบบการควบคุมฯ!E880</f>
        <v>95000</v>
      </c>
      <c r="M109" s="121">
        <f t="shared" si="66"/>
        <v>95000</v>
      </c>
      <c r="N109" s="121">
        <f>+[1]ระบบการควบคุมฯ!G880+[1]ระบบการควบคุมฯ!H880</f>
        <v>0</v>
      </c>
      <c r="O109" s="121"/>
      <c r="P109" s="121">
        <f>+[1]ระบบการควบคุมฯ!K880+[1]ระบบการควบคุมฯ!L880</f>
        <v>60161</v>
      </c>
      <c r="Q109" s="121">
        <f t="shared" si="67"/>
        <v>34839</v>
      </c>
      <c r="R109" s="523"/>
      <c r="S109" s="523"/>
      <c r="T109" s="523"/>
      <c r="U109" s="523"/>
      <c r="V109" s="523"/>
      <c r="W109" s="523"/>
      <c r="X109" s="523"/>
      <c r="Y109" s="121">
        <f>+D109+K109+R109</f>
        <v>0</v>
      </c>
      <c r="Z109" s="121">
        <f>+E109+L109+S109</f>
        <v>95000</v>
      </c>
      <c r="AA109" s="121">
        <f t="shared" si="69"/>
        <v>95000</v>
      </c>
      <c r="AB109" s="121">
        <f t="shared" si="70"/>
        <v>0</v>
      </c>
      <c r="AC109" s="615">
        <f t="shared" si="70"/>
        <v>0</v>
      </c>
      <c r="AD109" s="121">
        <f t="shared" si="70"/>
        <v>60161</v>
      </c>
      <c r="AE109" s="121">
        <f t="shared" si="71"/>
        <v>34839</v>
      </c>
      <c r="AF109" s="121"/>
      <c r="AG109" s="50" t="s">
        <v>17</v>
      </c>
    </row>
    <row r="110" spans="1:33" ht="20.399999999999999" customHeight="1" x14ac:dyDescent="0.6">
      <c r="A110" s="698" t="str">
        <f>+[1]ระบบการควบคุมฯ!A881</f>
        <v>2.4.9)</v>
      </c>
      <c r="B110" s="145" t="str">
        <f>+[1]ระบบการควบคุมฯ!B881</f>
        <v>โครงการกิจกรรมการบริหารอัตรากำลังในสถานศึกษาระดับเขตพื้นที่การศึกษาฯ 80,145 บาท</v>
      </c>
      <c r="C110" s="456">
        <f>+C109</f>
        <v>0</v>
      </c>
      <c r="D110" s="121">
        <f>+[1]ระบบการควบคุมฯ!D763</f>
        <v>0</v>
      </c>
      <c r="E110" s="121"/>
      <c r="F110" s="121">
        <f>+[1]ระบบการควบคุมฯ!F763</f>
        <v>0</v>
      </c>
      <c r="G110" s="131">
        <f>+[1]ระบบการควบคุมฯ!G763+[1]ระบบการควบคุมฯ!H763</f>
        <v>0</v>
      </c>
      <c r="H110" s="131">
        <f>+[1]ระบบการควบคุมฯ!I763+[1]ระบบการควบคุมฯ!J763</f>
        <v>0</v>
      </c>
      <c r="I110" s="131">
        <f>+[1]ระบบการควบคุมฯ!K763+[1]ระบบการควบคุมฯ!L763</f>
        <v>0</v>
      </c>
      <c r="J110" s="121">
        <f t="shared" si="65"/>
        <v>0</v>
      </c>
      <c r="K110" s="121">
        <f>+[1]ระบบการควบคุมฯ!D881</f>
        <v>0</v>
      </c>
      <c r="L110" s="121">
        <f>+[1]ระบบการควบคุมฯ!E881</f>
        <v>30000</v>
      </c>
      <c r="M110" s="121">
        <f t="shared" si="66"/>
        <v>30000</v>
      </c>
      <c r="N110" s="121">
        <f>+[1]ระบบการควบคุมฯ!G881+[1]ระบบการควบคุมฯ!H881</f>
        <v>0</v>
      </c>
      <c r="O110" s="121"/>
      <c r="P110" s="121">
        <f>+[1]ระบบการควบคุมฯ!K881+[1]ระบบการควบคุมฯ!L881</f>
        <v>420</v>
      </c>
      <c r="Q110" s="121">
        <f t="shared" si="67"/>
        <v>29580</v>
      </c>
      <c r="R110" s="523"/>
      <c r="S110" s="523"/>
      <c r="T110" s="523"/>
      <c r="U110" s="523"/>
      <c r="V110" s="523"/>
      <c r="W110" s="523"/>
      <c r="X110" s="523"/>
      <c r="Y110" s="121">
        <f>+D110+K110+R110</f>
        <v>0</v>
      </c>
      <c r="Z110" s="121">
        <f>+E110+L110+S110</f>
        <v>30000</v>
      </c>
      <c r="AA110" s="121">
        <f t="shared" si="69"/>
        <v>30000</v>
      </c>
      <c r="AB110" s="121">
        <f t="shared" ref="AB110:AD112" si="72">+G110+N110+U110</f>
        <v>0</v>
      </c>
      <c r="AC110" s="615">
        <f t="shared" si="72"/>
        <v>0</v>
      </c>
      <c r="AD110" s="121">
        <f t="shared" si="72"/>
        <v>420</v>
      </c>
      <c r="AE110" s="121">
        <f t="shared" si="71"/>
        <v>29580</v>
      </c>
      <c r="AF110" s="121"/>
      <c r="AG110" s="50" t="s">
        <v>17</v>
      </c>
    </row>
    <row r="111" spans="1:33" ht="20.399999999999999" customHeight="1" x14ac:dyDescent="0.6">
      <c r="A111" s="133" t="str">
        <f>+[1]ระบบการควบคุมฯ!A882</f>
        <v>2.4.10)</v>
      </c>
      <c r="B111" s="100" t="str">
        <f>+[1]ระบบการควบคุมฯ!B882</f>
        <v>โครงการพัฒนาประสิทธิภาพการบริหารจัดการงานอำนวยการ 148,490 บาท</v>
      </c>
      <c r="C111" s="473" t="str">
        <f>+[1]ระบบการควบคุมฯ!C882</f>
        <v>ศธ04002/ว46832 ลว.17 ต.ค. 68 ครั้งที่ 7  2,000,000 บาท</v>
      </c>
      <c r="D111" s="116">
        <f>+[1]ระบบการควบคุมฯ!D764</f>
        <v>0</v>
      </c>
      <c r="E111" s="116">
        <f>+[1]ระบบการควบคุมฯ!E764</f>
        <v>0</v>
      </c>
      <c r="F111" s="116">
        <f>+[1]ระบบการควบคุมฯ!F764</f>
        <v>0</v>
      </c>
      <c r="G111" s="116">
        <f>+[1]ระบบการควบคุมฯ!G764</f>
        <v>0</v>
      </c>
      <c r="H111" s="116">
        <f>+[1]ระบบการควบคุมฯ!H764</f>
        <v>0</v>
      </c>
      <c r="I111" s="116">
        <f>+[1]ระบบการควบคุมฯ!K764+[1]ระบบการควบคุมฯ!L764</f>
        <v>0</v>
      </c>
      <c r="J111" s="116">
        <f>+F111-G111-H111-I111</f>
        <v>0</v>
      </c>
      <c r="K111" s="116"/>
      <c r="L111" s="116">
        <f>+[1]ระบบการควบคุมฯ!E882</f>
        <v>41650</v>
      </c>
      <c r="M111" s="116">
        <f>SUM(K111:L111)</f>
        <v>41650</v>
      </c>
      <c r="N111" s="121">
        <f>+[1]ระบบการควบคุมฯ!G882+[1]ระบบการควบคุมฯ!H882</f>
        <v>0</v>
      </c>
      <c r="O111" s="121"/>
      <c r="P111" s="121">
        <f>+[1]ระบบการควบคุมฯ!K882+[1]ระบบการควบคุมฯ!L882</f>
        <v>41650</v>
      </c>
      <c r="Q111" s="121">
        <f t="shared" si="67"/>
        <v>0</v>
      </c>
      <c r="R111" s="116"/>
      <c r="S111" s="116"/>
      <c r="T111" s="116"/>
      <c r="U111" s="116"/>
      <c r="V111" s="116"/>
      <c r="W111" s="116"/>
      <c r="X111" s="116"/>
      <c r="Y111" s="121">
        <f t="shared" si="68"/>
        <v>0</v>
      </c>
      <c r="Z111" s="121">
        <f t="shared" si="68"/>
        <v>41650</v>
      </c>
      <c r="AA111" s="121">
        <f t="shared" si="69"/>
        <v>41650</v>
      </c>
      <c r="AB111" s="121">
        <f t="shared" si="72"/>
        <v>0</v>
      </c>
      <c r="AC111" s="616">
        <f t="shared" si="72"/>
        <v>0</v>
      </c>
      <c r="AD111" s="121">
        <f t="shared" si="72"/>
        <v>41650</v>
      </c>
      <c r="AE111" s="121">
        <f t="shared" si="71"/>
        <v>0</v>
      </c>
      <c r="AF111" s="116"/>
      <c r="AG111" s="50" t="s">
        <v>16</v>
      </c>
    </row>
    <row r="112" spans="1:33" ht="20.399999999999999" customHeight="1" x14ac:dyDescent="0.6">
      <c r="A112" s="133" t="str">
        <f>+[1]ระบบการควบคุมฯ!A883</f>
        <v>2.4.11)</v>
      </c>
      <c r="B112" s="100" t="str">
        <f>+[1]ระบบการควบคุมฯ!B883</f>
        <v>โครงการพัฒนาระบบข้อมูลสารสนเทศ 30,000 บาท</v>
      </c>
      <c r="C112" s="473" t="str">
        <f>+[1]ระบบการควบคุมฯ!C883</f>
        <v xml:space="preserve">ศธ04002/ว46832 ลว.17 ต.ค. 68 ครั้งที่ 7  2,000,000 บาท/บท.แผน 26 ธค 68 </v>
      </c>
      <c r="D112" s="116">
        <f>+[1]ระบบการควบคุมฯ!D765</f>
        <v>0</v>
      </c>
      <c r="E112" s="116">
        <f>+[1]ระบบการควบคุมฯ!E765</f>
        <v>0</v>
      </c>
      <c r="F112" s="116">
        <f>+[1]ระบบการควบคุมฯ!F765</f>
        <v>0</v>
      </c>
      <c r="G112" s="116">
        <f>+[1]ระบบการควบคุมฯ!G765</f>
        <v>0</v>
      </c>
      <c r="H112" s="116">
        <f>+[1]ระบบการควบคุมฯ!H765</f>
        <v>0</v>
      </c>
      <c r="I112" s="116">
        <f>+[1]ระบบการควบคุมฯ!K765+[1]ระบบการควบคุมฯ!L765</f>
        <v>0</v>
      </c>
      <c r="J112" s="116">
        <f>+F112-G112-H112-I112</f>
        <v>0</v>
      </c>
      <c r="K112" s="116"/>
      <c r="L112" s="116">
        <f>+[1]ระบบการควบคุมฯ!E883</f>
        <v>0</v>
      </c>
      <c r="M112" s="116">
        <f>SUM(K112:L112)</f>
        <v>0</v>
      </c>
      <c r="N112" s="121">
        <f>+[1]ระบบการควบคุมฯ!G883+[1]ระบบการควบคุมฯ!H883</f>
        <v>0</v>
      </c>
      <c r="O112" s="121"/>
      <c r="P112" s="121">
        <f>+[1]ระบบการควบคุมฯ!K883+[1]ระบบการควบคุมฯ!L883</f>
        <v>0</v>
      </c>
      <c r="Q112" s="121">
        <f t="shared" si="67"/>
        <v>0</v>
      </c>
      <c r="R112" s="116"/>
      <c r="S112" s="116"/>
      <c r="T112" s="116"/>
      <c r="U112" s="116"/>
      <c r="V112" s="116"/>
      <c r="W112" s="116"/>
      <c r="X112" s="116"/>
      <c r="Y112" s="121">
        <f t="shared" si="68"/>
        <v>0</v>
      </c>
      <c r="Z112" s="121">
        <f t="shared" si="68"/>
        <v>0</v>
      </c>
      <c r="AA112" s="121">
        <f t="shared" si="69"/>
        <v>0</v>
      </c>
      <c r="AB112" s="121">
        <f t="shared" si="72"/>
        <v>0</v>
      </c>
      <c r="AC112" s="616">
        <f t="shared" si="72"/>
        <v>0</v>
      </c>
      <c r="AD112" s="121">
        <f t="shared" si="72"/>
        <v>0</v>
      </c>
      <c r="AE112" s="121">
        <f t="shared" si="71"/>
        <v>0</v>
      </c>
      <c r="AF112" s="116"/>
      <c r="AG112" s="50" t="s">
        <v>272</v>
      </c>
    </row>
    <row r="113" spans="1:33" ht="20.399999999999999" customHeight="1" x14ac:dyDescent="0.6">
      <c r="A113" s="100" t="str">
        <f>+[1]ระบบการควบคุมฯ!A884</f>
        <v>4.11)</v>
      </c>
      <c r="B113" s="100" t="str">
        <f>+[1]ระบบการควบคุมฯ!B884</f>
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</c>
      <c r="C113" s="473" t="str">
        <f>+[1]ระบบการควบคุมฯ!C884</f>
        <v xml:space="preserve">ศธ04002/ว46832 ลว.17 ต.ค. 68 ครั้งที่ 7  2,000,000 บาท/บท.แผน 26 ธค 68 </v>
      </c>
      <c r="D113" s="116">
        <f>+[1]ระบบการควบคุมฯ!D766</f>
        <v>0</v>
      </c>
      <c r="E113" s="116">
        <f>+[1]ระบบการควบคุมฯ!E766</f>
        <v>0</v>
      </c>
      <c r="F113" s="116">
        <f>+[1]ระบบการควบคุมฯ!F766</f>
        <v>0</v>
      </c>
      <c r="G113" s="116">
        <f>+[1]ระบบการควบคุมฯ!G766</f>
        <v>0</v>
      </c>
      <c r="H113" s="116">
        <f>+[1]ระบบการควบคุมฯ!H766</f>
        <v>0</v>
      </c>
      <c r="I113" s="116">
        <f>+[1]ระบบการควบคุมฯ!K766+[1]ระบบการควบคุมฯ!L766</f>
        <v>0</v>
      </c>
      <c r="J113" s="116">
        <f>+F113-G113-H113-I113</f>
        <v>0</v>
      </c>
      <c r="K113" s="116"/>
      <c r="L113" s="116">
        <f>+[1]ระบบการควบคุมฯ!E884</f>
        <v>0</v>
      </c>
      <c r="M113" s="116">
        <f>SUM(K113:L113)</f>
        <v>0</v>
      </c>
      <c r="N113" s="121">
        <f>+[1]ระบบการควบคุมฯ!G884+[1]ระบบการควบคุมฯ!H884</f>
        <v>0</v>
      </c>
      <c r="O113" s="121"/>
      <c r="P113" s="121">
        <f>+[1]ระบบการควบคุมฯ!K884+[1]ระบบการควบคุมฯ!L884</f>
        <v>0</v>
      </c>
      <c r="Q113" s="121">
        <f t="shared" si="67"/>
        <v>0</v>
      </c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742"/>
      <c r="AD113" s="116"/>
      <c r="AE113" s="116"/>
      <c r="AF113" s="116"/>
      <c r="AG113" s="101"/>
    </row>
    <row r="114" spans="1:33" x14ac:dyDescent="0.6">
      <c r="A114" s="617"/>
      <c r="B114" s="618" t="s">
        <v>18</v>
      </c>
      <c r="C114" s="614"/>
      <c r="D114" s="619">
        <f t="shared" ref="D114:X114" si="73">+D10</f>
        <v>822710</v>
      </c>
      <c r="E114" s="619">
        <f t="shared" si="73"/>
        <v>177290</v>
      </c>
      <c r="F114" s="619">
        <f t="shared" si="73"/>
        <v>1000000</v>
      </c>
      <c r="G114" s="619">
        <f t="shared" si="73"/>
        <v>0</v>
      </c>
      <c r="H114" s="619">
        <f t="shared" si="73"/>
        <v>0</v>
      </c>
      <c r="I114" s="619">
        <f t="shared" si="73"/>
        <v>10062.040000000001</v>
      </c>
      <c r="J114" s="619">
        <f t="shared" si="73"/>
        <v>989937.96</v>
      </c>
      <c r="K114" s="619">
        <f t="shared" si="73"/>
        <v>1367290</v>
      </c>
      <c r="L114" s="619">
        <f t="shared" si="73"/>
        <v>1132710</v>
      </c>
      <c r="M114" s="619">
        <f t="shared" si="73"/>
        <v>2500000</v>
      </c>
      <c r="N114" s="619">
        <f t="shared" si="73"/>
        <v>0</v>
      </c>
      <c r="O114" s="619">
        <f t="shared" si="73"/>
        <v>0</v>
      </c>
      <c r="P114" s="619">
        <f t="shared" si="73"/>
        <v>1870647.48</v>
      </c>
      <c r="Q114" s="619">
        <f t="shared" si="73"/>
        <v>629352.52</v>
      </c>
      <c r="R114" s="619">
        <f t="shared" si="73"/>
        <v>0</v>
      </c>
      <c r="S114" s="619">
        <f t="shared" si="73"/>
        <v>0</v>
      </c>
      <c r="T114" s="619">
        <f t="shared" si="73"/>
        <v>0</v>
      </c>
      <c r="U114" s="619">
        <f t="shared" si="73"/>
        <v>0</v>
      </c>
      <c r="V114" s="619">
        <f t="shared" si="73"/>
        <v>0</v>
      </c>
      <c r="W114" s="619">
        <f t="shared" si="73"/>
        <v>0</v>
      </c>
      <c r="X114" s="619">
        <f t="shared" si="73"/>
        <v>0</v>
      </c>
      <c r="Y114" s="619">
        <f t="shared" ref="Y114:AG114" si="74">+Y49</f>
        <v>2190000</v>
      </c>
      <c r="Z114" s="619">
        <f t="shared" si="74"/>
        <v>1310000</v>
      </c>
      <c r="AA114" s="619">
        <f t="shared" si="74"/>
        <v>3500000</v>
      </c>
      <c r="AB114" s="619">
        <f t="shared" si="74"/>
        <v>0</v>
      </c>
      <c r="AC114" s="619">
        <f t="shared" si="74"/>
        <v>0</v>
      </c>
      <c r="AD114" s="619">
        <f t="shared" si="74"/>
        <v>1880709.52</v>
      </c>
      <c r="AE114" s="619">
        <f t="shared" si="74"/>
        <v>1619290.48</v>
      </c>
      <c r="AF114" s="619">
        <f t="shared" si="74"/>
        <v>0</v>
      </c>
      <c r="AG114" s="619">
        <f t="shared" si="74"/>
        <v>0</v>
      </c>
    </row>
    <row r="115" spans="1:33" x14ac:dyDescent="0.6">
      <c r="A115" s="620"/>
      <c r="B115" s="621" t="s">
        <v>19</v>
      </c>
      <c r="C115" s="301"/>
      <c r="D115" s="622"/>
      <c r="E115" s="623"/>
      <c r="F115" s="624"/>
      <c r="G115" s="625"/>
      <c r="H115" s="626"/>
      <c r="I115" s="622"/>
      <c r="J115" s="627"/>
      <c r="K115" s="627"/>
      <c r="L115" s="627"/>
      <c r="M115" s="627"/>
      <c r="N115" s="627"/>
      <c r="O115" s="627"/>
      <c r="P115" s="627">
        <f>+P114*100/M114</f>
        <v>74.825899199999995</v>
      </c>
      <c r="Q115" s="627">
        <f>+Q114*100/M114</f>
        <v>25.174100800000001</v>
      </c>
      <c r="R115" s="627"/>
      <c r="S115" s="627"/>
      <c r="T115" s="627"/>
      <c r="U115" s="627"/>
      <c r="V115" s="627"/>
      <c r="W115" s="627"/>
      <c r="X115" s="627"/>
      <c r="Y115" s="627"/>
      <c r="Z115" s="627"/>
      <c r="AA115" s="627">
        <f>SUM(AB115:AE115)</f>
        <v>100</v>
      </c>
      <c r="AB115" s="627">
        <f>+AB114*100/AA114</f>
        <v>0</v>
      </c>
      <c r="AC115" s="627">
        <f>+AC114*100/AA114</f>
        <v>0</v>
      </c>
      <c r="AD115" s="627">
        <f>+AD114*100/AA114</f>
        <v>53.734557714285714</v>
      </c>
      <c r="AE115" s="627">
        <f>+AE114*100/AA114</f>
        <v>46.265442285714286</v>
      </c>
      <c r="AF115" s="627"/>
      <c r="AG115" s="301"/>
    </row>
    <row r="116" spans="1:33" x14ac:dyDescent="0.6">
      <c r="A116" s="103"/>
      <c r="B116" s="104"/>
      <c r="C116" s="148"/>
      <c r="D116" s="149"/>
      <c r="E116" s="149"/>
      <c r="F116" s="838" t="s">
        <v>118</v>
      </c>
      <c r="G116" s="838"/>
      <c r="H116" s="838"/>
      <c r="I116" s="838"/>
      <c r="J116" s="150"/>
      <c r="K116" s="150"/>
      <c r="L116" s="150"/>
      <c r="M116" s="150"/>
      <c r="N116" s="731" t="s">
        <v>273</v>
      </c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1"/>
    </row>
    <row r="117" spans="1:33" x14ac:dyDescent="0.6">
      <c r="A117" s="103"/>
      <c r="B117" s="104"/>
      <c r="C117" s="148"/>
      <c r="D117" s="524"/>
      <c r="E117" s="149"/>
      <c r="F117" s="149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831" t="s">
        <v>190</v>
      </c>
      <c r="Z117" s="831"/>
      <c r="AA117" s="831"/>
      <c r="AB117" s="831"/>
      <c r="AC117" s="831"/>
      <c r="AD117" s="105"/>
      <c r="AE117" s="105"/>
      <c r="AF117" s="105"/>
      <c r="AG117" s="151"/>
    </row>
    <row r="118" spans="1:33" x14ac:dyDescent="0.6">
      <c r="A118" s="152" t="s">
        <v>119</v>
      </c>
      <c r="B118" s="153"/>
      <c r="C118" s="154"/>
      <c r="D118" s="105"/>
      <c r="E118" s="105"/>
      <c r="F118" s="105"/>
      <c r="G118" s="105"/>
      <c r="H118" s="105"/>
      <c r="I118" s="155"/>
      <c r="J118" s="105"/>
      <c r="K118" s="105"/>
      <c r="L118" s="105"/>
      <c r="M118" s="152" t="s">
        <v>264</v>
      </c>
      <c r="N118" s="153"/>
      <c r="O118" s="154"/>
      <c r="P118" s="105"/>
      <c r="Q118" s="105"/>
      <c r="R118" s="105"/>
      <c r="S118" s="105"/>
      <c r="T118" s="105"/>
      <c r="U118" s="105"/>
      <c r="V118" s="105"/>
      <c r="W118" s="105"/>
      <c r="X118" s="105"/>
      <c r="Y118" s="567"/>
      <c r="Z118" s="564"/>
      <c r="AA118" s="568"/>
      <c r="AB118" s="569"/>
      <c r="AC118" s="570"/>
      <c r="AD118" s="105"/>
      <c r="AE118" s="105"/>
      <c r="AF118" s="105"/>
      <c r="AG118" s="151"/>
    </row>
    <row r="119" spans="1:33" x14ac:dyDescent="0.6">
      <c r="A119" s="156" t="s">
        <v>265</v>
      </c>
      <c r="B119" s="156"/>
      <c r="C119" s="157"/>
      <c r="D119" s="105"/>
      <c r="E119" s="582" t="s">
        <v>20</v>
      </c>
      <c r="F119" s="105"/>
      <c r="G119" s="159" t="s">
        <v>120</v>
      </c>
      <c r="H119" s="105" t="s">
        <v>121</v>
      </c>
      <c r="I119" s="158"/>
      <c r="J119" s="105"/>
      <c r="K119" s="105"/>
      <c r="L119" s="105"/>
      <c r="M119" s="156"/>
      <c r="N119" s="156"/>
      <c r="O119" s="157" t="s">
        <v>268</v>
      </c>
      <c r="P119" s="105"/>
      <c r="Q119" s="105"/>
      <c r="R119" s="105"/>
      <c r="S119" s="105"/>
      <c r="T119" s="105"/>
      <c r="U119" s="105"/>
      <c r="V119" s="105"/>
      <c r="W119" s="105"/>
      <c r="X119" s="105"/>
      <c r="Y119" s="573"/>
      <c r="Z119" s="574"/>
      <c r="AA119" s="575"/>
      <c r="AB119" s="575"/>
      <c r="AC119" s="575"/>
      <c r="AD119" s="105"/>
      <c r="AE119" s="105"/>
      <c r="AF119" s="105"/>
      <c r="AG119" s="151"/>
    </row>
    <row r="120" spans="1:33" x14ac:dyDescent="0.6">
      <c r="A120" s="152" t="s">
        <v>50</v>
      </c>
      <c r="B120" s="160"/>
      <c r="C120" s="154"/>
      <c r="D120" s="105"/>
      <c r="E120" s="583"/>
      <c r="F120" s="583"/>
      <c r="G120" s="583"/>
      <c r="H120" s="583" t="s">
        <v>122</v>
      </c>
      <c r="I120" s="583"/>
      <c r="J120" s="583"/>
      <c r="K120" s="583"/>
      <c r="L120" s="583"/>
      <c r="M120" s="152"/>
      <c r="N120" s="160"/>
      <c r="O120" s="154"/>
      <c r="P120" s="583"/>
      <c r="Q120" s="583"/>
      <c r="R120" s="583"/>
      <c r="S120" s="583"/>
      <c r="T120" s="583"/>
      <c r="U120" s="583"/>
      <c r="V120" s="583"/>
      <c r="W120" s="583"/>
      <c r="X120" s="583"/>
      <c r="Y120" s="576" t="s">
        <v>20</v>
      </c>
      <c r="Z120" s="575"/>
      <c r="AA120" s="577"/>
      <c r="AB120" s="578" t="s">
        <v>116</v>
      </c>
      <c r="AC120" s="579"/>
      <c r="AD120" s="583"/>
      <c r="AE120" s="583"/>
      <c r="AF120" s="583"/>
      <c r="AG120" s="151"/>
    </row>
    <row r="121" spans="1:33" x14ac:dyDescent="0.6">
      <c r="A121" s="832"/>
      <c r="B121" s="832"/>
      <c r="C121" s="157"/>
      <c r="D121" s="584"/>
      <c r="E121" s="833" t="s">
        <v>218</v>
      </c>
      <c r="F121" s="833"/>
      <c r="G121" s="833"/>
      <c r="H121" s="833"/>
      <c r="I121" s="833"/>
      <c r="J121" s="585"/>
      <c r="K121" s="585"/>
      <c r="L121" s="585"/>
      <c r="M121" s="585"/>
      <c r="N121" s="585"/>
      <c r="O121" s="585"/>
      <c r="P121" s="585"/>
      <c r="Q121" s="585"/>
      <c r="R121" s="585"/>
      <c r="S121" s="585"/>
      <c r="T121" s="585"/>
      <c r="U121" s="585"/>
      <c r="V121" s="585"/>
      <c r="W121" s="585"/>
      <c r="X121" s="585"/>
      <c r="Y121" s="585"/>
      <c r="Z121" s="585"/>
      <c r="AA121" s="585"/>
      <c r="AB121" s="585"/>
      <c r="AC121" s="585"/>
      <c r="AD121" s="585"/>
      <c r="AE121" s="585"/>
      <c r="AF121" s="585"/>
      <c r="AG121" s="151"/>
    </row>
    <row r="122" spans="1:33" x14ac:dyDescent="0.6">
      <c r="D122" s="12"/>
      <c r="E122" s="12"/>
      <c r="F122" s="12"/>
      <c r="G122" s="12"/>
      <c r="H122" s="12"/>
      <c r="I122" s="12"/>
    </row>
    <row r="123" spans="1:33" x14ac:dyDescent="0.6">
      <c r="D123" s="12"/>
      <c r="E123" s="12"/>
      <c r="F123" s="12"/>
      <c r="G123" s="12"/>
      <c r="H123" s="12"/>
      <c r="I123" s="12"/>
    </row>
    <row r="124" spans="1:33" x14ac:dyDescent="0.6">
      <c r="D124" s="12"/>
      <c r="E124" s="12"/>
      <c r="F124" s="12"/>
      <c r="G124" s="12"/>
      <c r="H124" s="12"/>
      <c r="I124" s="12"/>
    </row>
    <row r="125" spans="1:33" x14ac:dyDescent="0.6">
      <c r="D125" s="12"/>
      <c r="E125" s="12"/>
      <c r="F125" s="12"/>
      <c r="G125" s="12"/>
      <c r="H125" s="12"/>
      <c r="I125" s="12"/>
    </row>
    <row r="126" spans="1:33" x14ac:dyDescent="0.6">
      <c r="D126" s="12"/>
      <c r="E126" s="12"/>
      <c r="F126" s="12"/>
      <c r="G126" s="12"/>
      <c r="H126" s="12"/>
      <c r="I126" s="12"/>
    </row>
    <row r="127" spans="1:33" x14ac:dyDescent="0.6">
      <c r="D127" s="12"/>
      <c r="E127" s="12"/>
      <c r="F127" s="12"/>
      <c r="G127" s="12"/>
      <c r="H127" s="12"/>
      <c r="I127" s="12"/>
    </row>
    <row r="128" spans="1:33" x14ac:dyDescent="0.6">
      <c r="D128" s="12"/>
      <c r="E128" s="12"/>
      <c r="F128" s="12"/>
      <c r="G128" s="12"/>
      <c r="H128" s="12"/>
      <c r="I128" s="12"/>
    </row>
    <row r="129" spans="4:9" x14ac:dyDescent="0.6">
      <c r="D129" s="12"/>
      <c r="E129" s="12"/>
      <c r="F129" s="12"/>
      <c r="G129" s="12"/>
      <c r="H129" s="12"/>
      <c r="I129" s="12"/>
    </row>
    <row r="130" spans="4:9" x14ac:dyDescent="0.6">
      <c r="D130" s="12"/>
      <c r="E130" s="12"/>
      <c r="F130" s="12"/>
      <c r="G130" s="12"/>
      <c r="H130" s="12"/>
      <c r="I130" s="12"/>
    </row>
    <row r="131" spans="4:9" x14ac:dyDescent="0.6">
      <c r="D131" s="12"/>
      <c r="E131" s="12"/>
      <c r="F131" s="12"/>
      <c r="G131" s="12"/>
      <c r="H131" s="12"/>
      <c r="I131" s="12"/>
    </row>
    <row r="132" spans="4:9" x14ac:dyDescent="0.6">
      <c r="D132" s="12"/>
      <c r="E132" s="12"/>
      <c r="F132" s="12"/>
      <c r="G132" s="12"/>
      <c r="H132" s="12"/>
      <c r="I132" s="12"/>
    </row>
    <row r="133" spans="4:9" x14ac:dyDescent="0.6">
      <c r="D133" s="12"/>
      <c r="E133" s="12"/>
      <c r="F133" s="12"/>
      <c r="G133" s="12"/>
      <c r="H133" s="12"/>
      <c r="I133" s="12"/>
    </row>
    <row r="134" spans="4:9" x14ac:dyDescent="0.6">
      <c r="D134" s="12"/>
      <c r="E134" s="12"/>
      <c r="F134" s="12"/>
      <c r="G134" s="12"/>
      <c r="H134" s="12"/>
      <c r="I134" s="12"/>
    </row>
    <row r="135" spans="4:9" x14ac:dyDescent="0.6">
      <c r="D135" s="12"/>
      <c r="E135" s="12"/>
      <c r="F135" s="12"/>
      <c r="G135" s="12"/>
      <c r="H135" s="12"/>
      <c r="I135" s="12"/>
    </row>
    <row r="136" spans="4:9" x14ac:dyDescent="0.6">
      <c r="D136" s="12"/>
      <c r="E136" s="12"/>
      <c r="F136" s="12"/>
      <c r="G136" s="12"/>
      <c r="H136" s="12"/>
      <c r="I136" s="12"/>
    </row>
    <row r="137" spans="4:9" x14ac:dyDescent="0.6">
      <c r="D137" s="12"/>
      <c r="E137" s="12"/>
      <c r="F137" s="12"/>
      <c r="G137" s="12"/>
      <c r="H137" s="12"/>
      <c r="I137" s="12"/>
    </row>
    <row r="138" spans="4:9" x14ac:dyDescent="0.6">
      <c r="D138" s="12"/>
      <c r="E138" s="12"/>
      <c r="F138" s="12"/>
      <c r="G138" s="12"/>
      <c r="H138" s="12"/>
      <c r="I138" s="12"/>
    </row>
    <row r="139" spans="4:9" x14ac:dyDescent="0.6">
      <c r="D139" s="12"/>
      <c r="E139" s="12"/>
      <c r="F139" s="12"/>
      <c r="G139" s="12"/>
      <c r="H139" s="12"/>
      <c r="I139" s="12"/>
    </row>
    <row r="140" spans="4:9" x14ac:dyDescent="0.6">
      <c r="D140" s="12"/>
      <c r="E140" s="12"/>
      <c r="F140" s="12"/>
      <c r="G140" s="12"/>
      <c r="H140" s="12"/>
      <c r="I140" s="12"/>
    </row>
    <row r="141" spans="4:9" x14ac:dyDescent="0.6">
      <c r="D141" s="12"/>
      <c r="E141" s="12"/>
      <c r="F141" s="12"/>
      <c r="G141" s="12"/>
      <c r="H141" s="12"/>
      <c r="I141" s="12"/>
    </row>
    <row r="142" spans="4:9" x14ac:dyDescent="0.6">
      <c r="D142" s="12"/>
      <c r="E142" s="12"/>
      <c r="F142" s="12"/>
      <c r="G142" s="12"/>
      <c r="H142" s="12"/>
      <c r="I142" s="12"/>
    </row>
    <row r="143" spans="4:9" x14ac:dyDescent="0.6">
      <c r="D143" s="12"/>
      <c r="E143" s="12"/>
      <c r="F143" s="12"/>
      <c r="G143" s="12"/>
      <c r="H143" s="12"/>
      <c r="I143" s="12"/>
    </row>
    <row r="144" spans="4:9" x14ac:dyDescent="0.6">
      <c r="D144" s="12"/>
      <c r="E144" s="12"/>
      <c r="F144" s="12"/>
      <c r="G144" s="12"/>
      <c r="H144" s="12"/>
      <c r="I144" s="12"/>
    </row>
    <row r="145" spans="4:9" x14ac:dyDescent="0.6">
      <c r="D145" s="12"/>
      <c r="E145" s="12"/>
      <c r="F145" s="12"/>
      <c r="G145" s="12"/>
      <c r="H145" s="12"/>
      <c r="I145" s="12"/>
    </row>
    <row r="146" spans="4:9" x14ac:dyDescent="0.6">
      <c r="D146" s="12"/>
      <c r="E146" s="12"/>
      <c r="F146" s="12"/>
      <c r="G146" s="12"/>
      <c r="H146" s="12"/>
      <c r="I146" s="12"/>
    </row>
    <row r="147" spans="4:9" x14ac:dyDescent="0.6">
      <c r="D147" s="12"/>
      <c r="E147" s="12"/>
      <c r="F147" s="12"/>
      <c r="G147" s="12"/>
      <c r="H147" s="12"/>
      <c r="I147" s="12"/>
    </row>
    <row r="148" spans="4:9" x14ac:dyDescent="0.6">
      <c r="D148" s="12"/>
      <c r="E148" s="12"/>
      <c r="F148" s="12"/>
      <c r="G148" s="12"/>
      <c r="H148" s="12"/>
      <c r="I148" s="12"/>
    </row>
    <row r="149" spans="4:9" x14ac:dyDescent="0.6">
      <c r="D149" s="12"/>
      <c r="E149" s="12"/>
      <c r="F149" s="12"/>
      <c r="G149" s="12"/>
      <c r="H149" s="12"/>
      <c r="I149" s="12"/>
    </row>
    <row r="150" spans="4:9" x14ac:dyDescent="0.6">
      <c r="D150" s="12"/>
      <c r="E150" s="12"/>
      <c r="F150" s="12"/>
      <c r="G150" s="12"/>
      <c r="H150" s="12"/>
      <c r="I150" s="12"/>
    </row>
    <row r="151" spans="4:9" x14ac:dyDescent="0.6">
      <c r="D151" s="12"/>
      <c r="E151" s="12"/>
      <c r="F151" s="12"/>
      <c r="G151" s="12"/>
      <c r="H151" s="12"/>
      <c r="I151" s="12"/>
    </row>
    <row r="152" spans="4:9" x14ac:dyDescent="0.6">
      <c r="D152" s="12"/>
      <c r="E152" s="12"/>
      <c r="F152" s="12"/>
      <c r="G152" s="12"/>
      <c r="H152" s="12"/>
      <c r="I152" s="12"/>
    </row>
    <row r="153" spans="4:9" x14ac:dyDescent="0.6">
      <c r="D153" s="12"/>
      <c r="E153" s="12"/>
      <c r="F153" s="12"/>
      <c r="G153" s="12"/>
      <c r="H153" s="12"/>
      <c r="I153" s="12"/>
    </row>
    <row r="154" spans="4:9" x14ac:dyDescent="0.6">
      <c r="D154" s="12"/>
      <c r="E154" s="12"/>
      <c r="F154" s="12"/>
      <c r="G154" s="12"/>
      <c r="H154" s="12"/>
      <c r="I154" s="12"/>
    </row>
    <row r="155" spans="4:9" x14ac:dyDescent="0.6">
      <c r="D155" s="12"/>
      <c r="E155" s="12"/>
      <c r="F155" s="12"/>
      <c r="G155" s="12"/>
      <c r="H155" s="12"/>
      <c r="I155" s="12"/>
    </row>
    <row r="156" spans="4:9" x14ac:dyDescent="0.6">
      <c r="D156" s="12"/>
      <c r="E156" s="12"/>
      <c r="F156" s="12"/>
      <c r="G156" s="12"/>
      <c r="H156" s="12"/>
      <c r="I156" s="12"/>
    </row>
    <row r="157" spans="4:9" x14ac:dyDescent="0.6">
      <c r="D157" s="12"/>
      <c r="E157" s="12"/>
      <c r="F157" s="12"/>
      <c r="G157" s="12"/>
      <c r="H157" s="12"/>
      <c r="I157" s="12"/>
    </row>
    <row r="158" spans="4:9" x14ac:dyDescent="0.6">
      <c r="D158" s="12"/>
      <c r="E158" s="12"/>
      <c r="F158" s="12"/>
      <c r="G158" s="12"/>
      <c r="H158" s="12"/>
      <c r="I158" s="12"/>
    </row>
    <row r="159" spans="4:9" x14ac:dyDescent="0.6">
      <c r="D159" s="12"/>
      <c r="E159" s="12"/>
      <c r="F159" s="12"/>
      <c r="G159" s="12"/>
      <c r="H159" s="12"/>
      <c r="I159" s="12"/>
    </row>
    <row r="160" spans="4:9" x14ac:dyDescent="0.6">
      <c r="D160" s="12"/>
      <c r="E160" s="12"/>
      <c r="F160" s="12"/>
      <c r="G160" s="12"/>
      <c r="H160" s="12"/>
      <c r="I160" s="12"/>
    </row>
    <row r="161" spans="4:9" x14ac:dyDescent="0.6">
      <c r="D161" s="12"/>
      <c r="E161" s="12"/>
      <c r="F161" s="12"/>
      <c r="G161" s="12"/>
      <c r="H161" s="12"/>
      <c r="I161" s="12"/>
    </row>
    <row r="162" spans="4:9" x14ac:dyDescent="0.6">
      <c r="D162" s="12"/>
      <c r="E162" s="12"/>
      <c r="F162" s="12"/>
      <c r="G162" s="12"/>
      <c r="H162" s="12"/>
      <c r="I162" s="12"/>
    </row>
    <row r="163" spans="4:9" x14ac:dyDescent="0.6">
      <c r="D163" s="12"/>
      <c r="E163" s="12"/>
      <c r="F163" s="12"/>
      <c r="G163" s="12"/>
      <c r="H163" s="12"/>
      <c r="I163" s="12"/>
    </row>
    <row r="164" spans="4:9" x14ac:dyDescent="0.6">
      <c r="D164" s="12"/>
      <c r="E164" s="12"/>
      <c r="F164" s="12"/>
      <c r="G164" s="12"/>
      <c r="H164" s="12"/>
      <c r="I164" s="12"/>
    </row>
    <row r="165" spans="4:9" x14ac:dyDescent="0.6">
      <c r="D165" s="12"/>
      <c r="E165" s="12"/>
      <c r="F165" s="12"/>
      <c r="G165" s="12"/>
      <c r="H165" s="12"/>
      <c r="I165" s="12"/>
    </row>
    <row r="166" spans="4:9" x14ac:dyDescent="0.6">
      <c r="D166" s="12"/>
      <c r="E166" s="12"/>
      <c r="F166" s="12"/>
      <c r="G166" s="12"/>
      <c r="H166" s="12"/>
      <c r="I166" s="12"/>
    </row>
    <row r="167" spans="4:9" x14ac:dyDescent="0.6">
      <c r="D167" s="12"/>
      <c r="E167" s="12"/>
      <c r="F167" s="12"/>
      <c r="G167" s="12"/>
      <c r="H167" s="12"/>
      <c r="I167" s="12"/>
    </row>
    <row r="168" spans="4:9" x14ac:dyDescent="0.6">
      <c r="D168" s="12"/>
      <c r="E168" s="12"/>
      <c r="F168" s="12"/>
      <c r="G168" s="12"/>
      <c r="H168" s="12"/>
      <c r="I168" s="12"/>
    </row>
    <row r="169" spans="4:9" x14ac:dyDescent="0.6">
      <c r="D169" s="12"/>
      <c r="E169" s="12"/>
      <c r="F169" s="12"/>
      <c r="G169" s="12"/>
      <c r="H169" s="12"/>
      <c r="I169" s="12"/>
    </row>
    <row r="170" spans="4:9" x14ac:dyDescent="0.6">
      <c r="D170" s="12"/>
      <c r="E170" s="12"/>
      <c r="F170" s="12"/>
      <c r="G170" s="12"/>
      <c r="H170" s="12"/>
      <c r="I170" s="12"/>
    </row>
    <row r="171" spans="4:9" x14ac:dyDescent="0.6">
      <c r="D171" s="12"/>
      <c r="E171" s="12"/>
      <c r="F171" s="12"/>
      <c r="G171" s="12"/>
      <c r="H171" s="12"/>
      <c r="I171" s="12"/>
    </row>
    <row r="172" spans="4:9" x14ac:dyDescent="0.6">
      <c r="D172" s="12"/>
      <c r="E172" s="12"/>
      <c r="F172" s="12"/>
      <c r="G172" s="12"/>
      <c r="H172" s="12"/>
      <c r="I172" s="12"/>
    </row>
    <row r="173" spans="4:9" x14ac:dyDescent="0.6">
      <c r="D173" s="12"/>
      <c r="E173" s="12"/>
      <c r="F173" s="12"/>
      <c r="G173" s="12"/>
      <c r="H173" s="12"/>
      <c r="I173" s="12"/>
    </row>
    <row r="174" spans="4:9" x14ac:dyDescent="0.6">
      <c r="D174" s="12"/>
      <c r="E174" s="12"/>
      <c r="F174" s="12"/>
      <c r="G174" s="12"/>
      <c r="H174" s="12"/>
      <c r="I174" s="12"/>
    </row>
    <row r="175" spans="4:9" x14ac:dyDescent="0.6">
      <c r="D175" s="12"/>
      <c r="E175" s="12"/>
      <c r="F175" s="12"/>
      <c r="G175" s="12"/>
      <c r="H175" s="12"/>
      <c r="I175" s="12"/>
    </row>
    <row r="176" spans="4:9" x14ac:dyDescent="0.6">
      <c r="D176" s="12"/>
      <c r="E176" s="12"/>
      <c r="F176" s="12"/>
      <c r="G176" s="12"/>
      <c r="H176" s="12"/>
      <c r="I176" s="12"/>
    </row>
    <row r="177" spans="4:9" x14ac:dyDescent="0.6">
      <c r="D177" s="12"/>
      <c r="E177" s="12"/>
      <c r="F177" s="12"/>
      <c r="G177" s="12"/>
      <c r="H177" s="12"/>
      <c r="I177" s="12"/>
    </row>
    <row r="178" spans="4:9" x14ac:dyDescent="0.6">
      <c r="D178" s="12"/>
      <c r="E178" s="12"/>
      <c r="F178" s="12"/>
      <c r="G178" s="12"/>
      <c r="H178" s="12"/>
      <c r="I178" s="12"/>
    </row>
    <row r="179" spans="4:9" x14ac:dyDescent="0.6">
      <c r="D179" s="12"/>
      <c r="E179" s="12"/>
      <c r="F179" s="12"/>
      <c r="G179" s="12"/>
      <c r="H179" s="12"/>
      <c r="I179" s="12"/>
    </row>
    <row r="180" spans="4:9" x14ac:dyDescent="0.6">
      <c r="D180" s="12"/>
      <c r="E180" s="12"/>
      <c r="F180" s="12"/>
      <c r="G180" s="12"/>
      <c r="H180" s="12"/>
      <c r="I180" s="12"/>
    </row>
    <row r="181" spans="4:9" x14ac:dyDescent="0.6">
      <c r="D181" s="12"/>
      <c r="E181" s="12"/>
      <c r="F181" s="12"/>
      <c r="G181" s="12"/>
      <c r="H181" s="12"/>
      <c r="I181" s="12"/>
    </row>
    <row r="182" spans="4:9" x14ac:dyDescent="0.6">
      <c r="D182" s="12"/>
      <c r="E182" s="12"/>
      <c r="F182" s="12"/>
      <c r="G182" s="12"/>
      <c r="H182" s="12"/>
      <c r="I182" s="12"/>
    </row>
    <row r="183" spans="4:9" x14ac:dyDescent="0.6">
      <c r="D183" s="12"/>
      <c r="E183" s="12"/>
      <c r="F183" s="12"/>
      <c r="G183" s="12"/>
      <c r="H183" s="12"/>
      <c r="I183" s="12"/>
    </row>
    <row r="184" spans="4:9" x14ac:dyDescent="0.6">
      <c r="D184" s="12"/>
      <c r="E184" s="12"/>
      <c r="F184" s="12"/>
      <c r="G184" s="12"/>
      <c r="H184" s="12"/>
      <c r="I184" s="12"/>
    </row>
    <row r="185" spans="4:9" x14ac:dyDescent="0.6">
      <c r="D185" s="12"/>
      <c r="E185" s="12"/>
      <c r="F185" s="12"/>
      <c r="G185" s="12"/>
      <c r="H185" s="12"/>
      <c r="I185" s="12"/>
    </row>
    <row r="186" spans="4:9" x14ac:dyDescent="0.6">
      <c r="D186" s="12"/>
      <c r="E186" s="12"/>
      <c r="F186" s="12"/>
      <c r="G186" s="12"/>
      <c r="H186" s="12"/>
      <c r="I186" s="12"/>
    </row>
    <row r="187" spans="4:9" x14ac:dyDescent="0.6">
      <c r="D187" s="12"/>
      <c r="E187" s="12"/>
      <c r="F187" s="12"/>
      <c r="G187" s="12"/>
      <c r="H187" s="12"/>
      <c r="I187" s="12"/>
    </row>
    <row r="188" spans="4:9" x14ac:dyDescent="0.6">
      <c r="D188" s="12"/>
      <c r="E188" s="12"/>
      <c r="F188" s="12"/>
      <c r="G188" s="12"/>
      <c r="H188" s="12"/>
      <c r="I188" s="12"/>
    </row>
    <row r="189" spans="4:9" x14ac:dyDescent="0.6">
      <c r="D189" s="12"/>
      <c r="E189" s="12"/>
      <c r="F189" s="12"/>
      <c r="G189" s="12"/>
      <c r="H189" s="12"/>
      <c r="I189" s="12"/>
    </row>
    <row r="190" spans="4:9" x14ac:dyDescent="0.6">
      <c r="D190" s="12"/>
      <c r="E190" s="12"/>
      <c r="F190" s="12"/>
      <c r="G190" s="12"/>
      <c r="H190" s="12"/>
      <c r="I190" s="12"/>
    </row>
    <row r="191" spans="4:9" x14ac:dyDescent="0.6">
      <c r="D191" s="12"/>
      <c r="E191" s="12"/>
      <c r="F191" s="12"/>
      <c r="G191" s="12"/>
      <c r="H191" s="12"/>
      <c r="I191" s="12"/>
    </row>
    <row r="192" spans="4:9" x14ac:dyDescent="0.6">
      <c r="D192" s="12"/>
      <c r="E192" s="12"/>
      <c r="F192" s="12"/>
      <c r="G192" s="12"/>
      <c r="H192" s="12"/>
      <c r="I192" s="12"/>
    </row>
    <row r="193" spans="4:9" x14ac:dyDescent="0.6">
      <c r="D193" s="12"/>
      <c r="E193" s="12"/>
      <c r="F193" s="12"/>
      <c r="G193" s="12"/>
      <c r="H193" s="12"/>
      <c r="I193" s="12"/>
    </row>
    <row r="194" spans="4:9" x14ac:dyDescent="0.6">
      <c r="D194" s="12"/>
      <c r="E194" s="12"/>
      <c r="F194" s="12"/>
      <c r="G194" s="12"/>
      <c r="H194" s="12"/>
      <c r="I194" s="12"/>
    </row>
    <row r="195" spans="4:9" x14ac:dyDescent="0.6">
      <c r="D195" s="12"/>
      <c r="E195" s="12"/>
      <c r="F195" s="12"/>
      <c r="G195" s="12"/>
      <c r="H195" s="12"/>
      <c r="I195" s="12"/>
    </row>
    <row r="196" spans="4:9" x14ac:dyDescent="0.6">
      <c r="D196" s="12"/>
      <c r="E196" s="12"/>
      <c r="F196" s="12"/>
      <c r="G196" s="12"/>
      <c r="H196" s="12"/>
      <c r="I196" s="12"/>
    </row>
    <row r="197" spans="4:9" x14ac:dyDescent="0.6">
      <c r="D197" s="12"/>
      <c r="E197" s="12"/>
      <c r="F197" s="12"/>
      <c r="G197" s="12"/>
      <c r="H197" s="12"/>
      <c r="I197" s="12"/>
    </row>
    <row r="198" spans="4:9" x14ac:dyDescent="0.6">
      <c r="D198" s="12"/>
      <c r="E198" s="12"/>
      <c r="F198" s="12"/>
      <c r="G198" s="12"/>
      <c r="H198" s="12"/>
      <c r="I198" s="12"/>
    </row>
    <row r="199" spans="4:9" x14ac:dyDescent="0.6">
      <c r="D199" s="12"/>
      <c r="E199" s="12"/>
      <c r="F199" s="12"/>
      <c r="G199" s="12"/>
      <c r="H199" s="12"/>
      <c r="I199" s="12"/>
    </row>
    <row r="200" spans="4:9" x14ac:dyDescent="0.6">
      <c r="D200" s="12"/>
      <c r="E200" s="12"/>
      <c r="F200" s="12"/>
      <c r="G200" s="12"/>
      <c r="H200" s="12"/>
      <c r="I200" s="12"/>
    </row>
    <row r="201" spans="4:9" x14ac:dyDescent="0.6">
      <c r="D201" s="12"/>
      <c r="E201" s="12"/>
      <c r="F201" s="12"/>
      <c r="G201" s="12"/>
      <c r="H201" s="12"/>
      <c r="I201" s="12"/>
    </row>
    <row r="202" spans="4:9" x14ac:dyDescent="0.6">
      <c r="D202" s="12"/>
      <c r="E202" s="12"/>
      <c r="F202" s="12"/>
      <c r="G202" s="12"/>
      <c r="H202" s="12"/>
      <c r="I202" s="12"/>
    </row>
    <row r="203" spans="4:9" x14ac:dyDescent="0.6">
      <c r="D203" s="12"/>
      <c r="E203" s="12"/>
      <c r="F203" s="12"/>
      <c r="G203" s="12"/>
      <c r="H203" s="12"/>
      <c r="I203" s="12"/>
    </row>
    <row r="204" spans="4:9" x14ac:dyDescent="0.6">
      <c r="D204" s="12"/>
      <c r="E204" s="12"/>
      <c r="F204" s="12"/>
      <c r="G204" s="12"/>
      <c r="H204" s="12"/>
      <c r="I204" s="12"/>
    </row>
    <row r="205" spans="4:9" x14ac:dyDescent="0.6">
      <c r="D205" s="12"/>
      <c r="E205" s="12"/>
      <c r="F205" s="12"/>
      <c r="G205" s="12"/>
      <c r="H205" s="12"/>
      <c r="I205" s="12"/>
    </row>
    <row r="206" spans="4:9" x14ac:dyDescent="0.6">
      <c r="D206" s="12"/>
      <c r="E206" s="12"/>
      <c r="F206" s="12"/>
      <c r="G206" s="12"/>
      <c r="H206" s="12"/>
      <c r="I206" s="12"/>
    </row>
    <row r="207" spans="4:9" x14ac:dyDescent="0.6">
      <c r="D207" s="12"/>
      <c r="E207" s="12"/>
      <c r="F207" s="12"/>
      <c r="G207" s="12"/>
      <c r="H207" s="12"/>
      <c r="I207" s="12"/>
    </row>
    <row r="208" spans="4:9" x14ac:dyDescent="0.6">
      <c r="D208" s="12"/>
      <c r="E208" s="12"/>
      <c r="F208" s="12"/>
      <c r="G208" s="12"/>
      <c r="H208" s="12"/>
      <c r="I208" s="12"/>
    </row>
    <row r="209" spans="4:9" x14ac:dyDescent="0.6">
      <c r="D209" s="12"/>
      <c r="E209" s="12"/>
      <c r="F209" s="12"/>
      <c r="G209" s="12"/>
      <c r="H209" s="12"/>
      <c r="I209" s="12"/>
    </row>
    <row r="210" spans="4:9" x14ac:dyDescent="0.6">
      <c r="D210" s="12"/>
      <c r="E210" s="12"/>
      <c r="F210" s="12"/>
      <c r="G210" s="12"/>
      <c r="H210" s="12"/>
      <c r="I210" s="12"/>
    </row>
    <row r="211" spans="4:9" x14ac:dyDescent="0.6">
      <c r="D211" s="12"/>
      <c r="E211" s="12"/>
      <c r="F211" s="12"/>
      <c r="G211" s="12"/>
      <c r="H211" s="12"/>
      <c r="I211" s="12"/>
    </row>
    <row r="212" spans="4:9" x14ac:dyDescent="0.6">
      <c r="D212" s="12"/>
      <c r="E212" s="12"/>
      <c r="F212" s="12"/>
      <c r="G212" s="12"/>
      <c r="H212" s="12"/>
      <c r="I212" s="12"/>
    </row>
    <row r="213" spans="4:9" x14ac:dyDescent="0.6">
      <c r="D213" s="12"/>
      <c r="E213" s="12"/>
      <c r="F213" s="12"/>
      <c r="G213" s="12"/>
      <c r="H213" s="12"/>
      <c r="I213" s="12"/>
    </row>
    <row r="214" spans="4:9" x14ac:dyDescent="0.6">
      <c r="D214" s="12"/>
      <c r="E214" s="12"/>
      <c r="F214" s="12"/>
      <c r="G214" s="12"/>
      <c r="H214" s="12"/>
      <c r="I214" s="12"/>
    </row>
    <row r="215" spans="4:9" x14ac:dyDescent="0.6">
      <c r="D215" s="12"/>
      <c r="E215" s="12"/>
      <c r="F215" s="12"/>
      <c r="G215" s="12"/>
      <c r="H215" s="12"/>
      <c r="I215" s="12"/>
    </row>
    <row r="216" spans="4:9" x14ac:dyDescent="0.6">
      <c r="D216" s="12"/>
      <c r="E216" s="12"/>
      <c r="F216" s="12"/>
      <c r="G216" s="12"/>
      <c r="H216" s="12"/>
      <c r="I216" s="12"/>
    </row>
    <row r="217" spans="4:9" x14ac:dyDescent="0.6">
      <c r="D217" s="12"/>
      <c r="E217" s="12"/>
      <c r="F217" s="12"/>
      <c r="G217" s="12"/>
      <c r="H217" s="12"/>
      <c r="I217" s="12"/>
    </row>
    <row r="218" spans="4:9" x14ac:dyDescent="0.6">
      <c r="D218" s="12"/>
      <c r="E218" s="12"/>
      <c r="F218" s="12"/>
      <c r="G218" s="12"/>
      <c r="H218" s="12"/>
      <c r="I218" s="12"/>
    </row>
    <row r="219" spans="4:9" x14ac:dyDescent="0.6">
      <c r="D219" s="12"/>
      <c r="E219" s="12"/>
      <c r="F219" s="12"/>
      <c r="G219" s="12"/>
      <c r="H219" s="12"/>
      <c r="I219" s="12"/>
    </row>
    <row r="220" spans="4:9" x14ac:dyDescent="0.6">
      <c r="D220" s="12"/>
      <c r="E220" s="12"/>
      <c r="F220" s="12"/>
      <c r="G220" s="12"/>
      <c r="H220" s="12"/>
      <c r="I220" s="12"/>
    </row>
    <row r="221" spans="4:9" x14ac:dyDescent="0.6">
      <c r="D221" s="12"/>
      <c r="E221" s="12"/>
      <c r="F221" s="12"/>
      <c r="G221" s="12"/>
      <c r="H221" s="12"/>
      <c r="I221" s="12"/>
    </row>
    <row r="222" spans="4:9" x14ac:dyDescent="0.6">
      <c r="D222" s="12"/>
      <c r="E222" s="12"/>
      <c r="F222" s="12"/>
      <c r="G222" s="12"/>
      <c r="H222" s="12"/>
      <c r="I222" s="12"/>
    </row>
    <row r="223" spans="4:9" x14ac:dyDescent="0.6">
      <c r="D223" s="12"/>
      <c r="E223" s="12"/>
      <c r="F223" s="12"/>
      <c r="G223" s="12"/>
      <c r="H223" s="12"/>
      <c r="I223" s="12"/>
    </row>
    <row r="224" spans="4:9" x14ac:dyDescent="0.6">
      <c r="D224" s="12"/>
      <c r="E224" s="12"/>
      <c r="F224" s="12"/>
      <c r="G224" s="12"/>
      <c r="H224" s="12"/>
      <c r="I224" s="12"/>
    </row>
    <row r="225" spans="4:9" x14ac:dyDescent="0.6">
      <c r="D225" s="12"/>
      <c r="E225" s="12"/>
      <c r="F225" s="12"/>
      <c r="G225" s="12"/>
      <c r="H225" s="12"/>
      <c r="I225" s="12"/>
    </row>
    <row r="226" spans="4:9" x14ac:dyDescent="0.6">
      <c r="D226" s="12"/>
      <c r="E226" s="12"/>
      <c r="F226" s="12"/>
      <c r="G226" s="12"/>
      <c r="H226" s="12"/>
      <c r="I226" s="12"/>
    </row>
    <row r="227" spans="4:9" x14ac:dyDescent="0.6">
      <c r="D227" s="12"/>
      <c r="E227" s="12"/>
      <c r="F227" s="12"/>
      <c r="G227" s="12"/>
      <c r="H227" s="12"/>
      <c r="I227" s="12"/>
    </row>
    <row r="228" spans="4:9" x14ac:dyDescent="0.6">
      <c r="D228" s="12"/>
      <c r="E228" s="12"/>
      <c r="F228" s="12"/>
      <c r="G228" s="12"/>
      <c r="H228" s="12"/>
      <c r="I228" s="12"/>
    </row>
    <row r="229" spans="4:9" x14ac:dyDescent="0.6">
      <c r="D229" s="12"/>
      <c r="E229" s="12"/>
      <c r="F229" s="12"/>
      <c r="G229" s="12"/>
      <c r="H229" s="12"/>
      <c r="I229" s="12"/>
    </row>
    <row r="230" spans="4:9" x14ac:dyDescent="0.6">
      <c r="D230" s="12"/>
      <c r="E230" s="12"/>
      <c r="F230" s="12"/>
      <c r="G230" s="12"/>
      <c r="H230" s="12"/>
      <c r="I230" s="12"/>
    </row>
    <row r="231" spans="4:9" x14ac:dyDescent="0.6">
      <c r="D231" s="12"/>
      <c r="E231" s="12"/>
      <c r="F231" s="12"/>
      <c r="G231" s="12"/>
      <c r="H231" s="12"/>
      <c r="I231" s="12"/>
    </row>
    <row r="232" spans="4:9" x14ac:dyDescent="0.6">
      <c r="D232" s="12"/>
      <c r="E232" s="12"/>
      <c r="F232" s="12"/>
      <c r="G232" s="12"/>
      <c r="H232" s="12"/>
      <c r="I232" s="12"/>
    </row>
    <row r="233" spans="4:9" x14ac:dyDescent="0.6">
      <c r="D233" s="12"/>
      <c r="E233" s="12"/>
      <c r="F233" s="12"/>
      <c r="G233" s="12"/>
      <c r="H233" s="12"/>
      <c r="I233" s="12"/>
    </row>
    <row r="234" spans="4:9" x14ac:dyDescent="0.6">
      <c r="D234" s="12"/>
      <c r="E234" s="12"/>
      <c r="F234" s="12"/>
      <c r="G234" s="12"/>
      <c r="H234" s="12"/>
      <c r="I234" s="12"/>
    </row>
    <row r="235" spans="4:9" x14ac:dyDescent="0.6">
      <c r="D235" s="12"/>
      <c r="E235" s="12"/>
      <c r="F235" s="12"/>
      <c r="G235" s="12"/>
      <c r="H235" s="12"/>
      <c r="I235" s="12"/>
    </row>
    <row r="236" spans="4:9" x14ac:dyDescent="0.6">
      <c r="D236" s="12"/>
      <c r="E236" s="12"/>
      <c r="F236" s="12"/>
      <c r="G236" s="12"/>
      <c r="H236" s="12"/>
      <c r="I236" s="12"/>
    </row>
    <row r="237" spans="4:9" x14ac:dyDescent="0.6">
      <c r="D237" s="12"/>
      <c r="E237" s="12"/>
      <c r="F237" s="12"/>
      <c r="G237" s="12"/>
      <c r="H237" s="12"/>
      <c r="I237" s="12"/>
    </row>
    <row r="238" spans="4:9" x14ac:dyDescent="0.6">
      <c r="D238" s="12"/>
      <c r="E238" s="12"/>
      <c r="F238" s="12"/>
      <c r="G238" s="12"/>
      <c r="H238" s="12"/>
      <c r="I238" s="12"/>
    </row>
    <row r="239" spans="4:9" x14ac:dyDescent="0.6">
      <c r="D239" s="12"/>
      <c r="E239" s="12"/>
      <c r="F239" s="12"/>
      <c r="G239" s="12"/>
      <c r="H239" s="12"/>
      <c r="I239" s="12"/>
    </row>
    <row r="240" spans="4:9" x14ac:dyDescent="0.6">
      <c r="D240" s="12"/>
      <c r="E240" s="12"/>
      <c r="F240" s="12"/>
      <c r="G240" s="12"/>
      <c r="H240" s="12"/>
      <c r="I240" s="12"/>
    </row>
    <row r="241" spans="4:9" x14ac:dyDescent="0.6">
      <c r="D241" s="12"/>
      <c r="E241" s="12"/>
      <c r="F241" s="12"/>
      <c r="G241" s="12"/>
      <c r="H241" s="12"/>
      <c r="I241" s="12"/>
    </row>
    <row r="242" spans="4:9" x14ac:dyDescent="0.6">
      <c r="D242" s="12"/>
      <c r="E242" s="12"/>
      <c r="F242" s="12"/>
      <c r="G242" s="12"/>
      <c r="H242" s="12"/>
      <c r="I242" s="12"/>
    </row>
    <row r="243" spans="4:9" x14ac:dyDescent="0.6">
      <c r="D243" s="12"/>
      <c r="E243" s="12"/>
      <c r="F243" s="12"/>
      <c r="G243" s="12"/>
      <c r="H243" s="12"/>
      <c r="I243" s="12"/>
    </row>
    <row r="244" spans="4:9" x14ac:dyDescent="0.6">
      <c r="D244" s="12"/>
      <c r="E244" s="12"/>
      <c r="F244" s="12"/>
      <c r="G244" s="12"/>
      <c r="H244" s="12"/>
      <c r="I244" s="12"/>
    </row>
    <row r="245" spans="4:9" x14ac:dyDescent="0.6">
      <c r="D245" s="12"/>
      <c r="E245" s="12"/>
      <c r="F245" s="12"/>
      <c r="G245" s="12"/>
      <c r="H245" s="12"/>
      <c r="I245" s="12"/>
    </row>
    <row r="246" spans="4:9" x14ac:dyDescent="0.6">
      <c r="D246" s="12"/>
      <c r="E246" s="12"/>
      <c r="F246" s="12"/>
      <c r="G246" s="12"/>
      <c r="H246" s="12"/>
      <c r="I246" s="12"/>
    </row>
    <row r="247" spans="4:9" x14ac:dyDescent="0.6">
      <c r="D247" s="12"/>
      <c r="E247" s="12"/>
      <c r="F247" s="12"/>
      <c r="G247" s="12"/>
      <c r="H247" s="12"/>
      <c r="I247" s="12"/>
    </row>
    <row r="248" spans="4:9" x14ac:dyDescent="0.6">
      <c r="D248" s="12"/>
      <c r="E248" s="12"/>
      <c r="F248" s="12"/>
      <c r="G248" s="12"/>
      <c r="H248" s="12"/>
      <c r="I248" s="12"/>
    </row>
    <row r="249" spans="4:9" x14ac:dyDescent="0.6">
      <c r="D249" s="12"/>
      <c r="E249" s="12"/>
      <c r="F249" s="12"/>
      <c r="G249" s="12"/>
      <c r="H249" s="12"/>
      <c r="I249" s="12"/>
    </row>
    <row r="250" spans="4:9" x14ac:dyDescent="0.6">
      <c r="D250" s="12"/>
      <c r="E250" s="12"/>
      <c r="F250" s="12"/>
      <c r="G250" s="12"/>
      <c r="H250" s="12"/>
      <c r="I250" s="12"/>
    </row>
    <row r="251" spans="4:9" x14ac:dyDescent="0.6">
      <c r="D251" s="12"/>
      <c r="E251" s="12"/>
      <c r="F251" s="12"/>
      <c r="G251" s="12"/>
      <c r="H251" s="12"/>
      <c r="I251" s="12"/>
    </row>
    <row r="252" spans="4:9" x14ac:dyDescent="0.6">
      <c r="D252" s="12"/>
      <c r="E252" s="12"/>
      <c r="F252" s="12"/>
      <c r="G252" s="12"/>
      <c r="H252" s="12"/>
      <c r="I252" s="12"/>
    </row>
    <row r="253" spans="4:9" x14ac:dyDescent="0.6">
      <c r="D253" s="12"/>
      <c r="E253" s="12"/>
      <c r="F253" s="12"/>
      <c r="G253" s="12"/>
      <c r="H253" s="12"/>
      <c r="I253" s="12"/>
    </row>
    <row r="254" spans="4:9" x14ac:dyDescent="0.6">
      <c r="D254" s="12"/>
      <c r="E254" s="12"/>
      <c r="F254" s="12"/>
      <c r="G254" s="12"/>
      <c r="H254" s="12"/>
      <c r="I254" s="12"/>
    </row>
    <row r="255" spans="4:9" x14ac:dyDescent="0.6">
      <c r="D255" s="12"/>
      <c r="E255" s="12"/>
      <c r="F255" s="12"/>
      <c r="G255" s="12"/>
      <c r="H255" s="12"/>
      <c r="I255" s="12"/>
    </row>
    <row r="256" spans="4:9" x14ac:dyDescent="0.6">
      <c r="D256" s="12"/>
      <c r="E256" s="12"/>
      <c r="F256" s="12"/>
      <c r="G256" s="12"/>
      <c r="H256" s="12"/>
      <c r="I256" s="12"/>
    </row>
    <row r="257" spans="4:9" x14ac:dyDescent="0.6">
      <c r="D257" s="12"/>
      <c r="E257" s="12"/>
      <c r="F257" s="12"/>
      <c r="G257" s="12"/>
      <c r="H257" s="12"/>
      <c r="I257" s="12"/>
    </row>
    <row r="258" spans="4:9" x14ac:dyDescent="0.6">
      <c r="D258" s="12"/>
      <c r="E258" s="12"/>
      <c r="F258" s="12"/>
      <c r="G258" s="12"/>
      <c r="H258" s="12"/>
      <c r="I258" s="12"/>
    </row>
    <row r="259" spans="4:9" x14ac:dyDescent="0.6">
      <c r="D259" s="12"/>
      <c r="E259" s="12"/>
      <c r="F259" s="12"/>
      <c r="G259" s="12"/>
      <c r="H259" s="12"/>
      <c r="I259" s="12"/>
    </row>
    <row r="260" spans="4:9" x14ac:dyDescent="0.6">
      <c r="D260" s="12"/>
      <c r="E260" s="12"/>
      <c r="F260" s="12"/>
      <c r="G260" s="12"/>
      <c r="H260" s="12"/>
      <c r="I260" s="12"/>
    </row>
    <row r="261" spans="4:9" x14ac:dyDescent="0.6">
      <c r="D261" s="12"/>
      <c r="E261" s="12"/>
      <c r="F261" s="12"/>
      <c r="G261" s="12"/>
      <c r="H261" s="12"/>
      <c r="I261" s="12"/>
    </row>
    <row r="262" spans="4:9" x14ac:dyDescent="0.6">
      <c r="D262" s="12"/>
      <c r="E262" s="12"/>
      <c r="F262" s="12"/>
      <c r="G262" s="12"/>
      <c r="H262" s="12"/>
      <c r="I262" s="12"/>
    </row>
    <row r="263" spans="4:9" x14ac:dyDescent="0.6">
      <c r="D263" s="12"/>
      <c r="E263" s="12"/>
      <c r="F263" s="12"/>
      <c r="G263" s="12"/>
      <c r="H263" s="12"/>
      <c r="I263" s="12"/>
    </row>
    <row r="264" spans="4:9" x14ac:dyDescent="0.6">
      <c r="D264" s="12"/>
      <c r="E264" s="12"/>
      <c r="F264" s="12"/>
      <c r="G264" s="12"/>
      <c r="H264" s="12"/>
      <c r="I264" s="12"/>
    </row>
    <row r="265" spans="4:9" x14ac:dyDescent="0.6">
      <c r="D265" s="12"/>
      <c r="E265" s="12"/>
      <c r="F265" s="12"/>
      <c r="G265" s="12"/>
      <c r="H265" s="12"/>
      <c r="I265" s="12"/>
    </row>
    <row r="266" spans="4:9" x14ac:dyDescent="0.6">
      <c r="D266" s="12"/>
      <c r="E266" s="12"/>
      <c r="F266" s="12"/>
      <c r="G266" s="12"/>
      <c r="H266" s="12"/>
      <c r="I266" s="12"/>
    </row>
    <row r="267" spans="4:9" x14ac:dyDescent="0.6">
      <c r="D267" s="12"/>
      <c r="E267" s="12"/>
      <c r="F267" s="12"/>
      <c r="G267" s="12"/>
      <c r="H267" s="12"/>
      <c r="I267" s="12"/>
    </row>
    <row r="268" spans="4:9" x14ac:dyDescent="0.6">
      <c r="D268" s="12"/>
      <c r="E268" s="12"/>
      <c r="F268" s="12"/>
      <c r="G268" s="12"/>
      <c r="H268" s="12"/>
      <c r="I268" s="12"/>
    </row>
    <row r="269" spans="4:9" x14ac:dyDescent="0.6">
      <c r="D269" s="12"/>
      <c r="E269" s="12"/>
      <c r="F269" s="12"/>
      <c r="G269" s="12"/>
      <c r="H269" s="12"/>
      <c r="I269" s="12"/>
    </row>
    <row r="270" spans="4:9" x14ac:dyDescent="0.6">
      <c r="D270" s="12"/>
      <c r="E270" s="12"/>
      <c r="F270" s="12"/>
      <c r="G270" s="12"/>
      <c r="H270" s="12"/>
      <c r="I270" s="12"/>
    </row>
    <row r="271" spans="4:9" x14ac:dyDescent="0.6">
      <c r="D271" s="12"/>
      <c r="E271" s="12"/>
      <c r="F271" s="12"/>
      <c r="G271" s="12"/>
      <c r="H271" s="12"/>
      <c r="I271" s="12"/>
    </row>
    <row r="272" spans="4:9" x14ac:dyDescent="0.6">
      <c r="D272" s="12"/>
      <c r="E272" s="12"/>
      <c r="F272" s="12"/>
      <c r="G272" s="12"/>
      <c r="H272" s="12"/>
      <c r="I272" s="12"/>
    </row>
    <row r="273" spans="4:9" x14ac:dyDescent="0.6">
      <c r="D273" s="12"/>
      <c r="E273" s="12"/>
      <c r="F273" s="12"/>
      <c r="G273" s="12"/>
      <c r="H273" s="12"/>
      <c r="I273" s="12"/>
    </row>
    <row r="274" spans="4:9" x14ac:dyDescent="0.6">
      <c r="D274" s="12"/>
      <c r="E274" s="12"/>
      <c r="F274" s="12"/>
      <c r="G274" s="12"/>
      <c r="H274" s="12"/>
      <c r="I274" s="12"/>
    </row>
    <row r="275" spans="4:9" x14ac:dyDescent="0.6">
      <c r="D275" s="12"/>
      <c r="E275" s="12"/>
      <c r="F275" s="12"/>
      <c r="G275" s="12"/>
      <c r="H275" s="12"/>
      <c r="I275" s="12"/>
    </row>
    <row r="276" spans="4:9" x14ac:dyDescent="0.6">
      <c r="D276" s="12"/>
      <c r="E276" s="12"/>
      <c r="F276" s="12"/>
      <c r="G276" s="12"/>
      <c r="H276" s="12"/>
      <c r="I276" s="12"/>
    </row>
    <row r="277" spans="4:9" x14ac:dyDescent="0.6">
      <c r="D277" s="12"/>
      <c r="E277" s="12"/>
      <c r="F277" s="12"/>
      <c r="G277" s="12"/>
      <c r="H277" s="12"/>
      <c r="I277" s="12"/>
    </row>
    <row r="278" spans="4:9" x14ac:dyDescent="0.6">
      <c r="D278" s="12"/>
      <c r="E278" s="12"/>
      <c r="F278" s="12"/>
      <c r="G278" s="12"/>
      <c r="H278" s="12"/>
      <c r="I278" s="12"/>
    </row>
    <row r="279" spans="4:9" x14ac:dyDescent="0.6">
      <c r="D279" s="12"/>
      <c r="E279" s="12"/>
      <c r="F279" s="12"/>
      <c r="G279" s="12"/>
      <c r="H279" s="12"/>
      <c r="I279" s="12"/>
    </row>
    <row r="280" spans="4:9" x14ac:dyDescent="0.6">
      <c r="D280" s="12"/>
      <c r="E280" s="12"/>
      <c r="F280" s="12"/>
      <c r="G280" s="12"/>
      <c r="H280" s="12"/>
      <c r="I280" s="12"/>
    </row>
    <row r="281" spans="4:9" x14ac:dyDescent="0.6">
      <c r="D281" s="12"/>
      <c r="E281" s="12"/>
      <c r="F281" s="12"/>
      <c r="G281" s="12"/>
      <c r="H281" s="12"/>
      <c r="I281" s="12"/>
    </row>
    <row r="282" spans="4:9" x14ac:dyDescent="0.6">
      <c r="D282" s="12"/>
      <c r="E282" s="12"/>
      <c r="F282" s="12"/>
      <c r="G282" s="12"/>
      <c r="H282" s="12"/>
      <c r="I282" s="12"/>
    </row>
    <row r="283" spans="4:9" x14ac:dyDescent="0.6">
      <c r="D283" s="12"/>
      <c r="E283" s="12"/>
      <c r="F283" s="12"/>
      <c r="G283" s="12"/>
      <c r="H283" s="12"/>
      <c r="I283" s="12"/>
    </row>
    <row r="284" spans="4:9" x14ac:dyDescent="0.6">
      <c r="D284" s="12"/>
      <c r="E284" s="12"/>
      <c r="F284" s="12"/>
      <c r="G284" s="12"/>
      <c r="H284" s="12"/>
      <c r="I284" s="12"/>
    </row>
    <row r="285" spans="4:9" x14ac:dyDescent="0.6">
      <c r="D285" s="12"/>
      <c r="E285" s="12"/>
      <c r="F285" s="12"/>
      <c r="G285" s="12"/>
      <c r="H285" s="12"/>
      <c r="I285" s="12"/>
    </row>
    <row r="286" spans="4:9" x14ac:dyDescent="0.6">
      <c r="D286" s="12"/>
      <c r="E286" s="12"/>
      <c r="F286" s="12"/>
      <c r="G286" s="12"/>
      <c r="H286" s="12"/>
      <c r="I286" s="12"/>
    </row>
    <row r="287" spans="4:9" x14ac:dyDescent="0.6">
      <c r="D287" s="12"/>
      <c r="E287" s="12"/>
      <c r="F287" s="12"/>
      <c r="G287" s="12"/>
      <c r="H287" s="12"/>
      <c r="I287" s="12"/>
    </row>
    <row r="288" spans="4:9" x14ac:dyDescent="0.6">
      <c r="D288" s="12"/>
      <c r="E288" s="12"/>
      <c r="F288" s="12"/>
      <c r="G288" s="12"/>
      <c r="H288" s="12"/>
      <c r="I288" s="12"/>
    </row>
    <row r="289" spans="4:9" x14ac:dyDescent="0.6">
      <c r="D289" s="12"/>
      <c r="E289" s="12"/>
      <c r="F289" s="12"/>
      <c r="G289" s="12"/>
      <c r="H289" s="12"/>
      <c r="I289" s="12"/>
    </row>
    <row r="290" spans="4:9" x14ac:dyDescent="0.6">
      <c r="D290" s="12"/>
      <c r="E290" s="12"/>
      <c r="F290" s="12"/>
      <c r="G290" s="12"/>
      <c r="H290" s="12"/>
      <c r="I290" s="12"/>
    </row>
    <row r="291" spans="4:9" x14ac:dyDescent="0.6">
      <c r="D291" s="12"/>
      <c r="E291" s="12"/>
      <c r="F291" s="12"/>
      <c r="G291" s="12"/>
      <c r="H291" s="12"/>
      <c r="I291" s="12"/>
    </row>
    <row r="292" spans="4:9" x14ac:dyDescent="0.6">
      <c r="D292" s="12"/>
      <c r="E292" s="12"/>
      <c r="F292" s="12"/>
      <c r="G292" s="12"/>
      <c r="H292" s="12"/>
      <c r="I292" s="12"/>
    </row>
    <row r="293" spans="4:9" x14ac:dyDescent="0.6">
      <c r="D293" s="12"/>
      <c r="E293" s="12"/>
      <c r="F293" s="12"/>
      <c r="G293" s="12"/>
      <c r="H293" s="12"/>
      <c r="I293" s="12"/>
    </row>
    <row r="294" spans="4:9" x14ac:dyDescent="0.6">
      <c r="D294" s="12"/>
      <c r="E294" s="12"/>
      <c r="F294" s="12"/>
      <c r="G294" s="12"/>
      <c r="H294" s="12"/>
      <c r="I294" s="12"/>
    </row>
    <row r="295" spans="4:9" x14ac:dyDescent="0.6">
      <c r="D295" s="12"/>
      <c r="E295" s="12"/>
      <c r="F295" s="12"/>
      <c r="G295" s="12"/>
      <c r="H295" s="12"/>
      <c r="I295" s="12"/>
    </row>
    <row r="296" spans="4:9" x14ac:dyDescent="0.6">
      <c r="D296" s="12"/>
      <c r="E296" s="12"/>
      <c r="F296" s="12"/>
      <c r="G296" s="12"/>
      <c r="H296" s="12"/>
      <c r="I296" s="12"/>
    </row>
    <row r="297" spans="4:9" x14ac:dyDescent="0.6">
      <c r="D297" s="12"/>
      <c r="E297" s="12"/>
      <c r="F297" s="12"/>
      <c r="G297" s="12"/>
      <c r="H297" s="12"/>
      <c r="I297" s="12"/>
    </row>
    <row r="298" spans="4:9" x14ac:dyDescent="0.6">
      <c r="D298" s="12"/>
      <c r="E298" s="12"/>
      <c r="F298" s="12"/>
      <c r="G298" s="12"/>
      <c r="H298" s="12"/>
      <c r="I298" s="12"/>
    </row>
    <row r="299" spans="4:9" x14ac:dyDescent="0.6">
      <c r="D299" s="12"/>
      <c r="E299" s="12"/>
      <c r="F299" s="12"/>
      <c r="G299" s="12"/>
      <c r="H299" s="12"/>
      <c r="I299" s="12"/>
    </row>
    <row r="300" spans="4:9" x14ac:dyDescent="0.6">
      <c r="D300" s="12"/>
      <c r="E300" s="12"/>
      <c r="F300" s="12"/>
      <c r="G300" s="12"/>
      <c r="H300" s="12"/>
      <c r="I300" s="12"/>
    </row>
    <row r="301" spans="4:9" x14ac:dyDescent="0.6">
      <c r="D301" s="12"/>
      <c r="E301" s="12"/>
      <c r="F301" s="12"/>
      <c r="G301" s="12"/>
      <c r="H301" s="12"/>
      <c r="I301" s="12"/>
    </row>
    <row r="302" spans="4:9" x14ac:dyDescent="0.6">
      <c r="D302" s="12"/>
      <c r="E302" s="12"/>
      <c r="F302" s="12"/>
      <c r="G302" s="12"/>
      <c r="H302" s="12"/>
      <c r="I302" s="12"/>
    </row>
    <row r="303" spans="4:9" x14ac:dyDescent="0.6">
      <c r="D303" s="12"/>
      <c r="E303" s="12"/>
      <c r="F303" s="12"/>
      <c r="G303" s="12"/>
      <c r="H303" s="12"/>
      <c r="I303" s="12"/>
    </row>
    <row r="304" spans="4:9" x14ac:dyDescent="0.6">
      <c r="D304" s="12"/>
      <c r="E304" s="12"/>
      <c r="F304" s="12"/>
      <c r="G304" s="12"/>
      <c r="H304" s="12"/>
      <c r="I304" s="12"/>
    </row>
    <row r="305" spans="4:9" x14ac:dyDescent="0.6">
      <c r="D305" s="12"/>
      <c r="E305" s="12"/>
      <c r="F305" s="12"/>
      <c r="G305" s="12"/>
      <c r="H305" s="12"/>
      <c r="I305" s="12"/>
    </row>
    <row r="306" spans="4:9" x14ac:dyDescent="0.6">
      <c r="D306" s="12"/>
      <c r="E306" s="12"/>
      <c r="F306" s="12"/>
      <c r="G306" s="12"/>
      <c r="H306" s="12"/>
      <c r="I306" s="12"/>
    </row>
    <row r="307" spans="4:9" x14ac:dyDescent="0.6">
      <c r="D307" s="12"/>
      <c r="E307" s="12"/>
      <c r="F307" s="12"/>
      <c r="G307" s="12"/>
      <c r="H307" s="12"/>
      <c r="I307" s="12"/>
    </row>
    <row r="308" spans="4:9" x14ac:dyDescent="0.6">
      <c r="D308" s="12"/>
      <c r="E308" s="12"/>
      <c r="F308" s="12"/>
      <c r="G308" s="12"/>
      <c r="H308" s="12"/>
      <c r="I308" s="12"/>
    </row>
    <row r="309" spans="4:9" x14ac:dyDescent="0.6">
      <c r="D309" s="12"/>
      <c r="E309" s="12"/>
      <c r="F309" s="12"/>
      <c r="G309" s="12"/>
      <c r="H309" s="12"/>
      <c r="I309" s="12"/>
    </row>
    <row r="310" spans="4:9" x14ac:dyDescent="0.6">
      <c r="D310" s="12"/>
      <c r="E310" s="12"/>
      <c r="F310" s="12"/>
      <c r="G310" s="12"/>
      <c r="H310" s="12"/>
      <c r="I310" s="12"/>
    </row>
    <row r="311" spans="4:9" x14ac:dyDescent="0.6">
      <c r="D311" s="12"/>
      <c r="E311" s="12"/>
      <c r="F311" s="12"/>
      <c r="G311" s="12"/>
      <c r="H311" s="12"/>
      <c r="I311" s="12"/>
    </row>
    <row r="312" spans="4:9" x14ac:dyDescent="0.6">
      <c r="D312" s="12"/>
      <c r="E312" s="12"/>
      <c r="F312" s="12"/>
      <c r="G312" s="12"/>
      <c r="H312" s="12"/>
      <c r="I312" s="12"/>
    </row>
    <row r="313" spans="4:9" x14ac:dyDescent="0.6">
      <c r="D313" s="12"/>
      <c r="E313" s="12"/>
      <c r="F313" s="12"/>
      <c r="G313" s="12"/>
      <c r="H313" s="12"/>
      <c r="I313" s="12"/>
    </row>
    <row r="314" spans="4:9" x14ac:dyDescent="0.6">
      <c r="D314" s="12"/>
      <c r="E314" s="12"/>
      <c r="F314" s="12"/>
      <c r="G314" s="12"/>
      <c r="H314" s="12"/>
      <c r="I314" s="12"/>
    </row>
    <row r="315" spans="4:9" x14ac:dyDescent="0.6">
      <c r="D315" s="12"/>
      <c r="E315" s="12"/>
      <c r="F315" s="12"/>
      <c r="G315" s="12"/>
      <c r="H315" s="12"/>
      <c r="I315" s="12"/>
    </row>
    <row r="316" spans="4:9" x14ac:dyDescent="0.6">
      <c r="D316" s="12"/>
      <c r="E316" s="12"/>
      <c r="F316" s="12"/>
      <c r="G316" s="12"/>
      <c r="H316" s="12"/>
      <c r="I316" s="12"/>
    </row>
    <row r="317" spans="4:9" x14ac:dyDescent="0.6">
      <c r="D317" s="12"/>
      <c r="E317" s="12"/>
      <c r="F317" s="12"/>
      <c r="G317" s="12"/>
      <c r="H317" s="12"/>
      <c r="I317" s="12"/>
    </row>
    <row r="318" spans="4:9" x14ac:dyDescent="0.6">
      <c r="D318" s="12"/>
      <c r="E318" s="12"/>
      <c r="F318" s="12"/>
      <c r="G318" s="12"/>
      <c r="H318" s="12"/>
      <c r="I318" s="12"/>
    </row>
    <row r="319" spans="4:9" x14ac:dyDescent="0.6">
      <c r="D319" s="12"/>
      <c r="E319" s="12"/>
      <c r="F319" s="12"/>
      <c r="G319" s="12"/>
      <c r="H319" s="12"/>
      <c r="I319" s="12"/>
    </row>
    <row r="320" spans="4:9" x14ac:dyDescent="0.6">
      <c r="D320" s="12"/>
      <c r="E320" s="12"/>
      <c r="F320" s="12"/>
      <c r="G320" s="12"/>
      <c r="H320" s="12"/>
      <c r="I320" s="12"/>
    </row>
    <row r="321" spans="4:9" x14ac:dyDescent="0.6">
      <c r="D321" s="12"/>
      <c r="E321" s="12"/>
      <c r="F321" s="12"/>
      <c r="G321" s="12"/>
      <c r="H321" s="12"/>
      <c r="I321" s="12"/>
    </row>
    <row r="322" spans="4:9" x14ac:dyDescent="0.6">
      <c r="D322" s="12"/>
      <c r="E322" s="12"/>
      <c r="F322" s="12"/>
      <c r="G322" s="12"/>
      <c r="H322" s="12"/>
      <c r="I322" s="12"/>
    </row>
    <row r="323" spans="4:9" x14ac:dyDescent="0.6">
      <c r="D323" s="12"/>
      <c r="E323" s="12"/>
      <c r="F323" s="12"/>
      <c r="G323" s="12"/>
      <c r="H323" s="12"/>
      <c r="I323" s="12"/>
    </row>
    <row r="324" spans="4:9" x14ac:dyDescent="0.6">
      <c r="D324" s="12"/>
      <c r="E324" s="12"/>
      <c r="F324" s="12"/>
      <c r="G324" s="12"/>
      <c r="H324" s="12"/>
      <c r="I324" s="12"/>
    </row>
    <row r="325" spans="4:9" x14ac:dyDescent="0.6">
      <c r="D325" s="12"/>
      <c r="E325" s="12"/>
      <c r="F325" s="12"/>
      <c r="G325" s="12"/>
      <c r="H325" s="12"/>
      <c r="I325" s="12"/>
    </row>
    <row r="326" spans="4:9" x14ac:dyDescent="0.6">
      <c r="D326" s="12"/>
      <c r="E326" s="12"/>
      <c r="F326" s="12"/>
      <c r="G326" s="12"/>
      <c r="H326" s="12"/>
      <c r="I326" s="12"/>
    </row>
    <row r="327" spans="4:9" x14ac:dyDescent="0.6">
      <c r="D327" s="12"/>
      <c r="E327" s="12"/>
      <c r="F327" s="12"/>
      <c r="G327" s="12"/>
      <c r="H327" s="12"/>
      <c r="I327" s="12"/>
    </row>
    <row r="328" spans="4:9" x14ac:dyDescent="0.6">
      <c r="D328" s="12"/>
      <c r="E328" s="12"/>
      <c r="F328" s="12"/>
      <c r="G328" s="12"/>
      <c r="H328" s="12"/>
      <c r="I328" s="12"/>
    </row>
    <row r="329" spans="4:9" x14ac:dyDescent="0.6">
      <c r="D329" s="12"/>
      <c r="E329" s="12"/>
      <c r="F329" s="12"/>
      <c r="G329" s="12"/>
      <c r="H329" s="12"/>
      <c r="I329" s="12"/>
    </row>
    <row r="330" spans="4:9" x14ac:dyDescent="0.6">
      <c r="D330" s="12"/>
      <c r="E330" s="12"/>
      <c r="F330" s="12"/>
      <c r="G330" s="12"/>
      <c r="H330" s="12"/>
      <c r="I330" s="12"/>
    </row>
    <row r="331" spans="4:9" x14ac:dyDescent="0.6">
      <c r="D331" s="12"/>
      <c r="E331" s="12"/>
      <c r="F331" s="12"/>
      <c r="G331" s="12"/>
      <c r="H331" s="12"/>
      <c r="I331" s="12"/>
    </row>
    <row r="332" spans="4:9" x14ac:dyDescent="0.6">
      <c r="D332" s="12"/>
      <c r="E332" s="12"/>
      <c r="F332" s="12"/>
      <c r="G332" s="12"/>
      <c r="H332" s="12"/>
      <c r="I332" s="12"/>
    </row>
    <row r="333" spans="4:9" x14ac:dyDescent="0.6">
      <c r="D333" s="12"/>
      <c r="E333" s="12"/>
      <c r="F333" s="12"/>
      <c r="G333" s="12"/>
      <c r="H333" s="12"/>
      <c r="I333" s="12"/>
    </row>
    <row r="334" spans="4:9" x14ac:dyDescent="0.6">
      <c r="D334" s="12"/>
      <c r="E334" s="12"/>
      <c r="F334" s="12"/>
      <c r="G334" s="12"/>
      <c r="H334" s="12"/>
      <c r="I334" s="12"/>
    </row>
    <row r="335" spans="4:9" x14ac:dyDescent="0.6">
      <c r="D335" s="12"/>
      <c r="E335" s="12"/>
      <c r="F335" s="12"/>
      <c r="G335" s="12"/>
      <c r="H335" s="12"/>
      <c r="I335" s="12"/>
    </row>
    <row r="336" spans="4:9" x14ac:dyDescent="0.6">
      <c r="D336" s="12"/>
      <c r="E336" s="12"/>
      <c r="F336" s="12"/>
      <c r="G336" s="12"/>
      <c r="H336" s="12"/>
      <c r="I336" s="12"/>
    </row>
    <row r="337" spans="4:9" x14ac:dyDescent="0.6">
      <c r="D337" s="12"/>
      <c r="E337" s="12"/>
      <c r="F337" s="12"/>
      <c r="G337" s="12"/>
      <c r="H337" s="12"/>
      <c r="I337" s="12"/>
    </row>
    <row r="338" spans="4:9" x14ac:dyDescent="0.6">
      <c r="D338" s="12"/>
      <c r="E338" s="12"/>
      <c r="F338" s="12"/>
      <c r="G338" s="12"/>
      <c r="H338" s="12"/>
      <c r="I338" s="12"/>
    </row>
    <row r="339" spans="4:9" x14ac:dyDescent="0.6">
      <c r="D339" s="12"/>
      <c r="E339" s="12"/>
      <c r="F339" s="12"/>
      <c r="G339" s="12"/>
      <c r="H339" s="12"/>
      <c r="I339" s="12"/>
    </row>
    <row r="340" spans="4:9" x14ac:dyDescent="0.6">
      <c r="D340" s="12"/>
      <c r="E340" s="12"/>
      <c r="F340" s="12"/>
      <c r="G340" s="12"/>
      <c r="H340" s="12"/>
      <c r="I340" s="12"/>
    </row>
    <row r="341" spans="4:9" x14ac:dyDescent="0.6">
      <c r="D341" s="12"/>
      <c r="E341" s="12"/>
      <c r="F341" s="12"/>
      <c r="G341" s="12"/>
      <c r="H341" s="12"/>
      <c r="I341" s="12"/>
    </row>
    <row r="342" spans="4:9" x14ac:dyDescent="0.6">
      <c r="D342" s="12"/>
      <c r="E342" s="12"/>
      <c r="F342" s="12"/>
      <c r="G342" s="12"/>
      <c r="H342" s="12"/>
      <c r="I342" s="12"/>
    </row>
    <row r="343" spans="4:9" x14ac:dyDescent="0.6">
      <c r="D343" s="12"/>
      <c r="E343" s="12"/>
      <c r="F343" s="12"/>
      <c r="G343" s="12"/>
      <c r="H343" s="12"/>
      <c r="I343" s="12"/>
    </row>
    <row r="344" spans="4:9" x14ac:dyDescent="0.6">
      <c r="D344" s="12"/>
      <c r="E344" s="12"/>
      <c r="F344" s="12"/>
      <c r="G344" s="12"/>
      <c r="H344" s="12"/>
      <c r="I344" s="12"/>
    </row>
    <row r="345" spans="4:9" x14ac:dyDescent="0.6">
      <c r="D345" s="12"/>
      <c r="E345" s="12"/>
      <c r="F345" s="12"/>
      <c r="G345" s="12"/>
      <c r="H345" s="12"/>
      <c r="I345" s="12"/>
    </row>
    <row r="346" spans="4:9" x14ac:dyDescent="0.6">
      <c r="D346" s="12"/>
      <c r="E346" s="12"/>
      <c r="F346" s="12"/>
      <c r="G346" s="12"/>
      <c r="H346" s="12"/>
      <c r="I346" s="12"/>
    </row>
    <row r="347" spans="4:9" x14ac:dyDescent="0.6">
      <c r="D347" s="12"/>
      <c r="E347" s="12"/>
      <c r="F347" s="12"/>
      <c r="G347" s="12"/>
      <c r="H347" s="12"/>
      <c r="I347" s="12"/>
    </row>
    <row r="348" spans="4:9" x14ac:dyDescent="0.6">
      <c r="D348" s="12"/>
      <c r="E348" s="12"/>
      <c r="F348" s="12"/>
      <c r="G348" s="12"/>
      <c r="H348" s="12"/>
      <c r="I348" s="12"/>
    </row>
    <row r="349" spans="4:9" x14ac:dyDescent="0.6">
      <c r="D349" s="12"/>
      <c r="E349" s="12"/>
      <c r="F349" s="12"/>
      <c r="G349" s="12"/>
      <c r="H349" s="12"/>
      <c r="I349" s="12"/>
    </row>
    <row r="350" spans="4:9" x14ac:dyDescent="0.6">
      <c r="D350" s="12"/>
      <c r="E350" s="12"/>
      <c r="F350" s="12"/>
      <c r="G350" s="12"/>
      <c r="H350" s="12"/>
      <c r="I350" s="12"/>
    </row>
    <row r="351" spans="4:9" x14ac:dyDescent="0.6">
      <c r="D351" s="12"/>
      <c r="E351" s="12"/>
      <c r="F351" s="12"/>
      <c r="G351" s="12"/>
      <c r="H351" s="12"/>
      <c r="I351" s="12"/>
    </row>
    <row r="352" spans="4:9" x14ac:dyDescent="0.6">
      <c r="D352" s="12"/>
      <c r="E352" s="12"/>
      <c r="F352" s="12"/>
      <c r="G352" s="12"/>
      <c r="H352" s="12"/>
      <c r="I352" s="12"/>
    </row>
    <row r="353" spans="4:9" x14ac:dyDescent="0.6">
      <c r="D353" s="12"/>
      <c r="E353" s="12"/>
      <c r="F353" s="12"/>
      <c r="G353" s="12"/>
      <c r="H353" s="12"/>
      <c r="I353" s="12"/>
    </row>
    <row r="354" spans="4:9" x14ac:dyDescent="0.6">
      <c r="D354" s="12"/>
      <c r="E354" s="12"/>
      <c r="F354" s="12"/>
      <c r="G354" s="12"/>
      <c r="H354" s="12"/>
      <c r="I354" s="12"/>
    </row>
    <row r="355" spans="4:9" x14ac:dyDescent="0.6">
      <c r="D355" s="12"/>
      <c r="E355" s="12"/>
      <c r="F355" s="12"/>
      <c r="G355" s="12"/>
      <c r="H355" s="12"/>
      <c r="I355" s="12"/>
    </row>
    <row r="356" spans="4:9" x14ac:dyDescent="0.6">
      <c r="D356" s="12"/>
      <c r="E356" s="12"/>
      <c r="F356" s="12"/>
      <c r="G356" s="12"/>
      <c r="H356" s="12"/>
      <c r="I356" s="12"/>
    </row>
    <row r="357" spans="4:9" x14ac:dyDescent="0.6">
      <c r="D357" s="12"/>
      <c r="E357" s="12"/>
      <c r="F357" s="12"/>
      <c r="G357" s="12"/>
      <c r="H357" s="12"/>
      <c r="I357" s="12"/>
    </row>
    <row r="358" spans="4:9" x14ac:dyDescent="0.6">
      <c r="D358" s="12"/>
      <c r="E358" s="12"/>
      <c r="F358" s="12"/>
      <c r="G358" s="12"/>
      <c r="H358" s="12"/>
      <c r="I358" s="12"/>
    </row>
    <row r="359" spans="4:9" x14ac:dyDescent="0.6">
      <c r="D359" s="12"/>
      <c r="E359" s="12"/>
      <c r="F359" s="12"/>
      <c r="G359" s="12"/>
      <c r="H359" s="12"/>
      <c r="I359" s="12"/>
    </row>
    <row r="360" spans="4:9" x14ac:dyDescent="0.6">
      <c r="D360" s="12"/>
      <c r="E360" s="12"/>
      <c r="F360" s="12"/>
      <c r="G360" s="12"/>
      <c r="H360" s="12"/>
      <c r="I360" s="12"/>
    </row>
    <row r="361" spans="4:9" x14ac:dyDescent="0.6">
      <c r="D361" s="12"/>
      <c r="E361" s="12"/>
      <c r="F361" s="12"/>
      <c r="G361" s="12"/>
      <c r="H361" s="12"/>
      <c r="I361" s="12"/>
    </row>
    <row r="362" spans="4:9" x14ac:dyDescent="0.6">
      <c r="D362" s="12"/>
      <c r="E362" s="12"/>
      <c r="F362" s="12"/>
      <c r="G362" s="12"/>
      <c r="H362" s="12"/>
      <c r="I362" s="12"/>
    </row>
    <row r="363" spans="4:9" x14ac:dyDescent="0.6">
      <c r="D363" s="12"/>
      <c r="E363" s="12"/>
      <c r="F363" s="12"/>
      <c r="G363" s="12"/>
      <c r="H363" s="12"/>
      <c r="I363" s="12"/>
    </row>
    <row r="364" spans="4:9" x14ac:dyDescent="0.6">
      <c r="D364" s="12"/>
      <c r="E364" s="12"/>
      <c r="F364" s="12"/>
      <c r="G364" s="12"/>
      <c r="H364" s="12"/>
      <c r="I364" s="12"/>
    </row>
    <row r="365" spans="4:9" x14ac:dyDescent="0.6">
      <c r="D365" s="12"/>
      <c r="E365" s="12"/>
      <c r="F365" s="12"/>
      <c r="G365" s="12"/>
      <c r="H365" s="12"/>
      <c r="I365" s="12"/>
    </row>
    <row r="366" spans="4:9" x14ac:dyDescent="0.6">
      <c r="D366" s="12"/>
      <c r="E366" s="12"/>
      <c r="F366" s="12"/>
      <c r="G366" s="12"/>
      <c r="H366" s="12"/>
      <c r="I366" s="12"/>
    </row>
    <row r="367" spans="4:9" x14ac:dyDescent="0.6">
      <c r="D367" s="12"/>
      <c r="E367" s="12"/>
      <c r="F367" s="12"/>
      <c r="G367" s="12"/>
      <c r="H367" s="12"/>
      <c r="I367" s="12"/>
    </row>
    <row r="368" spans="4:9" x14ac:dyDescent="0.6">
      <c r="D368" s="12"/>
      <c r="E368" s="12"/>
      <c r="F368" s="12"/>
      <c r="G368" s="12"/>
      <c r="H368" s="12"/>
      <c r="I368" s="12"/>
    </row>
    <row r="369" spans="4:9" x14ac:dyDescent="0.6">
      <c r="D369" s="12"/>
      <c r="E369" s="12"/>
      <c r="F369" s="12"/>
      <c r="G369" s="12"/>
      <c r="H369" s="12"/>
      <c r="I369" s="12"/>
    </row>
    <row r="370" spans="4:9" x14ac:dyDescent="0.6">
      <c r="D370" s="12"/>
      <c r="E370" s="12"/>
      <c r="F370" s="12"/>
      <c r="G370" s="12"/>
      <c r="H370" s="12"/>
      <c r="I370" s="12"/>
    </row>
    <row r="371" spans="4:9" x14ac:dyDescent="0.6">
      <c r="D371" s="12"/>
      <c r="E371" s="12"/>
      <c r="F371" s="12"/>
      <c r="G371" s="12"/>
      <c r="H371" s="12"/>
      <c r="I371" s="12"/>
    </row>
    <row r="372" spans="4:9" x14ac:dyDescent="0.6">
      <c r="D372" s="12"/>
      <c r="E372" s="12"/>
      <c r="F372" s="12"/>
      <c r="G372" s="12"/>
      <c r="H372" s="12"/>
      <c r="I372" s="12"/>
    </row>
    <row r="373" spans="4:9" x14ac:dyDescent="0.6">
      <c r="D373" s="12"/>
      <c r="E373" s="12"/>
      <c r="F373" s="12"/>
      <c r="G373" s="12"/>
      <c r="H373" s="12"/>
      <c r="I373" s="12"/>
    </row>
    <row r="374" spans="4:9" x14ac:dyDescent="0.6">
      <c r="D374" s="12"/>
      <c r="E374" s="12"/>
      <c r="F374" s="12"/>
      <c r="G374" s="12"/>
      <c r="H374" s="12"/>
      <c r="I374" s="12"/>
    </row>
    <row r="375" spans="4:9" x14ac:dyDescent="0.6">
      <c r="D375" s="12"/>
      <c r="E375" s="12"/>
      <c r="F375" s="12"/>
      <c r="G375" s="12"/>
      <c r="H375" s="12"/>
      <c r="I375" s="12"/>
    </row>
    <row r="376" spans="4:9" x14ac:dyDescent="0.6">
      <c r="D376" s="12"/>
      <c r="E376" s="12"/>
      <c r="F376" s="12"/>
      <c r="G376" s="12"/>
      <c r="H376" s="12"/>
      <c r="I376" s="12"/>
    </row>
    <row r="377" spans="4:9" x14ac:dyDescent="0.6">
      <c r="D377" s="12"/>
      <c r="E377" s="12"/>
      <c r="F377" s="12"/>
      <c r="G377" s="12"/>
      <c r="H377" s="12"/>
      <c r="I377" s="12"/>
    </row>
    <row r="378" spans="4:9" x14ac:dyDescent="0.6">
      <c r="D378" s="12"/>
      <c r="E378" s="12"/>
      <c r="F378" s="12"/>
      <c r="G378" s="12"/>
      <c r="H378" s="12"/>
      <c r="I378" s="12"/>
    </row>
    <row r="379" spans="4:9" x14ac:dyDescent="0.6">
      <c r="D379" s="12"/>
      <c r="E379" s="12"/>
      <c r="F379" s="12"/>
      <c r="G379" s="12"/>
      <c r="H379" s="12"/>
      <c r="I379" s="12"/>
    </row>
    <row r="380" spans="4:9" x14ac:dyDescent="0.6">
      <c r="D380" s="12"/>
      <c r="E380" s="12"/>
      <c r="F380" s="12"/>
      <c r="G380" s="12"/>
      <c r="H380" s="12"/>
      <c r="I380" s="12"/>
    </row>
    <row r="381" spans="4:9" x14ac:dyDescent="0.6">
      <c r="D381" s="12"/>
      <c r="E381" s="12"/>
      <c r="F381" s="12"/>
      <c r="G381" s="12"/>
      <c r="H381" s="12"/>
      <c r="I381" s="12"/>
    </row>
    <row r="382" spans="4:9" x14ac:dyDescent="0.6">
      <c r="D382" s="12"/>
      <c r="E382" s="12"/>
      <c r="F382" s="12"/>
      <c r="G382" s="12"/>
      <c r="H382" s="12"/>
      <c r="I382" s="12"/>
    </row>
    <row r="383" spans="4:9" x14ac:dyDescent="0.6">
      <c r="D383" s="12"/>
      <c r="E383" s="12"/>
      <c r="F383" s="12"/>
      <c r="G383" s="12"/>
      <c r="H383" s="12"/>
      <c r="I383" s="12"/>
    </row>
    <row r="384" spans="4:9" x14ac:dyDescent="0.6">
      <c r="D384" s="12"/>
      <c r="E384" s="12"/>
      <c r="F384" s="12"/>
      <c r="G384" s="12"/>
      <c r="H384" s="12"/>
      <c r="I384" s="12"/>
    </row>
    <row r="385" spans="4:9" x14ac:dyDescent="0.6">
      <c r="D385" s="12"/>
      <c r="E385" s="12"/>
      <c r="F385" s="12"/>
      <c r="G385" s="12"/>
      <c r="H385" s="12"/>
      <c r="I385" s="12"/>
    </row>
    <row r="386" spans="4:9" x14ac:dyDescent="0.6">
      <c r="D386" s="12"/>
      <c r="E386" s="12"/>
      <c r="F386" s="12"/>
      <c r="G386" s="12"/>
      <c r="H386" s="12"/>
      <c r="I386" s="12"/>
    </row>
    <row r="387" spans="4:9" x14ac:dyDescent="0.6">
      <c r="D387" s="12"/>
      <c r="E387" s="12"/>
      <c r="F387" s="12"/>
      <c r="G387" s="12"/>
      <c r="H387" s="12"/>
      <c r="I387" s="12"/>
    </row>
    <row r="388" spans="4:9" x14ac:dyDescent="0.6">
      <c r="D388" s="12"/>
      <c r="E388" s="12"/>
      <c r="F388" s="12"/>
      <c r="G388" s="12"/>
      <c r="H388" s="12"/>
      <c r="I388" s="12"/>
    </row>
    <row r="389" spans="4:9" x14ac:dyDescent="0.6">
      <c r="D389" s="12"/>
      <c r="E389" s="12"/>
      <c r="F389" s="12"/>
      <c r="G389" s="12"/>
      <c r="H389" s="12"/>
      <c r="I389" s="12"/>
    </row>
    <row r="390" spans="4:9" x14ac:dyDescent="0.6">
      <c r="D390" s="12"/>
      <c r="E390" s="12"/>
      <c r="F390" s="12"/>
      <c r="G390" s="12"/>
      <c r="H390" s="12"/>
      <c r="I390" s="12"/>
    </row>
    <row r="391" spans="4:9" x14ac:dyDescent="0.6">
      <c r="D391" s="12"/>
      <c r="E391" s="12"/>
      <c r="F391" s="12"/>
      <c r="G391" s="12"/>
      <c r="H391" s="12"/>
      <c r="I391" s="12"/>
    </row>
    <row r="392" spans="4:9" x14ac:dyDescent="0.6">
      <c r="D392" s="12"/>
      <c r="E392" s="12"/>
      <c r="F392" s="12"/>
      <c r="G392" s="12"/>
      <c r="H392" s="12"/>
      <c r="I392" s="12"/>
    </row>
    <row r="393" spans="4:9" x14ac:dyDescent="0.6">
      <c r="D393" s="12"/>
      <c r="E393" s="12"/>
      <c r="F393" s="12"/>
      <c r="G393" s="12"/>
      <c r="H393" s="12"/>
      <c r="I393" s="12"/>
    </row>
    <row r="394" spans="4:9" x14ac:dyDescent="0.6">
      <c r="D394" s="12"/>
      <c r="E394" s="12"/>
      <c r="F394" s="12"/>
      <c r="G394" s="12"/>
      <c r="H394" s="12"/>
      <c r="I394" s="12"/>
    </row>
    <row r="395" spans="4:9" x14ac:dyDescent="0.6">
      <c r="D395" s="12"/>
      <c r="E395" s="12"/>
      <c r="F395" s="12"/>
      <c r="G395" s="12"/>
      <c r="H395" s="12"/>
      <c r="I395" s="12"/>
    </row>
    <row r="396" spans="4:9" x14ac:dyDescent="0.6">
      <c r="D396" s="12"/>
      <c r="E396" s="12"/>
      <c r="F396" s="12"/>
      <c r="G396" s="12"/>
      <c r="H396" s="12"/>
      <c r="I396" s="12"/>
    </row>
    <row r="397" spans="4:9" x14ac:dyDescent="0.6">
      <c r="D397" s="12"/>
      <c r="E397" s="12"/>
      <c r="F397" s="12"/>
      <c r="G397" s="12"/>
      <c r="H397" s="12"/>
      <c r="I397" s="12"/>
    </row>
    <row r="398" spans="4:9" x14ac:dyDescent="0.6">
      <c r="D398" s="12"/>
      <c r="E398" s="12"/>
      <c r="F398" s="12"/>
      <c r="G398" s="12"/>
      <c r="H398" s="12"/>
      <c r="I398" s="12"/>
    </row>
    <row r="399" spans="4:9" x14ac:dyDescent="0.6">
      <c r="D399" s="12"/>
      <c r="E399" s="12"/>
      <c r="F399" s="12"/>
      <c r="G399" s="12"/>
      <c r="H399" s="12"/>
      <c r="I399" s="12"/>
    </row>
    <row r="400" spans="4:9" x14ac:dyDescent="0.6">
      <c r="D400" s="12"/>
      <c r="E400" s="12"/>
      <c r="F400" s="12"/>
      <c r="G400" s="12"/>
      <c r="H400" s="12"/>
      <c r="I400" s="12"/>
    </row>
    <row r="401" spans="4:9" x14ac:dyDescent="0.6">
      <c r="D401" s="12"/>
      <c r="E401" s="12"/>
      <c r="F401" s="12"/>
      <c r="G401" s="12"/>
      <c r="H401" s="12"/>
      <c r="I401" s="12"/>
    </row>
    <row r="402" spans="4:9" x14ac:dyDescent="0.6">
      <c r="D402" s="12"/>
      <c r="E402" s="12"/>
      <c r="F402" s="12"/>
      <c r="G402" s="12"/>
      <c r="H402" s="12"/>
      <c r="I402" s="12"/>
    </row>
    <row r="403" spans="4:9" x14ac:dyDescent="0.6">
      <c r="D403" s="12"/>
      <c r="E403" s="12"/>
      <c r="F403" s="12"/>
      <c r="G403" s="12"/>
      <c r="H403" s="12"/>
      <c r="I403" s="12"/>
    </row>
    <row r="404" spans="4:9" x14ac:dyDescent="0.6">
      <c r="D404" s="12"/>
      <c r="E404" s="12"/>
      <c r="F404" s="12"/>
      <c r="G404" s="12"/>
      <c r="H404" s="12"/>
      <c r="I404" s="12"/>
    </row>
    <row r="405" spans="4:9" x14ac:dyDescent="0.6">
      <c r="D405" s="12"/>
      <c r="E405" s="12"/>
      <c r="F405" s="12"/>
      <c r="G405" s="12"/>
      <c r="H405" s="12"/>
      <c r="I405" s="12"/>
    </row>
    <row r="406" spans="4:9" x14ac:dyDescent="0.6">
      <c r="D406" s="12"/>
      <c r="E406" s="12"/>
      <c r="F406" s="12"/>
      <c r="G406" s="12"/>
      <c r="H406" s="12"/>
      <c r="I406" s="12"/>
    </row>
    <row r="407" spans="4:9" x14ac:dyDescent="0.6">
      <c r="D407" s="12"/>
      <c r="E407" s="12"/>
      <c r="F407" s="12"/>
      <c r="G407" s="12"/>
      <c r="H407" s="12"/>
      <c r="I407" s="12"/>
    </row>
    <row r="408" spans="4:9" x14ac:dyDescent="0.6">
      <c r="D408" s="12"/>
      <c r="E408" s="12"/>
      <c r="F408" s="12"/>
      <c r="G408" s="12"/>
      <c r="H408" s="12"/>
      <c r="I408" s="12"/>
    </row>
    <row r="409" spans="4:9" x14ac:dyDescent="0.6">
      <c r="D409" s="12"/>
      <c r="E409" s="12"/>
      <c r="F409" s="12"/>
      <c r="G409" s="12"/>
      <c r="H409" s="12"/>
      <c r="I409" s="12"/>
    </row>
    <row r="410" spans="4:9" x14ac:dyDescent="0.6">
      <c r="D410" s="12"/>
      <c r="E410" s="12"/>
      <c r="F410" s="12"/>
      <c r="G410" s="12"/>
      <c r="H410" s="12"/>
      <c r="I410" s="12"/>
    </row>
    <row r="411" spans="4:9" x14ac:dyDescent="0.6">
      <c r="D411" s="12"/>
      <c r="E411" s="12"/>
      <c r="F411" s="12"/>
      <c r="G411" s="12"/>
      <c r="H411" s="12"/>
      <c r="I411" s="12"/>
    </row>
    <row r="412" spans="4:9" x14ac:dyDescent="0.6">
      <c r="D412" s="12"/>
      <c r="E412" s="12"/>
      <c r="F412" s="12"/>
      <c r="G412" s="12"/>
      <c r="H412" s="12"/>
      <c r="I412" s="12"/>
    </row>
    <row r="413" spans="4:9" x14ac:dyDescent="0.6">
      <c r="D413" s="12"/>
      <c r="E413" s="12"/>
      <c r="F413" s="12"/>
      <c r="G413" s="12"/>
      <c r="H413" s="12"/>
      <c r="I413" s="12"/>
    </row>
    <row r="414" spans="4:9" x14ac:dyDescent="0.6">
      <c r="D414" s="12"/>
      <c r="E414" s="12"/>
      <c r="F414" s="12"/>
      <c r="G414" s="12"/>
      <c r="H414" s="12"/>
      <c r="I414" s="12"/>
    </row>
    <row r="415" spans="4:9" x14ac:dyDescent="0.6">
      <c r="D415" s="12"/>
      <c r="E415" s="12"/>
      <c r="F415" s="12"/>
      <c r="G415" s="12"/>
      <c r="H415" s="12"/>
      <c r="I415" s="12"/>
    </row>
    <row r="416" spans="4:9" x14ac:dyDescent="0.6">
      <c r="D416" s="12"/>
      <c r="E416" s="12"/>
      <c r="F416" s="12"/>
      <c r="G416" s="12"/>
      <c r="H416" s="12"/>
      <c r="I416" s="12"/>
    </row>
    <row r="417" spans="4:9" x14ac:dyDescent="0.6">
      <c r="D417" s="12"/>
      <c r="E417" s="12"/>
      <c r="F417" s="12"/>
      <c r="G417" s="12"/>
      <c r="H417" s="12"/>
      <c r="I417" s="12"/>
    </row>
    <row r="418" spans="4:9" x14ac:dyDescent="0.6">
      <c r="D418" s="12"/>
      <c r="E418" s="12"/>
      <c r="F418" s="12"/>
      <c r="G418" s="12"/>
      <c r="H418" s="12"/>
      <c r="I418" s="12"/>
    </row>
    <row r="419" spans="4:9" x14ac:dyDescent="0.6">
      <c r="D419" s="12"/>
      <c r="E419" s="12"/>
      <c r="F419" s="12"/>
      <c r="G419" s="12"/>
      <c r="H419" s="12"/>
      <c r="I419" s="12"/>
    </row>
    <row r="420" spans="4:9" x14ac:dyDescent="0.6">
      <c r="D420" s="12"/>
      <c r="E420" s="12"/>
      <c r="F420" s="12"/>
      <c r="G420" s="12"/>
      <c r="H420" s="12"/>
      <c r="I420" s="12"/>
    </row>
    <row r="421" spans="4:9" x14ac:dyDescent="0.6">
      <c r="D421" s="12"/>
      <c r="E421" s="12"/>
      <c r="F421" s="12"/>
      <c r="G421" s="12"/>
      <c r="H421" s="12"/>
      <c r="I421" s="12"/>
    </row>
    <row r="422" spans="4:9" x14ac:dyDescent="0.6">
      <c r="D422" s="12"/>
      <c r="E422" s="12"/>
      <c r="F422" s="12"/>
      <c r="G422" s="12"/>
      <c r="H422" s="12"/>
      <c r="I422" s="12"/>
    </row>
    <row r="423" spans="4:9" x14ac:dyDescent="0.6">
      <c r="D423" s="12"/>
      <c r="E423" s="12"/>
      <c r="F423" s="12"/>
      <c r="G423" s="12"/>
      <c r="H423" s="12"/>
      <c r="I423" s="12"/>
    </row>
    <row r="424" spans="4:9" x14ac:dyDescent="0.6">
      <c r="D424" s="12"/>
      <c r="E424" s="12"/>
      <c r="F424" s="12"/>
      <c r="G424" s="12"/>
      <c r="H424" s="12"/>
      <c r="I424" s="12"/>
    </row>
    <row r="425" spans="4:9" x14ac:dyDescent="0.6">
      <c r="D425" s="12"/>
      <c r="E425" s="12"/>
      <c r="F425" s="12"/>
      <c r="G425" s="12"/>
      <c r="H425" s="12"/>
      <c r="I425" s="12"/>
    </row>
    <row r="426" spans="4:9" x14ac:dyDescent="0.6">
      <c r="D426" s="12"/>
      <c r="E426" s="12"/>
      <c r="F426" s="12"/>
      <c r="G426" s="12"/>
      <c r="H426" s="12"/>
      <c r="I426" s="12"/>
    </row>
    <row r="427" spans="4:9" x14ac:dyDescent="0.6">
      <c r="D427" s="12"/>
      <c r="E427" s="12"/>
      <c r="F427" s="12"/>
      <c r="G427" s="12"/>
      <c r="H427" s="12"/>
      <c r="I427" s="12"/>
    </row>
    <row r="428" spans="4:9" x14ac:dyDescent="0.6">
      <c r="D428" s="12"/>
      <c r="E428" s="12"/>
      <c r="F428" s="12"/>
      <c r="G428" s="12"/>
      <c r="H428" s="12"/>
      <c r="I428" s="12"/>
    </row>
    <row r="429" spans="4:9" x14ac:dyDescent="0.6">
      <c r="D429" s="12"/>
      <c r="E429" s="12"/>
      <c r="F429" s="12"/>
      <c r="G429" s="12"/>
      <c r="H429" s="12"/>
      <c r="I429" s="12"/>
    </row>
    <row r="430" spans="4:9" x14ac:dyDescent="0.6">
      <c r="D430" s="12"/>
      <c r="E430" s="12"/>
      <c r="F430" s="12"/>
      <c r="G430" s="12"/>
      <c r="H430" s="12"/>
      <c r="I430" s="12"/>
    </row>
    <row r="431" spans="4:9" x14ac:dyDescent="0.6">
      <c r="D431" s="12"/>
      <c r="E431" s="12"/>
      <c r="F431" s="12"/>
      <c r="G431" s="12"/>
      <c r="H431" s="12"/>
      <c r="I431" s="12"/>
    </row>
    <row r="432" spans="4:9" x14ac:dyDescent="0.6">
      <c r="D432" s="12"/>
      <c r="E432" s="12"/>
      <c r="F432" s="12"/>
      <c r="G432" s="12"/>
      <c r="H432" s="12"/>
      <c r="I432" s="12"/>
    </row>
    <row r="433" spans="4:9" x14ac:dyDescent="0.6">
      <c r="D433" s="12"/>
      <c r="E433" s="12"/>
      <c r="F433" s="12"/>
      <c r="G433" s="12"/>
      <c r="H433" s="12"/>
      <c r="I433" s="12"/>
    </row>
    <row r="434" spans="4:9" x14ac:dyDescent="0.6">
      <c r="D434" s="12"/>
      <c r="E434" s="12"/>
      <c r="F434" s="12"/>
      <c r="G434" s="12"/>
      <c r="H434" s="12"/>
      <c r="I434" s="12"/>
    </row>
    <row r="435" spans="4:9" x14ac:dyDescent="0.6">
      <c r="D435" s="12"/>
      <c r="E435" s="12"/>
      <c r="F435" s="12"/>
      <c r="G435" s="12"/>
      <c r="H435" s="12"/>
      <c r="I435" s="12"/>
    </row>
    <row r="436" spans="4:9" x14ac:dyDescent="0.6">
      <c r="D436" s="12"/>
      <c r="E436" s="12"/>
      <c r="F436" s="12"/>
      <c r="G436" s="12"/>
      <c r="H436" s="12"/>
      <c r="I436" s="12"/>
    </row>
    <row r="437" spans="4:9" x14ac:dyDescent="0.6">
      <c r="D437" s="12"/>
      <c r="E437" s="12"/>
      <c r="F437" s="12"/>
      <c r="G437" s="12"/>
      <c r="H437" s="12"/>
      <c r="I437" s="12"/>
    </row>
    <row r="438" spans="4:9" x14ac:dyDescent="0.6">
      <c r="D438" s="12"/>
      <c r="E438" s="12"/>
      <c r="F438" s="12"/>
      <c r="G438" s="12"/>
      <c r="H438" s="12"/>
      <c r="I438" s="12"/>
    </row>
    <row r="439" spans="4:9" x14ac:dyDescent="0.6">
      <c r="D439" s="12"/>
      <c r="E439" s="12"/>
      <c r="F439" s="12"/>
      <c r="G439" s="12"/>
      <c r="H439" s="12"/>
      <c r="I439" s="12"/>
    </row>
    <row r="440" spans="4:9" x14ac:dyDescent="0.6">
      <c r="D440" s="12"/>
      <c r="E440" s="12"/>
      <c r="F440" s="12"/>
      <c r="G440" s="12"/>
      <c r="H440" s="12"/>
      <c r="I440" s="12"/>
    </row>
    <row r="441" spans="4:9" x14ac:dyDescent="0.6">
      <c r="D441" s="12"/>
      <c r="E441" s="12"/>
      <c r="F441" s="12"/>
      <c r="G441" s="12"/>
      <c r="H441" s="12"/>
      <c r="I441" s="12"/>
    </row>
    <row r="442" spans="4:9" x14ac:dyDescent="0.6">
      <c r="D442" s="12"/>
      <c r="E442" s="12"/>
      <c r="F442" s="12"/>
      <c r="G442" s="12"/>
      <c r="H442" s="12"/>
      <c r="I442" s="12"/>
    </row>
    <row r="443" spans="4:9" x14ac:dyDescent="0.6">
      <c r="D443" s="12"/>
      <c r="E443" s="12"/>
      <c r="F443" s="12"/>
      <c r="G443" s="12"/>
      <c r="H443" s="12"/>
      <c r="I443" s="12"/>
    </row>
    <row r="444" spans="4:9" x14ac:dyDescent="0.6">
      <c r="D444" s="12"/>
      <c r="E444" s="12"/>
      <c r="F444" s="12"/>
      <c r="G444" s="12"/>
      <c r="H444" s="12"/>
      <c r="I444" s="12"/>
    </row>
    <row r="445" spans="4:9" x14ac:dyDescent="0.6">
      <c r="D445" s="12"/>
      <c r="E445" s="12"/>
      <c r="F445" s="12"/>
      <c r="G445" s="12"/>
      <c r="H445" s="12"/>
      <c r="I445" s="12"/>
    </row>
    <row r="446" spans="4:9" x14ac:dyDescent="0.6">
      <c r="D446" s="12"/>
      <c r="E446" s="12"/>
      <c r="F446" s="12"/>
      <c r="G446" s="12"/>
      <c r="H446" s="12"/>
      <c r="I446" s="12"/>
    </row>
    <row r="447" spans="4:9" x14ac:dyDescent="0.6">
      <c r="D447" s="12"/>
      <c r="E447" s="12"/>
      <c r="F447" s="12"/>
      <c r="G447" s="12"/>
      <c r="H447" s="12"/>
      <c r="I447" s="12"/>
    </row>
    <row r="448" spans="4:9" x14ac:dyDescent="0.6">
      <c r="D448" s="12"/>
      <c r="E448" s="12"/>
      <c r="F448" s="12"/>
      <c r="G448" s="12"/>
      <c r="H448" s="12"/>
      <c r="I448" s="12"/>
    </row>
    <row r="449" spans="4:9" x14ac:dyDescent="0.6">
      <c r="D449" s="12"/>
      <c r="E449" s="12"/>
      <c r="F449" s="12"/>
      <c r="G449" s="12"/>
      <c r="H449" s="12"/>
      <c r="I449" s="12"/>
    </row>
    <row r="450" spans="4:9" x14ac:dyDescent="0.6">
      <c r="D450" s="12"/>
      <c r="E450" s="12"/>
      <c r="F450" s="12"/>
      <c r="G450" s="12"/>
      <c r="H450" s="12"/>
      <c r="I450" s="12"/>
    </row>
    <row r="451" spans="4:9" x14ac:dyDescent="0.6">
      <c r="D451" s="12"/>
      <c r="E451" s="12"/>
      <c r="F451" s="12"/>
      <c r="G451" s="12"/>
      <c r="H451" s="12"/>
      <c r="I451" s="12"/>
    </row>
    <row r="452" spans="4:9" x14ac:dyDescent="0.6">
      <c r="D452" s="12"/>
      <c r="E452" s="12"/>
      <c r="F452" s="12"/>
      <c r="G452" s="12"/>
      <c r="H452" s="12"/>
      <c r="I452" s="12"/>
    </row>
    <row r="453" spans="4:9" x14ac:dyDescent="0.6">
      <c r="D453" s="12"/>
      <c r="E453" s="12"/>
      <c r="F453" s="12"/>
      <c r="G453" s="12"/>
      <c r="H453" s="12"/>
      <c r="I453" s="12"/>
    </row>
    <row r="454" spans="4:9" x14ac:dyDescent="0.6">
      <c r="D454" s="12"/>
      <c r="E454" s="12"/>
      <c r="F454" s="12"/>
      <c r="G454" s="12"/>
      <c r="H454" s="12"/>
      <c r="I454" s="12"/>
    </row>
    <row r="455" spans="4:9" x14ac:dyDescent="0.6">
      <c r="D455" s="12"/>
      <c r="E455" s="12"/>
      <c r="F455" s="12"/>
      <c r="G455" s="12"/>
      <c r="H455" s="12"/>
      <c r="I455" s="12"/>
    </row>
    <row r="456" spans="4:9" x14ac:dyDescent="0.6">
      <c r="D456" s="12"/>
      <c r="E456" s="12"/>
      <c r="F456" s="12"/>
      <c r="G456" s="12"/>
      <c r="H456" s="12"/>
      <c r="I456" s="12"/>
    </row>
    <row r="457" spans="4:9" x14ac:dyDescent="0.6">
      <c r="D457" s="12"/>
      <c r="E457" s="12"/>
      <c r="F457" s="12"/>
      <c r="G457" s="12"/>
      <c r="H457" s="12"/>
      <c r="I457" s="12"/>
    </row>
    <row r="458" spans="4:9" x14ac:dyDescent="0.6">
      <c r="D458" s="12"/>
      <c r="E458" s="12"/>
      <c r="F458" s="12"/>
      <c r="G458" s="12"/>
      <c r="H458" s="12"/>
      <c r="I458" s="12"/>
    </row>
    <row r="459" spans="4:9" x14ac:dyDescent="0.6">
      <c r="D459" s="12"/>
      <c r="E459" s="12"/>
      <c r="F459" s="12"/>
      <c r="G459" s="12"/>
      <c r="H459" s="12"/>
      <c r="I459" s="12"/>
    </row>
    <row r="460" spans="4:9" x14ac:dyDescent="0.6">
      <c r="D460" s="12"/>
      <c r="E460" s="12"/>
      <c r="F460" s="12"/>
      <c r="G460" s="12"/>
      <c r="H460" s="12"/>
      <c r="I460" s="12"/>
    </row>
    <row r="461" spans="4:9" x14ac:dyDescent="0.6">
      <c r="D461" s="12"/>
      <c r="E461" s="12"/>
      <c r="F461" s="12"/>
      <c r="G461" s="12"/>
      <c r="H461" s="12"/>
      <c r="I461" s="12"/>
    </row>
    <row r="462" spans="4:9" x14ac:dyDescent="0.6">
      <c r="D462" s="12"/>
      <c r="E462" s="12"/>
      <c r="F462" s="12"/>
      <c r="G462" s="12"/>
      <c r="H462" s="12"/>
      <c r="I462" s="12"/>
    </row>
    <row r="463" spans="4:9" x14ac:dyDescent="0.6">
      <c r="D463" s="12"/>
      <c r="E463" s="12"/>
      <c r="F463" s="12"/>
      <c r="G463" s="12"/>
      <c r="H463" s="12"/>
      <c r="I463" s="12"/>
    </row>
    <row r="464" spans="4:9" x14ac:dyDescent="0.6">
      <c r="D464" s="12"/>
      <c r="E464" s="12"/>
      <c r="F464" s="12"/>
      <c r="G464" s="12"/>
      <c r="H464" s="12"/>
      <c r="I464" s="12"/>
    </row>
    <row r="465" spans="4:9" x14ac:dyDescent="0.6">
      <c r="D465" s="12"/>
      <c r="E465" s="12"/>
      <c r="F465" s="12"/>
      <c r="G465" s="12"/>
      <c r="H465" s="12"/>
      <c r="I465" s="12"/>
    </row>
    <row r="466" spans="4:9" x14ac:dyDescent="0.6">
      <c r="D466" s="12"/>
      <c r="E466" s="12"/>
      <c r="F466" s="12"/>
      <c r="G466" s="12"/>
      <c r="H466" s="12"/>
      <c r="I466" s="12"/>
    </row>
    <row r="467" spans="4:9" x14ac:dyDescent="0.6">
      <c r="D467" s="12"/>
      <c r="E467" s="12"/>
      <c r="F467" s="12"/>
      <c r="G467" s="12"/>
      <c r="H467" s="12"/>
      <c r="I467" s="12"/>
    </row>
    <row r="468" spans="4:9" x14ac:dyDescent="0.6">
      <c r="D468" s="12"/>
      <c r="E468" s="12"/>
      <c r="F468" s="12"/>
      <c r="G468" s="12"/>
      <c r="H468" s="12"/>
      <c r="I468" s="12"/>
    </row>
    <row r="469" spans="4:9" x14ac:dyDescent="0.6">
      <c r="D469" s="12"/>
      <c r="E469" s="12"/>
      <c r="F469" s="12"/>
      <c r="G469" s="12"/>
      <c r="H469" s="12"/>
      <c r="I469" s="12"/>
    </row>
    <row r="470" spans="4:9" x14ac:dyDescent="0.6">
      <c r="D470" s="12"/>
      <c r="E470" s="12"/>
      <c r="F470" s="12"/>
      <c r="G470" s="12"/>
      <c r="H470" s="12"/>
      <c r="I470" s="12"/>
    </row>
    <row r="471" spans="4:9" x14ac:dyDescent="0.6">
      <c r="D471" s="12"/>
      <c r="E471" s="12"/>
      <c r="F471" s="12"/>
      <c r="G471" s="12"/>
      <c r="H471" s="12"/>
      <c r="I471" s="12"/>
    </row>
    <row r="472" spans="4:9" x14ac:dyDescent="0.6">
      <c r="D472" s="12"/>
      <c r="E472" s="12"/>
      <c r="F472" s="12"/>
      <c r="G472" s="12"/>
      <c r="H472" s="12"/>
      <c r="I472" s="12"/>
    </row>
    <row r="473" spans="4:9" x14ac:dyDescent="0.6">
      <c r="D473" s="12"/>
      <c r="E473" s="12"/>
      <c r="F473" s="12"/>
      <c r="G473" s="12"/>
      <c r="H473" s="12"/>
      <c r="I473" s="12"/>
    </row>
    <row r="474" spans="4:9" x14ac:dyDescent="0.6">
      <c r="D474" s="12"/>
      <c r="E474" s="12"/>
      <c r="F474" s="12"/>
      <c r="G474" s="12"/>
      <c r="H474" s="12"/>
      <c r="I474" s="12"/>
    </row>
    <row r="475" spans="4:9" x14ac:dyDescent="0.6">
      <c r="D475" s="12"/>
      <c r="E475" s="12"/>
      <c r="F475" s="12"/>
      <c r="G475" s="12"/>
      <c r="H475" s="12"/>
      <c r="I475" s="12"/>
    </row>
    <row r="476" spans="4:9" x14ac:dyDescent="0.6">
      <c r="D476" s="12"/>
      <c r="E476" s="12"/>
      <c r="F476" s="12"/>
      <c r="G476" s="12"/>
      <c r="H476" s="12"/>
      <c r="I476" s="12"/>
    </row>
    <row r="477" spans="4:9" x14ac:dyDescent="0.6">
      <c r="D477" s="12"/>
      <c r="E477" s="12"/>
      <c r="F477" s="12"/>
      <c r="G477" s="12"/>
      <c r="H477" s="12"/>
      <c r="I477" s="12"/>
    </row>
    <row r="478" spans="4:9" x14ac:dyDescent="0.6">
      <c r="D478" s="12"/>
      <c r="E478" s="12"/>
      <c r="F478" s="12"/>
      <c r="G478" s="12"/>
      <c r="H478" s="12"/>
      <c r="I478" s="12"/>
    </row>
    <row r="479" spans="4:9" x14ac:dyDescent="0.6">
      <c r="D479" s="12"/>
      <c r="E479" s="12"/>
      <c r="F479" s="12"/>
      <c r="G479" s="12"/>
      <c r="H479" s="12"/>
      <c r="I479" s="12"/>
    </row>
    <row r="480" spans="4:9" x14ac:dyDescent="0.6">
      <c r="D480" s="12"/>
      <c r="E480" s="12"/>
      <c r="F480" s="12"/>
      <c r="G480" s="12"/>
      <c r="H480" s="12"/>
      <c r="I480" s="12"/>
    </row>
    <row r="481" spans="4:9" x14ac:dyDescent="0.6">
      <c r="D481" s="12"/>
      <c r="E481" s="12"/>
      <c r="F481" s="12"/>
      <c r="G481" s="12"/>
      <c r="H481" s="12"/>
      <c r="I481" s="12"/>
    </row>
    <row r="482" spans="4:9" x14ac:dyDescent="0.6">
      <c r="D482" s="12"/>
      <c r="E482" s="12"/>
      <c r="F482" s="12"/>
      <c r="G482" s="12"/>
      <c r="H482" s="12"/>
      <c r="I482" s="12"/>
    </row>
    <row r="483" spans="4:9" x14ac:dyDescent="0.6">
      <c r="D483" s="12"/>
      <c r="E483" s="12"/>
      <c r="F483" s="12"/>
      <c r="G483" s="12"/>
      <c r="H483" s="12"/>
      <c r="I483" s="12"/>
    </row>
    <row r="484" spans="4:9" x14ac:dyDescent="0.6">
      <c r="D484" s="12"/>
      <c r="E484" s="12"/>
      <c r="F484" s="12"/>
      <c r="G484" s="12"/>
      <c r="H484" s="12"/>
      <c r="I484" s="12"/>
    </row>
    <row r="485" spans="4:9" x14ac:dyDescent="0.6">
      <c r="D485" s="12"/>
      <c r="E485" s="12"/>
      <c r="F485" s="12"/>
      <c r="G485" s="12"/>
      <c r="H485" s="12"/>
      <c r="I485" s="12"/>
    </row>
    <row r="486" spans="4:9" x14ac:dyDescent="0.6">
      <c r="D486" s="12"/>
      <c r="E486" s="12"/>
      <c r="F486" s="12"/>
      <c r="G486" s="12"/>
      <c r="H486" s="12"/>
      <c r="I486" s="12"/>
    </row>
    <row r="487" spans="4:9" x14ac:dyDescent="0.6">
      <c r="D487" s="12"/>
      <c r="E487" s="12"/>
      <c r="F487" s="12"/>
      <c r="G487" s="12"/>
      <c r="H487" s="12"/>
      <c r="I487" s="12"/>
    </row>
    <row r="488" spans="4:9" x14ac:dyDescent="0.6">
      <c r="D488" s="12"/>
      <c r="E488" s="12"/>
      <c r="F488" s="12"/>
      <c r="G488" s="12"/>
      <c r="H488" s="12"/>
      <c r="I488" s="12"/>
    </row>
    <row r="489" spans="4:9" x14ac:dyDescent="0.6">
      <c r="D489" s="12"/>
      <c r="E489" s="12"/>
      <c r="F489" s="12"/>
      <c r="G489" s="12"/>
      <c r="H489" s="12"/>
      <c r="I489" s="12"/>
    </row>
    <row r="490" spans="4:9" x14ac:dyDescent="0.6">
      <c r="D490" s="12"/>
      <c r="E490" s="12"/>
      <c r="F490" s="12"/>
      <c r="G490" s="12"/>
      <c r="H490" s="12"/>
      <c r="I490" s="12"/>
    </row>
    <row r="491" spans="4:9" x14ac:dyDescent="0.6">
      <c r="D491" s="12"/>
      <c r="E491" s="12"/>
      <c r="F491" s="12"/>
      <c r="G491" s="12"/>
      <c r="H491" s="12"/>
      <c r="I491" s="12"/>
    </row>
    <row r="492" spans="4:9" x14ac:dyDescent="0.6">
      <c r="D492" s="12"/>
      <c r="E492" s="12"/>
      <c r="F492" s="12"/>
      <c r="G492" s="12"/>
      <c r="H492" s="12"/>
      <c r="I492" s="12"/>
    </row>
    <row r="493" spans="4:9" x14ac:dyDescent="0.6">
      <c r="D493" s="12"/>
      <c r="E493" s="12"/>
      <c r="F493" s="12"/>
      <c r="G493" s="12"/>
      <c r="H493" s="12"/>
      <c r="I493" s="12"/>
    </row>
    <row r="494" spans="4:9" x14ac:dyDescent="0.6">
      <c r="D494" s="12"/>
      <c r="E494" s="12"/>
      <c r="F494" s="12"/>
      <c r="G494" s="12"/>
      <c r="H494" s="12"/>
      <c r="I494" s="12"/>
    </row>
    <row r="495" spans="4:9" x14ac:dyDescent="0.6">
      <c r="D495" s="12"/>
      <c r="E495" s="12"/>
      <c r="F495" s="12"/>
      <c r="G495" s="12"/>
      <c r="H495" s="12"/>
      <c r="I495" s="12"/>
    </row>
    <row r="496" spans="4:9" x14ac:dyDescent="0.6">
      <c r="D496" s="12"/>
      <c r="E496" s="12"/>
      <c r="F496" s="12"/>
      <c r="G496" s="12"/>
      <c r="H496" s="12"/>
      <c r="I496" s="12"/>
    </row>
    <row r="497" spans="4:9" x14ac:dyDescent="0.6">
      <c r="D497" s="12"/>
      <c r="E497" s="12"/>
      <c r="F497" s="12"/>
      <c r="G497" s="12"/>
      <c r="H497" s="12"/>
      <c r="I497" s="12"/>
    </row>
    <row r="498" spans="4:9" x14ac:dyDescent="0.6">
      <c r="D498" s="12"/>
      <c r="E498" s="12"/>
      <c r="F498" s="12"/>
      <c r="G498" s="12"/>
      <c r="H498" s="12"/>
      <c r="I498" s="12"/>
    </row>
    <row r="499" spans="4:9" x14ac:dyDescent="0.6">
      <c r="D499" s="12"/>
      <c r="E499" s="12"/>
      <c r="F499" s="12"/>
      <c r="G499" s="12"/>
      <c r="H499" s="12"/>
      <c r="I499" s="12"/>
    </row>
    <row r="500" spans="4:9" x14ac:dyDescent="0.6">
      <c r="D500" s="12"/>
      <c r="E500" s="12"/>
      <c r="F500" s="12"/>
      <c r="G500" s="12"/>
      <c r="H500" s="12"/>
      <c r="I500" s="12"/>
    </row>
    <row r="501" spans="4:9" x14ac:dyDescent="0.6">
      <c r="D501" s="12"/>
      <c r="E501" s="12"/>
      <c r="F501" s="12"/>
      <c r="G501" s="12"/>
      <c r="H501" s="12"/>
      <c r="I501" s="12"/>
    </row>
    <row r="502" spans="4:9" x14ac:dyDescent="0.6">
      <c r="D502" s="12"/>
      <c r="E502" s="12"/>
      <c r="F502" s="12"/>
      <c r="G502" s="12"/>
      <c r="H502" s="12"/>
      <c r="I502" s="12"/>
    </row>
    <row r="503" spans="4:9" x14ac:dyDescent="0.6">
      <c r="D503" s="12"/>
      <c r="E503" s="12"/>
      <c r="F503" s="12"/>
      <c r="G503" s="12"/>
      <c r="H503" s="12"/>
      <c r="I503" s="12"/>
    </row>
    <row r="504" spans="4:9" x14ac:dyDescent="0.6">
      <c r="D504" s="12"/>
      <c r="E504" s="12"/>
      <c r="F504" s="12"/>
      <c r="G504" s="12"/>
      <c r="H504" s="12"/>
      <c r="I504" s="12"/>
    </row>
    <row r="505" spans="4:9" x14ac:dyDescent="0.6">
      <c r="D505" s="12"/>
      <c r="E505" s="12"/>
      <c r="F505" s="12"/>
      <c r="G505" s="12"/>
      <c r="H505" s="12"/>
      <c r="I505" s="12"/>
    </row>
    <row r="506" spans="4:9" x14ac:dyDescent="0.6">
      <c r="D506" s="12"/>
      <c r="E506" s="12"/>
      <c r="F506" s="12"/>
      <c r="G506" s="12"/>
      <c r="H506" s="12"/>
      <c r="I506" s="12"/>
    </row>
    <row r="507" spans="4:9" x14ac:dyDescent="0.6">
      <c r="D507" s="12"/>
      <c r="E507" s="12"/>
      <c r="F507" s="12"/>
      <c r="G507" s="12"/>
      <c r="H507" s="12"/>
      <c r="I507" s="12"/>
    </row>
    <row r="508" spans="4:9" x14ac:dyDescent="0.6">
      <c r="D508" s="12"/>
      <c r="E508" s="12"/>
      <c r="F508" s="12"/>
      <c r="G508" s="12"/>
      <c r="H508" s="12"/>
      <c r="I508" s="12"/>
    </row>
    <row r="509" spans="4:9" x14ac:dyDescent="0.6">
      <c r="D509" s="12"/>
      <c r="E509" s="12"/>
      <c r="F509" s="12"/>
      <c r="G509" s="12"/>
      <c r="H509" s="12"/>
      <c r="I509" s="12"/>
    </row>
    <row r="510" spans="4:9" x14ac:dyDescent="0.6">
      <c r="D510" s="12"/>
      <c r="E510" s="12"/>
      <c r="F510" s="12"/>
      <c r="G510" s="12"/>
      <c r="H510" s="12"/>
      <c r="I510" s="12"/>
    </row>
    <row r="511" spans="4:9" x14ac:dyDescent="0.6">
      <c r="D511" s="12"/>
      <c r="E511" s="12"/>
      <c r="F511" s="12"/>
      <c r="G511" s="12"/>
      <c r="H511" s="12"/>
      <c r="I511" s="12"/>
    </row>
    <row r="512" spans="4:9" x14ac:dyDescent="0.6">
      <c r="D512" s="12"/>
      <c r="E512" s="12"/>
      <c r="F512" s="12"/>
      <c r="G512" s="12"/>
      <c r="H512" s="12"/>
      <c r="I512" s="12"/>
    </row>
    <row r="513" spans="4:9" x14ac:dyDescent="0.6">
      <c r="D513" s="12"/>
      <c r="E513" s="12"/>
      <c r="F513" s="12"/>
      <c r="G513" s="12"/>
      <c r="H513" s="12"/>
      <c r="I513" s="12"/>
    </row>
    <row r="514" spans="4:9" x14ac:dyDescent="0.6">
      <c r="D514" s="12"/>
      <c r="E514" s="12"/>
      <c r="F514" s="12"/>
      <c r="G514" s="12"/>
      <c r="H514" s="12"/>
      <c r="I514" s="12"/>
    </row>
    <row r="515" spans="4:9" x14ac:dyDescent="0.6">
      <c r="D515" s="12"/>
      <c r="E515" s="12"/>
      <c r="F515" s="12"/>
      <c r="G515" s="12"/>
      <c r="H515" s="12"/>
      <c r="I515" s="12"/>
    </row>
    <row r="516" spans="4:9" x14ac:dyDescent="0.6">
      <c r="D516" s="12"/>
      <c r="E516" s="12"/>
      <c r="F516" s="12"/>
      <c r="G516" s="12"/>
      <c r="H516" s="12"/>
      <c r="I516" s="12"/>
    </row>
    <row r="517" spans="4:9" x14ac:dyDescent="0.6">
      <c r="D517" s="12"/>
      <c r="E517" s="12"/>
      <c r="F517" s="12"/>
      <c r="G517" s="12"/>
      <c r="H517" s="12"/>
      <c r="I517" s="12"/>
    </row>
    <row r="518" spans="4:9" x14ac:dyDescent="0.6">
      <c r="D518" s="12"/>
      <c r="E518" s="12"/>
      <c r="F518" s="12"/>
      <c r="G518" s="12"/>
      <c r="H518" s="12"/>
      <c r="I518" s="12"/>
    </row>
    <row r="519" spans="4:9" x14ac:dyDescent="0.6">
      <c r="D519" s="12"/>
      <c r="E519" s="12"/>
      <c r="F519" s="12"/>
      <c r="G519" s="12"/>
      <c r="H519" s="12"/>
      <c r="I519" s="12"/>
    </row>
    <row r="520" spans="4:9" x14ac:dyDescent="0.6">
      <c r="D520" s="12"/>
      <c r="E520" s="12"/>
      <c r="F520" s="12"/>
      <c r="G520" s="12"/>
      <c r="H520" s="12"/>
      <c r="I520" s="12"/>
    </row>
    <row r="521" spans="4:9" x14ac:dyDescent="0.6">
      <c r="D521" s="12"/>
      <c r="E521" s="12"/>
      <c r="F521" s="12"/>
      <c r="G521" s="12"/>
      <c r="H521" s="12"/>
      <c r="I521" s="12"/>
    </row>
    <row r="522" spans="4:9" x14ac:dyDescent="0.6">
      <c r="D522" s="12"/>
      <c r="E522" s="12"/>
      <c r="F522" s="12"/>
      <c r="G522" s="12"/>
      <c r="H522" s="12"/>
      <c r="I522" s="12"/>
    </row>
    <row r="523" spans="4:9" x14ac:dyDescent="0.6">
      <c r="D523" s="12"/>
      <c r="E523" s="12"/>
      <c r="F523" s="12"/>
      <c r="G523" s="12"/>
      <c r="H523" s="12"/>
      <c r="I523" s="12"/>
    </row>
    <row r="524" spans="4:9" x14ac:dyDescent="0.6">
      <c r="D524" s="12"/>
      <c r="E524" s="12"/>
      <c r="F524" s="12"/>
      <c r="G524" s="12"/>
      <c r="H524" s="12"/>
      <c r="I524" s="12"/>
    </row>
    <row r="525" spans="4:9" x14ac:dyDescent="0.6">
      <c r="D525" s="12"/>
      <c r="E525" s="12"/>
      <c r="F525" s="12"/>
      <c r="G525" s="12"/>
      <c r="H525" s="12"/>
      <c r="I525" s="12"/>
    </row>
    <row r="526" spans="4:9" x14ac:dyDescent="0.6">
      <c r="D526" s="12"/>
      <c r="E526" s="12"/>
      <c r="F526" s="12"/>
      <c r="G526" s="12"/>
      <c r="H526" s="12"/>
      <c r="I526" s="12"/>
    </row>
    <row r="527" spans="4:9" x14ac:dyDescent="0.6">
      <c r="D527" s="12"/>
      <c r="E527" s="12"/>
      <c r="F527" s="12"/>
      <c r="G527" s="12"/>
      <c r="H527" s="12"/>
      <c r="I527" s="12"/>
    </row>
    <row r="528" spans="4:9" x14ac:dyDescent="0.6">
      <c r="D528" s="12"/>
      <c r="E528" s="12"/>
      <c r="F528" s="12"/>
      <c r="G528" s="12"/>
      <c r="H528" s="12"/>
      <c r="I528" s="12"/>
    </row>
    <row r="529" spans="4:9" x14ac:dyDescent="0.6">
      <c r="D529" s="12"/>
      <c r="E529" s="12"/>
      <c r="F529" s="12"/>
      <c r="G529" s="12"/>
      <c r="H529" s="12"/>
      <c r="I529" s="12"/>
    </row>
    <row r="530" spans="4:9" x14ac:dyDescent="0.6">
      <c r="D530" s="12"/>
      <c r="E530" s="12"/>
      <c r="F530" s="12"/>
      <c r="G530" s="12"/>
      <c r="H530" s="12"/>
      <c r="I530" s="12"/>
    </row>
    <row r="531" spans="4:9" x14ac:dyDescent="0.6">
      <c r="D531" s="12"/>
      <c r="E531" s="12"/>
      <c r="F531" s="12"/>
      <c r="G531" s="12"/>
      <c r="H531" s="12"/>
      <c r="I531" s="12"/>
    </row>
    <row r="532" spans="4:9" x14ac:dyDescent="0.6">
      <c r="D532" s="12"/>
      <c r="E532" s="12"/>
      <c r="F532" s="12"/>
      <c r="G532" s="12"/>
      <c r="H532" s="12"/>
      <c r="I532" s="12"/>
    </row>
    <row r="533" spans="4:9" x14ac:dyDescent="0.6">
      <c r="D533" s="12"/>
      <c r="E533" s="12"/>
      <c r="F533" s="12"/>
      <c r="G533" s="12"/>
      <c r="H533" s="12"/>
      <c r="I533" s="12"/>
    </row>
    <row r="534" spans="4:9" x14ac:dyDescent="0.6">
      <c r="D534" s="12"/>
      <c r="E534" s="12"/>
      <c r="F534" s="12"/>
      <c r="G534" s="12"/>
      <c r="H534" s="12"/>
      <c r="I534" s="12"/>
    </row>
    <row r="535" spans="4:9" x14ac:dyDescent="0.6">
      <c r="D535" s="12"/>
      <c r="E535" s="12"/>
      <c r="F535" s="12"/>
      <c r="G535" s="12"/>
      <c r="H535" s="12"/>
      <c r="I535" s="12"/>
    </row>
    <row r="536" spans="4:9" x14ac:dyDescent="0.6">
      <c r="D536" s="12"/>
      <c r="E536" s="12"/>
      <c r="F536" s="12"/>
      <c r="G536" s="12"/>
      <c r="H536" s="12"/>
      <c r="I536" s="12"/>
    </row>
    <row r="537" spans="4:9" x14ac:dyDescent="0.6">
      <c r="D537" s="12"/>
      <c r="E537" s="12"/>
      <c r="F537" s="12"/>
      <c r="G537" s="12"/>
      <c r="H537" s="12"/>
      <c r="I537" s="12"/>
    </row>
    <row r="538" spans="4:9" x14ac:dyDescent="0.6">
      <c r="D538" s="12"/>
      <c r="E538" s="12"/>
      <c r="F538" s="12"/>
      <c r="G538" s="12"/>
      <c r="H538" s="12"/>
      <c r="I538" s="12"/>
    </row>
    <row r="539" spans="4:9" x14ac:dyDescent="0.6">
      <c r="D539" s="12"/>
      <c r="E539" s="12"/>
      <c r="F539" s="12"/>
      <c r="G539" s="12"/>
      <c r="H539" s="12"/>
      <c r="I539" s="12"/>
    </row>
    <row r="540" spans="4:9" x14ac:dyDescent="0.6">
      <c r="D540" s="12"/>
      <c r="E540" s="12"/>
      <c r="F540" s="12"/>
      <c r="G540" s="12"/>
      <c r="H540" s="12"/>
      <c r="I540" s="12"/>
    </row>
    <row r="541" spans="4:9" x14ac:dyDescent="0.6">
      <c r="D541" s="12"/>
      <c r="E541" s="12"/>
      <c r="F541" s="12"/>
      <c r="G541" s="12"/>
      <c r="H541" s="12"/>
      <c r="I541" s="12"/>
    </row>
    <row r="542" spans="4:9" x14ac:dyDescent="0.6">
      <c r="D542" s="12"/>
      <c r="E542" s="12"/>
      <c r="F542" s="12"/>
      <c r="G542" s="12"/>
      <c r="H542" s="12"/>
      <c r="I542" s="12"/>
    </row>
    <row r="543" spans="4:9" x14ac:dyDescent="0.6">
      <c r="D543" s="12"/>
      <c r="E543" s="12"/>
      <c r="F543" s="12"/>
      <c r="G543" s="12"/>
      <c r="H543" s="12"/>
      <c r="I543" s="12"/>
    </row>
    <row r="544" spans="4:9" x14ac:dyDescent="0.6">
      <c r="D544" s="12"/>
      <c r="E544" s="12"/>
      <c r="F544" s="12"/>
      <c r="G544" s="12"/>
      <c r="H544" s="12"/>
      <c r="I544" s="12"/>
    </row>
    <row r="545" spans="4:9" x14ac:dyDescent="0.6">
      <c r="D545" s="12"/>
      <c r="E545" s="12"/>
      <c r="F545" s="12"/>
      <c r="G545" s="12"/>
      <c r="H545" s="12"/>
      <c r="I545" s="12"/>
    </row>
    <row r="546" spans="4:9" x14ac:dyDescent="0.6">
      <c r="D546" s="12"/>
      <c r="E546" s="12"/>
      <c r="F546" s="12"/>
      <c r="G546" s="12"/>
      <c r="H546" s="12"/>
      <c r="I546" s="12"/>
    </row>
    <row r="547" spans="4:9" x14ac:dyDescent="0.6">
      <c r="D547" s="12"/>
      <c r="E547" s="12"/>
      <c r="F547" s="12"/>
      <c r="G547" s="12"/>
      <c r="H547" s="12"/>
      <c r="I547" s="12"/>
    </row>
    <row r="548" spans="4:9" x14ac:dyDescent="0.6">
      <c r="D548" s="12"/>
      <c r="E548" s="12"/>
      <c r="F548" s="12"/>
      <c r="G548" s="12"/>
      <c r="H548" s="12"/>
      <c r="I548" s="12"/>
    </row>
    <row r="549" spans="4:9" x14ac:dyDescent="0.6">
      <c r="D549" s="12"/>
      <c r="E549" s="12"/>
      <c r="F549" s="12"/>
      <c r="G549" s="12"/>
      <c r="H549" s="12"/>
      <c r="I549" s="12"/>
    </row>
    <row r="550" spans="4:9" x14ac:dyDescent="0.6">
      <c r="D550" s="12"/>
      <c r="E550" s="12"/>
      <c r="F550" s="12"/>
      <c r="G550" s="12"/>
      <c r="H550" s="12"/>
      <c r="I550" s="12"/>
    </row>
    <row r="551" spans="4:9" x14ac:dyDescent="0.6">
      <c r="D551" s="12"/>
      <c r="E551" s="12"/>
      <c r="F551" s="12"/>
      <c r="G551" s="12"/>
      <c r="H551" s="12"/>
      <c r="I551" s="12"/>
    </row>
    <row r="552" spans="4:9" x14ac:dyDescent="0.6">
      <c r="D552" s="12"/>
      <c r="E552" s="12"/>
      <c r="F552" s="12"/>
      <c r="G552" s="12"/>
      <c r="H552" s="12"/>
      <c r="I552" s="12"/>
    </row>
    <row r="553" spans="4:9" x14ac:dyDescent="0.6">
      <c r="D553" s="12"/>
      <c r="E553" s="12"/>
      <c r="F553" s="12"/>
      <c r="G553" s="12"/>
      <c r="H553" s="12"/>
      <c r="I553" s="12"/>
    </row>
    <row r="554" spans="4:9" x14ac:dyDescent="0.6">
      <c r="D554" s="12"/>
      <c r="E554" s="12"/>
      <c r="F554" s="12"/>
      <c r="G554" s="12"/>
      <c r="H554" s="12"/>
      <c r="I554" s="12"/>
    </row>
    <row r="555" spans="4:9" x14ac:dyDescent="0.6">
      <c r="D555" s="12"/>
      <c r="E555" s="12"/>
      <c r="F555" s="12"/>
      <c r="G555" s="12"/>
      <c r="H555" s="12"/>
      <c r="I555" s="12"/>
    </row>
    <row r="556" spans="4:9" x14ac:dyDescent="0.6">
      <c r="D556" s="12"/>
      <c r="E556" s="12"/>
      <c r="F556" s="12"/>
      <c r="G556" s="12"/>
      <c r="H556" s="12"/>
      <c r="I556" s="12"/>
    </row>
    <row r="557" spans="4:9" x14ac:dyDescent="0.6">
      <c r="D557" s="12"/>
      <c r="E557" s="12"/>
      <c r="F557" s="12"/>
      <c r="G557" s="12"/>
      <c r="H557" s="12"/>
      <c r="I557" s="12"/>
    </row>
    <row r="558" spans="4:9" x14ac:dyDescent="0.6">
      <c r="D558" s="12"/>
      <c r="E558" s="12"/>
      <c r="F558" s="12"/>
      <c r="G558" s="12"/>
      <c r="H558" s="12"/>
      <c r="I558" s="12"/>
    </row>
    <row r="559" spans="4:9" x14ac:dyDescent="0.6">
      <c r="D559" s="12"/>
      <c r="E559" s="12"/>
      <c r="F559" s="12"/>
      <c r="G559" s="12"/>
      <c r="H559" s="12"/>
      <c r="I559" s="12"/>
    </row>
    <row r="560" spans="4:9" x14ac:dyDescent="0.6">
      <c r="D560" s="12"/>
      <c r="E560" s="12"/>
      <c r="F560" s="12"/>
      <c r="G560" s="12"/>
      <c r="H560" s="12"/>
      <c r="I560" s="12"/>
    </row>
    <row r="561" spans="4:9" x14ac:dyDescent="0.6">
      <c r="D561" s="12"/>
      <c r="E561" s="12"/>
      <c r="F561" s="12"/>
      <c r="G561" s="12"/>
      <c r="H561" s="12"/>
      <c r="I561" s="12"/>
    </row>
    <row r="562" spans="4:9" x14ac:dyDescent="0.6">
      <c r="D562" s="12"/>
      <c r="E562" s="12"/>
      <c r="F562" s="12"/>
      <c r="G562" s="12"/>
      <c r="H562" s="12"/>
      <c r="I562" s="12"/>
    </row>
    <row r="563" spans="4:9" x14ac:dyDescent="0.6">
      <c r="D563" s="12"/>
      <c r="E563" s="12"/>
      <c r="F563" s="12"/>
      <c r="G563" s="12"/>
      <c r="H563" s="12"/>
      <c r="I563" s="12"/>
    </row>
    <row r="564" spans="4:9" x14ac:dyDescent="0.6">
      <c r="D564" s="12"/>
      <c r="E564" s="12"/>
      <c r="F564" s="12"/>
      <c r="G564" s="12"/>
      <c r="H564" s="12"/>
      <c r="I564" s="12"/>
    </row>
    <row r="565" spans="4:9" x14ac:dyDescent="0.6">
      <c r="D565" s="12"/>
      <c r="E565" s="12"/>
      <c r="F565" s="12"/>
      <c r="G565" s="12"/>
      <c r="H565" s="12"/>
      <c r="I565" s="12"/>
    </row>
    <row r="566" spans="4:9" x14ac:dyDescent="0.6">
      <c r="D566" s="12"/>
      <c r="E566" s="12"/>
      <c r="F566" s="12"/>
      <c r="G566" s="12"/>
      <c r="H566" s="12"/>
      <c r="I566" s="12"/>
    </row>
    <row r="567" spans="4:9" x14ac:dyDescent="0.6">
      <c r="D567" s="12"/>
      <c r="E567" s="12"/>
      <c r="F567" s="12"/>
      <c r="G567" s="12"/>
      <c r="H567" s="12"/>
      <c r="I567" s="12"/>
    </row>
    <row r="568" spans="4:9" x14ac:dyDescent="0.6">
      <c r="D568" s="12"/>
      <c r="E568" s="12"/>
      <c r="F568" s="12"/>
      <c r="G568" s="12"/>
      <c r="H568" s="12"/>
      <c r="I568" s="12"/>
    </row>
    <row r="569" spans="4:9" x14ac:dyDescent="0.6">
      <c r="D569" s="12"/>
      <c r="E569" s="12"/>
      <c r="F569" s="12"/>
      <c r="G569" s="12"/>
      <c r="H569" s="12"/>
      <c r="I569" s="12"/>
    </row>
    <row r="570" spans="4:9" x14ac:dyDescent="0.6">
      <c r="D570" s="12"/>
      <c r="E570" s="12"/>
      <c r="F570" s="12"/>
      <c r="G570" s="12"/>
      <c r="H570" s="12"/>
      <c r="I570" s="12"/>
    </row>
    <row r="571" spans="4:9" x14ac:dyDescent="0.6">
      <c r="D571" s="12"/>
      <c r="E571" s="12"/>
      <c r="F571" s="12"/>
      <c r="G571" s="12"/>
      <c r="H571" s="12"/>
      <c r="I571" s="12"/>
    </row>
    <row r="572" spans="4:9" x14ac:dyDescent="0.6">
      <c r="D572" s="12"/>
      <c r="E572" s="12"/>
      <c r="F572" s="12"/>
      <c r="G572" s="12"/>
      <c r="H572" s="12"/>
      <c r="I572" s="12"/>
    </row>
    <row r="573" spans="4:9" x14ac:dyDescent="0.6">
      <c r="D573" s="12"/>
      <c r="E573" s="12"/>
      <c r="F573" s="12"/>
      <c r="G573" s="12"/>
      <c r="H573" s="12"/>
      <c r="I573" s="12"/>
    </row>
    <row r="574" spans="4:9" x14ac:dyDescent="0.6">
      <c r="D574" s="12"/>
      <c r="E574" s="12"/>
      <c r="F574" s="12"/>
      <c r="G574" s="12"/>
      <c r="H574" s="12"/>
      <c r="I574" s="12"/>
    </row>
    <row r="575" spans="4:9" x14ac:dyDescent="0.6">
      <c r="D575" s="12"/>
      <c r="E575" s="12"/>
      <c r="F575" s="12"/>
      <c r="G575" s="12"/>
      <c r="H575" s="12"/>
      <c r="I575" s="12"/>
    </row>
    <row r="576" spans="4:9" x14ac:dyDescent="0.6">
      <c r="D576" s="12"/>
      <c r="E576" s="12"/>
      <c r="F576" s="12"/>
      <c r="G576" s="12"/>
      <c r="H576" s="12"/>
      <c r="I576" s="12"/>
    </row>
    <row r="577" spans="4:9" x14ac:dyDescent="0.6">
      <c r="D577" s="12"/>
      <c r="E577" s="12"/>
      <c r="F577" s="12"/>
      <c r="G577" s="12"/>
      <c r="H577" s="12"/>
      <c r="I577" s="12"/>
    </row>
    <row r="578" spans="4:9" x14ac:dyDescent="0.6">
      <c r="D578" s="12"/>
      <c r="E578" s="12"/>
      <c r="F578" s="12"/>
      <c r="G578" s="12"/>
      <c r="H578" s="12"/>
      <c r="I578" s="12"/>
    </row>
    <row r="579" spans="4:9" x14ac:dyDescent="0.6">
      <c r="D579" s="12"/>
      <c r="E579" s="12"/>
      <c r="F579" s="12"/>
      <c r="G579" s="12"/>
      <c r="H579" s="12"/>
      <c r="I579" s="12"/>
    </row>
    <row r="580" spans="4:9" x14ac:dyDescent="0.6">
      <c r="D580" s="12"/>
      <c r="E580" s="12"/>
      <c r="F580" s="12"/>
      <c r="G580" s="12"/>
      <c r="H580" s="12"/>
      <c r="I580" s="12"/>
    </row>
    <row r="581" spans="4:9" x14ac:dyDescent="0.6">
      <c r="D581" s="12"/>
      <c r="E581" s="12"/>
      <c r="F581" s="12"/>
      <c r="G581" s="12"/>
      <c r="H581" s="12"/>
      <c r="I581" s="12"/>
    </row>
    <row r="582" spans="4:9" x14ac:dyDescent="0.6">
      <c r="D582" s="12"/>
      <c r="E582" s="12"/>
      <c r="F582" s="12"/>
      <c r="G582" s="12"/>
      <c r="H582" s="12"/>
      <c r="I582" s="12"/>
    </row>
    <row r="583" spans="4:9" x14ac:dyDescent="0.6">
      <c r="D583" s="12"/>
      <c r="E583" s="12"/>
      <c r="F583" s="12"/>
      <c r="G583" s="12"/>
      <c r="H583" s="12"/>
      <c r="I583" s="12"/>
    </row>
    <row r="584" spans="4:9" x14ac:dyDescent="0.6">
      <c r="D584" s="12"/>
      <c r="E584" s="12"/>
      <c r="F584" s="12"/>
      <c r="G584" s="12"/>
      <c r="H584" s="12"/>
      <c r="I584" s="12"/>
    </row>
    <row r="585" spans="4:9" x14ac:dyDescent="0.6">
      <c r="D585" s="12"/>
      <c r="E585" s="12"/>
      <c r="F585" s="12"/>
      <c r="G585" s="12"/>
      <c r="H585" s="12"/>
      <c r="I585" s="12"/>
    </row>
    <row r="586" spans="4:9" x14ac:dyDescent="0.6">
      <c r="D586" s="12"/>
      <c r="E586" s="12"/>
      <c r="F586" s="12"/>
      <c r="G586" s="12"/>
      <c r="H586" s="12"/>
      <c r="I586" s="12"/>
    </row>
    <row r="587" spans="4:9" x14ac:dyDescent="0.6">
      <c r="D587" s="12"/>
      <c r="E587" s="12"/>
      <c r="F587" s="12"/>
      <c r="G587" s="12"/>
      <c r="H587" s="12"/>
      <c r="I587" s="12"/>
    </row>
    <row r="588" spans="4:9" x14ac:dyDescent="0.6">
      <c r="D588" s="12"/>
      <c r="E588" s="12"/>
      <c r="F588" s="12"/>
      <c r="G588" s="12"/>
      <c r="H588" s="12"/>
      <c r="I588" s="12"/>
    </row>
    <row r="589" spans="4:9" x14ac:dyDescent="0.6">
      <c r="D589" s="12"/>
      <c r="E589" s="12"/>
      <c r="F589" s="12"/>
      <c r="G589" s="12"/>
      <c r="H589" s="12"/>
      <c r="I589" s="12"/>
    </row>
    <row r="590" spans="4:9" x14ac:dyDescent="0.6">
      <c r="D590" s="12"/>
      <c r="E590" s="12"/>
      <c r="F590" s="12"/>
      <c r="G590" s="12"/>
      <c r="H590" s="12"/>
      <c r="I590" s="12"/>
    </row>
    <row r="591" spans="4:9" x14ac:dyDescent="0.6">
      <c r="D591" s="12"/>
      <c r="E591" s="12"/>
      <c r="F591" s="12"/>
      <c r="G591" s="12"/>
      <c r="H591" s="12"/>
      <c r="I591" s="12"/>
    </row>
    <row r="592" spans="4:9" x14ac:dyDescent="0.6">
      <c r="D592" s="12"/>
      <c r="E592" s="12"/>
      <c r="F592" s="12"/>
      <c r="G592" s="12"/>
      <c r="H592" s="12"/>
      <c r="I592" s="12"/>
    </row>
    <row r="593" spans="4:9" x14ac:dyDescent="0.6">
      <c r="D593" s="12"/>
      <c r="E593" s="12"/>
      <c r="F593" s="12"/>
      <c r="G593" s="12"/>
      <c r="H593" s="12"/>
      <c r="I593" s="12"/>
    </row>
    <row r="594" spans="4:9" x14ac:dyDescent="0.6">
      <c r="D594" s="12"/>
      <c r="E594" s="12"/>
      <c r="F594" s="12"/>
      <c r="G594" s="12"/>
      <c r="H594" s="12"/>
      <c r="I594" s="12"/>
    </row>
    <row r="595" spans="4:9" x14ac:dyDescent="0.6">
      <c r="D595" s="12"/>
      <c r="E595" s="12"/>
      <c r="F595" s="12"/>
      <c r="G595" s="12"/>
      <c r="H595" s="12"/>
      <c r="I595" s="12"/>
    </row>
    <row r="596" spans="4:9" x14ac:dyDescent="0.6">
      <c r="D596" s="12"/>
      <c r="E596" s="12"/>
      <c r="F596" s="12"/>
      <c r="G596" s="12"/>
      <c r="H596" s="12"/>
      <c r="I596" s="12"/>
    </row>
    <row r="597" spans="4:9" x14ac:dyDescent="0.6">
      <c r="D597" s="12"/>
      <c r="E597" s="12"/>
      <c r="F597" s="12"/>
      <c r="G597" s="12"/>
      <c r="H597" s="12"/>
      <c r="I597" s="12"/>
    </row>
    <row r="598" spans="4:9" x14ac:dyDescent="0.6">
      <c r="D598" s="12"/>
      <c r="E598" s="12"/>
      <c r="F598" s="12"/>
      <c r="G598" s="12"/>
      <c r="H598" s="12"/>
      <c r="I598" s="12"/>
    </row>
    <row r="599" spans="4:9" x14ac:dyDescent="0.6">
      <c r="D599" s="12"/>
      <c r="E599" s="12"/>
      <c r="F599" s="12"/>
      <c r="G599" s="12"/>
      <c r="H599" s="12"/>
      <c r="I599" s="12"/>
    </row>
    <row r="600" spans="4:9" x14ac:dyDescent="0.6">
      <c r="D600" s="12"/>
      <c r="E600" s="12"/>
      <c r="F600" s="12"/>
      <c r="G600" s="12"/>
      <c r="H600" s="12"/>
      <c r="I600" s="12"/>
    </row>
  </sheetData>
  <mergeCells count="28">
    <mergeCell ref="F102:I102"/>
    <mergeCell ref="Y103:AC103"/>
    <mergeCell ref="A107:B107"/>
    <mergeCell ref="P107:U107"/>
    <mergeCell ref="Y117:AC117"/>
    <mergeCell ref="A121:B121"/>
    <mergeCell ref="E121:I121"/>
    <mergeCell ref="A2:AG2"/>
    <mergeCell ref="A3:AG3"/>
    <mergeCell ref="A4:AG4"/>
    <mergeCell ref="A5:A8"/>
    <mergeCell ref="B5:B8"/>
    <mergeCell ref="D5:J5"/>
    <mergeCell ref="AG5:AG8"/>
    <mergeCell ref="D6:D7"/>
    <mergeCell ref="R6:R7"/>
    <mergeCell ref="S6:S7"/>
    <mergeCell ref="Y6:Y7"/>
    <mergeCell ref="F116:I116"/>
    <mergeCell ref="Y101:Z101"/>
    <mergeCell ref="A1:AG1"/>
    <mergeCell ref="E6:E7"/>
    <mergeCell ref="K6:K7"/>
    <mergeCell ref="L6:L7"/>
    <mergeCell ref="K5:Q5"/>
    <mergeCell ref="R5:X5"/>
    <mergeCell ref="Y5:AE5"/>
    <mergeCell ref="Z6:Z7"/>
  </mergeCells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1FD6-8421-4ACD-85A0-6BE5757161F3}">
  <dimension ref="A1:J500"/>
  <sheetViews>
    <sheetView zoomScale="80" zoomScaleNormal="80" workbookViewId="0">
      <selection sqref="A1:I500"/>
    </sheetView>
  </sheetViews>
  <sheetFormatPr defaultRowHeight="13.8" x14ac:dyDescent="0.25"/>
  <cols>
    <col min="1" max="1" width="6.296875" customWidth="1"/>
    <col min="2" max="2" width="28.5" customWidth="1"/>
    <col min="3" max="3" width="20.59765625" customWidth="1"/>
    <col min="4" max="4" width="10.796875" bestFit="1" customWidth="1"/>
    <col min="5" max="5" width="9.69921875" customWidth="1"/>
    <col min="7" max="7" width="10.796875" bestFit="1" customWidth="1"/>
    <col min="8" max="8" width="9.8984375" bestFit="1" customWidth="1"/>
    <col min="9" max="9" width="10.69921875" customWidth="1"/>
  </cols>
  <sheetData>
    <row r="1" spans="1:9" ht="21" x14ac:dyDescent="0.6">
      <c r="A1" s="825" t="s">
        <v>234</v>
      </c>
      <c r="B1" s="825"/>
      <c r="C1" s="825"/>
      <c r="D1" s="825"/>
      <c r="E1" s="825"/>
      <c r="F1" s="825"/>
      <c r="G1" s="825"/>
      <c r="H1" s="825"/>
      <c r="I1" s="825"/>
    </row>
    <row r="2" spans="1:9" ht="21" x14ac:dyDescent="0.6">
      <c r="A2" s="825" t="s">
        <v>257</v>
      </c>
      <c r="B2" s="825"/>
      <c r="C2" s="825"/>
      <c r="D2" s="825"/>
      <c r="E2" s="825"/>
      <c r="F2" s="825"/>
      <c r="G2" s="825"/>
      <c r="H2" s="825"/>
      <c r="I2" s="825"/>
    </row>
    <row r="3" spans="1:9" ht="21" x14ac:dyDescent="0.6">
      <c r="A3" s="825" t="s">
        <v>0</v>
      </c>
      <c r="B3" s="825"/>
      <c r="C3" s="825"/>
      <c r="D3" s="825"/>
      <c r="E3" s="825"/>
      <c r="F3" s="825"/>
      <c r="G3" s="825"/>
      <c r="H3" s="825"/>
      <c r="I3" s="825"/>
    </row>
    <row r="4" spans="1:9" ht="21" x14ac:dyDescent="0.55000000000000004">
      <c r="A4" s="457"/>
      <c r="B4" s="842" t="str">
        <f>+[7]งบประจำและงบกลยุทธ์!A4</f>
        <v>ประจำเดือนเมษายน  2569</v>
      </c>
      <c r="C4" s="842"/>
      <c r="D4" s="842"/>
      <c r="E4" s="842"/>
      <c r="F4" s="842"/>
      <c r="G4" s="842"/>
      <c r="H4" s="842"/>
      <c r="I4" s="628" t="s">
        <v>123</v>
      </c>
    </row>
    <row r="5" spans="1:9" ht="42" x14ac:dyDescent="0.25">
      <c r="A5" s="161" t="s">
        <v>22</v>
      </c>
      <c r="B5" s="162" t="s">
        <v>23</v>
      </c>
      <c r="C5" s="35" t="s">
        <v>36</v>
      </c>
      <c r="D5" s="34" t="s">
        <v>21</v>
      </c>
      <c r="E5" s="36" t="s">
        <v>3</v>
      </c>
      <c r="F5" s="37" t="s">
        <v>37</v>
      </c>
      <c r="G5" s="36" t="s">
        <v>24</v>
      </c>
      <c r="H5" s="36" t="s">
        <v>5</v>
      </c>
      <c r="I5" s="38" t="s">
        <v>6</v>
      </c>
    </row>
    <row r="6" spans="1:9" ht="18.600000000000001" customHeight="1" x14ac:dyDescent="0.25">
      <c r="A6" s="699" t="str">
        <f>+[7]ระบบการควบคุมฯ!A7</f>
        <v>ก</v>
      </c>
      <c r="B6" s="700" t="str">
        <f>+[7]ระบบการควบคุมฯ!B7</f>
        <v xml:space="preserve">แผนงานบุคลากรภาครัฐ </v>
      </c>
      <c r="C6" s="701" t="str">
        <f>+[7]ระบบการควบคุมฯ!C7 [7]ระบบการควบคุมฯ!C7</f>
        <v>20004 1400 0800</v>
      </c>
      <c r="D6" s="702">
        <f>+D7</f>
        <v>7675700</v>
      </c>
      <c r="E6" s="702">
        <f t="shared" ref="E6:H7" si="0">+E7</f>
        <v>0</v>
      </c>
      <c r="F6" s="702">
        <f t="shared" si="0"/>
        <v>0</v>
      </c>
      <c r="G6" s="702">
        <f t="shared" si="0"/>
        <v>5023072.5199999996</v>
      </c>
      <c r="H6" s="702">
        <f t="shared" si="0"/>
        <v>2652627.48</v>
      </c>
      <c r="I6" s="703"/>
    </row>
    <row r="7" spans="1:9" ht="18.600000000000001" customHeight="1" x14ac:dyDescent="0.25">
      <c r="A7" s="629">
        <f>+[7]ระบบการควบคุมฯ!A8</f>
        <v>1</v>
      </c>
      <c r="B7" s="165" t="str">
        <f>+[7]ระบบการควบคุมฯ!B8</f>
        <v>ผลผลิตรายการค่าใช้จ่ายบุคลากรภาครัฐ ยกระดับคุณภาพการศึกษาและการเรียนรู้ตลอดชีวิต</v>
      </c>
      <c r="C7" s="165" t="str">
        <f>+[7]ระบบการควบคุมฯ!C8</f>
        <v>20004 1400 0800</v>
      </c>
      <c r="D7" s="166">
        <f>+D8</f>
        <v>7675700</v>
      </c>
      <c r="E7" s="166">
        <f t="shared" si="0"/>
        <v>0</v>
      </c>
      <c r="F7" s="166">
        <f t="shared" si="0"/>
        <v>0</v>
      </c>
      <c r="G7" s="166">
        <f t="shared" si="0"/>
        <v>5023072.5199999996</v>
      </c>
      <c r="H7" s="166">
        <f t="shared" si="0"/>
        <v>2652627.48</v>
      </c>
      <c r="I7" s="167"/>
    </row>
    <row r="8" spans="1:9" ht="18.600000000000001" customHeight="1" x14ac:dyDescent="0.25">
      <c r="A8" s="176">
        <f>+[7]ระบบการควบคุมฯ!A10</f>
        <v>1.1000000000000001</v>
      </c>
      <c r="B8" s="39" t="str">
        <f>+[7]ระบบการควบคุมฯ!B10</f>
        <v>กิจกรรมค่าใช้จ่ายบุคลากรภาครัฐของสำนักงานคณะกรรมการการศึกษาขั้นพื้นฐาน</v>
      </c>
      <c r="C8" s="40" t="str">
        <f>+[7]ระบบการควบคุมฯ!C10</f>
        <v>20004 69 79456 00000</v>
      </c>
      <c r="D8" s="177">
        <f>+D9+D15</f>
        <v>7675700</v>
      </c>
      <c r="E8" s="177">
        <f>+E9+E15</f>
        <v>0</v>
      </c>
      <c r="F8" s="177">
        <f>+F9+F15</f>
        <v>0</v>
      </c>
      <c r="G8" s="177">
        <f>+G9+G15</f>
        <v>5023072.5199999996</v>
      </c>
      <c r="H8" s="177">
        <f>+H9+H15</f>
        <v>2652627.48</v>
      </c>
      <c r="I8" s="168"/>
    </row>
    <row r="9" spans="1:9" ht="18.600000000000001" x14ac:dyDescent="0.25">
      <c r="A9" s="169"/>
      <c r="B9" s="191" t="str">
        <f>+[7]ระบบการควบคุมฯ!B12</f>
        <v>งบบุคลากร  6911150</v>
      </c>
      <c r="C9" s="41" t="str">
        <f>+[7]ระบบการควบคุมฯ!C12</f>
        <v>20004 14000800 1000000</v>
      </c>
      <c r="D9" s="170">
        <f>SUM(D10:D14)</f>
        <v>5976000</v>
      </c>
      <c r="E9" s="170">
        <f t="shared" ref="E9:H9" si="1">SUM(E10:E14)</f>
        <v>0</v>
      </c>
      <c r="F9" s="170">
        <f t="shared" si="1"/>
        <v>0</v>
      </c>
      <c r="G9" s="170">
        <f t="shared" si="1"/>
        <v>3984542.94</v>
      </c>
      <c r="H9" s="170">
        <f t="shared" si="1"/>
        <v>1991457.06</v>
      </c>
      <c r="I9" s="171"/>
    </row>
    <row r="10" spans="1:9" ht="55.8" x14ac:dyDescent="0.25">
      <c r="A10" s="173" t="str">
        <f>+[7]ระบบการควบคุมฯ!A14</f>
        <v>1.1.1</v>
      </c>
      <c r="B10" s="44" t="str">
        <f>+[7]ระบบการควบคุมฯ!B14</f>
        <v>ค่าตอบแทนพนักงานราชการ 22 อัตรา  5 เดือน(ต.ค.68 - ก.พ 69) 2,895,000 บาท</v>
      </c>
      <c r="C10" s="56" t="str">
        <f>+[7]ระบบการควบคุมฯ!C14</f>
        <v>ศธ 04002/ว46528 ลว.14 ต.ค.68 ครั้งที่ 2</v>
      </c>
      <c r="D10" s="174">
        <f>+[7]ระบบการควบคุมฯ!F14</f>
        <v>5976000</v>
      </c>
      <c r="E10" s="174">
        <f>+[7]ระบบการควบคุมฯ!G14+[7]ระบบการควบคุมฯ!H14</f>
        <v>0</v>
      </c>
      <c r="F10" s="174">
        <f>+[7]ระบบการควบคุมฯ!I14+[7]ระบบการควบคุมฯ!J14</f>
        <v>0</v>
      </c>
      <c r="G10" s="174">
        <f>+[7]ระบบการควบคุมฯ!K14+[7]ระบบการควบคุมฯ!L14</f>
        <v>3984542.94</v>
      </c>
      <c r="H10" s="175">
        <f>+D10-E10-F10-G10</f>
        <v>1991457.06</v>
      </c>
      <c r="I10" s="46" t="s">
        <v>14</v>
      </c>
    </row>
    <row r="11" spans="1:9" ht="93" hidden="1" customHeight="1" x14ac:dyDescent="0.25">
      <c r="A11" s="173" t="str">
        <f>+[7]ระบบการควบคุมฯ!A15</f>
        <v>1.1.1.1</v>
      </c>
      <c r="B11" s="44" t="str">
        <f>+[7]ระบบการควบคุมฯ!B15</f>
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</c>
      <c r="C11" s="56" t="str">
        <f>+[7]ระบบการควบคุมฯ!C15</f>
        <v>ศธ 04002/ว50977 ลว. 22 ธ.ค.68 ครั้งที่ 172</v>
      </c>
      <c r="D11" s="174"/>
      <c r="E11" s="174"/>
      <c r="F11" s="174"/>
      <c r="G11" s="174"/>
      <c r="H11" s="175"/>
      <c r="I11" s="46"/>
    </row>
    <row r="12" spans="1:9" ht="74.400000000000006" hidden="1" customHeight="1" x14ac:dyDescent="0.25">
      <c r="A12" s="173" t="str">
        <f>+[7]ระบบการควบคุมฯ!A16</f>
        <v>1.1.1.2</v>
      </c>
      <c r="B12" s="44" t="str">
        <f>+[7]ระบบการควบคุมฯ!B16</f>
        <v xml:space="preserve">ค่าตอบแทนพนักงานราชการ 22 อัตรา 5 เดือน (มีค-กค 69) 2,965,000 บาท </v>
      </c>
      <c r="C12" s="630" t="str">
        <f>+[7]ระบบการควบคุมฯ!C16</f>
        <v>ศธ 04002/ว4964 ลว. 23 มีค 69 ครั้งที่ 386</v>
      </c>
      <c r="D12" s="174"/>
      <c r="E12" s="174"/>
      <c r="F12" s="174"/>
      <c r="G12" s="174"/>
      <c r="H12" s="175"/>
      <c r="I12" s="46"/>
    </row>
    <row r="13" spans="1:9" ht="55.8" hidden="1" customHeight="1" x14ac:dyDescent="0.25">
      <c r="A13" s="173" t="str">
        <f>+[7]ระบบการควบคุมฯ!A19</f>
        <v>1.1.1.2</v>
      </c>
      <c r="B13" s="44" t="str">
        <f>+[7]ระบบการควบคุมฯ!B19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3" s="56" t="str">
        <f>+[7]ระบบการควบคุมฯ!C19</f>
        <v>ศธ 04002/ว40338 ลว. 15 กค 68 ครั้งที่ 691</v>
      </c>
      <c r="D13" s="174">
        <f>+[7]ระบบการควบคุมฯ!F19</f>
        <v>0</v>
      </c>
      <c r="E13" s="174">
        <f>+[7]ระบบการควบคุมฯ!G19+[7]ระบบการควบคุมฯ!H19</f>
        <v>0</v>
      </c>
      <c r="F13" s="174">
        <f>+[7]ระบบการควบคุมฯ!I19+[7]ระบบการควบคุมฯ!J19</f>
        <v>0</v>
      </c>
      <c r="G13" s="174">
        <f>+[7]ระบบการควบคุมฯ!K19+[7]ระบบการควบคุมฯ!L19</f>
        <v>0</v>
      </c>
      <c r="H13" s="175">
        <f>+D13-E13-F13-G13</f>
        <v>0</v>
      </c>
      <c r="I13" s="46" t="s">
        <v>14</v>
      </c>
    </row>
    <row r="14" spans="1:9" ht="55.8" hidden="1" customHeight="1" x14ac:dyDescent="0.25">
      <c r="A14" s="173" t="str">
        <f>+[7]ระบบการควบคุมฯ!A20</f>
        <v>1.1.1.3</v>
      </c>
      <c r="B14" s="44" t="str">
        <f>+[7]ระบบการควบคุมฯ!B20</f>
        <v xml:space="preserve">งบประมาณชดเชยสำหรับพนักงานราชการที่ลาออก </v>
      </c>
      <c r="C14" s="56" t="str">
        <f>+[7]ระบบการควบคุมฯ!C20</f>
        <v>ศธ 04002/ว40338 ลว. 15 กค 68 ครั้งที่ 691</v>
      </c>
      <c r="D14" s="174">
        <f>+[7]ระบบการควบคุมฯ!F20</f>
        <v>0</v>
      </c>
      <c r="E14" s="174">
        <f>+[7]ระบบการควบคุมฯ!G20+[7]ระบบการควบคุมฯ!H20</f>
        <v>0</v>
      </c>
      <c r="F14" s="174">
        <f>+[7]ระบบการควบคุมฯ!I20+[7]ระบบการควบคุมฯ!J20</f>
        <v>0</v>
      </c>
      <c r="G14" s="174">
        <f>+[7]ระบบการควบคุมฯ!K20+[7]ระบบการควบคุมฯ!L20</f>
        <v>0</v>
      </c>
      <c r="H14" s="175">
        <f>+D14-E14-F14-G14</f>
        <v>0</v>
      </c>
      <c r="I14" s="46" t="s">
        <v>14</v>
      </c>
    </row>
    <row r="15" spans="1:9" ht="18.600000000000001" x14ac:dyDescent="0.25">
      <c r="A15" s="169">
        <f>+[7]ระบบการควบคุมฯ!A26</f>
        <v>0</v>
      </c>
      <c r="B15" s="191" t="str">
        <f>+[7]ระบบการควบคุมฯ!B26</f>
        <v xml:space="preserve"> งบดำเนินงาน 6911220</v>
      </c>
      <c r="C15" s="41" t="str">
        <f>+[7]ระบบการควบคุมฯ!C26</f>
        <v>20004 1420 0800 2000000</v>
      </c>
      <c r="D15" s="170">
        <f>SUM(D16:D21)</f>
        <v>1699700</v>
      </c>
      <c r="E15" s="170">
        <f>SUM(E16:E21)</f>
        <v>0</v>
      </c>
      <c r="F15" s="170">
        <f>SUM(F16:F21)</f>
        <v>0</v>
      </c>
      <c r="G15" s="170">
        <f>SUM(G16:G21)</f>
        <v>1038529.58</v>
      </c>
      <c r="H15" s="170">
        <f>SUM(H16:H21)</f>
        <v>661170.42000000004</v>
      </c>
      <c r="I15" s="171"/>
    </row>
    <row r="16" spans="1:9" ht="74.400000000000006" x14ac:dyDescent="0.25">
      <c r="A16" s="173" t="str">
        <f>+[7]ระบบการควบคุมฯ!A28</f>
        <v>1.1.2</v>
      </c>
      <c r="B16" s="44" t="str">
        <f>+[7]ระบบการควบคุมฯ!B28</f>
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</c>
      <c r="C16" s="56" t="str">
        <f>+[7]ระบบการควบคุมฯ!C28</f>
        <v>ศธ 04002/ว46528 ลว.14 ต.ค.68 ครั้งที่ 2</v>
      </c>
      <c r="D16" s="174">
        <f>+[7]ระบบการควบคุมฯ!F28</f>
        <v>213600</v>
      </c>
      <c r="E16" s="174">
        <f>+[7]ระบบการควบคุมฯ!G28+[7]ระบบการควบคุมฯ!H28</f>
        <v>0</v>
      </c>
      <c r="F16" s="174">
        <f>+[7]ระบบการควบคุมฯ!I28+[7]ระบบการควบคุมฯ!J28</f>
        <v>0</v>
      </c>
      <c r="G16" s="174">
        <f>+[7]ระบบการควบคุมฯ!K28+[7]ระบบการควบคุมฯ!L28</f>
        <v>126807</v>
      </c>
      <c r="H16" s="175">
        <f>+D16-E16-F16-G16</f>
        <v>86793</v>
      </c>
      <c r="I16" s="46" t="s">
        <v>14</v>
      </c>
    </row>
    <row r="17" spans="1:9" ht="37.200000000000003" hidden="1" customHeight="1" x14ac:dyDescent="0.25">
      <c r="A17" s="173" t="str">
        <f>+[7]ระบบการควบคุมฯ!A29</f>
        <v>1.1.2.1</v>
      </c>
      <c r="B17" s="44" t="str">
        <f>+[7]ระบบการควบคุมฯ!B29</f>
        <v>เงินสมทบกองทุนประกันสังคม จำนวน 2 เดือน  ( ม.ค.-กพ.69) 4,600</v>
      </c>
      <c r="C17" s="56" t="str">
        <f>+[7]ระบบการควบคุมฯ!C29</f>
        <v>ศธ 04002/ว658 ลว.16 มค 69 ครั้งที่ 227</v>
      </c>
      <c r="D17" s="174"/>
      <c r="E17" s="174"/>
      <c r="F17" s="174"/>
      <c r="G17" s="174"/>
      <c r="H17" s="175"/>
      <c r="I17" s="46"/>
    </row>
    <row r="18" spans="1:9" ht="74.400000000000006" hidden="1" customHeight="1" x14ac:dyDescent="0.25">
      <c r="A18" s="173" t="str">
        <f>+[7]ระบบการควบคุมฯ!A30</f>
        <v>1.1.2.2</v>
      </c>
      <c r="B18" s="44" t="str">
        <f>+[7]ระบบการควบคุมฯ!B30</f>
        <v>เงินสมทบกองทุนประกันสังคม จำนวน 5 เดือน  (มี.ค.69 - ก.ค. 2569) 100,000 บาท</v>
      </c>
      <c r="C18" s="56" t="str">
        <f>+[7]ระบบการควบคุมฯ!C30</f>
        <v>ศธ 04002/ว4964 ลว. 23 มีค 69 ครั้งที่ 386</v>
      </c>
      <c r="D18" s="174"/>
      <c r="E18" s="174"/>
      <c r="F18" s="174"/>
      <c r="G18" s="174"/>
      <c r="H18" s="175"/>
      <c r="I18" s="46"/>
    </row>
    <row r="19" spans="1:9" ht="55.8" hidden="1" customHeight="1" x14ac:dyDescent="0.25">
      <c r="A19" s="173" t="str">
        <f>+[7]ระบบการควบคุมฯ!A19</f>
        <v>1.1.1.2</v>
      </c>
      <c r="B19" s="44" t="str">
        <f>+[7]ระบบการควบคุมฯ!B19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9" s="56" t="str">
        <f>+[7]ระบบการควบคุมฯ!C19</f>
        <v>ศธ 04002/ว40338 ลว. 15 กค 68 ครั้งที่ 691</v>
      </c>
      <c r="D19" s="174"/>
      <c r="E19" s="174"/>
      <c r="F19" s="174"/>
      <c r="G19" s="174"/>
      <c r="H19" s="175"/>
      <c r="I19" s="46"/>
    </row>
    <row r="20" spans="1:9" ht="55.8" x14ac:dyDescent="0.25">
      <c r="A20" s="173" t="str">
        <f>+[7]ระบบการควบคุมฯ!A34</f>
        <v>1.1.3</v>
      </c>
      <c r="B20" s="44" t="str">
        <f>+[7]ระบบการควบคุมฯ!B34</f>
        <v xml:space="preserve">ค่าเช่าบ้าน  (ตุลาคม  2568 - กพ. 2569) ครั้งที่ 1 741,200 บาท </v>
      </c>
      <c r="C20" s="56" t="str">
        <f>+[7]ระบบการควบคุมฯ!C34</f>
        <v>ศธ 04002/ว48512 ลว 11 พ.ย.2025 โอนครั้งที่ 65</v>
      </c>
      <c r="D20" s="174">
        <f>+[7]ระบบการควบคุมฯ!F34</f>
        <v>1486100</v>
      </c>
      <c r="E20" s="174">
        <f>+[7]ระบบการควบคุมฯ!G34+[7]ระบบการควบคุมฯ!H34</f>
        <v>0</v>
      </c>
      <c r="F20" s="174">
        <f>+[7]ระบบการควบคุมฯ!I34+[7]ระบบการควบคุมฯ!J34</f>
        <v>0</v>
      </c>
      <c r="G20" s="174">
        <f>+[7]ระบบการควบคุมฯ!K34+[7]ระบบการควบคุมฯ!L34</f>
        <v>911722.58</v>
      </c>
      <c r="H20" s="175">
        <f>+D20-E20-F20-G20</f>
        <v>574377.42000000004</v>
      </c>
      <c r="I20" s="46" t="s">
        <v>14</v>
      </c>
    </row>
    <row r="21" spans="1:9" ht="37.200000000000003" hidden="1" customHeight="1" x14ac:dyDescent="0.25">
      <c r="A21" s="173" t="str">
        <f>+[7]ระบบการควบคุมฯ!A35</f>
        <v>1.1.3.1</v>
      </c>
      <c r="B21" s="44" t="str">
        <f>+[7]ระบบการควบคุมฯ!B35</f>
        <v>ค่าเช่าบ้าน ครั้งที่ 2  ระยะเวลา  5 เดือน (มีนาคม - กรกฎาคม 2569) 744,900 บาท</v>
      </c>
      <c r="C21" s="56" t="str">
        <f>+[7]ระบบการควบคุมฯ!C35</f>
        <v>ศธ 04002/ว5379 ลว. 30 มี.ค. 69 ครั้งที่ 404</v>
      </c>
      <c r="D21" s="174"/>
      <c r="E21" s="174"/>
      <c r="F21" s="174"/>
      <c r="G21" s="174"/>
      <c r="H21" s="175"/>
      <c r="I21" s="46"/>
    </row>
    <row r="22" spans="1:9" ht="37.200000000000003" hidden="1" customHeight="1" x14ac:dyDescent="0.25">
      <c r="A22" s="173" t="str">
        <f>+[7]ระบบการควบคุมฯ!A36</f>
        <v>1.1.3.2</v>
      </c>
      <c r="B22" s="44" t="str">
        <f>+[7]ระบบการควบคุมฯ!B36</f>
        <v>ค่าเช่าบ้านครั้งที่ 3 (พค-กค 68) จำนวนเงิน 455,100 บาท</v>
      </c>
      <c r="C22" s="56" t="str">
        <f>+[7]ระบบการควบคุมฯ!C36</f>
        <v>ศธ 04002/ว1931 ลว. 8 พ.ค 68 ครั้งที่ 473</v>
      </c>
      <c r="D22" s="174"/>
      <c r="E22" s="174"/>
      <c r="F22" s="174"/>
      <c r="G22" s="174"/>
      <c r="H22" s="175"/>
      <c r="I22" s="46"/>
    </row>
    <row r="23" spans="1:9" ht="37.200000000000003" x14ac:dyDescent="0.25">
      <c r="A23" s="699" t="str">
        <f>+[8]ระบบการควบคุมฯ!A30</f>
        <v>1.1.2.2</v>
      </c>
      <c r="B23" s="700" t="str">
        <f>+[8]ระบบการควบคุมฯ!B30</f>
        <v>เงินสมทบกองทุนประกันสังคม จำนวน 5 เดือน  (มี.ค.69 - ก.ค. 2569) 100,000 บาท</v>
      </c>
      <c r="C23" s="701" t="str">
        <f>+[7]ระบบการควบคุมฯ!C39</f>
        <v>20004 3300</v>
      </c>
      <c r="D23" s="702">
        <f>+D24+D58+D75+D159+D171+D205</f>
        <v>16894100</v>
      </c>
      <c r="E23" s="702">
        <f>+E24+E58+E75+E159+E171+E205</f>
        <v>0</v>
      </c>
      <c r="F23" s="702">
        <f>+F24+F58+F75+F159+F171+F205</f>
        <v>0</v>
      </c>
      <c r="G23" s="702">
        <f>+G24+G58+G75+G159+G171+G205</f>
        <v>11966602.07</v>
      </c>
      <c r="H23" s="702">
        <f>+H24+H58+H75+H159+H171+H205</f>
        <v>4927497.93</v>
      </c>
      <c r="I23" s="702">
        <f>+I24+I75</f>
        <v>0</v>
      </c>
    </row>
    <row r="24" spans="1:9" ht="37.200000000000003" x14ac:dyDescent="0.25">
      <c r="A24" s="631" t="str">
        <f>+[8]ระบบการควบคุมฯ!A31</f>
        <v>1.1.2.2</v>
      </c>
      <c r="B24" s="489" t="str">
        <f>+[8]ระบบการควบคุมฯ!B31</f>
        <v>เงินสมทบกองทุนประกันสังคม จำนวน 1 เดือน  ( กย 68) 17,000 บาท</v>
      </c>
      <c r="C24" s="489" t="str">
        <f>+[7]ระบบการควบคุมฯ!C45</f>
        <v>20004 3320 3300 2000000</v>
      </c>
      <c r="D24" s="490">
        <f>+D25+D28+D32+D37+D41+D45+D52+D55</f>
        <v>60400</v>
      </c>
      <c r="E24" s="490">
        <f>+E25+E28+E32+E37+E41+E45+E52+E55</f>
        <v>0</v>
      </c>
      <c r="F24" s="490">
        <f t="shared" ref="F24:H24" si="2">+F25+F28+F32+F37+F41+F45+F52+F55</f>
        <v>0</v>
      </c>
      <c r="G24" s="490">
        <f t="shared" si="2"/>
        <v>44772.4</v>
      </c>
      <c r="H24" s="490">
        <f t="shared" si="2"/>
        <v>15627.599999999999</v>
      </c>
      <c r="I24" s="491"/>
    </row>
    <row r="25" spans="1:9" ht="37.200000000000003" hidden="1" customHeight="1" x14ac:dyDescent="0.25">
      <c r="A25" s="176">
        <f>+[7]ระบบการควบคุมฯ!A48</f>
        <v>1.1000000000000001</v>
      </c>
      <c r="B25" s="39" t="str">
        <f>+[7]ระบบการควบคุมฯ!B48</f>
        <v>กิจกรรมการส่งเสริมและพัฒนาระบบการประกันคุณภาพภายในสถานศึกษา</v>
      </c>
      <c r="C25" s="40" t="str">
        <f>+[7]ระบบการควบคุมฯ!C48</f>
        <v>20004 69 00015 00000</v>
      </c>
      <c r="D25" s="177">
        <f>+D26</f>
        <v>0</v>
      </c>
      <c r="E25" s="177">
        <f t="shared" ref="E25:H25" si="3">+E26</f>
        <v>0</v>
      </c>
      <c r="F25" s="177">
        <f t="shared" si="3"/>
        <v>0</v>
      </c>
      <c r="G25" s="177">
        <f t="shared" si="3"/>
        <v>0</v>
      </c>
      <c r="H25" s="177">
        <f t="shared" si="3"/>
        <v>0</v>
      </c>
      <c r="I25" s="168"/>
    </row>
    <row r="26" spans="1:9" ht="18.600000000000001" hidden="1" customHeight="1" x14ac:dyDescent="0.25">
      <c r="A26" s="169"/>
      <c r="B26" s="42" t="str">
        <f>+[7]ระบบการควบคุมฯ!B49</f>
        <v>งบดำเนินงาน   69112xx</v>
      </c>
      <c r="C26" s="43" t="str">
        <f>+[7]ระบบการควบคุมฯ!C49</f>
        <v>20004 3320 3300 2000000</v>
      </c>
      <c r="D26" s="170">
        <f>SUM(D27)</f>
        <v>0</v>
      </c>
      <c r="E26" s="170">
        <f t="shared" ref="E26:I26" si="4">SUM(E27)</f>
        <v>0</v>
      </c>
      <c r="F26" s="170">
        <f t="shared" si="4"/>
        <v>0</v>
      </c>
      <c r="G26" s="170">
        <f t="shared" si="4"/>
        <v>0</v>
      </c>
      <c r="H26" s="170">
        <f t="shared" si="4"/>
        <v>0</v>
      </c>
      <c r="I26" s="170">
        <f t="shared" si="4"/>
        <v>0</v>
      </c>
    </row>
    <row r="27" spans="1:9" ht="93" hidden="1" customHeight="1" x14ac:dyDescent="0.25">
      <c r="A27" s="173" t="str">
        <f>+[7]ระบบการควบคุมฯ!A50</f>
        <v>1.1.1</v>
      </c>
      <c r="B27" s="45" t="str">
        <f>+[7]ระบบการควบคุมฯ!B50</f>
        <v xml:space="preserve">สนับสนุนการคัดเลือกสถานศึกษาเพื่อรับรางวัล IQA AWARD ประจำปีการศึกษา 2567 </v>
      </c>
      <c r="C27" s="56" t="str">
        <f>+[7]ระบบการควบคุมฯ!C50</f>
        <v>ศธ 04002/ว2336  ลว. 29 พ.ค. 68 โอนครั้งที่ 542</v>
      </c>
      <c r="D27" s="174">
        <f>+[7]ระบบการควบคุมฯ!F50</f>
        <v>0</v>
      </c>
      <c r="E27" s="174">
        <f>+[7]ระบบการควบคุมฯ!G50+[7]ระบบการควบคุมฯ!H50</f>
        <v>0</v>
      </c>
      <c r="F27" s="174"/>
      <c r="G27" s="174">
        <f>+[7]ระบบการควบคุมฯ!K50+[7]ระบบการควบคุมฯ!L50</f>
        <v>0</v>
      </c>
      <c r="H27" s="175">
        <f>+D27-E27-F27-G27</f>
        <v>0</v>
      </c>
      <c r="I27" s="46" t="s">
        <v>48</v>
      </c>
    </row>
    <row r="28" spans="1:9" ht="37.200000000000003" hidden="1" customHeight="1" x14ac:dyDescent="0.25">
      <c r="A28" s="176">
        <f>+[7]ระบบการควบคุมฯ!A54</f>
        <v>1.2</v>
      </c>
      <c r="B28" s="39" t="str">
        <f>+[7]ระบบการควบคุมฯ!B54</f>
        <v>กิจกรรมการยกระดับผลการทดสอบทางการศึกษาระดับชาติที่สอดคล้องกับบริบทพื้นที่</v>
      </c>
      <c r="C28" s="40" t="str">
        <f>+[7]ระบบการควบคุมฯ!C54</f>
        <v>20004 69 00040 00000</v>
      </c>
      <c r="D28" s="177">
        <f>+D29</f>
        <v>30200</v>
      </c>
      <c r="E28" s="177">
        <f>+E29</f>
        <v>0</v>
      </c>
      <c r="F28" s="177">
        <f>+F29</f>
        <v>0</v>
      </c>
      <c r="G28" s="177">
        <f>+G29</f>
        <v>22386.2</v>
      </c>
      <c r="H28" s="177">
        <f>+H29</f>
        <v>7813.7999999999993</v>
      </c>
      <c r="I28" s="168"/>
    </row>
    <row r="29" spans="1:9" ht="18.600000000000001" hidden="1" customHeight="1" x14ac:dyDescent="0.25">
      <c r="A29" s="169"/>
      <c r="B29" s="42" t="str">
        <f>+[7]ระบบการควบคุมฯ!B55</f>
        <v>งบดำเนินงาน   69112xx</v>
      </c>
      <c r="C29" s="43" t="str">
        <f>+[7]ระบบการควบคุมฯ!C55</f>
        <v>20004 3320 3300 2000000</v>
      </c>
      <c r="D29" s="170">
        <f>SUM(D30:D31)</f>
        <v>30200</v>
      </c>
      <c r="E29" s="170">
        <f>SUM(E30:E31)</f>
        <v>0</v>
      </c>
      <c r="F29" s="170">
        <f>SUM(F30:F31)</f>
        <v>0</v>
      </c>
      <c r="G29" s="170">
        <f>SUM(G30:G31)</f>
        <v>22386.2</v>
      </c>
      <c r="H29" s="170">
        <f>SUM(H30:H31)</f>
        <v>7813.7999999999993</v>
      </c>
      <c r="I29" s="171"/>
    </row>
    <row r="30" spans="1:9" ht="316.2" hidden="1" customHeight="1" x14ac:dyDescent="0.25">
      <c r="A30" s="173" t="str">
        <f>+[7]ระบบการควบคุมฯ!A56</f>
        <v>1.2.1</v>
      </c>
      <c r="B30" s="44" t="str">
        <f>+[7]ระบบการควบคุมฯ!B56</f>
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</c>
      <c r="C30" s="45" t="str">
        <f>+[7]ระบบการควบคุมฯ!C56</f>
        <v>ศธ 04002/ว777  ลว. 19 มค 69 โอนครั้งที่ 230 จำนวนเงิน 30,200 บาท</v>
      </c>
      <c r="D30" s="174">
        <f>+[7]ระบบการควบคุมฯ!F56</f>
        <v>30200</v>
      </c>
      <c r="E30" s="174">
        <f>+[7]ระบบการควบคุมฯ!G56+[7]ระบบการควบคุมฯ!H56</f>
        <v>0</v>
      </c>
      <c r="F30" s="174">
        <f>+[7]ระบบการควบคุมฯ!I56+[7]ระบบการควบคุมฯ!J56</f>
        <v>0</v>
      </c>
      <c r="G30" s="174">
        <f>+[7]ระบบการควบคุมฯ!K56+[7]ระบบการควบคุมฯ!L56</f>
        <v>22386.2</v>
      </c>
      <c r="H30" s="175">
        <f>+D30-E30-F30-G30</f>
        <v>7813.7999999999993</v>
      </c>
      <c r="I30" s="46" t="s">
        <v>48</v>
      </c>
    </row>
    <row r="31" spans="1:9" ht="73.8" hidden="1" customHeight="1" x14ac:dyDescent="0.25">
      <c r="A31" s="173" t="str">
        <f>+[7]ระบบการควบคุมฯ!A57</f>
        <v>1.2.2</v>
      </c>
      <c r="B31" s="44" t="str">
        <f>+[7]ระบบการควบคุมฯ!B57</f>
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</c>
      <c r="C31" s="45" t="str">
        <f>+[7]ระบบการควบคุมฯ!C57</f>
        <v>ศธ 04002/ว41100  ลว. 23 ก.ค 68โอนครั้งที่ 737</v>
      </c>
      <c r="D31" s="174">
        <f>+[7]ระบบการควบคุมฯ!F57</f>
        <v>0</v>
      </c>
      <c r="E31" s="174">
        <f>+[7]ระบบการควบคุมฯ!G57+[7]ระบบการควบคุมฯ!H57</f>
        <v>0</v>
      </c>
      <c r="F31" s="174">
        <f>+[7]ระบบการควบคุมฯ!I57+[7]ระบบการควบคุมฯ!J57</f>
        <v>0</v>
      </c>
      <c r="G31" s="174">
        <f>+[7]ระบบการควบคุมฯ!K57+[7]ระบบการควบคุมฯ!L57</f>
        <v>0</v>
      </c>
      <c r="H31" s="175">
        <f>+D31-E31-F31-G31</f>
        <v>0</v>
      </c>
      <c r="I31" s="46" t="s">
        <v>12</v>
      </c>
    </row>
    <row r="32" spans="1:9" ht="37.200000000000003" hidden="1" customHeight="1" x14ac:dyDescent="0.25">
      <c r="A32" s="176">
        <f>+[7]ระบบการควบคุมฯ!A63</f>
        <v>1.3</v>
      </c>
      <c r="B32" s="39" t="str">
        <f>+[7]ระบบการควบคุมฯ!B63</f>
        <v>กิจกรรมการขับเคลื่อนการจัดการเรียนรู้วิทยาการคำนวณและการออกแบบเทคโนโลยี</v>
      </c>
      <c r="C32" s="39" t="str">
        <f>+[7]ระบบการควบคุมฯ!C63</f>
        <v>20004 69 00075 00000</v>
      </c>
      <c r="D32" s="177">
        <f>+D33</f>
        <v>0</v>
      </c>
      <c r="E32" s="177">
        <f>+E33</f>
        <v>0</v>
      </c>
      <c r="F32" s="177">
        <f>+F33</f>
        <v>0</v>
      </c>
      <c r="G32" s="177">
        <f>+G33</f>
        <v>0</v>
      </c>
      <c r="H32" s="177">
        <f>+H33</f>
        <v>0</v>
      </c>
      <c r="I32" s="168"/>
    </row>
    <row r="33" spans="1:9" ht="18.600000000000001" hidden="1" customHeight="1" x14ac:dyDescent="0.25">
      <c r="A33" s="169"/>
      <c r="B33" s="191" t="str">
        <f>+[7]ระบบการควบคุมฯ!B64</f>
        <v>งบดำเนินงาน   6911200</v>
      </c>
      <c r="C33" s="41" t="str">
        <f>+[7]ระบบการควบคุมฯ!C64</f>
        <v>20004 3320 3300 2000000</v>
      </c>
      <c r="D33" s="170">
        <f>SUM(D34:D36)</f>
        <v>0</v>
      </c>
      <c r="E33" s="170">
        <f t="shared" ref="E33:H33" si="5">SUM(E34:E36)</f>
        <v>0</v>
      </c>
      <c r="F33" s="170">
        <f t="shared" si="5"/>
        <v>0</v>
      </c>
      <c r="G33" s="170">
        <f t="shared" si="5"/>
        <v>0</v>
      </c>
      <c r="H33" s="170">
        <f t="shared" si="5"/>
        <v>0</v>
      </c>
      <c r="I33" s="171"/>
    </row>
    <row r="34" spans="1:9" ht="93" hidden="1" customHeight="1" x14ac:dyDescent="0.25">
      <c r="A34" s="173" t="str">
        <f>+[7]ระบบการควบคุมฯ!A65</f>
        <v>1.3.1</v>
      </c>
      <c r="B34" s="44">
        <f>+[7]ระบบการควบคุมฯ!B65</f>
        <v>0</v>
      </c>
      <c r="C34" s="44">
        <f>+[7]ระบบการควบคุมฯ!C65</f>
        <v>0</v>
      </c>
      <c r="D34" s="174"/>
      <c r="E34" s="174"/>
      <c r="F34" s="174"/>
      <c r="G34" s="174"/>
      <c r="H34" s="175">
        <f>+D34-E34-F34-G34</f>
        <v>0</v>
      </c>
      <c r="I34" s="46" t="s">
        <v>48</v>
      </c>
    </row>
    <row r="35" spans="1:9" ht="409.6" hidden="1" customHeight="1" x14ac:dyDescent="0.25">
      <c r="A35" s="173" t="str">
        <f>+[7]ระบบการควบคุมฯ!A66</f>
        <v>1.3.2</v>
      </c>
      <c r="B35" s="44" t="str">
        <f>+[7]ระบบการควบคุมฯ!B66</f>
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</c>
      <c r="C35" s="44" t="str">
        <f>+[7]ระบบการควบคุมฯ!C66</f>
        <v>ศธ 04002/ว2439 ลว. 17 มค 67 โอนครั้งที่ 139</v>
      </c>
      <c r="D35" s="174"/>
      <c r="E35" s="174"/>
      <c r="F35" s="174"/>
      <c r="G35" s="174"/>
      <c r="H35" s="175">
        <f>+D35-E35-F35-G35</f>
        <v>0</v>
      </c>
      <c r="I35" s="46" t="s">
        <v>48</v>
      </c>
    </row>
    <row r="36" spans="1:9" ht="93" hidden="1" customHeight="1" x14ac:dyDescent="0.25">
      <c r="A36" s="173" t="str">
        <f>+[7]ระบบการควบคุมฯ!A67</f>
        <v>1.1.3</v>
      </c>
      <c r="B36" s="44" t="str">
        <f>+[7]ระบบการควบคุมฯ!B67</f>
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</c>
      <c r="C36" s="44" t="str">
        <f>+[7]ระบบการควบคุมฯ!C67</f>
        <v>ศธ 04002/ว3556  ลว. 15 สค 67 โอนครั้งที่ 324</v>
      </c>
      <c r="D36" s="174"/>
      <c r="E36" s="174"/>
      <c r="F36" s="174"/>
      <c r="G36" s="174"/>
      <c r="H36" s="175">
        <f>+D36-E36-F36-G36</f>
        <v>0</v>
      </c>
      <c r="I36" s="46" t="s">
        <v>48</v>
      </c>
    </row>
    <row r="37" spans="1:9" ht="37.200000000000003" hidden="1" customHeight="1" x14ac:dyDescent="0.25">
      <c r="A37" s="176">
        <f>+[7]ระบบการควบคุมฯ!A70</f>
        <v>1.4</v>
      </c>
      <c r="B37" s="39" t="str">
        <f>+[7]ระบบการควบคุมฯ!B70</f>
        <v>กิจกรรมการพัฒนาระบบธนาคารหน่วยกิต และผลคะแนนการเรียนเฉลี่ยสะสม</v>
      </c>
      <c r="C37" s="39" t="str">
        <f>+[7]ระบบการควบคุมฯ!C70</f>
        <v>20004 69 00088 00000</v>
      </c>
      <c r="D37" s="177">
        <f>+D38</f>
        <v>0</v>
      </c>
      <c r="E37" s="177">
        <f>+E38</f>
        <v>0</v>
      </c>
      <c r="F37" s="177">
        <f>+F38</f>
        <v>0</v>
      </c>
      <c r="G37" s="177">
        <f>+G38</f>
        <v>0</v>
      </c>
      <c r="H37" s="177">
        <f>+H38</f>
        <v>0</v>
      </c>
      <c r="I37" s="168"/>
    </row>
    <row r="38" spans="1:9" ht="18.600000000000001" hidden="1" customHeight="1" x14ac:dyDescent="0.25">
      <c r="A38" s="169"/>
      <c r="B38" s="191" t="str">
        <f>+[7]ระบบการควบคุมฯ!B71</f>
        <v>งบรายจ่ายอื่น   6911500</v>
      </c>
      <c r="C38" s="42" t="str">
        <f>+[3]ระบบการควบคุมฯ!C48</f>
        <v>20004 69 00015 00000</v>
      </c>
      <c r="D38" s="170">
        <f>SUM(D39:D40)</f>
        <v>0</v>
      </c>
      <c r="E38" s="170">
        <f>SUM(E39:E40)</f>
        <v>0</v>
      </c>
      <c r="F38" s="170">
        <f>SUM(F39:F40)</f>
        <v>0</v>
      </c>
      <c r="G38" s="170">
        <f>SUM(G39:G40)</f>
        <v>0</v>
      </c>
      <c r="H38" s="170">
        <f>SUM(H39:H40)</f>
        <v>0</v>
      </c>
      <c r="I38" s="171"/>
    </row>
    <row r="39" spans="1:9" ht="111.6" hidden="1" customHeight="1" x14ac:dyDescent="0.25">
      <c r="A39" s="173" t="str">
        <f>+[7]ระบบการควบคุมฯ!A72</f>
        <v>1.4.1</v>
      </c>
      <c r="B39" s="44" t="str">
        <f>+[7]ระบบการควบคุมฯ!B72</f>
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</c>
      <c r="C39" s="47" t="str">
        <f>+[7]ระบบการควบคุมฯ!C72</f>
        <v>ศธ 04002/ว2345 ลว.11 มิย 67 โอนครั้งที่ 118</v>
      </c>
      <c r="D39" s="174"/>
      <c r="E39" s="174"/>
      <c r="F39" s="174"/>
      <c r="G39" s="174"/>
      <c r="H39" s="175">
        <f>+D39-E39-F39-G39</f>
        <v>0</v>
      </c>
      <c r="I39" s="46" t="s">
        <v>75</v>
      </c>
    </row>
    <row r="40" spans="1:9" ht="18.600000000000001" hidden="1" customHeight="1" x14ac:dyDescent="0.25">
      <c r="A40" s="173"/>
      <c r="B40" s="44"/>
      <c r="C40" s="47"/>
      <c r="D40" s="174">
        <f>+[7]ระบบการควบคุมฯ!F73</f>
        <v>0</v>
      </c>
      <c r="E40" s="174">
        <f>+[7]ระบบการควบคุมฯ!G73+[7]ระบบการควบคุมฯ!H73</f>
        <v>0</v>
      </c>
      <c r="F40" s="174">
        <f>+[7]ระบบการควบคุมฯ!I73+[7]ระบบการควบคุมฯ!J73</f>
        <v>0</v>
      </c>
      <c r="G40" s="174">
        <f>+[7]ระบบการควบคุมฯ!K73+[7]ระบบการควบคุมฯ!L73</f>
        <v>0</v>
      </c>
      <c r="H40" s="175">
        <f>+D40-E40-F40-G40</f>
        <v>0</v>
      </c>
      <c r="I40" s="46"/>
    </row>
    <row r="41" spans="1:9" ht="37.200000000000003" hidden="1" customHeight="1" x14ac:dyDescent="0.25">
      <c r="A41" s="176">
        <f>+[7]ระบบการควบคุมฯ!A74</f>
        <v>1.5</v>
      </c>
      <c r="B41" s="48" t="str">
        <f>+[7]ระบบการควบคุมฯ!B74</f>
        <v>กิจกรรมส่งเสริมและพัฒนาศักยภาพตามพหุปัญญาระดับการศึกษาขั้นพื้นฐาน</v>
      </c>
      <c r="C41" s="49" t="str">
        <f>+[7]ระบบการควบคุมฯ!C74</f>
        <v>20004 69 00107 00000</v>
      </c>
      <c r="D41" s="177">
        <f>+D42</f>
        <v>0</v>
      </c>
      <c r="E41" s="177"/>
      <c r="F41" s="177"/>
      <c r="G41" s="177">
        <f>+[3]ระบบการควบคุมฯ!K48+[3]ระบบการควบคุมฯ!L48</f>
        <v>0</v>
      </c>
      <c r="H41" s="178">
        <f>+D41-E41-F41-G41</f>
        <v>0</v>
      </c>
      <c r="I41" s="39"/>
    </row>
    <row r="42" spans="1:9" ht="18.600000000000001" hidden="1" customHeight="1" x14ac:dyDescent="0.25">
      <c r="A42" s="169"/>
      <c r="B42" s="194" t="str">
        <f>+[7]ระบบการควบคุมฯ!B75</f>
        <v>งบรายจ่ายอื่น   6911500</v>
      </c>
      <c r="C42" s="42" t="str">
        <f>+[7]ระบบการควบคุมฯ!C75</f>
        <v>20004 31003100 5000007</v>
      </c>
      <c r="D42" s="170">
        <f>SUM(D43:D44)</f>
        <v>0</v>
      </c>
      <c r="E42" s="170">
        <f>SUM(E43:E44)</f>
        <v>0</v>
      </c>
      <c r="F42" s="170">
        <f>SUM(F43:F44)</f>
        <v>0</v>
      </c>
      <c r="G42" s="170">
        <f>SUM(G43:G44)</f>
        <v>0</v>
      </c>
      <c r="H42" s="170">
        <f>SUM(H43:H44)</f>
        <v>0</v>
      </c>
      <c r="I42" s="170"/>
    </row>
    <row r="43" spans="1:9" ht="130.19999999999999" hidden="1" customHeight="1" x14ac:dyDescent="0.25">
      <c r="A43" s="173" t="str">
        <f>+[7]ระบบการควบคุมฯ!A76</f>
        <v>1.4.1</v>
      </c>
      <c r="B43" s="44" t="str">
        <f>+[7]ระบบการควบคุมฯ!B76</f>
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</c>
      <c r="C43" s="47" t="str">
        <f>+[7]ระบบการควบคุมฯ!C76</f>
        <v>ศธ 04002/ว2988  ลว. 20 ก.ค. 66 โอนครั้งที่ 688 งบ 10800 บาท</v>
      </c>
      <c r="D43" s="174">
        <f>+[7]ระบบการควบคุมฯ!F76</f>
        <v>0</v>
      </c>
      <c r="E43" s="174">
        <f>+[7]ระบบการควบคุมฯ!G76+[7]ระบบการควบคุมฯ!H76</f>
        <v>0</v>
      </c>
      <c r="F43" s="174">
        <f>+[7]ระบบการควบคุมฯ!I76+[7]ระบบการควบคุมฯ!J76</f>
        <v>0</v>
      </c>
      <c r="G43" s="175">
        <f>+[7]ระบบการควบคุมฯ!K76+[7]ระบบการควบคุมฯ!L76</f>
        <v>0</v>
      </c>
      <c r="H43" s="175">
        <f>+D43-E43-F43-G43</f>
        <v>0</v>
      </c>
      <c r="I43" s="179" t="s">
        <v>76</v>
      </c>
    </row>
    <row r="44" spans="1:9" ht="111.6" hidden="1" customHeight="1" x14ac:dyDescent="0.25">
      <c r="A44" s="173" t="str">
        <f>+[7]ระบบการควบคุมฯ!A77</f>
        <v>1.4.2</v>
      </c>
      <c r="B44" s="44" t="str">
        <f>+[7]ระบบการควบคุมฯ!B77</f>
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</c>
      <c r="C44" s="47" t="str">
        <f>+[7]ระบบการควบคุมฯ!C77</f>
        <v xml:space="preserve">ศธ 04002/ว3528  ลว. 22 ส.ค. 66 โอนครั้งที่ 797 </v>
      </c>
      <c r="D44" s="174">
        <f>+[7]ระบบการควบคุมฯ!F77</f>
        <v>0</v>
      </c>
      <c r="E44" s="174">
        <f>+[7]ระบบการควบคุมฯ!G77+[7]ระบบการควบคุมฯ!H77</f>
        <v>0</v>
      </c>
      <c r="F44" s="174">
        <f>+[7]ระบบการควบคุมฯ!I77+[7]ระบบการควบคุมฯ!J77</f>
        <v>0</v>
      </c>
      <c r="G44" s="175">
        <f>+[7]ระบบการควบคุมฯ!K77+[7]ระบบการควบคุมฯ!L77</f>
        <v>0</v>
      </c>
      <c r="H44" s="175">
        <f>+D44-E44-F44-G44</f>
        <v>0</v>
      </c>
      <c r="I44" s="179" t="s">
        <v>76</v>
      </c>
    </row>
    <row r="45" spans="1:9" ht="18.600000000000001" hidden="1" customHeight="1" x14ac:dyDescent="0.25">
      <c r="A45" s="176">
        <f>+[7]ระบบการควบคุมฯ!A79</f>
        <v>1.6</v>
      </c>
      <c r="B45" s="48" t="str">
        <f>+[7]ระบบการควบคุมฯ!B79</f>
        <v>กิจกรรมการขับเคลื่อนการจัดการเรียนรู้สตีมศึกษา</v>
      </c>
      <c r="C45" s="49">
        <f>+[3]ระบบการควบคุมฯ!C51</f>
        <v>0</v>
      </c>
      <c r="D45" s="177">
        <f>+D46</f>
        <v>30200</v>
      </c>
      <c r="E45" s="177">
        <f>+E46</f>
        <v>0</v>
      </c>
      <c r="F45" s="177">
        <f>+F46</f>
        <v>0</v>
      </c>
      <c r="G45" s="177">
        <f>+G46</f>
        <v>22386.2</v>
      </c>
      <c r="H45" s="177">
        <f>+H46</f>
        <v>7813.7999999999993</v>
      </c>
      <c r="I45" s="39"/>
    </row>
    <row r="46" spans="1:9" ht="18.600000000000001" hidden="1" customHeight="1" x14ac:dyDescent="0.25">
      <c r="A46" s="169"/>
      <c r="B46" s="194" t="str">
        <f>+[7]ระบบการควบคุมฯ!B80</f>
        <v>งบดำเนินงาน   69112xx</v>
      </c>
      <c r="C46" s="42" t="str">
        <f>+[7]ระบบการควบคุมฯ!C80</f>
        <v>20004 3320 3300 2000000</v>
      </c>
      <c r="D46" s="170">
        <f>SUM(D47:D51)</f>
        <v>30200</v>
      </c>
      <c r="E46" s="170">
        <f>SUM(E47:E51)</f>
        <v>0</v>
      </c>
      <c r="F46" s="170">
        <f>SUM(F47:F51)</f>
        <v>0</v>
      </c>
      <c r="G46" s="170">
        <f>SUM(G47:G51)</f>
        <v>22386.2</v>
      </c>
      <c r="H46" s="170">
        <f>SUM(H47:H51)</f>
        <v>7813.7999999999993</v>
      </c>
      <c r="I46" s="170"/>
    </row>
    <row r="47" spans="1:9" ht="111.6" hidden="1" customHeight="1" x14ac:dyDescent="0.25">
      <c r="A47" s="173" t="str">
        <f>+[7]ระบบการควบคุมฯ!A81</f>
        <v>1.6.1</v>
      </c>
      <c r="B47" s="44" t="str">
        <f>+[7]ระบบการควบคุมฯ!B81</f>
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</c>
      <c r="C47" s="47" t="str">
        <f>+[7]ระบบการควบคุมฯ!C81</f>
        <v>ศธ 04002/ว5614 ลว.18 พย 67 โอนครั้งที่ 67</v>
      </c>
      <c r="D47" s="174">
        <f>+[7]ระบบการควบคุมฯ!F81</f>
        <v>0</v>
      </c>
      <c r="E47" s="174">
        <f>+[7]ระบบการควบคุมฯ!G81+[7]ระบบการควบคุมฯ!H81</f>
        <v>0</v>
      </c>
      <c r="F47" s="174">
        <f>+[7]ระบบการควบคุมฯ!I81+[7]ระบบการควบคุมฯ!J81</f>
        <v>0</v>
      </c>
      <c r="G47" s="174">
        <f>+[7]ระบบการควบคุมฯ!K81+[7]ระบบการควบคุมฯ!L81</f>
        <v>0</v>
      </c>
      <c r="H47" s="175">
        <f>+D47-E47-F47-G47</f>
        <v>0</v>
      </c>
      <c r="I47" s="179" t="s">
        <v>48</v>
      </c>
    </row>
    <row r="48" spans="1:9" ht="111.6" hidden="1" customHeight="1" x14ac:dyDescent="0.25">
      <c r="A48" s="173" t="str">
        <f>+[7]ระบบการควบคุมฯ!A82</f>
        <v>1.6.2</v>
      </c>
      <c r="B48" s="44" t="str">
        <f>+[7]ระบบการควบคุมฯ!B82</f>
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</c>
      <c r="C48" s="47" t="str">
        <f>+[7]ระบบการควบคุมฯ!C82</f>
        <v>ศธ 04002/ว41875 ลว.1 ส.ค 68 โอนครั้งที่ 791</v>
      </c>
      <c r="D48" s="174">
        <f>+[7]ระบบการควบคุมฯ!F82</f>
        <v>0</v>
      </c>
      <c r="E48" s="174">
        <f>+[7]ระบบการควบคุมฯ!G82+[7]ระบบการควบคุมฯ!H82</f>
        <v>0</v>
      </c>
      <c r="F48" s="174">
        <f>+[7]ระบบการควบคุมฯ!I82+[7]ระบบการควบคุมฯ!J82</f>
        <v>0</v>
      </c>
      <c r="G48" s="174">
        <f>+[7]ระบบการควบคุมฯ!K82+[7]ระบบการควบคุมฯ!L82</f>
        <v>0</v>
      </c>
      <c r="H48" s="175">
        <f>+D48-E48-F48-G48</f>
        <v>0</v>
      </c>
      <c r="I48" s="60" t="s">
        <v>221</v>
      </c>
    </row>
    <row r="49" spans="1:9" ht="223.2" hidden="1" customHeight="1" x14ac:dyDescent="0.25">
      <c r="A49" s="173" t="str">
        <f>+[7]ระบบการควบคุมฯ!A84</f>
        <v>1.6.3</v>
      </c>
      <c r="B49" s="50"/>
      <c r="C49" s="47"/>
      <c r="D49" s="174"/>
      <c r="E49" s="174"/>
      <c r="F49" s="174"/>
      <c r="G49" s="175"/>
      <c r="H49" s="175">
        <f>+D49-E49-F49-G49</f>
        <v>0</v>
      </c>
      <c r="I49" s="179" t="s">
        <v>48</v>
      </c>
    </row>
    <row r="50" spans="1:9" ht="93" hidden="1" customHeight="1" x14ac:dyDescent="0.25">
      <c r="A50" s="173" t="str">
        <f>+[7]ระบบการควบคุมฯ!A84</f>
        <v>1.6.3</v>
      </c>
      <c r="B50" s="44"/>
      <c r="C50" s="47"/>
      <c r="D50" s="174">
        <f>+[7]ระบบการควบคุมฯ!D84</f>
        <v>0</v>
      </c>
      <c r="E50" s="174">
        <f>+[7]ระบบการควบคุมฯ!G84+[7]ระบบการควบคุมฯ!H84</f>
        <v>0</v>
      </c>
      <c r="F50" s="174">
        <f>+[7]ระบบการควบคุมฯ!I84+[7]ระบบการควบคุมฯ!J84</f>
        <v>0</v>
      </c>
      <c r="G50" s="174">
        <f>+[7]ระบบการควบคุมฯ!K84+[7]ระบบการควบคุมฯ!L84</f>
        <v>0</v>
      </c>
      <c r="H50" s="175">
        <f>+D50-E50-F50-G50</f>
        <v>0</v>
      </c>
      <c r="I50" s="180" t="s">
        <v>48</v>
      </c>
    </row>
    <row r="51" spans="1:9" ht="18.600000000000001" hidden="1" customHeight="1" x14ac:dyDescent="0.25">
      <c r="A51" s="173"/>
      <c r="B51" s="44"/>
      <c r="C51" s="47"/>
      <c r="D51" s="174">
        <f>+[3]ระบบการควบคุมฯ!F56</f>
        <v>30200</v>
      </c>
      <c r="E51" s="174">
        <f>+[3]ระบบการควบคุมฯ!G56+[3]ระบบการควบคุมฯ!H56</f>
        <v>0</v>
      </c>
      <c r="F51" s="174">
        <f>+[3]ระบบการควบคุมฯ!I56+[3]ระบบการควบคุมฯ!J56</f>
        <v>0</v>
      </c>
      <c r="G51" s="175">
        <f>+[3]ระบบการควบคุมฯ!K56+[3]ระบบการควบคุมฯ!L56</f>
        <v>22386.2</v>
      </c>
      <c r="H51" s="175">
        <f>+D51-E51-F51-G51</f>
        <v>7813.7999999999993</v>
      </c>
      <c r="I51" s="181"/>
    </row>
    <row r="52" spans="1:9" ht="18.600000000000001" hidden="1" customHeight="1" x14ac:dyDescent="0.25">
      <c r="A52" s="176"/>
      <c r="B52" s="182"/>
      <c r="C52" s="183"/>
      <c r="D52" s="177"/>
      <c r="E52" s="177"/>
      <c r="F52" s="177"/>
      <c r="G52" s="177"/>
      <c r="H52" s="177"/>
      <c r="I52" s="184"/>
    </row>
    <row r="53" spans="1:9" ht="18.600000000000001" hidden="1" customHeight="1" x14ac:dyDescent="0.25">
      <c r="A53" s="185">
        <f>+[3]ระบบการควบคุมฯ!A58</f>
        <v>0</v>
      </c>
      <c r="B53" s="54">
        <f>+[3]ระบบการควบคุมฯ!B58</f>
        <v>0</v>
      </c>
      <c r="C53" s="186">
        <f>+[3]ระบบการควบคุมฯ!C58</f>
        <v>0</v>
      </c>
      <c r="D53" s="170">
        <f>+D54</f>
        <v>0</v>
      </c>
      <c r="E53" s="170">
        <f t="shared" ref="E53:H56" si="6">+E54</f>
        <v>0</v>
      </c>
      <c r="F53" s="170">
        <f t="shared" si="6"/>
        <v>0</v>
      </c>
      <c r="G53" s="170">
        <f t="shared" si="6"/>
        <v>0</v>
      </c>
      <c r="H53" s="170">
        <f t="shared" si="6"/>
        <v>0</v>
      </c>
      <c r="I53" s="187"/>
    </row>
    <row r="54" spans="1:9" ht="18.600000000000001" hidden="1" customHeight="1" x14ac:dyDescent="0.25">
      <c r="A54" s="173"/>
      <c r="B54" s="50"/>
      <c r="C54" s="47"/>
      <c r="D54" s="174"/>
      <c r="E54" s="174"/>
      <c r="F54" s="174"/>
      <c r="G54" s="175"/>
      <c r="H54" s="175"/>
      <c r="I54" s="179"/>
    </row>
    <row r="55" spans="1:9" ht="55.8" hidden="1" customHeight="1" x14ac:dyDescent="0.25">
      <c r="A55" s="176">
        <f>+[7]ระบบการควบคุมฯ!A86</f>
        <v>1.7</v>
      </c>
      <c r="B55" s="51" t="str">
        <f>+[7]ระบบการควบคุมฯ!B86</f>
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</c>
      <c r="C55" s="49" t="str">
        <f>+[7]ระบบการควบคุมฯ!C86</f>
        <v>20004 68 00156 00000</v>
      </c>
      <c r="D55" s="177">
        <f>+D56</f>
        <v>0</v>
      </c>
      <c r="E55" s="177">
        <f t="shared" si="6"/>
        <v>0</v>
      </c>
      <c r="F55" s="177">
        <f t="shared" si="6"/>
        <v>0</v>
      </c>
      <c r="G55" s="177">
        <f t="shared" si="6"/>
        <v>0</v>
      </c>
      <c r="H55" s="177">
        <f t="shared" si="6"/>
        <v>0</v>
      </c>
      <c r="I55" s="184"/>
    </row>
    <row r="56" spans="1:9" ht="18.600000000000001" hidden="1" customHeight="1" x14ac:dyDescent="0.25">
      <c r="A56" s="185"/>
      <c r="B56" s="54" t="str">
        <f>+[7]ระบบการควบคุมฯ!B87</f>
        <v>งบรายจ่ายอื่น   6911500</v>
      </c>
      <c r="C56" s="186" t="str">
        <f>+[7]ระบบการควบคุมฯ!C87</f>
        <v>20004 31003170 5000012</v>
      </c>
      <c r="D56" s="170">
        <f>+D57</f>
        <v>0</v>
      </c>
      <c r="E56" s="170">
        <f t="shared" si="6"/>
        <v>0</v>
      </c>
      <c r="F56" s="170">
        <f t="shared" si="6"/>
        <v>0</v>
      </c>
      <c r="G56" s="170">
        <f t="shared" si="6"/>
        <v>0</v>
      </c>
      <c r="H56" s="170">
        <f t="shared" si="6"/>
        <v>0</v>
      </c>
      <c r="I56" s="187"/>
    </row>
    <row r="57" spans="1:9" ht="186" hidden="1" customHeight="1" x14ac:dyDescent="0.25">
      <c r="A57" s="173" t="str">
        <f>+[7]ระบบการควบคุมฯ!A88</f>
        <v>1.6.1</v>
      </c>
      <c r="B57" s="50">
        <f>+[7]ระบบการควบคุมฯ!B88</f>
        <v>0</v>
      </c>
      <c r="C57" s="47">
        <f>+[7]ระบบการควบคุมฯ!C88</f>
        <v>0</v>
      </c>
      <c r="D57" s="174">
        <f>+[7]ระบบการควบคุมฯ!F88</f>
        <v>0</v>
      </c>
      <c r="E57" s="174">
        <f>+[7]ระบบการควบคุมฯ!G88+[7]ระบบการควบคุมฯ!H88</f>
        <v>0</v>
      </c>
      <c r="F57" s="174">
        <f>+[7]ระบบการควบคุมฯ!I88+[7]ระบบการควบคุมฯ!J88</f>
        <v>0</v>
      </c>
      <c r="G57" s="175">
        <f>+[7]ระบบการควบคุมฯ!K88+[7]ระบบการควบคุมฯ!L88</f>
        <v>0</v>
      </c>
      <c r="H57" s="175">
        <f>+D57-E57-F57-G57</f>
        <v>0</v>
      </c>
      <c r="I57" s="179" t="s">
        <v>48</v>
      </c>
    </row>
    <row r="58" spans="1:9" ht="55.8" hidden="1" customHeight="1" x14ac:dyDescent="0.25">
      <c r="A58" s="631">
        <f>+[7]ระบบการควบคุมฯ!A90</f>
        <v>2</v>
      </c>
      <c r="B58" s="489" t="str">
        <f>+[7]ระบบการควบคุมฯ!B90</f>
        <v>โครงการพัฒนาสมรรถนะครูและบุคลากรทางการศึกษาเพื่อความเป็นเลิศ</v>
      </c>
      <c r="C58" s="492" t="str">
        <f>+[7]ระบบการควบคุมฯ!C90</f>
        <v>20004 3320 4700</v>
      </c>
      <c r="D58" s="490">
        <f>+D59</f>
        <v>17000</v>
      </c>
      <c r="E58" s="490">
        <f t="shared" ref="E58:H58" si="7">+E59</f>
        <v>0</v>
      </c>
      <c r="F58" s="490">
        <f t="shared" si="7"/>
        <v>0</v>
      </c>
      <c r="G58" s="490">
        <f t="shared" si="7"/>
        <v>2400</v>
      </c>
      <c r="H58" s="490">
        <f t="shared" si="7"/>
        <v>14600</v>
      </c>
      <c r="I58" s="490">
        <f>+I60</f>
        <v>0</v>
      </c>
    </row>
    <row r="59" spans="1:9" ht="37.200000000000003" hidden="1" customHeight="1" x14ac:dyDescent="0.25">
      <c r="A59" s="169"/>
      <c r="B59" s="194" t="str">
        <f>+[7]ระบบการควบคุมฯ!B91</f>
        <v>งบดำเนินงาน   69112xx</v>
      </c>
      <c r="C59" s="41" t="str">
        <f>+[7]ระบบการควบคุมฯ!C91</f>
        <v>20004 3320 4700 2000000</v>
      </c>
      <c r="D59" s="170">
        <f>+D61+D65+D68+D71</f>
        <v>17000</v>
      </c>
      <c r="E59" s="170">
        <f t="shared" ref="E59:H59" si="8">+E61+E65+E68+E71</f>
        <v>0</v>
      </c>
      <c r="F59" s="170">
        <f t="shared" si="8"/>
        <v>0</v>
      </c>
      <c r="G59" s="170">
        <f t="shared" si="8"/>
        <v>2400</v>
      </c>
      <c r="H59" s="170">
        <f t="shared" si="8"/>
        <v>14600</v>
      </c>
      <c r="I59" s="170">
        <f t="shared" ref="I59:I61" si="9">SUM(I60)</f>
        <v>0</v>
      </c>
    </row>
    <row r="60" spans="1:9" ht="18.600000000000001" hidden="1" customHeight="1" x14ac:dyDescent="0.25">
      <c r="A60" s="176">
        <f>+[8]ระบบการควบคุมฯ!A40</f>
        <v>0</v>
      </c>
      <c r="B60" s="188" t="str">
        <f>+[7]ระบบการควบคุมฯ!B92</f>
        <v xml:space="preserve">กิจกรรมพัฒนาสมรรถนะครูและบุคลากรทางการศึกษาเพื่อความเป็นเลิศ </v>
      </c>
      <c r="C60" s="53" t="str">
        <f>+[7]ระบบการควบคุมฯ!C92</f>
        <v>20004 69 00140 00000</v>
      </c>
      <c r="D60" s="177">
        <f>+D61</f>
        <v>0</v>
      </c>
      <c r="E60" s="177">
        <f t="shared" ref="E60:I60" si="10">+E61</f>
        <v>0</v>
      </c>
      <c r="F60" s="177">
        <f t="shared" si="10"/>
        <v>0</v>
      </c>
      <c r="G60" s="177">
        <f t="shared" si="10"/>
        <v>0</v>
      </c>
      <c r="H60" s="177">
        <f t="shared" si="10"/>
        <v>0</v>
      </c>
      <c r="I60" s="177">
        <f t="shared" si="10"/>
        <v>0</v>
      </c>
    </row>
    <row r="61" spans="1:9" ht="130.19999999999999" hidden="1" customHeight="1" x14ac:dyDescent="0.25">
      <c r="A61" s="169"/>
      <c r="B61" s="194" t="str">
        <f>+[7]ระบบการควบคุมฯ!B93</f>
        <v>งบดำเนินงาน   69112xx</v>
      </c>
      <c r="C61" s="41" t="str">
        <f>+[7]ระบบการควบคุมฯ!C93</f>
        <v>20004 31320 4700 2000000</v>
      </c>
      <c r="D61" s="170">
        <f>SUM(D62:D63)</f>
        <v>0</v>
      </c>
      <c r="E61" s="170">
        <f t="shared" ref="E61:H61" si="11">SUM(E62:E63)</f>
        <v>0</v>
      </c>
      <c r="F61" s="170">
        <f t="shared" si="11"/>
        <v>0</v>
      </c>
      <c r="G61" s="170">
        <f t="shared" si="11"/>
        <v>0</v>
      </c>
      <c r="H61" s="170">
        <f t="shared" si="11"/>
        <v>0</v>
      </c>
      <c r="I61" s="170">
        <f t="shared" si="9"/>
        <v>0</v>
      </c>
    </row>
    <row r="62" spans="1:9" ht="93" hidden="1" customHeight="1" x14ac:dyDescent="0.25">
      <c r="A62" s="173" t="str">
        <f>+[7]ระบบการควบคุมฯ!A94</f>
        <v>2.1.1</v>
      </c>
      <c r="B62" s="44" t="str">
        <f>+[7]ระบบการควบคุมฯ!B94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</c>
      <c r="C62" s="44" t="str">
        <f>+[7]ระบบการควบคุมฯ!C94</f>
        <v>ศธ 04002/ว967 ลว.12 มี.ค. 68 ครั้งที่ 328</v>
      </c>
      <c r="D62" s="174">
        <f>+[7]ระบบการควบคุมฯ!F94</f>
        <v>0</v>
      </c>
      <c r="E62" s="174">
        <f>+[7]ระบบการควบคุมฯ!G94+[7]ระบบการควบคุมฯ!H94</f>
        <v>0</v>
      </c>
      <c r="F62" s="174"/>
      <c r="G62" s="181">
        <f>+[7]ระบบการควบคุมฯ!K94+[7]ระบบการควบคุมฯ!L94</f>
        <v>0</v>
      </c>
      <c r="H62" s="181">
        <f>+D62-E62-F62-G62</f>
        <v>0</v>
      </c>
      <c r="I62" s="493" t="s">
        <v>44</v>
      </c>
    </row>
    <row r="63" spans="1:9" ht="18.600000000000001" hidden="1" customHeight="1" x14ac:dyDescent="0.25">
      <c r="A63" s="173" t="str">
        <f>+[7]ระบบการควบคุมฯ!A95</f>
        <v>2.1.1.1</v>
      </c>
      <c r="B63" s="44" t="str">
        <f>+[7]ระบบการควบคุมฯ!B95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</c>
      <c r="C63" s="44" t="str">
        <f>+[7]ระบบการควบคุมฯ!C95</f>
        <v>ศธ 04002/ว40628 ลว.17 ก.ค. 68 ครั้งที่ 711</v>
      </c>
      <c r="D63" s="174">
        <f>+[7]ระบบการควบคุมฯ!F95</f>
        <v>0</v>
      </c>
      <c r="E63" s="174">
        <f>+[7]ระบบการควบคุมฯ!G95+[7]ระบบการควบคุมฯ!H95</f>
        <v>0</v>
      </c>
      <c r="F63" s="174"/>
      <c r="G63" s="181">
        <f>+[7]ระบบการควบคุมฯ!K95+[7]ระบบการควบคุมฯ!L95</f>
        <v>0</v>
      </c>
      <c r="H63" s="181">
        <f>+D63-E63-F63-G63</f>
        <v>0</v>
      </c>
      <c r="I63" s="528" t="s">
        <v>48</v>
      </c>
    </row>
    <row r="64" spans="1:9" ht="93" hidden="1" customHeight="1" x14ac:dyDescent="0.25">
      <c r="A64" s="176" t="str">
        <f>+[3]ระบบการควบคุมฯ!A65</f>
        <v>1.3.1</v>
      </c>
      <c r="B64" s="48">
        <f>+[3]ระบบการควบคุมฯ!B65</f>
        <v>0</v>
      </c>
      <c r="C64" s="48">
        <f>+[3]ระบบการควบคุมฯ!C65</f>
        <v>0</v>
      </c>
      <c r="D64" s="177">
        <f>+D65</f>
        <v>0</v>
      </c>
      <c r="E64" s="177">
        <f t="shared" ref="E64:H70" si="12">+E65</f>
        <v>0</v>
      </c>
      <c r="F64" s="177">
        <f t="shared" si="12"/>
        <v>0</v>
      </c>
      <c r="G64" s="177">
        <f t="shared" si="12"/>
        <v>0</v>
      </c>
      <c r="H64" s="177">
        <f t="shared" si="12"/>
        <v>0</v>
      </c>
      <c r="I64" s="184"/>
    </row>
    <row r="65" spans="1:9" ht="74.400000000000006" hidden="1" customHeight="1" x14ac:dyDescent="0.25">
      <c r="A65" s="185" t="s">
        <v>45</v>
      </c>
      <c r="B65" s="189" t="str">
        <f>+[7]ระบบการควบคุมฯ!B97</f>
        <v>งบดำเนินงาน   69112xx</v>
      </c>
      <c r="C65" s="54" t="str">
        <f>+[3]ระบบการควบคุมฯ!C66</f>
        <v>ศธ 04002/ว2439 ลว. 17 มค 67 โอนครั้งที่ 139</v>
      </c>
      <c r="D65" s="170">
        <f>+D66</f>
        <v>0</v>
      </c>
      <c r="E65" s="170">
        <f t="shared" si="12"/>
        <v>0</v>
      </c>
      <c r="F65" s="170">
        <f t="shared" si="12"/>
        <v>0</v>
      </c>
      <c r="G65" s="170">
        <f t="shared" si="12"/>
        <v>0</v>
      </c>
      <c r="H65" s="187">
        <f>+D65-E65-F65-G65</f>
        <v>0</v>
      </c>
      <c r="I65" s="187"/>
    </row>
    <row r="66" spans="1:9" ht="18.600000000000001" hidden="1" customHeight="1" x14ac:dyDescent="0.25">
      <c r="A66" s="173" t="s">
        <v>45</v>
      </c>
      <c r="B66" s="44" t="str">
        <f>+[3]ระบบการควบคุมฯ!B67</f>
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</c>
      <c r="C66" s="44" t="str">
        <f>+[3]ระบบการควบคุมฯ!C67</f>
        <v>ศธ 04002/ว3556  ลว. 15 สค 67 โอนครั้งที่ 324</v>
      </c>
      <c r="D66" s="174">
        <f>+[3]ระบบการควบคุมฯ!F67</f>
        <v>0</v>
      </c>
      <c r="E66" s="174">
        <f>+[3]ระบบการควบคุมฯ!G67+[3]ระบบการควบคุมฯ!H67</f>
        <v>0</v>
      </c>
      <c r="F66" s="174">
        <f>+[3]ระบบการควบคุมฯ!I67+[3]ระบบการควบคุมฯ!J67</f>
        <v>0</v>
      </c>
      <c r="G66" s="181">
        <f>+[3]ระบบการควบคุมฯ!K67+[3]ระบบการควบคุมฯ!L67</f>
        <v>0</v>
      </c>
      <c r="H66" s="181">
        <f>+D66-E66-F66-G66</f>
        <v>0</v>
      </c>
      <c r="I66" s="179" t="s">
        <v>48</v>
      </c>
    </row>
    <row r="67" spans="1:9" ht="111.6" hidden="1" customHeight="1" x14ac:dyDescent="0.25">
      <c r="A67" s="176">
        <f>+[7]ระบบการควบคุมฯ!A100</f>
        <v>2.2999999999999998</v>
      </c>
      <c r="B67" s="48" t="str">
        <f>+[7]ระบบการควบคุมฯ!B100</f>
        <v>กิจกรรมยกระดับสมรรถนะทางด้านภาษาอังกฤษ</v>
      </c>
      <c r="C67" s="48" t="str">
        <f>+[7]ระบบการควบคุมฯ!C100</f>
        <v>20004 68 00142 00000</v>
      </c>
      <c r="D67" s="177">
        <f>+D68</f>
        <v>0</v>
      </c>
      <c r="E67" s="177">
        <f t="shared" si="12"/>
        <v>0</v>
      </c>
      <c r="F67" s="177">
        <f t="shared" si="12"/>
        <v>0</v>
      </c>
      <c r="G67" s="177">
        <f t="shared" si="12"/>
        <v>0</v>
      </c>
      <c r="H67" s="177">
        <f t="shared" si="12"/>
        <v>0</v>
      </c>
      <c r="I67" s="184"/>
    </row>
    <row r="68" spans="1:9" ht="74.400000000000006" hidden="1" customHeight="1" x14ac:dyDescent="0.25">
      <c r="A68" s="185"/>
      <c r="B68" s="189" t="str">
        <f>+[7]ระบบการควบคุมฯ!B101</f>
        <v>งบดำเนินงาน   69112xx</v>
      </c>
      <c r="C68" s="55" t="str">
        <f>+[7]ระบบการควบคุมฯ!C101</f>
        <v>20004 3320 4700 2000000</v>
      </c>
      <c r="D68" s="170">
        <f>+D69</f>
        <v>0</v>
      </c>
      <c r="E68" s="170">
        <f t="shared" si="12"/>
        <v>0</v>
      </c>
      <c r="F68" s="170">
        <f t="shared" si="12"/>
        <v>0</v>
      </c>
      <c r="G68" s="170">
        <f t="shared" si="12"/>
        <v>0</v>
      </c>
      <c r="H68" s="187">
        <f>+D68-E68-F68-G68</f>
        <v>0</v>
      </c>
      <c r="I68" s="187"/>
    </row>
    <row r="69" spans="1:9" ht="37.200000000000003" hidden="1" customHeight="1" x14ac:dyDescent="0.25">
      <c r="A69" s="173" t="str">
        <f>+[7]ระบบการควบคุมฯ!A102</f>
        <v>2.3.1</v>
      </c>
      <c r="B69" s="44" t="str">
        <f>+[7]ระบบการควบคุมฯ!B102</f>
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</c>
      <c r="C69" s="45" t="str">
        <f>+[7]ระบบการควบคุมฯ!C102</f>
        <v>ศธ 04002/ว2600 ลว.12 มิ.ย. 68 ครั้งที่ 582</v>
      </c>
      <c r="D69" s="174">
        <f>+[7]ระบบการควบคุมฯ!F102</f>
        <v>0</v>
      </c>
      <c r="E69" s="174">
        <f>+[7]ระบบการควบคุมฯ!G102+[7]ระบบการควบคุมฯ!H102</f>
        <v>0</v>
      </c>
      <c r="F69" s="174"/>
      <c r="G69" s="181">
        <f>+[7]ระบบการควบคุมฯ!K102+[7]ระบบการควบคุมฯ!L102</f>
        <v>0</v>
      </c>
      <c r="H69" s="181">
        <f>+D69-E69-F69-G69</f>
        <v>0</v>
      </c>
      <c r="I69" s="223" t="s">
        <v>202</v>
      </c>
    </row>
    <row r="70" spans="1:9" ht="148.80000000000001" hidden="1" customHeight="1" x14ac:dyDescent="0.25">
      <c r="A70" s="176">
        <f>+[7]ระบบการควบคุมฯ!A104</f>
        <v>2.4</v>
      </c>
      <c r="B70" s="48" t="str">
        <f>+[7]ระบบการควบคุมฯ!B104</f>
        <v xml:space="preserve">กิจกรรมพัฒนาครูเพื่อการจัดการเรียนรู้สู่ฐานสมรรถนะ  </v>
      </c>
      <c r="C70" s="48" t="str">
        <f>+[7]ระบบการควบคุมฯ!C104</f>
        <v>20004 69 00140 00000</v>
      </c>
      <c r="D70" s="177">
        <f>+D71</f>
        <v>17000</v>
      </c>
      <c r="E70" s="177">
        <f t="shared" si="12"/>
        <v>0</v>
      </c>
      <c r="F70" s="177">
        <f t="shared" si="12"/>
        <v>0</v>
      </c>
      <c r="G70" s="177">
        <f t="shared" si="12"/>
        <v>2400</v>
      </c>
      <c r="H70" s="177">
        <f t="shared" si="12"/>
        <v>14600</v>
      </c>
      <c r="I70" s="184"/>
    </row>
    <row r="71" spans="1:9" ht="18.600000000000001" hidden="1" customHeight="1" x14ac:dyDescent="0.25">
      <c r="A71" s="185">
        <f>+[7]ระบบการควบคุมฯ!A105</f>
        <v>0</v>
      </c>
      <c r="B71" s="54" t="str">
        <f>+[7]ระบบการควบคุมฯ!B105</f>
        <v>งบดำเนินงาน   69112xx</v>
      </c>
      <c r="C71" s="54" t="str">
        <f>+[7]ระบบการควบคุมฯ!C105</f>
        <v>20004 3320 4700 2000000</v>
      </c>
      <c r="D71" s="170">
        <f>SUM(D72:D74)</f>
        <v>17000</v>
      </c>
      <c r="E71" s="170">
        <f t="shared" ref="E71:H71" si="13">SUM(E72:E74)</f>
        <v>0</v>
      </c>
      <c r="F71" s="170">
        <f t="shared" si="13"/>
        <v>0</v>
      </c>
      <c r="G71" s="170">
        <f t="shared" si="13"/>
        <v>2400</v>
      </c>
      <c r="H71" s="170">
        <f t="shared" si="13"/>
        <v>14600</v>
      </c>
      <c r="I71" s="187"/>
    </row>
    <row r="72" spans="1:9" ht="18.600000000000001" hidden="1" customHeight="1" x14ac:dyDescent="0.25">
      <c r="A72" s="173" t="str">
        <f>+[7]ระบบการควบคุมฯ!A106</f>
        <v>2.4.1</v>
      </c>
      <c r="B72" s="195" t="str">
        <f>+[7]ระบบการควบคุมฯ!B106</f>
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</c>
      <c r="C72" s="190" t="str">
        <f>+[7]ระบบการควบคุมฯ!C106</f>
        <v>ศธ 04002/ว49618 ลว. 27 พ.ย. 68 โอนครั้งที่ 114</v>
      </c>
      <c r="D72" s="174">
        <f>+[7]ระบบการควบคุมฯ!F106</f>
        <v>5000</v>
      </c>
      <c r="E72" s="174">
        <f>+[7]ระบบการควบคุมฯ!G106+[7]ระบบการควบคุมฯ!H106</f>
        <v>0</v>
      </c>
      <c r="F72" s="174"/>
      <c r="G72" s="181">
        <f>+[7]ระบบการควบคุมฯ!K106+[7]ระบบการควบคุมฯ!L106</f>
        <v>0</v>
      </c>
      <c r="H72" s="181">
        <f>+D72-E72-F72-G72</f>
        <v>5000</v>
      </c>
      <c r="I72" s="179" t="s">
        <v>269</v>
      </c>
    </row>
    <row r="73" spans="1:9" ht="18.600000000000001" hidden="1" customHeight="1" x14ac:dyDescent="0.25">
      <c r="A73" s="173" t="str">
        <f>+[7]ระบบการควบคุมฯ!A107</f>
        <v>2.4.2</v>
      </c>
      <c r="B73" s="195" t="str">
        <f>+[7]ระบบการควบคุมฯ!B107</f>
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</c>
      <c r="C73" s="190" t="str">
        <f>+[7]ระบบการควบคุมฯ!C107</f>
        <v>ศธ 04002/ว50033 ลว. 4 ธ.ค. 68 โอนครั้งที่ 131</v>
      </c>
      <c r="D73" s="174">
        <f>+[7]ระบบการควบคุมฯ!F107</f>
        <v>3000</v>
      </c>
      <c r="E73" s="174">
        <f>+[7]ระบบการควบคุมฯ!G107+[7]ระบบการควบคุมฯ!H107</f>
        <v>0</v>
      </c>
      <c r="F73" s="174"/>
      <c r="G73" s="181">
        <f>+[7]ระบบการควบคุมฯ!K107+[7]ระบบการควบคุมฯ!L107</f>
        <v>1600</v>
      </c>
      <c r="H73" s="181">
        <f>+D73-E73-F73-G73</f>
        <v>1400</v>
      </c>
      <c r="I73" s="179" t="s">
        <v>280</v>
      </c>
    </row>
    <row r="74" spans="1:9" ht="37.200000000000003" hidden="1" customHeight="1" x14ac:dyDescent="0.25">
      <c r="A74" s="173" t="str">
        <f>+[7]ระบบการควบคุมฯ!A108</f>
        <v>2.4.3</v>
      </c>
      <c r="B74" s="195" t="str">
        <f>+[7]ระบบการควบคุมฯ!B108</f>
        <v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v>
      </c>
      <c r="C74" s="190" t="str">
        <f>+[7]ระบบการควบคุมฯ!C108</f>
        <v>ที่ ศธ 04002/ว3378 ลว.26 ก.พ. 69</v>
      </c>
      <c r="D74" s="174">
        <f>+[7]ระบบการควบคุมฯ!F108</f>
        <v>9000</v>
      </c>
      <c r="E74" s="174">
        <f>+[7]ระบบการควบคุมฯ!G108+[7]ระบบการควบคุมฯ!H108</f>
        <v>0</v>
      </c>
      <c r="F74" s="174"/>
      <c r="G74" s="181">
        <f>+[7]ระบบการควบคุมฯ!K108+[7]ระบบการควบคุมฯ!L108</f>
        <v>800</v>
      </c>
      <c r="H74" s="181">
        <f>+D74-E74-F74-G74</f>
        <v>8200</v>
      </c>
      <c r="I74" s="179" t="s">
        <v>281</v>
      </c>
    </row>
    <row r="75" spans="1:9" ht="148.80000000000001" hidden="1" customHeight="1" x14ac:dyDescent="0.25">
      <c r="A75" s="732">
        <f>+[7]ระบบการควบคุมฯ!A110</f>
        <v>3</v>
      </c>
      <c r="B75" s="733" t="str">
        <f>+[3]ระบบการควบคุมฯ!B71</f>
        <v>งบรายจ่ายอื่น   6911500</v>
      </c>
      <c r="C75" s="734" t="str">
        <f>+[7]ระบบการควบคุมฯ!C110</f>
        <v xml:space="preserve">20004 3300630 </v>
      </c>
      <c r="D75" s="735">
        <f>+D76+D77</f>
        <v>15872700</v>
      </c>
      <c r="E75" s="735">
        <f>+E78+E83+E87+E95+E98+E103+E110+E116+E124+E138+E156</f>
        <v>0</v>
      </c>
      <c r="F75" s="735">
        <f>+F78+F83+F87+F95+F98+F103+F110+F116+F124+F138+F156</f>
        <v>0</v>
      </c>
      <c r="G75" s="735">
        <f>+G76+G77</f>
        <v>11507881.279999999</v>
      </c>
      <c r="H75" s="735">
        <f>+H76+H77</f>
        <v>4364818.72</v>
      </c>
      <c r="I75" s="735"/>
    </row>
    <row r="76" spans="1:9" ht="130.19999999999999" hidden="1" customHeight="1" x14ac:dyDescent="0.25">
      <c r="A76" s="169"/>
      <c r="B76" s="736" t="str">
        <f>+[7]ระบบการควบคุมฯ!B111</f>
        <v xml:space="preserve"> งบดำเนินงาน 69112xx</v>
      </c>
      <c r="C76" s="42"/>
      <c r="D76" s="170">
        <f>+D84+D88+D99+D104</f>
        <v>21000</v>
      </c>
      <c r="E76" s="170">
        <f t="shared" ref="E76:H76" si="14">+E84+E88+E99+E104</f>
        <v>0</v>
      </c>
      <c r="F76" s="170">
        <f t="shared" si="14"/>
        <v>0</v>
      </c>
      <c r="G76" s="170">
        <f t="shared" si="14"/>
        <v>16120</v>
      </c>
      <c r="H76" s="170">
        <f t="shared" si="14"/>
        <v>4880</v>
      </c>
      <c r="I76" s="170"/>
    </row>
    <row r="77" spans="1:9" ht="148.80000000000001" hidden="1" customHeight="1" x14ac:dyDescent="0.25">
      <c r="A77" s="169"/>
      <c r="B77" s="736" t="str">
        <f>+[7]ระบบการควบคุมฯ!B114</f>
        <v>งบรายจ่ายอื่น   6911500</v>
      </c>
      <c r="C77" s="42"/>
      <c r="D77" s="170">
        <f>+D79+D96+D111+D117+D125+D139</f>
        <v>15851700</v>
      </c>
      <c r="E77" s="170">
        <f t="shared" ref="E77:H77" si="15">+E79+E96+E111+E117+E125+E139</f>
        <v>0</v>
      </c>
      <c r="F77" s="170">
        <f t="shared" si="15"/>
        <v>0</v>
      </c>
      <c r="G77" s="170">
        <f t="shared" si="15"/>
        <v>11491761.279999999</v>
      </c>
      <c r="H77" s="170">
        <f t="shared" si="15"/>
        <v>4359938.72</v>
      </c>
      <c r="I77" s="170"/>
    </row>
    <row r="78" spans="1:9" ht="111.6" hidden="1" customHeight="1" x14ac:dyDescent="0.25">
      <c r="A78" s="176">
        <f>+[7]ระบบการควบคุมฯ!A116</f>
        <v>3.1</v>
      </c>
      <c r="B78" s="39" t="str">
        <f>+[7]ระบบการควบคุมฯ!B116</f>
        <v xml:space="preserve">กิจกรรมสานความร่วมมือภาคีเครือข่ายด้านการจัดการศึกษา </v>
      </c>
      <c r="C78" s="40" t="str">
        <f>+[7]ระบบการควบคุมฯ!C116</f>
        <v>20004 69 00078 00000</v>
      </c>
      <c r="D78" s="177">
        <f t="shared" ref="D78:I78" si="16">+D79</f>
        <v>0</v>
      </c>
      <c r="E78" s="177">
        <f t="shared" si="16"/>
        <v>0</v>
      </c>
      <c r="F78" s="177">
        <f t="shared" si="16"/>
        <v>0</v>
      </c>
      <c r="G78" s="177">
        <f t="shared" si="16"/>
        <v>0</v>
      </c>
      <c r="H78" s="177">
        <f t="shared" si="16"/>
        <v>0</v>
      </c>
      <c r="I78" s="177">
        <f t="shared" si="16"/>
        <v>0</v>
      </c>
    </row>
    <row r="79" spans="1:9" ht="55.8" hidden="1" customHeight="1" x14ac:dyDescent="0.25">
      <c r="A79" s="169">
        <f>+[7]ระบบการควบคุมฯ!A117</f>
        <v>1</v>
      </c>
      <c r="B79" s="191" t="str">
        <f>+[7]ระบบการควบคุมฯ!B117</f>
        <v>งบรายจ่ายอื่น   6911500</v>
      </c>
      <c r="C79" s="42"/>
      <c r="D79" s="170">
        <f>SUM(D80:D82)</f>
        <v>0</v>
      </c>
      <c r="E79" s="170">
        <f t="shared" ref="E79:H79" si="17">SUM(E80:E82)</f>
        <v>0</v>
      </c>
      <c r="F79" s="170">
        <f t="shared" si="17"/>
        <v>0</v>
      </c>
      <c r="G79" s="170">
        <f t="shared" si="17"/>
        <v>0</v>
      </c>
      <c r="H79" s="170">
        <f t="shared" si="17"/>
        <v>0</v>
      </c>
      <c r="I79" s="170">
        <f>SUM(I80)</f>
        <v>0</v>
      </c>
    </row>
    <row r="80" spans="1:9" ht="111.6" hidden="1" customHeight="1" x14ac:dyDescent="0.25">
      <c r="A80" s="173" t="str">
        <f>+[7]ระบบการควบคุมฯ!A119</f>
        <v>3.1.1.1</v>
      </c>
      <c r="B80" s="44" t="str">
        <f>+[7]ระบบการควบคุมฯ!B119</f>
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</c>
      <c r="C80" s="47" t="str">
        <f>+[7]ระบบการควบคุมฯ!C119</f>
        <v>ศธ 04002/ว1915 ลว.  11 พค 66 โอนครั้งที่ 515</v>
      </c>
      <c r="D80" s="174">
        <f>+[7]ระบบการควบคุมฯ!F119</f>
        <v>0</v>
      </c>
      <c r="E80" s="174">
        <f>+[7]ระบบการควบคุมฯ!G119+[7]ระบบการควบคุมฯ!H119</f>
        <v>0</v>
      </c>
      <c r="F80" s="174">
        <f>+[7]ระบบการควบคุมฯ!I119+[7]ระบบการควบคุมฯ!J119</f>
        <v>0</v>
      </c>
      <c r="G80" s="181">
        <f>+[7]ระบบการควบคุมฯ!K119+[7]ระบบการควบคุมฯ!L119</f>
        <v>0</v>
      </c>
      <c r="H80" s="181">
        <f>+D80-E80-F80-G80</f>
        <v>0</v>
      </c>
      <c r="I80" s="179" t="s">
        <v>77</v>
      </c>
    </row>
    <row r="81" spans="1:9" ht="74.400000000000006" hidden="1" customHeight="1" x14ac:dyDescent="0.25">
      <c r="A81" s="173" t="str">
        <f>+[7]ระบบการควบคุมฯ!A120</f>
        <v>3.1.1</v>
      </c>
      <c r="B81" s="44" t="str">
        <f>+[7]ระบบการควบคุมฯ!B120</f>
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</c>
      <c r="C81" s="47" t="str">
        <f>+[7]ระบบการควบคุมฯ!C120</f>
        <v xml:space="preserve">ศธ 04002/ว5680 ลว.  27 ธค  66 โอนครั้งที่ 110 </v>
      </c>
      <c r="D81" s="174"/>
      <c r="E81" s="174"/>
      <c r="F81" s="174"/>
      <c r="G81" s="174"/>
      <c r="H81" s="181">
        <f>+D81-E81-F81-G81</f>
        <v>0</v>
      </c>
      <c r="I81" s="179"/>
    </row>
    <row r="82" spans="1:9" ht="55.8" hidden="1" customHeight="1" x14ac:dyDescent="0.25">
      <c r="A82" s="173" t="str">
        <f>+[7]ระบบการควบคุมฯ!A121</f>
        <v>3.1.2</v>
      </c>
      <c r="B82" s="44" t="str">
        <f>+[7]ระบบการควบคุมฯ!B121</f>
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</c>
      <c r="C82" s="47" t="str">
        <f>+[7]ระบบการควบคุมฯ!C121</f>
        <v>ศธ 04002/ว3488 ลว.  9 สค 67 โอนครั้งที่ 297</v>
      </c>
      <c r="D82" s="174"/>
      <c r="E82" s="174"/>
      <c r="F82" s="174"/>
      <c r="G82" s="174"/>
      <c r="H82" s="181">
        <f>+D82-E82-F82-G82</f>
        <v>0</v>
      </c>
      <c r="I82" s="179" t="s">
        <v>124</v>
      </c>
    </row>
    <row r="83" spans="1:9" ht="55.8" hidden="1" customHeight="1" x14ac:dyDescent="0.25">
      <c r="A83" s="176">
        <f>+[7]ระบบการควบคุมฯ!A122</f>
        <v>3.2</v>
      </c>
      <c r="B83" s="39" t="str">
        <f>+[7]ระบบการควบคุมฯ!B122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83" s="40" t="str">
        <f>+[7]ระบบการควบคุมฯ!C122</f>
        <v>20004 69 00085 00000</v>
      </c>
      <c r="D83" s="177">
        <f t="shared" ref="D83:I83" si="18">+D84</f>
        <v>0</v>
      </c>
      <c r="E83" s="177">
        <f t="shared" si="18"/>
        <v>0</v>
      </c>
      <c r="F83" s="177">
        <f t="shared" si="18"/>
        <v>0</v>
      </c>
      <c r="G83" s="177">
        <f t="shared" si="18"/>
        <v>0</v>
      </c>
      <c r="H83" s="177">
        <f t="shared" si="18"/>
        <v>0</v>
      </c>
      <c r="I83" s="177">
        <f t="shared" si="18"/>
        <v>0</v>
      </c>
    </row>
    <row r="84" spans="1:9" ht="93" hidden="1" customHeight="1" x14ac:dyDescent="0.25">
      <c r="A84" s="694" t="str">
        <f>+[7]ระบบการควบคุมฯ!A123</f>
        <v>3.2.1</v>
      </c>
      <c r="B84" s="191" t="str">
        <f>+[7]ระบบการควบคุมฯ!B123</f>
        <v>งบดำเนินงาน   6911xx</v>
      </c>
      <c r="C84" s="42" t="str">
        <f>+[7]ระบบการควบคุมฯ!C123</f>
        <v>20004 3320 6300 2000000</v>
      </c>
      <c r="D84" s="170">
        <f>SUM(D85:D86)</f>
        <v>0</v>
      </c>
      <c r="E84" s="170">
        <f t="shared" ref="E84:H84" si="19">SUM(E85:E86)</f>
        <v>0</v>
      </c>
      <c r="F84" s="170">
        <f t="shared" si="19"/>
        <v>0</v>
      </c>
      <c r="G84" s="170">
        <f t="shared" si="19"/>
        <v>0</v>
      </c>
      <c r="H84" s="170">
        <f t="shared" si="19"/>
        <v>0</v>
      </c>
      <c r="I84" s="170">
        <f t="shared" ref="I84" si="20">SUM(I85)</f>
        <v>0</v>
      </c>
    </row>
    <row r="85" spans="1:9" ht="297.60000000000002" hidden="1" customHeight="1" x14ac:dyDescent="0.25">
      <c r="A85" s="173" t="str">
        <f>+[7]ระบบการควบคุมฯ!A124</f>
        <v>3.2.1.1</v>
      </c>
      <c r="B85" s="44" t="str">
        <f>+[7]ระบบการควบคุมฯ!B124</f>
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</c>
      <c r="C85" s="47" t="str">
        <f>+[7]ระบบการควบคุมฯ!C124</f>
        <v>ศธ 04002/ว789 ลว.  26 กพ 68 โอนครั้งที่ 292</v>
      </c>
      <c r="D85" s="174">
        <f>+[7]ระบบการควบคุมฯ!D124</f>
        <v>0</v>
      </c>
      <c r="E85" s="174">
        <f>+[7]ระบบการควบคุมฯ!G124+[7]ระบบการควบคุมฯ!H124</f>
        <v>0</v>
      </c>
      <c r="F85" s="174"/>
      <c r="G85" s="181">
        <f>+[7]ระบบการควบคุมฯ!K124+[7]ระบบการควบคุมฯ!L124</f>
        <v>0</v>
      </c>
      <c r="H85" s="181">
        <f>+D85-E85-F85-G85</f>
        <v>0</v>
      </c>
      <c r="I85" s="179" t="s">
        <v>12</v>
      </c>
    </row>
    <row r="86" spans="1:9" ht="74.400000000000006" hidden="1" customHeight="1" x14ac:dyDescent="0.25">
      <c r="A86" s="173" t="str">
        <f>+[7]ระบบการควบคุมฯ!A125</f>
        <v>3.2.1.2</v>
      </c>
      <c r="B86" s="44" t="str">
        <f>+[7]ระบบการควบคุมฯ!B125</f>
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</c>
      <c r="C86" s="47" t="str">
        <f>+[7]ระบบการควบคุมฯ!C125</f>
        <v>ศธ 04002/ว41937 ลว.  4 ส.ค. 68 โอนครั้งที่ 814</v>
      </c>
      <c r="D86" s="174">
        <f>+[7]ระบบการควบคุมฯ!D125</f>
        <v>0</v>
      </c>
      <c r="E86" s="174">
        <f>+[7]ระบบการควบคุมฯ!G125+[7]ระบบการควบคุมฯ!H125</f>
        <v>0</v>
      </c>
      <c r="F86" s="174"/>
      <c r="G86" s="181">
        <f>+[7]ระบบการควบคุมฯ!K125+[7]ระบบการควบคุมฯ!L125</f>
        <v>0</v>
      </c>
      <c r="H86" s="181">
        <f>+D86-E86-F86-G86</f>
        <v>0</v>
      </c>
      <c r="I86" s="179" t="s">
        <v>12</v>
      </c>
    </row>
    <row r="87" spans="1:9" ht="37.200000000000003" hidden="1" customHeight="1" x14ac:dyDescent="0.25">
      <c r="A87" s="176">
        <f>+[7]ระบบการควบคุมฯ!A130</f>
        <v>3.3</v>
      </c>
      <c r="B87" s="39" t="str">
        <f>+[7]ระบบการควบคุมฯ!B130</f>
        <v>กิจกรรมการยกระดับคุณภาพด้านวิทยาศาสตร์ศึกษาเพื่อความเป็นเลิศ</v>
      </c>
      <c r="C87" s="40" t="str">
        <f>+[7]ระบบการควบคุมฯ!C130</f>
        <v>20004 69 00093 00000</v>
      </c>
      <c r="D87" s="177">
        <f t="shared" ref="D87:I87" si="21">+D88</f>
        <v>10000</v>
      </c>
      <c r="E87" s="177">
        <f t="shared" si="21"/>
        <v>0</v>
      </c>
      <c r="F87" s="177">
        <f t="shared" si="21"/>
        <v>0</v>
      </c>
      <c r="G87" s="177">
        <f t="shared" si="21"/>
        <v>10000</v>
      </c>
      <c r="H87" s="177">
        <f t="shared" si="21"/>
        <v>0</v>
      </c>
      <c r="I87" s="177">
        <f t="shared" si="21"/>
        <v>0</v>
      </c>
    </row>
    <row r="88" spans="1:9" ht="223.2" hidden="1" customHeight="1" x14ac:dyDescent="0.25">
      <c r="A88" s="695" t="str">
        <f>+[7]ระบบการควบคุมฯ!A131</f>
        <v>3.3.1</v>
      </c>
      <c r="B88" s="191" t="str">
        <f>+[7]ระบบการควบคุมฯ!B131</f>
        <v>งบดำเนินงาน   69112xx</v>
      </c>
      <c r="C88" s="42" t="str">
        <f>+[7]ระบบการควบคุมฯ!C131</f>
        <v>20004 3320 6300 2000000</v>
      </c>
      <c r="D88" s="170">
        <f>SUM(D89:D94)</f>
        <v>10000</v>
      </c>
      <c r="E88" s="170">
        <f>SUM(E89:E94)</f>
        <v>0</v>
      </c>
      <c r="F88" s="170">
        <f>SUM(F89:F94)</f>
        <v>0</v>
      </c>
      <c r="G88" s="170">
        <f>SUM(G89:G94)</f>
        <v>10000</v>
      </c>
      <c r="H88" s="170">
        <f>SUM(H89:H94)</f>
        <v>0</v>
      </c>
      <c r="I88" s="170">
        <f>SUM(I89)</f>
        <v>0</v>
      </c>
    </row>
    <row r="89" spans="1:9" ht="55.8" hidden="1" customHeight="1" x14ac:dyDescent="0.25">
      <c r="A89" s="173" t="str">
        <f>+[7]ระบบการควบคุมฯ!A132</f>
        <v>3.3.1.1</v>
      </c>
      <c r="B89" s="56" t="str">
        <f>+[7]ระบบการควบคุมฯ!B132</f>
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</c>
      <c r="C89" s="47" t="str">
        <f>+[7]ระบบการควบคุมฯ!C132</f>
        <v>ศธ 04002/ว48288 ลว.  7 พย 68 โอนครั้งที่ 61</v>
      </c>
      <c r="D89" s="174">
        <f>+[7]ระบบการควบคุมฯ!F132</f>
        <v>10000</v>
      </c>
      <c r="E89" s="174">
        <f>+[7]ระบบการควบคุมฯ!G132+[7]ระบบการควบคุมฯ!H132</f>
        <v>0</v>
      </c>
      <c r="F89" s="174">
        <f>+[7]ระบบการควบคุมฯ!I132+[7]ระบบการควบคุมฯ!J132</f>
        <v>0</v>
      </c>
      <c r="G89" s="174">
        <f>+[7]ระบบการควบคุมฯ!K132+[7]ระบบการควบคุมฯ!L132</f>
        <v>10000</v>
      </c>
      <c r="H89" s="181">
        <f t="shared" ref="H89:H94" si="22">+D89-E89-F89-G89</f>
        <v>0</v>
      </c>
      <c r="I89" s="179" t="s">
        <v>258</v>
      </c>
    </row>
    <row r="90" spans="1:9" ht="18.600000000000001" hidden="1" customHeight="1" x14ac:dyDescent="0.25">
      <c r="A90" s="173" t="str">
        <f>+[7]ระบบการควบคุมฯ!A133</f>
        <v>3.3.1.2</v>
      </c>
      <c r="B90" s="56" t="str">
        <f>+[7]ระบบการควบคุมฯ!B133</f>
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</c>
      <c r="C90" s="47" t="str">
        <f>+[7]ระบบการควบคุมฯ!C133</f>
        <v>ที่ ศธ 04002/ว1438 ลว. 3 เม.ย. 68 ครั้ง 392</v>
      </c>
      <c r="D90" s="174">
        <f>+[7]ระบบการควบคุมฯ!F133</f>
        <v>0</v>
      </c>
      <c r="E90" s="174">
        <f>+[7]ระบบการควบคุมฯ!G133+[7]ระบบการควบคุมฯ!H133</f>
        <v>0</v>
      </c>
      <c r="F90" s="174"/>
      <c r="G90" s="181">
        <f>+[7]ระบบการควบคุมฯ!K133+[7]ระบบการควบคุมฯ!L133</f>
        <v>0</v>
      </c>
      <c r="H90" s="181">
        <f t="shared" si="22"/>
        <v>0</v>
      </c>
      <c r="I90" s="179" t="s">
        <v>222</v>
      </c>
    </row>
    <row r="91" spans="1:9" ht="409.2" hidden="1" customHeight="1" x14ac:dyDescent="0.25">
      <c r="A91" s="173" t="str">
        <f>+[7]ระบบการควบคุมฯ!A134</f>
        <v>3.3.1.3</v>
      </c>
      <c r="B91" s="56" t="str">
        <f>+[7]ระบบการควบคุมฯ!B134</f>
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</c>
      <c r="C91" s="47" t="str">
        <f>+[7]ระบบการควบคุมฯ!C134</f>
        <v>ที่ ศธ 04002/ว1438 ลว. 3 เม.ย. 68  ครั้งที่ 393</v>
      </c>
      <c r="D91" s="174">
        <f>+[7]ระบบการควบคุมฯ!F134</f>
        <v>0</v>
      </c>
      <c r="E91" s="174">
        <f>+[7]ระบบการควบคุมฯ!G134+[7]ระบบการควบคุมฯ!H134</f>
        <v>0</v>
      </c>
      <c r="F91" s="174"/>
      <c r="G91" s="181">
        <f>+[7]ระบบการควบคุมฯ!K134+[7]ระบบการควบคุมฯ!L134</f>
        <v>0</v>
      </c>
      <c r="H91" s="181">
        <f t="shared" si="22"/>
        <v>0</v>
      </c>
      <c r="I91" s="494" t="s">
        <v>195</v>
      </c>
    </row>
    <row r="92" spans="1:9" ht="18.600000000000001" hidden="1" customHeight="1" x14ac:dyDescent="0.25">
      <c r="A92" s="173" t="str">
        <f>+[7]ระบบการควบคุมฯ!A135</f>
        <v>3.3.1.4</v>
      </c>
      <c r="B92" s="56" t="str">
        <f>+[7]ระบบการควบคุมฯ!B135</f>
        <v xml:space="preserve">ค่าใช้จ่ายในการนิเทศ ติดตาม โรงเรียนในโครงการวิทยาศาสตร์พลังสิบ ระดับประถมศึกษา  </v>
      </c>
      <c r="C92" s="47" t="str">
        <f>+[7]ระบบการควบคุมฯ!C135</f>
        <v>ศธ 04002/ว2070 ลว.  19 พค 68 โอนครั้งที่ 492 ยอด 2,000 บาท</v>
      </c>
      <c r="D92" s="174">
        <f>+[7]ระบบการควบคุมฯ!F135</f>
        <v>0</v>
      </c>
      <c r="E92" s="174">
        <f>+[7]ระบบการควบคุมฯ!G135+[7]ระบบการควบคุมฯ!H135</f>
        <v>0</v>
      </c>
      <c r="F92" s="174"/>
      <c r="G92" s="181">
        <f>+[7]ระบบการควบคุมฯ!K135+[7]ระบบการควบคุมฯ!L135</f>
        <v>0</v>
      </c>
      <c r="H92" s="181">
        <f t="shared" si="22"/>
        <v>0</v>
      </c>
      <c r="I92" s="179" t="s">
        <v>78</v>
      </c>
    </row>
    <row r="93" spans="1:9" ht="260.39999999999998" hidden="1" customHeight="1" x14ac:dyDescent="0.25">
      <c r="A93" s="173" t="str">
        <f>+[7]ระบบการควบคุมฯ!A136</f>
        <v>3.5.4</v>
      </c>
      <c r="B93" s="56" t="str">
        <f>+[7]ระบบการควบคุมฯ!B136</f>
        <v>ค่าสาธารณูปโภค</v>
      </c>
      <c r="C93" s="47" t="str">
        <f>+[7]ระบบการควบคุมฯ!C136</f>
        <v>โอนเปลี่ยนแปลง1/68 25 กย.68</v>
      </c>
      <c r="D93" s="174">
        <f>+[7]ระบบการควบคุมฯ!F136</f>
        <v>0</v>
      </c>
      <c r="E93" s="174">
        <f>+[7]ระบบการควบคุมฯ!G136+[7]ระบบการควบคุมฯ!H136</f>
        <v>0</v>
      </c>
      <c r="F93" s="174"/>
      <c r="G93" s="181">
        <f>+[7]ระบบการควบคุมฯ!K136+[7]ระบบการควบคุมฯ!L136</f>
        <v>0</v>
      </c>
      <c r="H93" s="181">
        <f t="shared" si="22"/>
        <v>0</v>
      </c>
      <c r="I93" s="179" t="s">
        <v>14</v>
      </c>
    </row>
    <row r="94" spans="1:9" ht="148.80000000000001" hidden="1" customHeight="1" x14ac:dyDescent="0.25">
      <c r="A94" s="173" t="str">
        <f>+[7]ระบบการควบคุมฯ!A138</f>
        <v>3.3.6</v>
      </c>
      <c r="B94" s="56"/>
      <c r="C94" s="47"/>
      <c r="D94" s="174">
        <f>+[7]ระบบการควบคุมฯ!F138</f>
        <v>0</v>
      </c>
      <c r="E94" s="174">
        <f>+[7]ระบบการควบคุมฯ!G138+[7]ระบบการควบคุมฯ!H138</f>
        <v>0</v>
      </c>
      <c r="F94" s="174">
        <f>+[7]ระบบการควบคุมฯ!I138+[7]ระบบการควบคุมฯ!J138</f>
        <v>0</v>
      </c>
      <c r="G94" s="181">
        <f>+[7]ระบบการควบคุมฯ!K138+[7]ระบบการควบคุมฯ!L138</f>
        <v>0</v>
      </c>
      <c r="H94" s="181">
        <f t="shared" si="22"/>
        <v>0</v>
      </c>
      <c r="I94" s="179" t="s">
        <v>79</v>
      </c>
    </row>
    <row r="95" spans="1:9" ht="241.8" hidden="1" customHeight="1" x14ac:dyDescent="0.25">
      <c r="A95" s="176">
        <f>+[7]ระบบการควบคุมฯ!A148</f>
        <v>3.4</v>
      </c>
      <c r="B95" s="39">
        <f>+[3]ระบบการควบคุมฯ!B83</f>
        <v>0</v>
      </c>
      <c r="C95" s="40" t="s">
        <v>259</v>
      </c>
      <c r="D95" s="177">
        <f t="shared" ref="D95:I95" si="23">+D96</f>
        <v>0</v>
      </c>
      <c r="E95" s="177">
        <f t="shared" si="23"/>
        <v>0</v>
      </c>
      <c r="F95" s="177">
        <f t="shared" si="23"/>
        <v>0</v>
      </c>
      <c r="G95" s="177">
        <f t="shared" si="23"/>
        <v>0</v>
      </c>
      <c r="H95" s="177">
        <f t="shared" si="23"/>
        <v>0</v>
      </c>
      <c r="I95" s="177">
        <f t="shared" si="23"/>
        <v>0</v>
      </c>
    </row>
    <row r="96" spans="1:9" ht="167.4" hidden="1" customHeight="1" x14ac:dyDescent="0.25">
      <c r="A96" s="169">
        <f>+[7]ระบบการควบคุมฯ!A149</f>
        <v>0</v>
      </c>
      <c r="B96" s="191" t="str">
        <f>+[7]ระบบการควบคุมฯ!B149</f>
        <v>งบรายจ่ายอื่น   6911500</v>
      </c>
      <c r="C96" s="42"/>
      <c r="D96" s="170">
        <f t="shared" ref="D96:I96" si="24">SUM(D97)</f>
        <v>0</v>
      </c>
      <c r="E96" s="170">
        <f t="shared" si="24"/>
        <v>0</v>
      </c>
      <c r="F96" s="170">
        <f t="shared" si="24"/>
        <v>0</v>
      </c>
      <c r="G96" s="170">
        <f t="shared" si="24"/>
        <v>0</v>
      </c>
      <c r="H96" s="170">
        <f t="shared" si="24"/>
        <v>0</v>
      </c>
      <c r="I96" s="170">
        <f t="shared" si="24"/>
        <v>0</v>
      </c>
    </row>
    <row r="97" spans="1:9" ht="111.6" hidden="1" customHeight="1" x14ac:dyDescent="0.25">
      <c r="A97" s="192" t="str">
        <f>+[7]ระบบการควบคุมฯ!A150</f>
        <v>3.4.1</v>
      </c>
      <c r="B97" s="44">
        <f>+[3]ระบบการควบคุมฯ!B85</f>
        <v>0</v>
      </c>
      <c r="C97" s="47" t="str">
        <f>+[3]ระบบการควบคุมฯ!C91</f>
        <v>20004 3320 4700 2000000</v>
      </c>
      <c r="D97" s="174"/>
      <c r="E97" s="174">
        <f>+[3]ระบบการควบคุมฯ!G91+[3]ระบบการควบคุมฯ!H91</f>
        <v>0</v>
      </c>
      <c r="F97" s="174">
        <f>+[7]ระบบการควบคุมฯ!I150+[7]ระบบการควบคุมฯ!J150</f>
        <v>0</v>
      </c>
      <c r="G97" s="181">
        <f>+[7]ระบบการควบคุมฯ!K150+[7]ระบบการควบคุมฯ!L150</f>
        <v>0</v>
      </c>
      <c r="H97" s="181">
        <f>+D97-E97-F97-G97</f>
        <v>0</v>
      </c>
      <c r="I97" s="179" t="s">
        <v>64</v>
      </c>
    </row>
    <row r="98" spans="1:9" ht="204.6" hidden="1" customHeight="1" x14ac:dyDescent="0.25">
      <c r="A98" s="176">
        <f>+[7]ระบบการควบคุมฯ!A151</f>
        <v>3.5</v>
      </c>
      <c r="B98" s="39" t="str">
        <f>+[7]ระบบการควบคุมฯ!B151</f>
        <v>กิจกรรมหลักบ้านวิทยาศาสตร์น้อยประเทศไทย ระดับประถมศึกษา</v>
      </c>
      <c r="C98" s="40" t="str">
        <f>+[7]ระบบการควบคุมฯ!C151</f>
        <v>20004 69 00108 00000</v>
      </c>
      <c r="D98" s="177">
        <f t="shared" ref="D98:I98" si="25">+D99</f>
        <v>11000</v>
      </c>
      <c r="E98" s="177">
        <f t="shared" si="25"/>
        <v>0</v>
      </c>
      <c r="F98" s="177">
        <f t="shared" si="25"/>
        <v>0</v>
      </c>
      <c r="G98" s="177">
        <f t="shared" si="25"/>
        <v>6120</v>
      </c>
      <c r="H98" s="177">
        <f t="shared" si="25"/>
        <v>4880</v>
      </c>
      <c r="I98" s="177">
        <f t="shared" si="25"/>
        <v>0</v>
      </c>
    </row>
    <row r="99" spans="1:9" ht="111.6" hidden="1" customHeight="1" x14ac:dyDescent="0.25">
      <c r="A99" s="169">
        <f>+[7]ระบบการควบคุมฯ!A152</f>
        <v>1</v>
      </c>
      <c r="B99" s="191" t="str">
        <f>+[7]ระบบการควบคุมฯ!B152</f>
        <v>งบดำเนินงาน   69112xx</v>
      </c>
      <c r="C99" s="42"/>
      <c r="D99" s="170">
        <f>SUM(D100:D102)</f>
        <v>11000</v>
      </c>
      <c r="E99" s="170">
        <f t="shared" ref="E99:H99" si="26">SUM(E100:E102)</f>
        <v>0</v>
      </c>
      <c r="F99" s="170">
        <f t="shared" si="26"/>
        <v>0</v>
      </c>
      <c r="G99" s="170">
        <f t="shared" si="26"/>
        <v>6120</v>
      </c>
      <c r="H99" s="170">
        <f t="shared" si="26"/>
        <v>4880</v>
      </c>
      <c r="I99" s="170">
        <f>SUM(I100)</f>
        <v>0</v>
      </c>
    </row>
    <row r="100" spans="1:9" ht="167.4" hidden="1" customHeight="1" x14ac:dyDescent="0.25">
      <c r="A100" s="192" t="str">
        <f>+[7]ระบบการควบคุมฯ!A153</f>
        <v>3.5.1</v>
      </c>
      <c r="B100" s="45" t="str">
        <f>+[7]ระบบการควบคุมฯ!B153</f>
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</c>
      <c r="C100" s="47" t="str">
        <f>+[7]ระบบการควบคุมฯ!C153</f>
        <v>ศธ 04002/ว47543 ลว.  31 ตค 68 โอนครั้งที่ 21</v>
      </c>
      <c r="D100" s="174">
        <f>+[7]ระบบการควบคุมฯ!D153</f>
        <v>1000</v>
      </c>
      <c r="E100" s="174">
        <f>+[7]ระบบการควบคุมฯ!G153+[7]ระบบการควบคุมฯ!H153</f>
        <v>0</v>
      </c>
      <c r="F100" s="174"/>
      <c r="G100" s="174">
        <f>+[7]ระบบการควบคุมฯ!K153+[7]ระบบการควบคุมฯ!L153</f>
        <v>0</v>
      </c>
      <c r="H100" s="181">
        <f t="shared" ref="H100:H102" si="27">+D100-E100-F100-G100</f>
        <v>1000</v>
      </c>
      <c r="I100" s="179" t="s">
        <v>274</v>
      </c>
    </row>
    <row r="101" spans="1:9" ht="111.6" hidden="1" customHeight="1" x14ac:dyDescent="0.25">
      <c r="A101" s="192" t="str">
        <f>+[7]ระบบการควบคุมฯ!A155</f>
        <v>3.5.2</v>
      </c>
      <c r="B101" s="56" t="str">
        <f>+[7]ระบบการควบคุมฯ!B154</f>
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</c>
      <c r="C101" s="47" t="str">
        <f>+[7]ระบบการควบคุมฯ!C154</f>
        <v>ศธ 04002/ว49147 ลว.  20 พ.ย. 68 โอนครั้งที่ 90</v>
      </c>
      <c r="D101" s="174">
        <f>+[7]ระบบการควบคุมฯ!F154</f>
        <v>10000</v>
      </c>
      <c r="E101" s="174">
        <f>+[7]ระบบการควบคุมฯ!G154+[7]ระบบการควบคุมฯ!H154</f>
        <v>0</v>
      </c>
      <c r="F101" s="174"/>
      <c r="G101" s="174">
        <f>+[7]ระบบการควบคุมฯ!K154+[7]ระบบการควบคุมฯ!L154</f>
        <v>6120</v>
      </c>
      <c r="H101" s="181">
        <f t="shared" si="27"/>
        <v>3880</v>
      </c>
      <c r="I101" s="179" t="s">
        <v>48</v>
      </c>
    </row>
    <row r="102" spans="1:9" ht="223.2" hidden="1" customHeight="1" x14ac:dyDescent="0.25">
      <c r="A102" s="192" t="str">
        <f>+[7]ระบบการควบคุมฯ!A156</f>
        <v>3.5.3</v>
      </c>
      <c r="B102" s="44" t="str">
        <f>+[7]ระบบการควบคุมฯ!B156</f>
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</c>
      <c r="C102" s="47" t="str">
        <f>+[7]ระบบการควบคุมฯ!C153</f>
        <v>ศธ 04002/ว47543 ลว.  31 ตค 68 โอนครั้งที่ 21</v>
      </c>
      <c r="D102" s="174">
        <f>+[7]ระบบการควบคุมฯ!F156</f>
        <v>0</v>
      </c>
      <c r="E102" s="174">
        <f>+[7]ระบบการควบคุมฯ!G156+[7]ระบบการควบคุมฯ!H156</f>
        <v>0</v>
      </c>
      <c r="F102" s="174"/>
      <c r="G102" s="174">
        <f>+[7]ระบบการควบคุมฯ!K156+[7]ระบบการควบคุมฯ!L156</f>
        <v>0</v>
      </c>
      <c r="H102" s="181">
        <f t="shared" si="27"/>
        <v>0</v>
      </c>
      <c r="I102" s="179" t="s">
        <v>48</v>
      </c>
    </row>
    <row r="103" spans="1:9" ht="18.600000000000001" hidden="1" customHeight="1" x14ac:dyDescent="0.25">
      <c r="A103" s="176">
        <f>+[7]ระบบการควบคุมฯ!A193</f>
        <v>3.6</v>
      </c>
      <c r="B103" s="39" t="str">
        <f>+[7]ระบบการควบคุมฯ!B193</f>
        <v xml:space="preserve">กิจกรรมการจัดการศึกษาเพื่อการมีงานทำ  </v>
      </c>
      <c r="C103" s="39" t="str">
        <f>+[7]ระบบการควบคุมฯ!C193</f>
        <v>20004 69 86178 00000</v>
      </c>
      <c r="D103" s="177">
        <f t="shared" ref="D103:I103" si="28">+D104</f>
        <v>0</v>
      </c>
      <c r="E103" s="177">
        <f t="shared" si="28"/>
        <v>0</v>
      </c>
      <c r="F103" s="177">
        <f t="shared" si="28"/>
        <v>0</v>
      </c>
      <c r="G103" s="177">
        <f t="shared" si="28"/>
        <v>0</v>
      </c>
      <c r="H103" s="177">
        <f t="shared" si="28"/>
        <v>0</v>
      </c>
      <c r="I103" s="177">
        <f t="shared" si="28"/>
        <v>0</v>
      </c>
    </row>
    <row r="104" spans="1:9" ht="18.600000000000001" hidden="1" customHeight="1" x14ac:dyDescent="0.25">
      <c r="A104" s="169">
        <f>+[7]ระบบการควบคุมฯ!A189</f>
        <v>3.7</v>
      </c>
      <c r="B104" s="194" t="str">
        <f>+[7]ระบบการควบคุมฯ!B194</f>
        <v xml:space="preserve"> งบดำเนินงาน 69112xx</v>
      </c>
      <c r="C104" s="42"/>
      <c r="D104" s="170">
        <f>SUM(D105:D109)</f>
        <v>0</v>
      </c>
      <c r="E104" s="170">
        <f t="shared" ref="E104:I104" si="29">SUM(E105:E109)</f>
        <v>0</v>
      </c>
      <c r="F104" s="170">
        <f t="shared" si="29"/>
        <v>0</v>
      </c>
      <c r="G104" s="170">
        <f t="shared" si="29"/>
        <v>0</v>
      </c>
      <c r="H104" s="170">
        <f t="shared" si="29"/>
        <v>0</v>
      </c>
      <c r="I104" s="170">
        <f t="shared" si="29"/>
        <v>0</v>
      </c>
    </row>
    <row r="105" spans="1:9" ht="18.600000000000001" hidden="1" customHeight="1" x14ac:dyDescent="0.25">
      <c r="A105" s="192"/>
      <c r="B105" s="44"/>
      <c r="C105" s="47"/>
      <c r="D105" s="174"/>
      <c r="E105" s="174"/>
      <c r="F105" s="174"/>
      <c r="G105" s="181"/>
      <c r="H105" s="181"/>
      <c r="I105" s="179"/>
    </row>
    <row r="106" spans="1:9" ht="111.6" hidden="1" customHeight="1" x14ac:dyDescent="0.25">
      <c r="A106" s="192"/>
      <c r="B106" s="44"/>
      <c r="C106" s="47"/>
      <c r="D106" s="174"/>
      <c r="E106" s="174"/>
      <c r="F106" s="174"/>
      <c r="G106" s="181"/>
      <c r="H106" s="181"/>
      <c r="I106" s="179"/>
    </row>
    <row r="107" spans="1:9" ht="74.400000000000006" hidden="1" customHeight="1" x14ac:dyDescent="0.25">
      <c r="A107" s="192"/>
      <c r="B107" s="44"/>
      <c r="C107" s="47"/>
      <c r="D107" s="174"/>
      <c r="E107" s="174"/>
      <c r="F107" s="174"/>
      <c r="G107" s="181"/>
      <c r="H107" s="181"/>
      <c r="I107" s="179"/>
    </row>
    <row r="108" spans="1:9" ht="74.400000000000006" hidden="1" customHeight="1" x14ac:dyDescent="0.25">
      <c r="A108" s="192"/>
      <c r="B108" s="44"/>
      <c r="C108" s="47"/>
      <c r="D108" s="174"/>
      <c r="E108" s="174"/>
      <c r="F108" s="174"/>
      <c r="G108" s="181"/>
      <c r="H108" s="181"/>
      <c r="I108" s="179"/>
    </row>
    <row r="109" spans="1:9" ht="74.400000000000006" hidden="1" customHeight="1" x14ac:dyDescent="0.25">
      <c r="A109" s="192"/>
      <c r="B109" s="44"/>
      <c r="C109" s="47"/>
      <c r="D109" s="174"/>
      <c r="E109" s="174"/>
      <c r="F109" s="174"/>
      <c r="G109" s="181"/>
      <c r="H109" s="181"/>
      <c r="I109" s="179"/>
    </row>
    <row r="110" spans="1:9" ht="18.600000000000001" hidden="1" customHeight="1" x14ac:dyDescent="0.25">
      <c r="A110" s="176">
        <f>+[7]ระบบการควบคุมฯ!A196</f>
        <v>3.7</v>
      </c>
      <c r="B110" s="39" t="str">
        <f>+[7]ระบบการควบคุมฯ!B196</f>
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</c>
      <c r="C110" s="39" t="str">
        <f>+[7]ระบบการควบคุมฯ!C196</f>
        <v xml:space="preserve">20004 69 00154 86190 </v>
      </c>
      <c r="D110" s="177">
        <f t="shared" ref="D110:I110" si="30">+D111</f>
        <v>109700</v>
      </c>
      <c r="E110" s="177">
        <f t="shared" si="30"/>
        <v>0</v>
      </c>
      <c r="F110" s="177">
        <f t="shared" si="30"/>
        <v>0</v>
      </c>
      <c r="G110" s="177">
        <f t="shared" si="30"/>
        <v>0</v>
      </c>
      <c r="H110" s="177">
        <f t="shared" si="30"/>
        <v>109700</v>
      </c>
      <c r="I110" s="177">
        <f t="shared" si="30"/>
        <v>0</v>
      </c>
    </row>
    <row r="111" spans="1:9" ht="18.600000000000001" hidden="1" customHeight="1" x14ac:dyDescent="0.25">
      <c r="A111" s="169">
        <f>+[7]ระบบการควบคุมฯ!A197</f>
        <v>0</v>
      </c>
      <c r="B111" s="194" t="str">
        <f>+[7]ระบบการควบคุมฯ!B197</f>
        <v xml:space="preserve"> งบรายจ่ายอื่น 6911500</v>
      </c>
      <c r="C111" s="42" t="str">
        <f>+[7]ระบบการควบคุมฯ!C197</f>
        <v xml:space="preserve">20004 3300 6300 5000006 </v>
      </c>
      <c r="D111" s="170">
        <f t="shared" ref="D111:I111" si="31">SUM(D112)</f>
        <v>109700</v>
      </c>
      <c r="E111" s="170">
        <f t="shared" si="31"/>
        <v>0</v>
      </c>
      <c r="F111" s="170">
        <f t="shared" si="31"/>
        <v>0</v>
      </c>
      <c r="G111" s="170">
        <f t="shared" si="31"/>
        <v>0</v>
      </c>
      <c r="H111" s="170">
        <f t="shared" si="31"/>
        <v>109700</v>
      </c>
      <c r="I111" s="170">
        <f t="shared" si="31"/>
        <v>0</v>
      </c>
    </row>
    <row r="112" spans="1:9" ht="93" hidden="1" customHeight="1" x14ac:dyDescent="0.25">
      <c r="A112" s="173" t="str">
        <f>+[7]ระบบการควบคุมฯ!A198</f>
        <v>3.7.1</v>
      </c>
      <c r="B112" s="190" t="str">
        <f>+[7]ระบบการควบคุมฯ!B198</f>
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</c>
      <c r="C112" s="47" t="str">
        <f>+[7]ระบบการควบคุมฯ!C198</f>
        <v>ศธ 04002/ว47668 ลว.30/10/2025 โอนครั้งที่ 25</v>
      </c>
      <c r="D112" s="174">
        <f>+[7]ระบบการควบคุมฯ!F198</f>
        <v>109700</v>
      </c>
      <c r="E112" s="174">
        <f>+[7]ระบบการควบคุมฯ!G198+[7]ระบบการควบคุมฯ!H198</f>
        <v>0</v>
      </c>
      <c r="F112" s="174">
        <f>+[7]ระบบการควบคุมฯ!I198+[7]ระบบการควบคุมฯ!J198</f>
        <v>0</v>
      </c>
      <c r="G112" s="174">
        <f>+[7]ระบบการควบคุมฯ!K198+[7]ระบบการควบคุมฯ!L198</f>
        <v>0</v>
      </c>
      <c r="H112" s="181">
        <f>+D112-E112-F112-G112</f>
        <v>109700</v>
      </c>
      <c r="I112" s="179" t="s">
        <v>14</v>
      </c>
    </row>
    <row r="113" spans="1:9" ht="74.400000000000006" hidden="1" customHeight="1" x14ac:dyDescent="0.25">
      <c r="A113" s="173" t="str">
        <f>+[7]ระบบการควบคุมฯ!A199</f>
        <v>3.7.1.1</v>
      </c>
      <c r="B113" s="190" t="str">
        <f>+[7]ระบบการควบคุมฯ!B199</f>
        <v>ครูผู้ทรงคุณค่าแห่งแผ่นดิน ครั้งที่ 2 ระยะเวลา 2 เดือน 14 วัน (14 พฤษภาคม 2569 – 30 มิถุนายน  2569)   จำนวน 1 อัตรา อัตราเดือนละ 17,000.-บาท  พฤษภาคม 2569 7,700 บาทจำนวนเงิน 42,500 บาท</v>
      </c>
      <c r="C113" s="47" t="str">
        <f>+[7]ระบบการควบคุมฯ!C199</f>
        <v>ศธ 04002/ว5850 ลว. 8/4/2026 โอนครั้งที่ 412</v>
      </c>
      <c r="D113" s="174"/>
      <c r="E113" s="174"/>
      <c r="F113" s="174"/>
      <c r="G113" s="181"/>
      <c r="H113" s="181"/>
      <c r="I113" s="179"/>
    </row>
    <row r="114" spans="1:9" ht="93" hidden="1" customHeight="1" x14ac:dyDescent="0.25">
      <c r="A114" s="173" t="str">
        <f>+[7]ระบบการควบคุมฯ!A200</f>
        <v>3.7.1.2</v>
      </c>
      <c r="B114" s="190" t="str">
        <f>+[7]ระบบการควบคุมฯ!B200</f>
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41,700 บาท</v>
      </c>
      <c r="C114" s="47" t="str">
        <f>+[7]ระบบการควบคุมฯ!C200</f>
        <v>ศธ 04002/ว3075 ลว.7/7/2025 โอนครั้งที่ 666</v>
      </c>
      <c r="D114" s="174"/>
      <c r="E114" s="174"/>
      <c r="F114" s="174"/>
      <c r="G114" s="181"/>
      <c r="H114" s="181"/>
      <c r="I114" s="179"/>
    </row>
    <row r="115" spans="1:9" ht="130.19999999999999" hidden="1" customHeight="1" x14ac:dyDescent="0.25">
      <c r="A115" s="173">
        <f>+[7]ระบบการควบคุมฯ!A201</f>
        <v>0</v>
      </c>
      <c r="B115" s="190">
        <f>+[7]ระบบการควบคุมฯ!B201</f>
        <v>0</v>
      </c>
      <c r="C115" s="47">
        <f>+[7]ระบบการควบคุมฯ!C201</f>
        <v>0</v>
      </c>
      <c r="D115" s="174"/>
      <c r="E115" s="174"/>
      <c r="F115" s="174"/>
      <c r="G115" s="181"/>
      <c r="H115" s="181"/>
      <c r="I115" s="179"/>
    </row>
    <row r="116" spans="1:9" ht="18.600000000000001" hidden="1" customHeight="1" x14ac:dyDescent="0.25">
      <c r="A116" s="176">
        <f>+[7]ระบบการควบคุมฯ!A204</f>
        <v>3.8</v>
      </c>
      <c r="B116" s="39" t="str">
        <f>+[7]ระบบการควบคุมฯ!B204</f>
        <v>กิจกรรมจัดหาบุคลากรสนับสนุนการปฏิบัติงานให้ราชการ (คืนครูสำหรับเด็กพิการ)</v>
      </c>
      <c r="C116" s="39" t="str">
        <f>+[7]ระบบการควบคุมฯ!C204</f>
        <v>20004 69 00154 00122</v>
      </c>
      <c r="D116" s="177">
        <f t="shared" ref="D116:I116" si="32">+D117</f>
        <v>2619300</v>
      </c>
      <c r="E116" s="177">
        <f t="shared" si="32"/>
        <v>0</v>
      </c>
      <c r="F116" s="177">
        <f t="shared" si="32"/>
        <v>0</v>
      </c>
      <c r="G116" s="177">
        <f t="shared" si="32"/>
        <v>1862267.74</v>
      </c>
      <c r="H116" s="177">
        <f t="shared" si="32"/>
        <v>757032.26</v>
      </c>
      <c r="I116" s="177">
        <f t="shared" si="32"/>
        <v>0</v>
      </c>
    </row>
    <row r="117" spans="1:9" ht="18.600000000000001" hidden="1" customHeight="1" x14ac:dyDescent="0.25">
      <c r="A117" s="169">
        <f>+[7]ระบบการควบคุมฯ!A205</f>
        <v>0</v>
      </c>
      <c r="B117" s="194" t="str">
        <f>+[7]ระบบการควบคุมฯ!B205</f>
        <v xml:space="preserve"> งบรายจ่ายอื่น 6911500</v>
      </c>
      <c r="C117" s="42" t="str">
        <f>+[7]ระบบการควบคุมฯ!C205</f>
        <v>20004 3300 6300 5000001</v>
      </c>
      <c r="D117" s="170">
        <f>SUM(D118:D122)</f>
        <v>2619300</v>
      </c>
      <c r="E117" s="170">
        <f>SUM(E118:E122)</f>
        <v>0</v>
      </c>
      <c r="F117" s="170">
        <f>SUM(F118:F122)</f>
        <v>0</v>
      </c>
      <c r="G117" s="170">
        <f>SUM(G118:G122)</f>
        <v>1862267.74</v>
      </c>
      <c r="H117" s="170">
        <f>SUM(H118:H122)</f>
        <v>757032.26</v>
      </c>
      <c r="I117" s="170">
        <f>SUM(I118)</f>
        <v>0</v>
      </c>
    </row>
    <row r="118" spans="1:9" ht="18.600000000000001" hidden="1" customHeight="1" x14ac:dyDescent="0.25">
      <c r="A118" s="173" t="str">
        <f>+[7]ระบบการควบคุมฯ!A206</f>
        <v>3.8.1</v>
      </c>
      <c r="B118" s="190" t="str">
        <f>+[7]ระบบการควบคุมฯ!B206</f>
        <v xml:space="preserve">จ้างเหมาพี่เลี้ยงเด็กพิการ  จำนวน 36 อัตรา </v>
      </c>
      <c r="C118" s="190">
        <f>+[7]ระบบการควบคุมฯ!C206</f>
        <v>0</v>
      </c>
      <c r="D118" s="174">
        <f>+[7]ระบบการควบคุมฯ!F206</f>
        <v>2619300</v>
      </c>
      <c r="E118" s="174">
        <f>+[7]ระบบการควบคุมฯ!G206+[7]ระบบการควบคุมฯ!H206</f>
        <v>0</v>
      </c>
      <c r="F118" s="174">
        <f>+[7]ระบบการควบคุมฯ!I206+[7]ระบบการควบคุมฯ!J206</f>
        <v>0</v>
      </c>
      <c r="G118" s="174">
        <f>+[7]ระบบการควบคุมฯ!K206+[7]ระบบการควบคุมฯ!L206</f>
        <v>1862267.74</v>
      </c>
      <c r="H118" s="181">
        <f>+D118-E118-F118-G118</f>
        <v>757032.26</v>
      </c>
      <c r="I118" s="179" t="s">
        <v>14</v>
      </c>
    </row>
    <row r="119" spans="1:9" ht="18.600000000000001" hidden="1" customHeight="1" x14ac:dyDescent="0.25">
      <c r="A119" s="173" t="str">
        <f>+[7]ระบบการควบคุมฯ!A207</f>
        <v>3.8.1.1</v>
      </c>
      <c r="B119" s="190" t="str">
        <f>+[7]ระบบการควบคุมฯ!B207</f>
        <v xml:space="preserve">จ้างเหมาพี่เลี้ยงเด็กพิการ  จำนวน 36 อัตรา ครั้งที่ 1 (ตุลาคม 68 -ม.ค 69) ค่าจ้าง 1,296,000 บาท </v>
      </c>
      <c r="C119" s="190" t="str">
        <f>+[7]ระบบการควบคุมฯ!C207</f>
        <v>ศธ 04002/ว47742 ลว 30 ตค 68 ครั้งที่ 34</v>
      </c>
      <c r="D119" s="174"/>
      <c r="E119" s="174"/>
      <c r="F119" s="174"/>
      <c r="G119" s="174"/>
      <c r="H119" s="181"/>
      <c r="I119" s="179" t="s">
        <v>14</v>
      </c>
    </row>
    <row r="120" spans="1:9" ht="93" hidden="1" customHeight="1" x14ac:dyDescent="0.25">
      <c r="A120" s="173" t="str">
        <f>+[7]ระบบการควบคุมฯ!A208</f>
        <v>3.8.1.1</v>
      </c>
      <c r="B120" s="190" t="str">
        <f>+[7]ระบบการควบคุมฯ!B208</f>
        <v xml:space="preserve">จ้างเหมาพี่เลี้ยงเด็กพิการ  จำนวน 39 อัตรา ครั้งที่ 2 (ตุลาคม 68 -ม.ค 69) ค่าจ้าง 270,300 บาท </v>
      </c>
      <c r="C120" s="190" t="str">
        <f>+[7]ระบบการควบคุมฯ!C208</f>
        <v>ศธ 04002/ว338 ลว 26 ก.พ. 69 ครั้งที่ 338</v>
      </c>
      <c r="D120" s="174"/>
      <c r="E120" s="174"/>
      <c r="F120" s="174"/>
      <c r="G120" s="174"/>
      <c r="H120" s="181">
        <f>+D120-E120-F120-G120</f>
        <v>0</v>
      </c>
      <c r="I120" s="179" t="s">
        <v>14</v>
      </c>
    </row>
    <row r="121" spans="1:9" ht="93" hidden="1" customHeight="1" x14ac:dyDescent="0.25">
      <c r="A121" s="173">
        <f>+[7]ระบบการควบคุมฯ!A209</f>
        <v>0</v>
      </c>
      <c r="B121" s="190" t="str">
        <f>+[7]ระบบการควบคุมฯ!B209</f>
        <v>จ้างเหมาพี่เลี้ยงเด็กพิการ    ระยะ 1 เดือน ครั้งที่ 3  เดือนมีนาคม 2569 จำนวนเงิน 351,000 บาท</v>
      </c>
      <c r="C121" s="190" t="str">
        <f>+[7]ระบบการควบคุมฯ!C209</f>
        <v>ศธ 04002/ว5159 ลว 26 มี.ค. 69 ครั้งที่ 397</v>
      </c>
      <c r="D121" s="174"/>
      <c r="E121" s="174"/>
      <c r="F121" s="174"/>
      <c r="G121" s="181"/>
      <c r="H121" s="181"/>
      <c r="I121" s="179"/>
    </row>
    <row r="122" spans="1:9" ht="74.400000000000006" hidden="1" customHeight="1" x14ac:dyDescent="0.25">
      <c r="A122" s="173">
        <f>+[7]ระบบการควบคุมฯ!A210</f>
        <v>0</v>
      </c>
      <c r="B122" s="190" t="str">
        <f>+[7]ระบบการควบคุมฯ!B210</f>
        <v>จ้างเหมาพี่เลี้ยงเด็กพิการ  ครั้งที่ 4 ระยะเวลา 2 เดือน เดือนเมษายน - พฤษภาคม 2569 จำนวนเงิน 702,000 บาท</v>
      </c>
      <c r="C122" s="190" t="str">
        <f>+[7]ระบบการควบคุมฯ!C210</f>
        <v>ศธ 04002/ว6217 ลว 17 เม.ย. 69 ครั้งที่ 429</v>
      </c>
      <c r="D122" s="174"/>
      <c r="E122" s="174"/>
      <c r="F122" s="174"/>
      <c r="G122" s="181"/>
      <c r="H122" s="181"/>
      <c r="I122" s="179"/>
    </row>
    <row r="123" spans="1:9" ht="55.8" hidden="1" customHeight="1" x14ac:dyDescent="0.25">
      <c r="A123" s="173"/>
      <c r="B123" s="190"/>
      <c r="C123" s="47"/>
      <c r="D123" s="174"/>
      <c r="E123" s="174"/>
      <c r="F123" s="174"/>
      <c r="G123" s="181"/>
      <c r="H123" s="181"/>
      <c r="I123" s="179"/>
    </row>
    <row r="124" spans="1:9" ht="111.6" hidden="1" customHeight="1" x14ac:dyDescent="0.25">
      <c r="A124" s="176">
        <f>+[7]ระบบการควบคุมฯ!A212</f>
        <v>3.9</v>
      </c>
      <c r="B124" s="39" t="str">
        <f>+[7]ระบบการควบคุมฯ!B212</f>
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</c>
      <c r="C124" s="39" t="str">
        <f>+[7]ระบบการควบคุมฯ!C212</f>
        <v>20004 69 00154 00153</v>
      </c>
      <c r="D124" s="177">
        <f t="shared" ref="D124:I124" si="33">+D125</f>
        <v>3398600</v>
      </c>
      <c r="E124" s="177">
        <f t="shared" si="33"/>
        <v>0</v>
      </c>
      <c r="F124" s="177">
        <f t="shared" si="33"/>
        <v>0</v>
      </c>
      <c r="G124" s="177">
        <f t="shared" si="33"/>
        <v>2456996.77</v>
      </c>
      <c r="H124" s="177">
        <f t="shared" si="33"/>
        <v>941603.23</v>
      </c>
      <c r="I124" s="177">
        <f t="shared" si="33"/>
        <v>0</v>
      </c>
    </row>
    <row r="125" spans="1:9" ht="111.6" hidden="1" customHeight="1" x14ac:dyDescent="0.25">
      <c r="A125" s="169">
        <f>+[7]ระบบการควบคุมฯ!A223</f>
        <v>0</v>
      </c>
      <c r="B125" s="194" t="str">
        <f>+[7]ระบบการควบคุมฯ!B223</f>
        <v xml:space="preserve"> งบรายจ่ายอื่น 6911500</v>
      </c>
      <c r="C125" s="42" t="str">
        <f>+[7]ระบบการควบคุมฯ!C223</f>
        <v>20004 3300 6300 5000005</v>
      </c>
      <c r="D125" s="170">
        <f>SUM(D126:D137)</f>
        <v>3398600</v>
      </c>
      <c r="E125" s="170">
        <f t="shared" ref="E125:H125" si="34">SUM(E126:E137)</f>
        <v>0</v>
      </c>
      <c r="F125" s="170">
        <f t="shared" si="34"/>
        <v>0</v>
      </c>
      <c r="G125" s="170">
        <f t="shared" si="34"/>
        <v>2456996.77</v>
      </c>
      <c r="H125" s="170">
        <f t="shared" si="34"/>
        <v>941603.23</v>
      </c>
      <c r="I125" s="170">
        <f>SUM(I126)</f>
        <v>0</v>
      </c>
    </row>
    <row r="126" spans="1:9" ht="111.6" hidden="1" customHeight="1" x14ac:dyDescent="0.25">
      <c r="A126" s="173" t="str">
        <f>+[7]ระบบการควบคุมฯ!A225</f>
        <v>3.9.1</v>
      </c>
      <c r="B126" s="190" t="str">
        <f>+[7]ระบบการควบคุมฯ!B225</f>
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</c>
      <c r="C126" s="190" t="str">
        <f>+[7]ระบบการควบคุมฯ!C225</f>
        <v>ศธ 04002/ว46527 ลว.14/ต.ค./2568 โอนครั้งที่ 3</v>
      </c>
      <c r="D126" s="174">
        <f>+[7]ระบบการควบคุมฯ!F225</f>
        <v>283300</v>
      </c>
      <c r="E126" s="174"/>
      <c r="F126" s="174">
        <f>+[7]ระบบการควบคุมฯ!I225+[7]ระบบการควบคุมฯ!J225</f>
        <v>0</v>
      </c>
      <c r="G126" s="181">
        <f>+[7]ระบบการควบคุมฯ!K225+[7]ระบบการควบคุมฯ!L225</f>
        <v>183706.44</v>
      </c>
      <c r="H126" s="181">
        <f>+D126-E126-F126-G126</f>
        <v>99593.56</v>
      </c>
      <c r="I126" s="179" t="s">
        <v>14</v>
      </c>
    </row>
    <row r="127" spans="1:9" ht="74.400000000000006" hidden="1" customHeight="1" x14ac:dyDescent="0.25">
      <c r="A127" s="173" t="str">
        <f>+[7]ระบบการควบคุมฯ!A226</f>
        <v>3.9.1.1</v>
      </c>
      <c r="B127" s="190" t="str">
        <f>+[7]ระบบการควบคุมฯ!B226</f>
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</c>
      <c r="C127" s="190" t="str">
        <f>+[7]ระบบการควบคุมฯ!C226</f>
        <v>ศธ 04002/ว2505 ลว. 12 ก.พ. 69 โอนครั้งที่ 300</v>
      </c>
      <c r="D127" s="174"/>
      <c r="E127" s="632"/>
      <c r="F127" s="632"/>
      <c r="G127" s="632"/>
      <c r="H127" s="181"/>
      <c r="I127" s="179" t="s">
        <v>14</v>
      </c>
    </row>
    <row r="128" spans="1:9" ht="74.400000000000006" hidden="1" customHeight="1" x14ac:dyDescent="0.25">
      <c r="A128" s="1048" t="str">
        <f>+[7]ระบบการควบคุมฯ!A227</f>
        <v>3.9.1.2</v>
      </c>
      <c r="B128" s="190" t="str">
        <f>+[7]ระบบการควบคุมฯ!B227</f>
        <v>ค่าจ้างบุคลากรปฏิบัติงานในสำนักงานเขตพื้นที่การศึกษาที่ขาดแคลน จำนวน 4 อัตรา   ครั้งที่ 3  (เดือนมีนาคม 69) จำนวนเงิน 36,000.-บาท</v>
      </c>
      <c r="C128" s="190" t="str">
        <f>+[7]ระบบการควบคุมฯ!C227</f>
        <v>ศธ 04002/ว   ลว. 26 มี.ค. 69 โอนครั้งที่ 401</v>
      </c>
      <c r="D128" s="174"/>
      <c r="E128" s="174"/>
      <c r="F128" s="174"/>
      <c r="G128" s="181"/>
      <c r="H128" s="181"/>
      <c r="I128" s="179" t="s">
        <v>14</v>
      </c>
    </row>
    <row r="129" spans="1:9" ht="55.8" hidden="1" customHeight="1" x14ac:dyDescent="0.25">
      <c r="A129" s="173" t="str">
        <f>+[7]ระบบการควบคุมฯ!A228</f>
        <v>3.9.1.3</v>
      </c>
      <c r="B129" s="190"/>
      <c r="C129" s="190"/>
      <c r="D129" s="174">
        <f>+[7]ระบบการควบคุมฯ!F228</f>
        <v>0</v>
      </c>
      <c r="E129" s="174">
        <f>+[7]ระบบการควบคุมฯ!G228+[7]ระบบการควบคุมฯ!H228</f>
        <v>0</v>
      </c>
      <c r="F129" s="174">
        <f>+[7]ระบบการควบคุมฯ!I228+[7]ระบบการควบคุมฯ!J228</f>
        <v>0</v>
      </c>
      <c r="G129" s="181">
        <f>+[7]ระบบการควบคุมฯ!K228+[7]ระบบการควบคุมฯ!L228</f>
        <v>0</v>
      </c>
      <c r="H129" s="181">
        <f t="shared" ref="H129:H131" si="35">+D129-E129-F129-G129</f>
        <v>0</v>
      </c>
      <c r="I129" s="179" t="s">
        <v>14</v>
      </c>
    </row>
    <row r="130" spans="1:9" ht="55.8" hidden="1" customHeight="1" x14ac:dyDescent="0.25">
      <c r="A130" s="173" t="str">
        <f>+[7]ระบบการควบคุมฯ!A230</f>
        <v>3.9.2</v>
      </c>
      <c r="B130" s="190" t="str">
        <f>+[7]ระบบการควบคุมฯ!B230</f>
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</c>
      <c r="C130" s="190" t="str">
        <f>+[7]ระบบการควบคุมฯ!C230</f>
        <v>ศธ 04002/ว46527 ลว.14/ต.ค./2568 โอนครั้งที่ 3</v>
      </c>
      <c r="D130" s="174">
        <f>+[7]ระบบการควบคุมฯ!F230</f>
        <v>2845300</v>
      </c>
      <c r="E130" s="174">
        <f>+[7]ระบบการควบคุมฯ!G230+[7]ระบบการควบคุมฯ!H230</f>
        <v>0</v>
      </c>
      <c r="F130" s="174">
        <f>+[7]ระบบการควบคุมฯ!I230+[7]ระบบการควบคุมฯ!J230</f>
        <v>0</v>
      </c>
      <c r="G130" s="174">
        <f>+[7]ระบบการควบคุมฯ!K230+[7]ระบบการควบคุมฯ!L230</f>
        <v>2093290.33</v>
      </c>
      <c r="H130" s="181">
        <f>+D130-E130-F130-G130</f>
        <v>752009.66999999993</v>
      </c>
      <c r="I130" s="179" t="s">
        <v>14</v>
      </c>
    </row>
    <row r="131" spans="1:9" ht="111.6" hidden="1" customHeight="1" x14ac:dyDescent="0.25">
      <c r="A131" s="173" t="str">
        <f>+[7]ระบบการควบคุมฯ!A231</f>
        <v>3.9.2.1</v>
      </c>
      <c r="B131" s="190" t="str">
        <f>+[7]ระบบการควบคุมฯ!B231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</c>
      <c r="C131" s="190" t="str">
        <f>+[7]ระบบการควบคุมฯ!C231</f>
        <v>ศธ 04002/ว2505 ลว. 12 ก.พ. 69 โอนครั้งที่ 300</v>
      </c>
      <c r="D131" s="174">
        <f>+[7]ระบบการควบคุมฯ!F233</f>
        <v>0</v>
      </c>
      <c r="E131" s="174">
        <f>+[7]ระบบการควบคุมฯ!G233+[7]ระบบการควบคุมฯ!H233</f>
        <v>0</v>
      </c>
      <c r="F131" s="174">
        <f>+[7]ระบบการควบคุมฯ!I233+[7]ระบบการควบคุมฯ!J233</f>
        <v>0</v>
      </c>
      <c r="G131" s="181">
        <f>+[7]ระบบการควบคุมฯ!K233+[7]ระบบการควบคุมฯ!L233</f>
        <v>0</v>
      </c>
      <c r="H131" s="181">
        <f t="shared" si="35"/>
        <v>0</v>
      </c>
      <c r="I131" s="179" t="s">
        <v>14</v>
      </c>
    </row>
    <row r="132" spans="1:9" ht="111.6" hidden="1" customHeight="1" x14ac:dyDescent="0.25">
      <c r="A132" s="173" t="str">
        <f>+[7]ระบบการควบคุมฯ!A232</f>
        <v>3.9.2.1</v>
      </c>
      <c r="B132" s="190" t="str">
        <f>+[7]ระบบการควบคุมฯ!B232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(เดือนมีนาคม 2569) จำนวนเงิน 360,000.-บาท </v>
      </c>
      <c r="C132" s="190" t="str">
        <f>+[7]ระบบการควบคุมฯ!C232</f>
        <v>ศธ 04002/ว   ลว. 26 มี.ค. 69 โอนครั้งที่ 401</v>
      </c>
      <c r="D132" s="174"/>
      <c r="E132" s="174"/>
      <c r="F132" s="174"/>
      <c r="G132" s="181"/>
      <c r="H132" s="181"/>
      <c r="I132" s="179" t="s">
        <v>14</v>
      </c>
    </row>
    <row r="133" spans="1:9" ht="93" hidden="1" customHeight="1" x14ac:dyDescent="0.25">
      <c r="A133" s="173" t="str">
        <f>+[7]ระบบการควบคุมฯ!A233</f>
        <v>3.9.2.2</v>
      </c>
      <c r="B133" s="190" t="str">
        <f>+[7]ระบบการควบคุมฯ!B233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4 (เดือนเมษายน - พฤษภาคม 2569) จำนวนเงิน 720,000.-บาท </v>
      </c>
      <c r="C133" s="190" t="str">
        <f>+[7]ระบบการควบคุมฯ!C233</f>
        <v>ศธ 04002/ว6368   ลว. 21 เม.ย. 69 โอนครั้งที่ 444</v>
      </c>
      <c r="D133" s="174"/>
      <c r="E133" s="174"/>
      <c r="F133" s="174"/>
      <c r="G133" s="181"/>
      <c r="H133" s="181"/>
      <c r="I133" s="179" t="s">
        <v>14</v>
      </c>
    </row>
    <row r="134" spans="1:9" ht="55.8" hidden="1" customHeight="1" x14ac:dyDescent="0.25">
      <c r="A134" s="173" t="str">
        <f>+[7]ระบบการควบคุมฯ!A235</f>
        <v>3.9.3</v>
      </c>
      <c r="B134" s="190" t="str">
        <f>+[7]ระบบการควบคุมฯ!B235</f>
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</c>
      <c r="C134" s="190" t="str">
        <f>+[7]ระบบการควบคุมฯ!C235</f>
        <v>ศธ 04002/ว47688 ลว. 30 ต.ค. 68 โอนครั้งที่ 30</v>
      </c>
      <c r="D134" s="174">
        <f>+[7]ระบบการควบคุมฯ!F235</f>
        <v>270000</v>
      </c>
      <c r="E134" s="174">
        <f>+[7]ระบบการควบคุมฯ!G235+[7]ระบบการควบคุมฯ!H235</f>
        <v>0</v>
      </c>
      <c r="F134" s="174">
        <f>+[7]ระบบการควบคุมฯ!I235+[7]ระบบการควบคุมฯ!J235</f>
        <v>0</v>
      </c>
      <c r="G134" s="181">
        <f>+[7]ระบบการควบคุมฯ!K235+[7]ระบบการควบคุมฯ!L235</f>
        <v>180000</v>
      </c>
      <c r="H134" s="181">
        <f>+D134-E134-F134-G134</f>
        <v>90000</v>
      </c>
      <c r="I134" s="179" t="s">
        <v>14</v>
      </c>
    </row>
    <row r="135" spans="1:9" ht="74.400000000000006" hidden="1" customHeight="1" x14ac:dyDescent="0.25">
      <c r="A135" s="173" t="str">
        <f>+[7]ระบบการควบคุมฯ!A236</f>
        <v>3.9.3.1</v>
      </c>
      <c r="B135" s="190" t="str">
        <f>+[7]ระบบการควบคุมฯ!B236</f>
        <v>ค่าจ้างสำหรับโครงการครูคลังสมอง ครั้งที่ 2  ระยะเวลา 1 เดือน (เมษายน 2569) จำนวน 2 อัตราๆละ 15,000.-บาท จำนวนเงิน 30,000.-บาท</v>
      </c>
      <c r="C135" s="190" t="str">
        <f>+[7]ระบบการควบคุมฯ!C236</f>
        <v>ศธ 04002/ว5626 ลว. 2 เม.ย. 69 โอนครั้งที่ 408</v>
      </c>
      <c r="D135" s="174"/>
      <c r="E135" s="174"/>
      <c r="F135" s="174"/>
      <c r="G135" s="181"/>
      <c r="H135" s="181"/>
      <c r="I135" s="179" t="s">
        <v>14</v>
      </c>
    </row>
    <row r="136" spans="1:9" ht="93" hidden="1" customHeight="1" x14ac:dyDescent="0.25">
      <c r="A136" s="173" t="str">
        <f>+[7]ระบบการควบคุมฯ!A237</f>
        <v>3.9.3.2</v>
      </c>
      <c r="B136" s="190" t="str">
        <f>+[7]ระบบการควบคุมฯ!B237</f>
        <v>ค่าจ้างสำหรับโครงการครูคลังสมอง ครั้งที่ 3  ระยะเวลา  2 เดือน (พฤษภาคม - มิถุนายน 2569) 2 อัตราละ 15,000.-บาท  60,000 บาท</v>
      </c>
      <c r="C136" s="190" t="str">
        <f>+[7]ระบบการควบคุมฯ!C237</f>
        <v>ศธ 04002/ว6694 ลว. 23 เม.ย.69 โอนครั้งที่ 458</v>
      </c>
      <c r="D136" s="174"/>
      <c r="E136" s="174"/>
      <c r="F136" s="174"/>
      <c r="G136" s="181"/>
      <c r="H136" s="181"/>
      <c r="I136" s="179"/>
    </row>
    <row r="137" spans="1:9" ht="93" hidden="1" customHeight="1" x14ac:dyDescent="0.25">
      <c r="A137" s="173">
        <f>+[7]ระบบการควบคุมฯ!A239</f>
        <v>3.1</v>
      </c>
      <c r="B137" s="190" t="str">
        <f>+[7]ระบบการควบคุมฯ!B239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7" s="190" t="str">
        <f>+[7]ระบบการควบคุมฯ!C239</f>
        <v>20004 69 00154 87195</v>
      </c>
      <c r="D137" s="174"/>
      <c r="E137" s="174"/>
      <c r="F137" s="174"/>
      <c r="G137" s="181"/>
      <c r="H137" s="181"/>
      <c r="I137" s="179"/>
    </row>
    <row r="138" spans="1:9" ht="55.8" hidden="1" customHeight="1" x14ac:dyDescent="0.25">
      <c r="A138" s="633">
        <f>+[7]ระบบการควบคุมฯ!A239</f>
        <v>3.1</v>
      </c>
      <c r="B138" s="39" t="str">
        <f>+[7]ระบบการควบคุมฯ!B239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8" s="39" t="str">
        <f>+[7]ระบบการควบคุมฯ!C239</f>
        <v>20004 69 00154 87195</v>
      </c>
      <c r="D138" s="177">
        <f t="shared" ref="D138:I138" si="36">+D139</f>
        <v>9724100</v>
      </c>
      <c r="E138" s="177">
        <f t="shared" si="36"/>
        <v>0</v>
      </c>
      <c r="F138" s="177">
        <f t="shared" si="36"/>
        <v>0</v>
      </c>
      <c r="G138" s="177">
        <f t="shared" si="36"/>
        <v>7172496.7699999996</v>
      </c>
      <c r="H138" s="177">
        <f t="shared" si="36"/>
        <v>2551603.23</v>
      </c>
      <c r="I138" s="177">
        <f t="shared" si="36"/>
        <v>0</v>
      </c>
    </row>
    <row r="139" spans="1:9" ht="55.8" hidden="1" customHeight="1" x14ac:dyDescent="0.25">
      <c r="A139" s="169">
        <f>+[7]ระบบการควบคุมฯ!A241</f>
        <v>1</v>
      </c>
      <c r="B139" s="194" t="str">
        <f>+[7]ระบบการควบคุมฯ!B241</f>
        <v xml:space="preserve"> งบรายจ่ายอื่น 6911500</v>
      </c>
      <c r="C139" s="42" t="str">
        <f>+[7]ระบบการควบคุมฯ!C241</f>
        <v>20004 3300 6300 5000007</v>
      </c>
      <c r="D139" s="170">
        <f>SUM(D140:D152)</f>
        <v>9724100</v>
      </c>
      <c r="E139" s="170">
        <f>SUM(E140:E152)</f>
        <v>0</v>
      </c>
      <c r="F139" s="170">
        <f>SUM(F140:F152)</f>
        <v>0</v>
      </c>
      <c r="G139" s="170">
        <f>SUM(G140:G152)</f>
        <v>7172496.7699999996</v>
      </c>
      <c r="H139" s="170">
        <f>SUM(H140:H152)</f>
        <v>2551603.23</v>
      </c>
      <c r="I139" s="170">
        <f>SUM(I140)</f>
        <v>0</v>
      </c>
    </row>
    <row r="140" spans="1:9" ht="55.8" hidden="1" customHeight="1" x14ac:dyDescent="0.25">
      <c r="A140" s="173" t="str">
        <f>+[7]ระบบการควบคุมฯ!A243</f>
        <v>3.10.1</v>
      </c>
      <c r="B140" s="190" t="str">
        <f>+[7]ระบบการควบคุมฯ!B243</f>
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</c>
      <c r="C140" s="47" t="str">
        <f>+[7]ระบบการควบคุมฯ!C243</f>
        <v>ศธ 04002/ว4543ลว.31/ต.ค./2023 โอนครั้งที่ 14</v>
      </c>
      <c r="D140" s="174">
        <f>+[7]ระบบการควบคุมฯ!F243</f>
        <v>3823600</v>
      </c>
      <c r="E140" s="174">
        <f>+[7]ระบบการควบคุมฯ!G243+[7]ระบบการควบคุมฯ!H243</f>
        <v>0</v>
      </c>
      <c r="F140" s="174">
        <f>+[7]ระบบการควบคุมฯ!I243+[7]ระบบการควบคุมฯ!J243</f>
        <v>0</v>
      </c>
      <c r="G140" s="174">
        <f>+[7]ระบบการควบคุมฯ!K243+[7]ระบบการควบคุมฯ!L243</f>
        <v>2863548.39</v>
      </c>
      <c r="H140" s="181">
        <f>+D140-E140-F140-G140</f>
        <v>960051.60999999987</v>
      </c>
      <c r="I140" s="179" t="s">
        <v>14</v>
      </c>
    </row>
    <row r="141" spans="1:9" ht="55.8" hidden="1" customHeight="1" x14ac:dyDescent="0.25">
      <c r="A141" s="173" t="str">
        <f>+[7]ระบบการควบคุมฯ!A244</f>
        <v>3.10.1.1</v>
      </c>
      <c r="B141" s="190" t="str">
        <f>+[7]ระบบการควบคุมฯ!B244</f>
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</c>
      <c r="C141" s="47" t="str">
        <f>+[7]ระบบการควบคุมฯ!C244</f>
        <v>ศธ 04002/ว    ลว. 6  ก.พ. 69 โอนครั้งที่ 278</v>
      </c>
      <c r="D141" s="174"/>
      <c r="E141" s="174"/>
      <c r="F141" s="174"/>
      <c r="G141" s="181"/>
      <c r="H141" s="181"/>
      <c r="I141" s="179"/>
    </row>
    <row r="142" spans="1:9" ht="55.8" hidden="1" customHeight="1" x14ac:dyDescent="0.25">
      <c r="A142" s="173" t="str">
        <f>+[7]ระบบการควบคุมฯ!A245</f>
        <v>3.9.1.3</v>
      </c>
      <c r="B142" s="190" t="str">
        <f>+[7]ระบบการควบคุมฯ!B245</f>
        <v xml:space="preserve">ค่าจ้างธุรการโรงเรียนรายเดิมจ้างต่อเนื่อง  ค่าจ้าง 15,000.00 บาท จำนวน 32 อัตรา ครั้งที่ 3  (เม.ย.69-พ.ค.69) จำนวนเงิน 958,600.-บาท </v>
      </c>
      <c r="C142" s="47" t="str">
        <f>+[7]ระบบการควบคุมฯ!C245</f>
        <v>ศธ 04002/ว6304 ลว. 20 เม.ย. 69 โอนครั้งที่ 437</v>
      </c>
      <c r="D142" s="174"/>
      <c r="E142" s="174"/>
      <c r="F142" s="174"/>
      <c r="G142" s="181"/>
      <c r="H142" s="181"/>
      <c r="I142" s="179"/>
    </row>
    <row r="143" spans="1:9" ht="55.8" hidden="1" customHeight="1" x14ac:dyDescent="0.25">
      <c r="A143" s="173" t="str">
        <f>+[7]ระบบการควบคุมฯ!A246</f>
        <v>3.9.1.3</v>
      </c>
      <c r="B143" s="190" t="str">
        <f>+[7]ระบบการควบคุมฯ!B246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</c>
      <c r="C143" s="47" t="str">
        <f>+[7]ระบบการควบคุมฯ!C246</f>
        <v>โอนเปลี่ยนแลง 1/68 ลว 25 ก.ย. 68</v>
      </c>
      <c r="D143" s="174"/>
      <c r="E143" s="174"/>
      <c r="F143" s="174"/>
      <c r="G143" s="181"/>
      <c r="H143" s="181"/>
      <c r="I143" s="179"/>
    </row>
    <row r="144" spans="1:9" ht="55.8" hidden="1" customHeight="1" x14ac:dyDescent="0.25">
      <c r="A144" s="173" t="str">
        <f>+[7]ระบบการควบคุมฯ!A247</f>
        <v>3.10.2</v>
      </c>
      <c r="B144" s="190" t="str">
        <f>+[7]ระบบการควบคุมฯ!B247</f>
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</c>
      <c r="C144" s="47" t="str">
        <f>+[7]ระบบการควบคุมฯ!C247</f>
        <v>ศธ 04002/ว4236 ลว.25 ตค 67 โอนครั้งที่ 14</v>
      </c>
      <c r="D144" s="174">
        <f>+[7]ระบบการควบคุมฯ!F247</f>
        <v>1398800</v>
      </c>
      <c r="E144" s="174">
        <f>+[7]ระบบการควบคุมฯ!G247+[7]ระบบการควบคุมฯ!H247</f>
        <v>0</v>
      </c>
      <c r="F144" s="174">
        <f>+[7]ระบบการควบคุมฯ!I247+[7]ระบบการควบคุมฯ!J247</f>
        <v>0</v>
      </c>
      <c r="G144" s="174">
        <f>+[7]ระบบการควบคุมฯ!K247+[7]ระบบการควบคุมฯ!L247</f>
        <v>1020774.19</v>
      </c>
      <c r="H144" s="181">
        <f>+D144-E144-F144-G144</f>
        <v>378025.81000000006</v>
      </c>
      <c r="I144" s="179" t="s">
        <v>14</v>
      </c>
    </row>
    <row r="145" spans="1:9" ht="186" hidden="1" customHeight="1" x14ac:dyDescent="0.25">
      <c r="A145" s="173" t="str">
        <f>+[7]ระบบการควบคุมฯ!A248</f>
        <v>3.10.2.1</v>
      </c>
      <c r="B145" s="190" t="str">
        <f>+[7]ระบบการควบคุมฯ!B248</f>
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</c>
      <c r="C145" s="47" t="str">
        <f>+[7]ระบบการควบคุมฯ!C248</f>
        <v>ศธ 04002/ว    ลว. 6  ก.พ. 69 โอนครั้งที่ 278</v>
      </c>
      <c r="D145" s="174"/>
      <c r="E145" s="174"/>
      <c r="F145" s="174"/>
      <c r="G145" s="181"/>
      <c r="H145" s="181">
        <f t="shared" ref="H145:H148" si="37">+D145-E145-F145-G145</f>
        <v>0</v>
      </c>
      <c r="I145" s="179"/>
    </row>
    <row r="146" spans="1:9" ht="74.400000000000006" hidden="1" customHeight="1" x14ac:dyDescent="0.25">
      <c r="A146" s="173" t="s">
        <v>126</v>
      </c>
      <c r="B146" s="190" t="str">
        <f>+[7]ระบบการควบคุมฯ!B249</f>
        <v>ค่าจ้างเหมาธุรการโรงเรียนรายเดิมจ้างต่อเนื่อง อัตราละ 9,000.-บาท  จำนวน 20 อัตรา ครั้งที่ 3  (เม.ย.-พ.ค. 69) จำนวนเงิน  336,800.-บาท</v>
      </c>
      <c r="C146" s="47" t="str">
        <f>+[7]ระบบการควบคุมฯ!C249</f>
        <v>ศธ 04002/ว6304 ลว. 20 เม.ย. 69 โอนครั้งที่ 437</v>
      </c>
      <c r="D146" s="174"/>
      <c r="E146" s="174"/>
      <c r="F146" s="174"/>
      <c r="G146" s="181"/>
      <c r="H146" s="181">
        <f t="shared" si="37"/>
        <v>0</v>
      </c>
      <c r="I146" s="179" t="s">
        <v>14</v>
      </c>
    </row>
    <row r="147" spans="1:9" ht="93" hidden="1" customHeight="1" x14ac:dyDescent="0.25">
      <c r="A147" s="173" t="s">
        <v>127</v>
      </c>
      <c r="B147" s="190" t="str">
        <f>+[7]ระบบการควบคุมฯ!B250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</c>
      <c r="C147" s="47" t="str">
        <f>+[7]ระบบการควบคุมฯ!C250</f>
        <v>โอนเปลี่ยนแลง 1/68 ลว 25 ก.ย. 68</v>
      </c>
      <c r="D147" s="174"/>
      <c r="E147" s="174"/>
      <c r="F147" s="174"/>
      <c r="G147" s="181"/>
      <c r="H147" s="181">
        <f t="shared" si="37"/>
        <v>0</v>
      </c>
      <c r="I147" s="179" t="s">
        <v>14</v>
      </c>
    </row>
    <row r="148" spans="1:9" ht="55.8" hidden="1" customHeight="1" x14ac:dyDescent="0.25">
      <c r="A148" s="173" t="str">
        <f>+[7]ระบบการควบคุมฯ!A251</f>
        <v>3.10.3</v>
      </c>
      <c r="B148" s="190" t="str">
        <f>+[7]ระบบการควบคุมฯ!B251</f>
        <v>ค่าจ้างนักการภารโรง ค่าจ้าง 9,000.-บาท จำนวน 63 อัตรา  ครั้งที่ 1  (ตค 68 - มค 69) จำนวนเงิน 2,268,000 บาท</v>
      </c>
      <c r="C148" s="47" t="str">
        <f>+[7]ระบบการควบคุมฯ!C251</f>
        <v>ศธ 04002/ว4236 ลว.25 ตค 67 โอนครั้งที่ 14</v>
      </c>
      <c r="D148" s="174">
        <f>+[7]ระบบการควบคุมฯ!F251</f>
        <v>4465700</v>
      </c>
      <c r="E148" s="174">
        <f>+[7]ระบบการควบคุมฯ!G251+[7]ระบบการควบคุมฯ!H251</f>
        <v>0</v>
      </c>
      <c r="F148" s="174">
        <f>+[7]ระบบการควบคุมฯ!I251+[7]ระบบการควบคุมฯ!J251</f>
        <v>0</v>
      </c>
      <c r="G148" s="181">
        <f>+[7]ระบบการควบคุมฯ!K251+[7]ระบบการควบคุมฯ!L251</f>
        <v>3288174.19</v>
      </c>
      <c r="H148" s="181">
        <f t="shared" si="37"/>
        <v>1177525.81</v>
      </c>
      <c r="I148" s="179" t="s">
        <v>14</v>
      </c>
    </row>
    <row r="149" spans="1:9" ht="186" hidden="1" customHeight="1" x14ac:dyDescent="0.25">
      <c r="A149" s="173" t="str">
        <f>+[7]ระบบการควบคุมฯ!A252</f>
        <v>3.10.3.1</v>
      </c>
      <c r="B149" s="190" t="str">
        <f>+[7]ระบบการควบคุมฯ!B252</f>
        <v xml:space="preserve">นักการภารโรง จำนวน 65 อัตรา ครั้งที่ 2 (ก.พ.69-มี.ค.69) ค่าจ้าง 1,095,900.-บาท  </v>
      </c>
      <c r="C149" s="47" t="str">
        <f>+[7]ระบบการควบคุมฯ!C252</f>
        <v>ศธ 04002/ว    ลว. 6 ก.พ. 69 ครั้งที่ 278</v>
      </c>
      <c r="D149" s="174"/>
      <c r="E149" s="174"/>
      <c r="F149" s="174"/>
      <c r="G149" s="181"/>
      <c r="H149" s="181"/>
      <c r="I149" s="179"/>
    </row>
    <row r="150" spans="1:9" ht="111.6" hidden="1" customHeight="1" x14ac:dyDescent="0.25">
      <c r="A150" s="173" t="str">
        <f>+[7]ระบบการควบคุมฯ!A253</f>
        <v>3.10.3.2</v>
      </c>
      <c r="B150" s="190" t="str">
        <f>+[7]ระบบการควบคุมฯ!B253</f>
        <v>ค่าจ้างเหมาบริการนักการภารโรง อัตราละ 9,000.-บาท จำนวน 65 อัตรา ครั้งที่ 3 ระยะเวลา 2 เดือน (เม.ย.69 - พ.ค. 69)  จำนวนเงิน 1,101,800.-บาท</v>
      </c>
      <c r="C150" s="47" t="str">
        <f>+[7]ระบบการควบคุมฯ!C253</f>
        <v>ศธ 04002/ว6304 ลว. 20 เม.ย. 69 โอนครั้งที่ 437</v>
      </c>
      <c r="D150" s="174"/>
      <c r="E150" s="174"/>
      <c r="F150" s="174"/>
      <c r="G150" s="181"/>
      <c r="H150" s="181"/>
      <c r="I150" s="179"/>
    </row>
    <row r="151" spans="1:9" ht="18.600000000000001" hidden="1" customHeight="1" x14ac:dyDescent="0.25">
      <c r="A151" s="173" t="str">
        <f>+[7]ระบบการควบคุมฯ!A254</f>
        <v>3.10.4</v>
      </c>
      <c r="B151" s="190" t="str">
        <f>+[7]ระบบการควบคุมฯ!B254</f>
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2568 ครั้งที่ 2 ระยะเวลา      2 เดือน (ธันวาคม 2568 - มกราคม 2569) จำนวน 2 อัตราๆละ 9000 บาท</v>
      </c>
      <c r="C151" s="47" t="str">
        <f>+[7]ระบบการควบคุมฯ!C254</f>
        <v>ศธ 04002/ว50636 ลว. 16 ธ.ค 68 โอนครั้งที่ 153</v>
      </c>
      <c r="D151" s="174">
        <f>+[7]ระบบการควบคุมฯ!F254</f>
        <v>36000</v>
      </c>
      <c r="E151" s="174">
        <f>+[7]ระบบการควบคุมฯ!G254+[7]ระบบการควบคุมฯ!H254</f>
        <v>0</v>
      </c>
      <c r="F151" s="174">
        <f>+[7]ระบบการควบคุมฯ!I254+[7]ระบบการควบคุมฯ!J254</f>
        <v>0</v>
      </c>
      <c r="G151" s="181">
        <f>+[7]ระบบการควบคุมฯ!K254+[7]ระบบการควบคุมฯ!L254</f>
        <v>0</v>
      </c>
      <c r="H151" s="181">
        <f t="shared" ref="H151:H152" si="38">+D151-E151-F151-G151</f>
        <v>36000</v>
      </c>
      <c r="I151" s="179" t="s">
        <v>14</v>
      </c>
    </row>
    <row r="152" spans="1:9" ht="74.400000000000006" hidden="1" customHeight="1" x14ac:dyDescent="0.25">
      <c r="A152" s="173"/>
      <c r="B152" s="190"/>
      <c r="C152" s="47"/>
      <c r="D152" s="174">
        <f>+[7]ระบบการควบคุมฯ!F256</f>
        <v>0</v>
      </c>
      <c r="E152" s="174">
        <f>+[7]ระบบการควบคุมฯ!G256+[7]ระบบการควบคุมฯ!H256</f>
        <v>0</v>
      </c>
      <c r="F152" s="174">
        <f>+[7]ระบบการควบคุมฯ!I256+[7]ระบบการควบคุมฯ!J256</f>
        <v>0</v>
      </c>
      <c r="G152" s="181">
        <f>+[7]ระบบการควบคุมฯ!K256+[7]ระบบการควบคุมฯ!L256</f>
        <v>0</v>
      </c>
      <c r="H152" s="181">
        <f t="shared" si="38"/>
        <v>0</v>
      </c>
      <c r="I152" s="179" t="s">
        <v>14</v>
      </c>
    </row>
    <row r="153" spans="1:9" ht="18.600000000000001" hidden="1" customHeight="1" x14ac:dyDescent="0.25">
      <c r="A153" s="169">
        <f>+[7]ระบบการควบคุมฯ!A259</f>
        <v>2</v>
      </c>
      <c r="B153" s="634" t="str">
        <f>+[7]ระบบการควบคุมฯ!B259</f>
        <v xml:space="preserve"> งบรายจ่ายอื่น 6911500</v>
      </c>
      <c r="C153" s="186" t="str">
        <f>+[7]ระบบการควบคุมฯ!C259</f>
        <v>20004 31006100 5000027</v>
      </c>
      <c r="D153" s="170">
        <f>SUM(D154:D155)</f>
        <v>0</v>
      </c>
      <c r="E153" s="170">
        <f>SUM(E154:E155)</f>
        <v>0</v>
      </c>
      <c r="F153" s="170">
        <f>SUM(F154:F155)</f>
        <v>0</v>
      </c>
      <c r="G153" s="170">
        <f>SUM(G154:G155)</f>
        <v>0</v>
      </c>
      <c r="H153" s="170">
        <f>SUM(H154:H155)</f>
        <v>0</v>
      </c>
      <c r="I153" s="635"/>
    </row>
    <row r="154" spans="1:9" ht="130.19999999999999" hidden="1" customHeight="1" x14ac:dyDescent="0.25">
      <c r="A154" s="173" t="str">
        <f>+[7]ระบบการควบคุมฯ!A260</f>
        <v>3.11.2.1</v>
      </c>
      <c r="B154" s="190">
        <f>+[7]ระบบการควบคุมฯ!B260</f>
        <v>0</v>
      </c>
      <c r="C154" s="47">
        <f>+[7]ระบบการควบคุมฯ!C260</f>
        <v>0</v>
      </c>
      <c r="D154" s="174">
        <f>+[7]ระบบการควบคุมฯ!F260</f>
        <v>0</v>
      </c>
      <c r="E154" s="174">
        <f>+[7]ระบบการควบคุมฯ!G260+[7]ระบบการควบคุมฯ!H260</f>
        <v>0</v>
      </c>
      <c r="F154" s="174">
        <f>+[7]ระบบการควบคุมฯ!I260+[7]ระบบการควบคุมฯ!J260</f>
        <v>0</v>
      </c>
      <c r="G154" s="181">
        <f>+[7]ระบบการควบคุมฯ!K260+[7]ระบบการควบคุมฯ!L260</f>
        <v>0</v>
      </c>
      <c r="H154" s="181">
        <f>+D154-E154-F154-G154</f>
        <v>0</v>
      </c>
      <c r="I154" s="179" t="s">
        <v>80</v>
      </c>
    </row>
    <row r="155" spans="1:9" ht="241.8" hidden="1" customHeight="1" x14ac:dyDescent="0.25">
      <c r="A155" s="173" t="str">
        <f>+[7]ระบบการควบคุมฯ!A261</f>
        <v>3.11.2.2</v>
      </c>
      <c r="B155" s="190">
        <f>+[7]ระบบการควบคุมฯ!B261</f>
        <v>0</v>
      </c>
      <c r="C155" s="47">
        <f>+[7]ระบบการควบคุมฯ!C261</f>
        <v>0</v>
      </c>
      <c r="D155" s="174">
        <f>+[7]ระบบการควบคุมฯ!F261</f>
        <v>0</v>
      </c>
      <c r="E155" s="174">
        <f>+[7]ระบบการควบคุมฯ!G261+[7]ระบบการควบคุมฯ!H261</f>
        <v>0</v>
      </c>
      <c r="F155" s="174">
        <f>+[7]ระบบการควบคุมฯ!I261+[7]ระบบการควบคุมฯ!J261</f>
        <v>0</v>
      </c>
      <c r="G155" s="181">
        <f>+[7]ระบบการควบคุมฯ!K261+[7]ระบบการควบคุมฯ!L261</f>
        <v>0</v>
      </c>
      <c r="H155" s="181">
        <f>+D155-E155-F155-G155</f>
        <v>0</v>
      </c>
      <c r="I155" s="179" t="s">
        <v>80</v>
      </c>
    </row>
    <row r="156" spans="1:9" ht="167.4" hidden="1" customHeight="1" x14ac:dyDescent="0.25">
      <c r="A156" s="636">
        <f>+[7]ระบบการควบคุมฯ!A263</f>
        <v>3.12</v>
      </c>
      <c r="B156" s="39" t="str">
        <f>+[7]ระบบการควบคุมฯ!B263</f>
        <v xml:space="preserve">กิจกรรมการยกระดับคุณภาพการเรียนรู้ภาษาไทย  </v>
      </c>
      <c r="C156" s="39" t="str">
        <f>+[7]ระบบการควบคุมฯ!C263</f>
        <v>20004 69 96778 00000</v>
      </c>
      <c r="D156" s="177">
        <f t="shared" ref="D156:I156" si="39">+D157</f>
        <v>0</v>
      </c>
      <c r="E156" s="177">
        <f t="shared" si="39"/>
        <v>0</v>
      </c>
      <c r="F156" s="177">
        <f t="shared" si="39"/>
        <v>0</v>
      </c>
      <c r="G156" s="177">
        <f t="shared" si="39"/>
        <v>0</v>
      </c>
      <c r="H156" s="177">
        <f t="shared" si="39"/>
        <v>0</v>
      </c>
      <c r="I156" s="177">
        <f t="shared" si="39"/>
        <v>0</v>
      </c>
    </row>
    <row r="157" spans="1:9" ht="111.6" hidden="1" customHeight="1" x14ac:dyDescent="0.25">
      <c r="A157" s="169">
        <f>+[7]ระบบการควบคุมฯ!A264</f>
        <v>0</v>
      </c>
      <c r="B157" s="194" t="str">
        <f>+[7]ระบบการควบคุมฯ!B264</f>
        <v xml:space="preserve"> งบรายจ่ายอื่น 6911500</v>
      </c>
      <c r="C157" s="42" t="str">
        <f>+[7]ระบบการควบคุมฯ!C264</f>
        <v>20004 31006100 5000029</v>
      </c>
      <c r="D157" s="170">
        <f t="shared" ref="D157:I157" si="40">SUM(D158)</f>
        <v>0</v>
      </c>
      <c r="E157" s="170">
        <f t="shared" si="40"/>
        <v>0</v>
      </c>
      <c r="F157" s="170">
        <f t="shared" si="40"/>
        <v>0</v>
      </c>
      <c r="G157" s="170">
        <f t="shared" si="40"/>
        <v>0</v>
      </c>
      <c r="H157" s="170">
        <f t="shared" si="40"/>
        <v>0</v>
      </c>
      <c r="I157" s="170">
        <f t="shared" si="40"/>
        <v>0</v>
      </c>
    </row>
    <row r="158" spans="1:9" ht="130.19999999999999" hidden="1" customHeight="1" x14ac:dyDescent="0.25">
      <c r="A158" s="173" t="str">
        <f>+[7]ระบบการควบคุมฯ!A265</f>
        <v>3.10.1</v>
      </c>
      <c r="B158" s="195" t="str">
        <f>+[7]ระบบการควบคุมฯ!B265</f>
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</c>
      <c r="C158" s="47" t="str">
        <f>+[7]ระบบการควบคุมฯ!C265</f>
        <v>ศธ 04002/ว2546 ลว 24 มิย 67 โอนครั้งที่ 152</v>
      </c>
      <c r="D158" s="174"/>
      <c r="E158" s="174"/>
      <c r="F158" s="174"/>
      <c r="G158" s="181"/>
      <c r="H158" s="181">
        <f>+D158-E158-F158-G158</f>
        <v>0</v>
      </c>
      <c r="I158" s="196" t="s">
        <v>128</v>
      </c>
    </row>
    <row r="159" spans="1:9" ht="74.400000000000006" hidden="1" customHeight="1" x14ac:dyDescent="0.25">
      <c r="A159" s="737">
        <f>+[8]ระบบการควบคุมฯ!A62</f>
        <v>0</v>
      </c>
      <c r="B159" s="519">
        <f>+[8]ระบบการควบคุมฯ!B62</f>
        <v>0</v>
      </c>
      <c r="C159" s="738" t="str">
        <f>+[3]ระบบการควบคุมฯ!C136</f>
        <v>โอนเปลี่ยนแปลง1/68 25 กย.68</v>
      </c>
      <c r="D159" s="520">
        <f>+D160+D166</f>
        <v>0</v>
      </c>
      <c r="E159" s="520">
        <f>+E160+E166</f>
        <v>0</v>
      </c>
      <c r="F159" s="520">
        <f>+F160+F166</f>
        <v>0</v>
      </c>
      <c r="G159" s="520">
        <f>+G160+G166</f>
        <v>0</v>
      </c>
      <c r="H159" s="520">
        <f>+H160+H166</f>
        <v>0</v>
      </c>
      <c r="I159" s="739"/>
    </row>
    <row r="160" spans="1:9" ht="18.600000000000001" hidden="1" customHeight="1" x14ac:dyDescent="0.25">
      <c r="A160" s="199">
        <f>+[7]ระบบการควบคุมฯ!A271</f>
        <v>4.0999999999999996</v>
      </c>
      <c r="B160" s="71" t="str">
        <f>+[7]ระบบการควบคุมฯ!B271</f>
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</c>
      <c r="C160" s="71" t="str">
        <f>+[7]ระบบการควบคุมฯ!C271</f>
        <v>20004 69 5203900000</v>
      </c>
      <c r="D160" s="200">
        <f>+D161+D164</f>
        <v>0</v>
      </c>
      <c r="E160" s="200">
        <f t="shared" ref="E160:H160" si="41">+E161+E164</f>
        <v>0</v>
      </c>
      <c r="F160" s="200">
        <f t="shared" si="41"/>
        <v>0</v>
      </c>
      <c r="G160" s="200">
        <f t="shared" si="41"/>
        <v>0</v>
      </c>
      <c r="H160" s="200">
        <f t="shared" si="41"/>
        <v>0</v>
      </c>
      <c r="I160" s="201"/>
    </row>
    <row r="161" spans="1:9" ht="111.6" hidden="1" customHeight="1" x14ac:dyDescent="0.25">
      <c r="A161" s="205"/>
      <c r="B161" s="696" t="str">
        <f>+[7]ระบบการควบคุมฯ!B272</f>
        <v>งบรายจ่ายอื่น 6911500</v>
      </c>
      <c r="C161" s="186" t="str">
        <f>+[7]ระบบการควบคุมฯ!C272</f>
        <v>20004 31006200 5000003</v>
      </c>
      <c r="D161" s="206">
        <f>SUM(D162:D163)</f>
        <v>0</v>
      </c>
      <c r="E161" s="206">
        <f>SUM(E162:E163)</f>
        <v>0</v>
      </c>
      <c r="F161" s="206">
        <f>SUM(F162:F163)</f>
        <v>0</v>
      </c>
      <c r="G161" s="206">
        <f>SUM(G162:G163)</f>
        <v>0</v>
      </c>
      <c r="H161" s="206">
        <f>SUM(H162:H163)</f>
        <v>0</v>
      </c>
      <c r="I161" s="208"/>
    </row>
    <row r="162" spans="1:9" ht="93" hidden="1" customHeight="1" x14ac:dyDescent="0.25">
      <c r="A162" s="202" t="str">
        <f>+[3]ระบบการควบคุมฯ!A139</f>
        <v>3.3.1</v>
      </c>
      <c r="B162" s="66" t="str">
        <f>+[7]ระบบการควบคุมฯ!B273</f>
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</c>
      <c r="C162" s="66" t="str">
        <f>+[7]ระบบการควบคุมฯ!C273</f>
        <v xml:space="preserve">ศธ 04002/ว2221 ลว. 5 มิย 2567 โอนครั้งที่ 86  </v>
      </c>
      <c r="D162" s="203"/>
      <c r="E162" s="204"/>
      <c r="F162" s="204"/>
      <c r="G162" s="204"/>
      <c r="H162" s="204">
        <f>+D162-E162-F162-G162</f>
        <v>0</v>
      </c>
      <c r="I162" s="50" t="s">
        <v>66</v>
      </c>
    </row>
    <row r="163" spans="1:9" ht="186" hidden="1" customHeight="1" x14ac:dyDescent="0.25">
      <c r="A163" s="202" t="str">
        <f>+[3]ระบบการควบคุมฯ!A140</f>
        <v>3.3.1.1</v>
      </c>
      <c r="B163" s="66" t="str">
        <f>+[7]ระบบการควบคุมฯ!B274</f>
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</c>
      <c r="C163" s="66" t="str">
        <f>+[7]ระบบการควบคุมฯ!C274</f>
        <v>ศธ 04002/ว2796 ลว.2 ก.ค. 2567 โอนครั้งที่ 175</v>
      </c>
      <c r="D163" s="203"/>
      <c r="E163" s="204"/>
      <c r="F163" s="204"/>
      <c r="G163" s="204"/>
      <c r="H163" s="204">
        <f>+D163-E163-F163-G163</f>
        <v>0</v>
      </c>
      <c r="I163" s="50" t="s">
        <v>66</v>
      </c>
    </row>
    <row r="164" spans="1:9" ht="148.80000000000001" hidden="1" customHeight="1" x14ac:dyDescent="0.25">
      <c r="A164" s="169">
        <f>+[7]ระบบการควบคุมฯ!A275</f>
        <v>0</v>
      </c>
      <c r="B164" s="193" t="str">
        <f>+[7]ระบบการควบคุมฯ!B275</f>
        <v>งบรายจ่ายอื่น 6911500</v>
      </c>
      <c r="C164" s="42" t="str">
        <f>+[7]ระบบการควบคุมฯ!C275</f>
        <v>20004 31006200 5000001</v>
      </c>
      <c r="D164" s="170">
        <f>+D165</f>
        <v>0</v>
      </c>
      <c r="E164" s="170">
        <f t="shared" ref="E164:H164" si="42">+E165</f>
        <v>0</v>
      </c>
      <c r="F164" s="170">
        <f t="shared" si="42"/>
        <v>0</v>
      </c>
      <c r="G164" s="170">
        <f t="shared" si="42"/>
        <v>0</v>
      </c>
      <c r="H164" s="170">
        <f t="shared" si="42"/>
        <v>0</v>
      </c>
      <c r="I164" s="170">
        <f>SUM(I165)</f>
        <v>0</v>
      </c>
    </row>
    <row r="165" spans="1:9" ht="111.6" hidden="1" customHeight="1" x14ac:dyDescent="0.25">
      <c r="A165" s="173" t="str">
        <f>+[7]ระบบการควบคุมฯ!A276</f>
        <v>4.1.3</v>
      </c>
      <c r="B165" s="190" t="str">
        <f>+[7]ระบบการควบคุมฯ!B276</f>
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</c>
      <c r="C165" s="47" t="str">
        <f>+[7]ระบบการควบคุมฯ!C276</f>
        <v>ศธ 04002/ว3577 ลว.15 ส.ค. 2567 โอนครั้งที่ 351</v>
      </c>
      <c r="D165" s="174"/>
      <c r="E165" s="174"/>
      <c r="F165" s="174"/>
      <c r="G165" s="174"/>
      <c r="H165" s="181">
        <f>+D165-E165-F165-G165</f>
        <v>0</v>
      </c>
      <c r="I165" s="179" t="s">
        <v>14</v>
      </c>
    </row>
    <row r="166" spans="1:9" ht="130.19999999999999" hidden="1" customHeight="1" x14ac:dyDescent="0.25">
      <c r="A166" s="199" t="str">
        <f>+[3]ระบบการควบคุมฯ!A142</f>
        <v>2)</v>
      </c>
      <c r="B166" s="71" t="str">
        <f>+[7]ระบบการควบคุมฯ!B278</f>
        <v xml:space="preserve">กิจกรรมส่งเสริมคุณธรรม จริยธรรมและคุณลักษณะอันพึงประสงค์และค่านิยมของชาติ            </v>
      </c>
      <c r="C166" s="71" t="str">
        <f>+[7]ระบบการควบคุมฯ!C278</f>
        <v>20004 69 86179 00000</v>
      </c>
      <c r="D166" s="200">
        <f t="shared" ref="D166:I166" si="43">+D167</f>
        <v>0</v>
      </c>
      <c r="E166" s="200">
        <f t="shared" si="43"/>
        <v>0</v>
      </c>
      <c r="F166" s="200">
        <f t="shared" si="43"/>
        <v>0</v>
      </c>
      <c r="G166" s="200">
        <f t="shared" si="43"/>
        <v>0</v>
      </c>
      <c r="H166" s="200">
        <f t="shared" si="43"/>
        <v>0</v>
      </c>
      <c r="I166" s="200">
        <f t="shared" ca="1" si="43"/>
        <v>0</v>
      </c>
    </row>
    <row r="167" spans="1:9" ht="74.400000000000006" hidden="1" customHeight="1" x14ac:dyDescent="0.25">
      <c r="A167" s="205"/>
      <c r="B167" s="186" t="str">
        <f>+[7]ระบบการควบคุมฯ!B279</f>
        <v>งบรายจ่ายอื่น 6911500</v>
      </c>
      <c r="C167" s="186">
        <f>+[3]ระบบการควบคุมฯ!C143</f>
        <v>0</v>
      </c>
      <c r="D167" s="206">
        <f>SUM(D168:D170)</f>
        <v>0</v>
      </c>
      <c r="E167" s="206">
        <f>SUM(E168:E170)</f>
        <v>0</v>
      </c>
      <c r="F167" s="206">
        <f>SUM(F168:F170)</f>
        <v>0</v>
      </c>
      <c r="G167" s="206">
        <f>SUM(G168:G170)</f>
        <v>0</v>
      </c>
      <c r="H167" s="206">
        <f>SUM(H168:H170)</f>
        <v>0</v>
      </c>
      <c r="I167" s="206">
        <f ca="1">+I167</f>
        <v>0</v>
      </c>
    </row>
    <row r="168" spans="1:9" ht="148.80000000000001" x14ac:dyDescent="0.25">
      <c r="A168" s="202" t="str">
        <f>+[7]ระบบการควบคุมฯ!A280</f>
        <v>4.2.1</v>
      </c>
      <c r="B168" s="66" t="str">
        <f>+[7]ระบบการควบคุมฯ!B280</f>
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</c>
      <c r="C168" s="66" t="str">
        <f>+[7]ระบบการควบคุมฯ!C280</f>
        <v>ศธ 04002/ว58 ลว. 9 มค 66 โอนครั้งที่ 176</v>
      </c>
      <c r="D168" s="203">
        <f>+[7]ระบบการควบคุมฯ!F280</f>
        <v>0</v>
      </c>
      <c r="E168" s="204">
        <f>+'[7]ยุทธศาสตร์เสริมสร้าง 31006200'!I37+'[7]ยุทธศาสตร์เสริมสร้าง 31006200'!J37</f>
        <v>0</v>
      </c>
      <c r="F168" s="204">
        <f>+[7]ระบบการควบคุมฯ!I280+[7]ระบบการควบคุมฯ!J280</f>
        <v>0</v>
      </c>
      <c r="G168" s="204">
        <f>+[7]ระบบการควบคุมฯ!K280+[7]ระบบการควบคุมฯ!L280</f>
        <v>0</v>
      </c>
      <c r="H168" s="204">
        <f>+D168-E168-F168-G168</f>
        <v>0</v>
      </c>
      <c r="I168" s="50" t="s">
        <v>67</v>
      </c>
    </row>
    <row r="169" spans="1:9" ht="186" hidden="1" customHeight="1" x14ac:dyDescent="0.25">
      <c r="A169" s="202" t="str">
        <f>+[7]ระบบการควบคุมฯ!A281</f>
        <v>4.2.2</v>
      </c>
      <c r="B169" s="66" t="str">
        <f>+[7]ระบบการควบคุมฯ!B281</f>
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</c>
      <c r="C169" s="66" t="str">
        <f>+[7]ระบบการควบคุมฯ!C281</f>
        <v>ศธ 04002/ว3099 ลว. 3 สค 66 โอนครั้งที่ 719</v>
      </c>
      <c r="D169" s="203">
        <f>+[7]ระบบการควบคุมฯ!F281</f>
        <v>0</v>
      </c>
      <c r="E169" s="204">
        <f>+'[7]ยุทธศาสตร์เสริมสร้าง 31006200'!I38+'[7]ยุทธศาสตร์เสริมสร้าง 31006200'!J38</f>
        <v>0</v>
      </c>
      <c r="F169" s="204">
        <f>+[7]ระบบการควบคุมฯ!I281+[7]ระบบการควบคุมฯ!J281</f>
        <v>0</v>
      </c>
      <c r="G169" s="204">
        <f>+[7]ระบบการควบคุมฯ!K281+[7]ระบบการควบคุมฯ!L281</f>
        <v>0</v>
      </c>
      <c r="H169" s="204">
        <f>+D169-E169-F169-G169</f>
        <v>0</v>
      </c>
      <c r="I169" s="50" t="s">
        <v>81</v>
      </c>
    </row>
    <row r="170" spans="1:9" ht="74.400000000000006" x14ac:dyDescent="0.25">
      <c r="A170" s="202" t="str">
        <f>+[3]ระบบการควบคุมฯ!A146</f>
        <v>1)</v>
      </c>
      <c r="B170" s="66" t="str">
        <f>+[3]ระบบการควบคุมฯ!B146</f>
        <v xml:space="preserve"> โรงเรียนวัดเขียนเขต </v>
      </c>
      <c r="C170" s="66" t="str">
        <f>+[3]ระบบการควบคุมฯ!C146</f>
        <v>20004 33006300 3110064</v>
      </c>
      <c r="D170" s="203">
        <f>+[3]ระบบการควบคุมฯ!F146</f>
        <v>0</v>
      </c>
      <c r="E170" s="204">
        <f>+[3]ระบบการควบคุมฯ!G146+[3]ระบบการควบคุมฯ!H146</f>
        <v>0</v>
      </c>
      <c r="F170" s="204">
        <f>+[3]ระบบการควบคุมฯ!I146+[3]ระบบการควบคุมฯ!J146</f>
        <v>0</v>
      </c>
      <c r="G170" s="204">
        <f>+[3]ระบบการควบคุมฯ!K146+[3]ระบบการควบคุมฯ!L146</f>
        <v>0</v>
      </c>
      <c r="H170" s="204">
        <f>+D170-E170-F170-G170</f>
        <v>0</v>
      </c>
      <c r="I170" s="50" t="s">
        <v>48</v>
      </c>
    </row>
    <row r="171" spans="1:9" ht="18.600000000000001" x14ac:dyDescent="0.25">
      <c r="A171" s="737">
        <f>+[7]ระบบการควบคุมฯ!A285</f>
        <v>5</v>
      </c>
      <c r="B171" s="519" t="str">
        <f>+[7]ระบบการควบคุมฯ!B285</f>
        <v>โครงการโรงเรียนคุณภาพ</v>
      </c>
      <c r="C171" s="738" t="str">
        <f>+[7]ระบบการควบคุมฯ!C285</f>
        <v>20004 3300 B800</v>
      </c>
      <c r="D171" s="520">
        <f>+D172+D174</f>
        <v>932800</v>
      </c>
      <c r="E171" s="520">
        <f t="shared" ref="E171:I171" si="44">+E172+E174</f>
        <v>0</v>
      </c>
      <c r="F171" s="520">
        <f t="shared" si="44"/>
        <v>0</v>
      </c>
      <c r="G171" s="520">
        <f t="shared" si="44"/>
        <v>411148.39</v>
      </c>
      <c r="H171" s="520">
        <f t="shared" si="44"/>
        <v>521651.61</v>
      </c>
      <c r="I171" s="520">
        <f t="shared" si="44"/>
        <v>0</v>
      </c>
    </row>
    <row r="172" spans="1:9" ht="18.600000000000001" x14ac:dyDescent="0.25">
      <c r="A172" s="205"/>
      <c r="B172" s="186" t="str">
        <f>+B199</f>
        <v>งบดำเนินงาน   69112xx</v>
      </c>
      <c r="C172" s="186" t="str">
        <f>+[7]ระบบการควบคุมฯ!C286</f>
        <v>20004 3320 B800 2000000</v>
      </c>
      <c r="D172" s="206">
        <f>+D176+D199</f>
        <v>932800</v>
      </c>
      <c r="E172" s="206">
        <f>+E176+E199</f>
        <v>0</v>
      </c>
      <c r="F172" s="206">
        <f>+F176+F199</f>
        <v>0</v>
      </c>
      <c r="G172" s="206">
        <f>+G176+G199</f>
        <v>411148.39</v>
      </c>
      <c r="H172" s="206">
        <f>+H176+H199</f>
        <v>521651.61</v>
      </c>
      <c r="I172" s="208"/>
    </row>
    <row r="173" spans="1:9" ht="18.600000000000001" x14ac:dyDescent="0.25">
      <c r="A173" s="205"/>
      <c r="B173" s="186" t="str">
        <f>+[7]ระบบการควบคุมฯ!B287</f>
        <v>งบลงทุน   69113xx</v>
      </c>
      <c r="C173" s="186"/>
      <c r="D173" s="206"/>
      <c r="E173" s="206"/>
      <c r="F173" s="206"/>
      <c r="G173" s="206"/>
      <c r="H173" s="206"/>
      <c r="I173" s="208"/>
    </row>
    <row r="174" spans="1:9" ht="74.400000000000006" hidden="1" customHeight="1" x14ac:dyDescent="0.25">
      <c r="A174" s="205"/>
      <c r="B174" s="186" t="str">
        <f>+B189</f>
        <v>งบรายจ่ายอื่น   6911500</v>
      </c>
      <c r="C174" s="186"/>
      <c r="D174" s="206">
        <f>+D189+D194</f>
        <v>0</v>
      </c>
      <c r="E174" s="206">
        <f t="shared" ref="E174:H174" si="45">+E189+E194</f>
        <v>0</v>
      </c>
      <c r="F174" s="206">
        <f t="shared" si="45"/>
        <v>0</v>
      </c>
      <c r="G174" s="206">
        <f t="shared" si="45"/>
        <v>0</v>
      </c>
      <c r="H174" s="206">
        <f t="shared" si="45"/>
        <v>0</v>
      </c>
      <c r="I174" s="208"/>
    </row>
    <row r="175" spans="1:9" ht="111.6" hidden="1" customHeight="1" x14ac:dyDescent="0.25">
      <c r="A175" s="250">
        <f>+[7]ระบบการควบคุมฯ!A290</f>
        <v>5.0999999999999996</v>
      </c>
      <c r="B175" s="49" t="str">
        <f>+[7]ระบบการควบคุมฯ!B290</f>
        <v xml:space="preserve">กิจกรรมขับเคลื่อนโรงเรียนคุณภาพ  </v>
      </c>
      <c r="C175" s="49" t="str">
        <f>+[7]ระบบการควบคุมฯ!C290</f>
        <v>20004 69 00132 00000</v>
      </c>
      <c r="D175" s="251">
        <f>+D176</f>
        <v>905800</v>
      </c>
      <c r="E175" s="251">
        <f t="shared" ref="E175:H175" si="46">+E176</f>
        <v>0</v>
      </c>
      <c r="F175" s="251">
        <f t="shared" si="46"/>
        <v>0</v>
      </c>
      <c r="G175" s="251">
        <f t="shared" si="46"/>
        <v>411148.39</v>
      </c>
      <c r="H175" s="251">
        <f t="shared" si="46"/>
        <v>494651.61</v>
      </c>
      <c r="I175" s="464"/>
    </row>
    <row r="176" spans="1:9" ht="18.600000000000001" x14ac:dyDescent="0.25">
      <c r="A176" s="241">
        <f>+[7]ระบบการควบคุมฯ!A291</f>
        <v>0</v>
      </c>
      <c r="B176" s="186" t="str">
        <f>+[7]ระบบการควบคุมฯ!B291</f>
        <v>งบดำเนินงาน  69112xx</v>
      </c>
      <c r="C176" s="186" t="str">
        <f>+[7]ระบบการควบคุมฯ!C291</f>
        <v>20004 3320 B800 2000000</v>
      </c>
      <c r="D176" s="206">
        <f>SUM(D177:D186)</f>
        <v>905800</v>
      </c>
      <c r="E176" s="206">
        <f t="shared" ref="E176:H176" si="47">SUM(E177:E186)</f>
        <v>0</v>
      </c>
      <c r="F176" s="206">
        <f t="shared" si="47"/>
        <v>0</v>
      </c>
      <c r="G176" s="206">
        <f t="shared" si="47"/>
        <v>411148.39</v>
      </c>
      <c r="H176" s="206">
        <f t="shared" si="47"/>
        <v>494651.61</v>
      </c>
      <c r="I176" s="187"/>
    </row>
    <row r="177" spans="1:9" ht="46.8" hidden="1" customHeight="1" x14ac:dyDescent="0.25">
      <c r="A177" s="202" t="str">
        <f>+[7]ระบบการควบคุมฯ!A292</f>
        <v>5.1.1</v>
      </c>
      <c r="B177" s="47" t="str">
        <f>+[7]ระบบการควบคุมฯ!B292</f>
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</c>
      <c r="C177" s="47" t="str">
        <f>+[7]ระบบการควบคุมฯ!C292</f>
        <v>ศธ 04002/ว1385 ลว. 28 ม.ค.69 โอนครั้งที่ 259</v>
      </c>
      <c r="D177" s="203">
        <f>+[7]ระบบการควบคุมฯ!F292</f>
        <v>12800</v>
      </c>
      <c r="E177" s="203">
        <f>+[7]ระบบการควบคุมฯ!G292+[7]ระบบการควบคุมฯ!H292</f>
        <v>0</v>
      </c>
      <c r="F177" s="203"/>
      <c r="G177" s="203">
        <f>+[7]ระบบการควบคุมฯ!K292+[7]ระบบการควบคุมฯ!L292</f>
        <v>12800</v>
      </c>
      <c r="H177" s="203">
        <f t="shared" ref="H177:H187" si="48">D177-E177-F177-G177</f>
        <v>0</v>
      </c>
      <c r="I177" s="50" t="s">
        <v>196</v>
      </c>
    </row>
    <row r="178" spans="1:9" ht="46.8" hidden="1" customHeight="1" x14ac:dyDescent="0.25">
      <c r="A178" s="202" t="str">
        <f>+[7]ระบบการควบคุมฯ!A293</f>
        <v>5.1.2</v>
      </c>
      <c r="B178" s="47" t="str">
        <f>+[7]ระบบการควบคุมฯ!B293</f>
        <v>ค่าใช้จ่ายในการเดินทางเข้าร่วมการประชุมเชิงปฏิบัติการผู้รับผิดชอบ โครงการ 1 อำเภอ 1 โรงเรียนคุณภาพประจำปีงบประมาณ พ.ศ. 2569 ระหว่างวันที่ 16 – 18 มีนาคม 2569 ณ โรงแรมริเวอร์ไซด์ กรุงเทพมหานค</v>
      </c>
      <c r="C178" s="47" t="str">
        <f>+[7]ระบบการควบคุมฯ!C293</f>
        <v>ศธ 04002/ว5137 ลว. 25 มี.ค.69 โอนครั้งที่ 390</v>
      </c>
      <c r="D178" s="203">
        <f>+[7]ระบบการควบคุมฯ!F293</f>
        <v>1000</v>
      </c>
      <c r="E178" s="203">
        <f>+[7]ระบบการควบคุมฯ!G293+[7]ระบบการควบคุมฯ!H293</f>
        <v>0</v>
      </c>
      <c r="F178" s="203"/>
      <c r="G178" s="203">
        <f>+[7]ระบบการควบคุมฯ!K293+[7]ระบบการควบคุมฯ!L293</f>
        <v>800</v>
      </c>
      <c r="H178" s="203">
        <f t="shared" si="48"/>
        <v>200</v>
      </c>
      <c r="I178" s="50" t="s">
        <v>196</v>
      </c>
    </row>
    <row r="179" spans="1:9" ht="55.8" hidden="1" customHeight="1" x14ac:dyDescent="0.25">
      <c r="A179" s="202" t="str">
        <f>+[7]ระบบการควบคุมฯ!A294</f>
        <v>5.1.2</v>
      </c>
      <c r="B179" s="47" t="str">
        <f>+[7]ระบบการควบคุมฯ!B294</f>
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</c>
      <c r="C179" s="47" t="str">
        <f>+[7]ระบบการควบคุมฯ!C294</f>
        <v>ศธ 04002/ว47396 ลว. 27 ต.ค.68 ครั้งที่ 16</v>
      </c>
      <c r="D179" s="203">
        <f>+[7]ระบบการควบคุมฯ!F294</f>
        <v>891000</v>
      </c>
      <c r="E179" s="203">
        <f>+[7]ระบบการควบคุมฯ!G294+[7]ระบบการควบคุมฯ!H294</f>
        <v>0</v>
      </c>
      <c r="F179" s="203"/>
      <c r="G179" s="203">
        <f>+[7]ระบบการควบคุมฯ!K294+[7]ระบบการควบคุมฯ!L294</f>
        <v>397548.39</v>
      </c>
      <c r="H179" s="203">
        <f t="shared" si="48"/>
        <v>493451.61</v>
      </c>
      <c r="I179" s="60" t="s">
        <v>260</v>
      </c>
    </row>
    <row r="180" spans="1:9" ht="46.8" hidden="1" customHeight="1" x14ac:dyDescent="0.25">
      <c r="A180" s="202" t="str">
        <f>+[7]ระบบการควบคุมฯ!A295</f>
        <v>5.1.3.1</v>
      </c>
      <c r="B180" s="47" t="str">
        <f>+[7]ระบบการควบคุมฯ!B295</f>
        <v xml:space="preserve">ค่าจ้างครูผู้สอนภาษาอังกฤษและภาษาจีน ภาคเรียนที่ 1 ปีการศึกษา 2569  (ครั้งที่ 1) ระยะเวลา 3 เดือน (เม.ย. 69 - 30 มิ.ย. 69) อัตราเดือนล 27,000 บาท จำนวนเงิน 243,000.-บาท </v>
      </c>
      <c r="C180" s="47" t="str">
        <f>+[7]ระบบการควบคุมฯ!C295</f>
        <v>ศธ 04002/ว6268 ลว. 20 เม.ย. 69 ครั้งที่ 433</v>
      </c>
      <c r="D180" s="203">
        <f>+[7]ระบบการควบคุมฯ!F295</f>
        <v>0</v>
      </c>
      <c r="E180" s="203">
        <f>+[7]ระบบการควบคุมฯ!G295+[7]ระบบการควบคุมฯ!H295</f>
        <v>0</v>
      </c>
      <c r="F180" s="203"/>
      <c r="G180" s="203">
        <f>+[7]ระบบการควบคุมฯ!K295+[7]ระบบการควบคุมฯ!L295</f>
        <v>0</v>
      </c>
      <c r="H180" s="203">
        <f t="shared" si="48"/>
        <v>0</v>
      </c>
      <c r="I180" s="60" t="s">
        <v>212</v>
      </c>
    </row>
    <row r="181" spans="1:9" ht="111.6" hidden="1" customHeight="1" x14ac:dyDescent="0.25">
      <c r="A181" s="202" t="str">
        <f>+[7]ระบบการควบคุมฯ!A296</f>
        <v>5.1.4</v>
      </c>
      <c r="B181" s="47" t="str">
        <f>+[7]ระบบการควบคุมฯ!B296</f>
        <v>ค่าใช้จ่ายในการเดินทางเข้ารับการอบรมเชิงปฏิบัติการพัฒนาศักยภาพผู้รับผิดชอบโครงการ 1 อำเภอ 1 โรงเรียนคุณภาพ  สู่มาตรฐาน Google Certified Educator (GCE)  ระหว่างวันที่ 26 – 29 เมษายน 2569 ณ โรงแรมบางกอกพาเลส กรุงเทพมหานคร</v>
      </c>
      <c r="C181" s="47" t="str">
        <f>+[7]ระบบการควบคุมฯ!C296</f>
        <v>ศธ 04002/ว6769  ลว. 29 เม.ย. 69 ครั้งที่ 459</v>
      </c>
      <c r="D181" s="203">
        <f>+[7]ระบบการควบคุมฯ!F296</f>
        <v>1000</v>
      </c>
      <c r="E181" s="203">
        <f>+[7]ระบบการควบคุมฯ!G296+[7]ระบบการควบคุมฯ!H296</f>
        <v>0</v>
      </c>
      <c r="F181" s="203"/>
      <c r="G181" s="203">
        <f>+[7]ระบบการควบคุมฯ!K296+[7]ระบบการควบคุมฯ!L296</f>
        <v>0</v>
      </c>
      <c r="H181" s="203">
        <f t="shared" si="48"/>
        <v>1000</v>
      </c>
      <c r="I181" s="50" t="s">
        <v>196</v>
      </c>
    </row>
    <row r="182" spans="1:9" ht="74.400000000000006" hidden="1" customHeight="1" x14ac:dyDescent="0.25">
      <c r="A182" s="202" t="str">
        <f>+[7]ระบบการควบคุมฯ!A297</f>
        <v>5.1.4.1</v>
      </c>
      <c r="B182" s="47" t="str">
        <f>+[7]ระบบการควบคุมฯ!B297</f>
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</c>
      <c r="C182" s="47" t="str">
        <f>+[7]ระบบการควบคุมฯ!C297</f>
        <v>ศธ 04002/ว41899 ลว. 1 ส.ค.68 ครั้งที่ 806</v>
      </c>
      <c r="D182" s="203">
        <f>+[7]ระบบการควบคุมฯ!F297</f>
        <v>0</v>
      </c>
      <c r="E182" s="203">
        <f>+[7]ระบบการควบคุมฯ!G297+[7]ระบบการควบคุมฯ!H297</f>
        <v>0</v>
      </c>
      <c r="F182" s="203"/>
      <c r="G182" s="203">
        <f>+[7]ระบบการควบคุมฯ!K297+[7]ระบบการควบคุมฯ!L297</f>
        <v>0</v>
      </c>
      <c r="H182" s="203">
        <f t="shared" si="48"/>
        <v>0</v>
      </c>
      <c r="I182" s="50" t="s">
        <v>223</v>
      </c>
    </row>
    <row r="183" spans="1:9" ht="74.400000000000006" hidden="1" customHeight="1" x14ac:dyDescent="0.25">
      <c r="A183" s="202" t="str">
        <f>+[7]ระบบการควบคุมฯ!A298</f>
        <v>5.1.5</v>
      </c>
      <c r="B183" s="47" t="str">
        <f>+[7]ระบบการควบคุมฯ!B298</f>
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</c>
      <c r="C183" s="47" t="str">
        <f>+[7]ระบบการควบคุมฯ!C298</f>
        <v>ศธ 04002/ว2519 ลว. 9 มิ.ย.68 ครั้งที่ 567</v>
      </c>
      <c r="D183" s="203">
        <f>+[7]ระบบการควบคุมฯ!F298</f>
        <v>0</v>
      </c>
      <c r="E183" s="203">
        <f>+[7]ระบบการควบคุมฯ!G298+[7]ระบบการควบคุมฯ!H298</f>
        <v>0</v>
      </c>
      <c r="F183" s="203"/>
      <c r="G183" s="203">
        <f>+[7]ระบบการควบคุมฯ!K298+[7]ระบบการควบคุมฯ!L298</f>
        <v>0</v>
      </c>
      <c r="H183" s="203">
        <f t="shared" si="48"/>
        <v>0</v>
      </c>
      <c r="I183" s="50" t="s">
        <v>196</v>
      </c>
    </row>
    <row r="184" spans="1:9" ht="55.8" hidden="1" customHeight="1" x14ac:dyDescent="0.25">
      <c r="A184" s="202" t="str">
        <f>+[7]ระบบการควบคุมฯ!A299</f>
        <v>5.1.6</v>
      </c>
      <c r="B184" s="47" t="str">
        <f>+[7]ระบบการควบคุมฯ!B299</f>
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</c>
      <c r="C184" s="47" t="str">
        <f>+[7]ระบบการควบคุมฯ!C299</f>
        <v>ศธ 04002/ว41380 ลว. 29 ก.ค.68 ครั้งที่ 760</v>
      </c>
      <c r="D184" s="203">
        <f>+[7]ระบบการควบคุมฯ!F299</f>
        <v>0</v>
      </c>
      <c r="E184" s="203">
        <f>+[7]ระบบการควบคุมฯ!G299+[7]ระบบการควบคุมฯ!H299</f>
        <v>0</v>
      </c>
      <c r="F184" s="203"/>
      <c r="G184" s="203">
        <f>+[7]ระบบการควบคุมฯ!K299+[7]ระบบการควบคุมฯ!L299</f>
        <v>0</v>
      </c>
      <c r="H184" s="203">
        <f t="shared" si="48"/>
        <v>0</v>
      </c>
      <c r="I184" s="50" t="s">
        <v>196</v>
      </c>
    </row>
    <row r="185" spans="1:9" ht="111.6" x14ac:dyDescent="0.25">
      <c r="A185" s="202" t="str">
        <f>+[7]ระบบการควบคุมฯ!A300</f>
        <v>5.1.7</v>
      </c>
      <c r="B185" s="47" t="str">
        <f>+[7]ระบบการควบคุมฯ!B300</f>
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</c>
      <c r="C185" s="47" t="str">
        <f>+[7]ระบบการควบคุมฯ!C300</f>
        <v>ศธ 04002/ว2721 ลว. 19 มิ.ย.68 ครั้งที่ 598</v>
      </c>
      <c r="D185" s="203">
        <f>+[7]ระบบการควบคุมฯ!F300</f>
        <v>0</v>
      </c>
      <c r="E185" s="203">
        <f>+[7]ระบบการควบคุมฯ!G300+[7]ระบบการควบคุมฯ!H300</f>
        <v>0</v>
      </c>
      <c r="F185" s="203"/>
      <c r="G185" s="203">
        <f>+[7]ระบบการควบคุมฯ!K300+[7]ระบบการควบคุมฯ!L300</f>
        <v>0</v>
      </c>
      <c r="H185" s="203">
        <f t="shared" si="48"/>
        <v>0</v>
      </c>
      <c r="I185" s="50" t="s">
        <v>196</v>
      </c>
    </row>
    <row r="186" spans="1:9" ht="74.400000000000006" x14ac:dyDescent="0.25">
      <c r="A186" s="202" t="str">
        <f>+[7]ระบบการควบคุมฯ!A301</f>
        <v>5.1.8</v>
      </c>
      <c r="B186" s="47" t="str">
        <f>+[7]ระบบการควบคุมฯ!B301</f>
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</c>
      <c r="C186" s="47" t="str">
        <f>+[7]ระบบการควบคุมฯ!C301</f>
        <v>ศธ 04002/ว41320  ลว. 25 ก.ค.68 ครั้งที่ 754</v>
      </c>
      <c r="D186" s="203">
        <f>+[7]ระบบการควบคุมฯ!F301</f>
        <v>0</v>
      </c>
      <c r="E186" s="203">
        <f>+[7]ระบบการควบคุมฯ!G301+[7]ระบบการควบคุมฯ!H301</f>
        <v>0</v>
      </c>
      <c r="F186" s="203"/>
      <c r="G186" s="203">
        <f>+[7]ระบบการควบคุมฯ!K301+[7]ระบบการควบคุมฯ!L301</f>
        <v>0</v>
      </c>
      <c r="H186" s="203">
        <f t="shared" si="48"/>
        <v>0</v>
      </c>
      <c r="I186" s="50" t="s">
        <v>213</v>
      </c>
    </row>
    <row r="187" spans="1:9" ht="37.200000000000003" hidden="1" customHeight="1" x14ac:dyDescent="0.25">
      <c r="A187" s="202">
        <f>+[7]ระบบการควบคุมฯ!A302</f>
        <v>0</v>
      </c>
      <c r="B187" s="47">
        <f>+[7]ระบบการควบคุมฯ!B302</f>
        <v>0</v>
      </c>
      <c r="C187" s="47">
        <f>+[7]ระบบการควบคุมฯ!C302</f>
        <v>0</v>
      </c>
      <c r="D187" s="203">
        <f>+[7]ระบบการควบคุมฯ!F302</f>
        <v>0</v>
      </c>
      <c r="E187" s="203">
        <f>+[7]ระบบการควบคุมฯ!G302+[7]ระบบการควบคุมฯ!H302</f>
        <v>0</v>
      </c>
      <c r="F187" s="203"/>
      <c r="G187" s="203">
        <f>+[7]ระบบการควบคุมฯ!K302+[7]ระบบการควบคุมฯ!L302</f>
        <v>0</v>
      </c>
      <c r="H187" s="203">
        <f t="shared" si="48"/>
        <v>0</v>
      </c>
      <c r="I187" s="50" t="s">
        <v>224</v>
      </c>
    </row>
    <row r="188" spans="1:9" ht="55.8" hidden="1" customHeight="1" x14ac:dyDescent="0.25">
      <c r="A188" s="199">
        <f>+[7]ระบบการควบคุมฯ!A303</f>
        <v>5.2</v>
      </c>
      <c r="B188" s="71" t="str">
        <f>+[7]ระบบการควบคุมฯ!B303</f>
        <v>กิจกรรมการยกระดับคุณภาพการศึกษาเพื่อขับเคลื่อนโรงเรียนคุณภาพ</v>
      </c>
      <c r="C188" s="71" t="str">
        <f>+[7]ระบบการควบคุมฯ!C303</f>
        <v>20004 69 00133 00000</v>
      </c>
      <c r="D188" s="200">
        <f>+D189</f>
        <v>0</v>
      </c>
      <c r="E188" s="200">
        <f>+E189</f>
        <v>0</v>
      </c>
      <c r="F188" s="200">
        <f>+F189</f>
        <v>0</v>
      </c>
      <c r="G188" s="200">
        <f>+G189</f>
        <v>0</v>
      </c>
      <c r="H188" s="200">
        <f>+H189</f>
        <v>0</v>
      </c>
      <c r="I188" s="201"/>
    </row>
    <row r="189" spans="1:9" ht="46.8" hidden="1" customHeight="1" x14ac:dyDescent="0.25">
      <c r="A189" s="205"/>
      <c r="B189" s="186" t="str">
        <f>+[7]ระบบการควบคุมฯ!B337</f>
        <v>งบรายจ่ายอื่น   6911500</v>
      </c>
      <c r="C189" s="186" t="str">
        <f>+[7]ระบบการควบคุมฯ!C337</f>
        <v>20004 3100B600 5000001</v>
      </c>
      <c r="D189" s="206">
        <f>SUM(D190:D192)</f>
        <v>0</v>
      </c>
      <c r="E189" s="206">
        <f>SUM(E190:E192)</f>
        <v>0</v>
      </c>
      <c r="F189" s="206">
        <f>SUM(F190:F192)</f>
        <v>0</v>
      </c>
      <c r="G189" s="206">
        <f>SUM(G190:G192)</f>
        <v>0</v>
      </c>
      <c r="H189" s="206">
        <f>SUM(H190:H192)</f>
        <v>0</v>
      </c>
      <c r="I189" s="208"/>
    </row>
    <row r="190" spans="1:9" ht="93" x14ac:dyDescent="0.25">
      <c r="A190" s="202" t="str">
        <f>+[7]ระบบการควบคุมฯ!A338</f>
        <v>5.1.1.1</v>
      </c>
      <c r="B190" s="47" t="str">
        <f>+[7]ระบบการควบคุมฯ!B338</f>
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</c>
      <c r="C190" s="47" t="str">
        <f>+[7]ระบบการควบคุมฯ!C338</f>
        <v>ศธ 04002/ว1964 ลว.23 พค 67 โอนครั้งที่ 42</v>
      </c>
      <c r="D190" s="203">
        <f>+[7]ระบบการควบคุมฯ!F338</f>
        <v>0</v>
      </c>
      <c r="E190" s="203">
        <f>+[7]ระบบการควบคุมฯ!G338</f>
        <v>0</v>
      </c>
      <c r="F190" s="203">
        <f>+[7]ระบบการควบคุมฯ!H338</f>
        <v>0</v>
      </c>
      <c r="G190" s="203">
        <f>+[7]ระบบการควบคุมฯ!I338</f>
        <v>0</v>
      </c>
      <c r="H190" s="203">
        <f>G190+D190-E190-F190</f>
        <v>0</v>
      </c>
      <c r="I190" s="50" t="s">
        <v>82</v>
      </c>
    </row>
    <row r="191" spans="1:9" ht="74.400000000000006" x14ac:dyDescent="0.25">
      <c r="A191" s="202" t="str">
        <f>+[7]ระบบการควบคุมฯ!A339</f>
        <v>5.1.1.2</v>
      </c>
      <c r="B191" s="47" t="str">
        <f>+[7]ระบบการควบคุมฯ!B339</f>
        <v xml:space="preserve">ค่าใช้จ่ายในการบริหารโครงการโรงเรียนคุณภาพ ตามนโยบาย “1 อำเภอ 1 โรงเรียนคุณภาพ”  </v>
      </c>
      <c r="C191" s="47" t="str">
        <f>+[7]ระบบการควบคุมฯ!C339</f>
        <v>ศธ 04002/ว2152 ลว.31 พค โอนครั้งที่ 78</v>
      </c>
      <c r="D191" s="203"/>
      <c r="E191" s="203"/>
      <c r="F191" s="203"/>
      <c r="G191" s="203"/>
      <c r="H191" s="203">
        <f>+D191-E191-F191-G191</f>
        <v>0</v>
      </c>
      <c r="I191" s="50" t="s">
        <v>129</v>
      </c>
    </row>
    <row r="192" spans="1:9" ht="46.8" hidden="1" customHeight="1" x14ac:dyDescent="0.25">
      <c r="A192" s="202" t="str">
        <f>+[7]ระบบการควบคุมฯ!A340</f>
        <v>5.1.1.3</v>
      </c>
      <c r="B192" s="47" t="str">
        <f>+[7]ระบบการควบคุมฯ!B340</f>
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</c>
      <c r="C192" s="47" t="str">
        <f>+[7]ระบบการควบคุมฯ!C340</f>
        <v>ศธ 04002/ว3401 ลว.6 ส.ค.2567 โอนครั้งที่ 289 กำหนดส่ง 31 สค 67</v>
      </c>
      <c r="D192" s="203"/>
      <c r="E192" s="203"/>
      <c r="F192" s="203"/>
      <c r="G192" s="203"/>
      <c r="H192" s="203">
        <f>+D192-E192-F192-G192</f>
        <v>0</v>
      </c>
      <c r="I192" s="64" t="s">
        <v>130</v>
      </c>
    </row>
    <row r="193" spans="1:9" ht="55.8" x14ac:dyDescent="0.25">
      <c r="A193" s="209">
        <f>+[7]ระบบการควบคุมฯ!A321</f>
        <v>5.3</v>
      </c>
      <c r="B193" s="71" t="str">
        <f>+[7]ระบบการควบคุมฯ!B321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193" s="71" t="str">
        <f>+[7]ระบบการควบคุมฯ!C321</f>
        <v>20004 69 00134 00000</v>
      </c>
      <c r="D193" s="200">
        <f>+D194</f>
        <v>0</v>
      </c>
      <c r="E193" s="200">
        <f>+E194</f>
        <v>0</v>
      </c>
      <c r="F193" s="200">
        <f>+F194</f>
        <v>0</v>
      </c>
      <c r="G193" s="200">
        <f>+G194</f>
        <v>0</v>
      </c>
      <c r="H193" s="200">
        <f>+H194</f>
        <v>0</v>
      </c>
      <c r="I193" s="201"/>
    </row>
    <row r="194" spans="1:9" ht="18.600000000000001" x14ac:dyDescent="0.25">
      <c r="A194" s="205"/>
      <c r="B194" s="186" t="s">
        <v>261</v>
      </c>
      <c r="C194" s="186"/>
      <c r="D194" s="206">
        <f>SUM(D195)</f>
        <v>0</v>
      </c>
      <c r="E194" s="206">
        <f>SUM(E195)</f>
        <v>0</v>
      </c>
      <c r="F194" s="206">
        <f>SUM(F195)</f>
        <v>0</v>
      </c>
      <c r="G194" s="206">
        <f>SUM(G195)</f>
        <v>0</v>
      </c>
      <c r="H194" s="206">
        <f>SUM(H195)</f>
        <v>0</v>
      </c>
      <c r="I194" s="208"/>
    </row>
    <row r="195" spans="1:9" ht="93" x14ac:dyDescent="0.25">
      <c r="A195" s="202" t="s">
        <v>57</v>
      </c>
      <c r="B195" s="47">
        <f>+[3]ระบบการควบคุมฯ!B192</f>
        <v>0</v>
      </c>
      <c r="C195" s="47">
        <f>+[3]ระบบการควบคุมฯ!C192</f>
        <v>0</v>
      </c>
      <c r="D195" s="203">
        <f>+[3]ระบบการควบคุมฯ!D192</f>
        <v>0</v>
      </c>
      <c r="E195" s="203">
        <f>+[3]ระบบการควบคุมฯ!G192+[3]ระบบการควบคุมฯ!H192</f>
        <v>0</v>
      </c>
      <c r="F195" s="203">
        <f>+[3]ระบบการควบคุมฯ!I192+[3]ระบบการควบคุมฯ!J192</f>
        <v>0</v>
      </c>
      <c r="G195" s="203">
        <f>+[3]ระบบการควบคุมฯ!K192+[3]ระบบการควบคุมฯ!L192</f>
        <v>0</v>
      </c>
      <c r="H195" s="203">
        <f>+D195-E195-F195-G195</f>
        <v>0</v>
      </c>
      <c r="I195" s="64"/>
    </row>
    <row r="196" spans="1:9" ht="55.8" x14ac:dyDescent="0.25">
      <c r="A196" s="209">
        <f>+[7]ระบบการควบคุมฯ!A378</f>
        <v>5.4</v>
      </c>
      <c r="B196" s="71" t="str">
        <f>+[7]ระบบการควบคุมฯ!B378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196" s="71" t="str">
        <f>+[7]ระบบการควบคุมฯ!C378</f>
        <v>20004 69 00135 00000</v>
      </c>
      <c r="D196" s="726">
        <f>+D197</f>
        <v>0</v>
      </c>
      <c r="E196" s="726">
        <f>+E197</f>
        <v>0</v>
      </c>
      <c r="F196" s="726">
        <f>+F197</f>
        <v>0</v>
      </c>
      <c r="G196" s="726">
        <f>+G197</f>
        <v>0</v>
      </c>
      <c r="H196" s="726">
        <f>+H197</f>
        <v>0</v>
      </c>
      <c r="I196" s="727"/>
    </row>
    <row r="197" spans="1:9" ht="46.8" hidden="1" customHeight="1" x14ac:dyDescent="0.25">
      <c r="A197" s="210"/>
      <c r="B197" s="186" t="s">
        <v>261</v>
      </c>
      <c r="C197" s="186"/>
      <c r="D197" s="211"/>
      <c r="E197" s="211"/>
      <c r="F197" s="211"/>
      <c r="G197" s="211"/>
      <c r="H197" s="211"/>
      <c r="I197" s="212"/>
    </row>
    <row r="198" spans="1:9" ht="46.8" hidden="1" customHeight="1" x14ac:dyDescent="0.25">
      <c r="A198" s="209">
        <f>+[7]ระบบการควบคุมฯ!A406</f>
        <v>5.5</v>
      </c>
      <c r="B198" s="71" t="str">
        <f>+[7]ระบบการควบคุมฯ!B406</f>
        <v xml:space="preserve">กิจกรรมการบริหารจัดการโรงเรียนขนาดเล็ก </v>
      </c>
      <c r="C198" s="71" t="str">
        <f>+[7]ระบบการควบคุมฯ!C406</f>
        <v>20004 69 52010 00000</v>
      </c>
      <c r="D198" s="726">
        <f>+D199</f>
        <v>27000</v>
      </c>
      <c r="E198" s="726">
        <f>+E199</f>
        <v>0</v>
      </c>
      <c r="F198" s="726">
        <f>+F199</f>
        <v>0</v>
      </c>
      <c r="G198" s="726">
        <f>+G199</f>
        <v>0</v>
      </c>
      <c r="H198" s="726">
        <f>+H199</f>
        <v>27000</v>
      </c>
      <c r="I198" s="727"/>
    </row>
    <row r="199" spans="1:9" ht="46.8" hidden="1" customHeight="1" x14ac:dyDescent="0.25">
      <c r="A199" s="210" t="str">
        <f>+[7]ระบบการควบคุมฯ!A407</f>
        <v>5.5.1</v>
      </c>
      <c r="B199" s="186" t="str">
        <f>+[7]ระบบการควบคุมฯ!B407</f>
        <v>งบดำเนินงาน   69112xx</v>
      </c>
      <c r="C199" s="186" t="str">
        <f>+[7]ระบบการควบคุมฯ!C407</f>
        <v>20004 3320 B800 2000000</v>
      </c>
      <c r="D199" s="211">
        <f>SUM(D200:D204)</f>
        <v>27000</v>
      </c>
      <c r="E199" s="211">
        <f t="shared" ref="E199:H199" si="49">SUM(E200:E204)</f>
        <v>0</v>
      </c>
      <c r="F199" s="211">
        <f t="shared" si="49"/>
        <v>0</v>
      </c>
      <c r="G199" s="211">
        <f t="shared" si="49"/>
        <v>0</v>
      </c>
      <c r="H199" s="211">
        <f t="shared" si="49"/>
        <v>27000</v>
      </c>
      <c r="I199" s="212"/>
    </row>
    <row r="200" spans="1:9" ht="186" hidden="1" customHeight="1" x14ac:dyDescent="0.25">
      <c r="A200" s="202" t="str">
        <f>+[7]ระบบการควบคุมฯ!A408</f>
        <v>5.5.1.1</v>
      </c>
      <c r="B200" s="47" t="str">
        <f>+[7]ระบบการควบคุมฯ!B408</f>
        <v xml:space="preserve">เพื่อสนับสนุนการดำเนินงานที่เกี่ยวข้องกับการบริหารโรงเรียนขนาดเล็ก </v>
      </c>
      <c r="C200" s="47" t="str">
        <f>+[7]ระบบการควบคุมฯ!C408</f>
        <v>ศธ 04002/ว383 ลว. 13 ม.ค. 69 โอนครั้งที่ 212</v>
      </c>
      <c r="D200" s="203">
        <f>+[7]ระบบการควบคุมฯ!F408</f>
        <v>27000</v>
      </c>
      <c r="E200" s="203">
        <f>+[7]ระบบการควบคุมฯ!G408+[7]ระบบการควบคุมฯ!H408</f>
        <v>0</v>
      </c>
      <c r="F200" s="203">
        <f>+[7]ระบบการควบคุมฯ!I408+[7]ระบบการควบคุมฯ!J408</f>
        <v>0</v>
      </c>
      <c r="G200" s="203">
        <f>+[7]ระบบการควบคุมฯ!K408+[7]ระบบการควบคุมฯ!L408</f>
        <v>0</v>
      </c>
      <c r="H200" s="203">
        <f>+D200-E200-F200-G200</f>
        <v>27000</v>
      </c>
      <c r="I200" s="50" t="s">
        <v>203</v>
      </c>
    </row>
    <row r="201" spans="1:9" ht="37.200000000000003" hidden="1" customHeight="1" x14ac:dyDescent="0.25">
      <c r="A201" s="202" t="str">
        <f>+[7]ระบบการควบคุมฯ!A409</f>
        <v>5.5.1.2</v>
      </c>
      <c r="B201" s="47" t="str">
        <f>+[7]ระบบการควบคุมฯ!B409</f>
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</c>
      <c r="C201" s="47" t="str">
        <f>+[7]ระบบการควบคุมฯ!C409</f>
        <v>ศธ 04002/ว2800 ลว.24 มิ.ย.68 โอนครั้งที่ 617</v>
      </c>
      <c r="D201" s="203">
        <f>+[7]ระบบการควบคุมฯ!F409</f>
        <v>0</v>
      </c>
      <c r="E201" s="203">
        <f>+[7]ระบบการควบคุมฯ!G409+[7]ระบบการควบคุมฯ!H409</f>
        <v>0</v>
      </c>
      <c r="F201" s="203">
        <f>+[7]ระบบการควบคุมฯ!I409+[7]ระบบการควบคุมฯ!J409</f>
        <v>0</v>
      </c>
      <c r="G201" s="203">
        <f>+[7]ระบบการควบคุมฯ!K409+[7]ระบบการควบคุมฯ!L409</f>
        <v>0</v>
      </c>
      <c r="H201" s="203">
        <f>+D201-E201-F201-G201</f>
        <v>0</v>
      </c>
      <c r="I201" s="50" t="s">
        <v>214</v>
      </c>
    </row>
    <row r="202" spans="1:9" ht="93" x14ac:dyDescent="0.25">
      <c r="A202" s="202" t="str">
        <f>+[7]ระบบการควบคุมฯ!A410</f>
        <v>5.5.1.3</v>
      </c>
      <c r="B202" s="47" t="str">
        <f>+[7]ระบบการควบคุมฯ!B410</f>
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</c>
      <c r="C202" s="47" t="str">
        <f>+[7]ระบบการควบคุมฯ!C410</f>
        <v>ศธ 04002/ว41041 ลว.23 ก.ค.68 โอนครั้งที่ 729</v>
      </c>
      <c r="D202" s="203">
        <f>+[7]ระบบการควบคุมฯ!F410</f>
        <v>0</v>
      </c>
      <c r="E202" s="203">
        <f>+[7]ระบบการควบคุมฯ!G410+[7]ระบบการควบคุมฯ!H410</f>
        <v>0</v>
      </c>
      <c r="F202" s="203">
        <f>+[7]ระบบการควบคุมฯ!I410+[7]ระบบการควบคุมฯ!J410</f>
        <v>0</v>
      </c>
      <c r="G202" s="203">
        <f>+[7]ระบบการควบคุมฯ!K410+[7]ระบบการควบคุมฯ!L410</f>
        <v>0</v>
      </c>
      <c r="H202" s="203">
        <f>+D202-E202-F202-G202</f>
        <v>0</v>
      </c>
      <c r="I202" s="50" t="s">
        <v>214</v>
      </c>
    </row>
    <row r="203" spans="1:9" ht="37.200000000000003" customHeight="1" x14ac:dyDescent="0.25">
      <c r="A203" s="202" t="str">
        <f>+[7]ระบบการควบคุมฯ!A411</f>
        <v>5.1.8</v>
      </c>
      <c r="B203" s="47" t="str">
        <f>+[7]ระบบการควบคุมฯ!B411</f>
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</c>
      <c r="C203" s="47" t="str">
        <f>+[7]ระบบการควบคุมฯ!C411</f>
        <v>ศธ 04002/ว41933  ลว. 4 ส.ค.68 ครั้งที่ 816</v>
      </c>
      <c r="D203" s="203">
        <f>+[7]ระบบการควบคุมฯ!F411</f>
        <v>0</v>
      </c>
      <c r="E203" s="203">
        <f>+[7]ระบบการควบคุมฯ!G411+[7]ระบบการควบคุมฯ!H411</f>
        <v>0</v>
      </c>
      <c r="F203" s="203"/>
      <c r="G203" s="203">
        <f>+[7]ระบบการควบคุมฯ!K411+[7]ระบบการควบคุมฯ!L411</f>
        <v>0</v>
      </c>
      <c r="H203" s="203">
        <f t="shared" ref="H203" si="50">D203-E203-F203-G203</f>
        <v>0</v>
      </c>
      <c r="I203" s="50" t="s">
        <v>224</v>
      </c>
    </row>
    <row r="204" spans="1:9" ht="23.4" customHeight="1" x14ac:dyDescent="0.25">
      <c r="A204" s="202"/>
      <c r="B204" s="47"/>
      <c r="C204" s="47"/>
      <c r="D204" s="203"/>
      <c r="E204" s="203"/>
      <c r="F204" s="203"/>
      <c r="G204" s="203"/>
      <c r="H204" s="203"/>
      <c r="I204" s="50"/>
    </row>
    <row r="205" spans="1:9" ht="37.200000000000003" hidden="1" customHeight="1" x14ac:dyDescent="0.25">
      <c r="A205" s="737">
        <f>+[7]ระบบการควบคุมฯ!A428</f>
        <v>6</v>
      </c>
      <c r="B205" s="519" t="str">
        <f>+[7]ระบบการควบคุมฯ!B428</f>
        <v>โครงการส่งเสริมการเรียนรู้ขั้นพื้นฐานทุกที่ทุกเวลา</v>
      </c>
      <c r="C205" s="738" t="str">
        <f>+[7]ระบบการควบคุมฯ!C428</f>
        <v>20004 3320 C100 2000000</v>
      </c>
      <c r="D205" s="520">
        <f>+D206+D211</f>
        <v>11200</v>
      </c>
      <c r="E205" s="520">
        <f>+E206+E211</f>
        <v>0</v>
      </c>
      <c r="F205" s="520">
        <f>+F206+F211</f>
        <v>0</v>
      </c>
      <c r="G205" s="520">
        <f>+G206+G211</f>
        <v>400</v>
      </c>
      <c r="H205" s="520">
        <f>+H206+H211</f>
        <v>10800</v>
      </c>
      <c r="I205" s="520">
        <f t="shared" ref="I205" si="51">+I214+I217</f>
        <v>0</v>
      </c>
    </row>
    <row r="206" spans="1:9" ht="37.200000000000003" x14ac:dyDescent="0.25">
      <c r="A206" s="250">
        <f>+[7]ระบบการควบคุมฯ!A431</f>
        <v>6.1</v>
      </c>
      <c r="B206" s="49" t="str">
        <f>+[7]ระบบการควบคุมฯ!B431</f>
        <v>กิจกรรมพัฒนาระบบนิเวศทางด้านดิจิทัลเพื่อการเรียนรู้ขั้นพื้นฐาน</v>
      </c>
      <c r="C206" s="77" t="str">
        <f>+[7]ระบบการควบคุมฯ!C431</f>
        <v xml:space="preserve">20004 69 00131 00000             </v>
      </c>
      <c r="D206" s="251">
        <f>+D207</f>
        <v>11200</v>
      </c>
      <c r="E206" s="251">
        <f t="shared" ref="E206:H206" si="52">+E207</f>
        <v>0</v>
      </c>
      <c r="F206" s="251">
        <f t="shared" si="52"/>
        <v>0</v>
      </c>
      <c r="G206" s="251">
        <f t="shared" si="52"/>
        <v>400</v>
      </c>
      <c r="H206" s="251">
        <f t="shared" si="52"/>
        <v>10800</v>
      </c>
      <c r="I206" s="464"/>
    </row>
    <row r="207" spans="1:9" ht="18.600000000000001" x14ac:dyDescent="0.25">
      <c r="A207" s="637" t="str">
        <f>+[7]ระบบการควบคุมฯ!A432</f>
        <v>รายจ่ายทุน</v>
      </c>
      <c r="B207" s="186" t="str">
        <f>+[7]ระบบการควบคุมฯ!B432</f>
        <v>งบดำเนินงาน   69112xx</v>
      </c>
      <c r="C207" s="73" t="str">
        <f>+[7]ระบบการควบคุมฯ!C432</f>
        <v>20004 3320 C100 2000000</v>
      </c>
      <c r="D207" s="206">
        <f>SUM(D208:D210)</f>
        <v>11200</v>
      </c>
      <c r="E207" s="206">
        <f t="shared" ref="E207:H207" si="53">SUM(E208:E210)</f>
        <v>0</v>
      </c>
      <c r="F207" s="206">
        <f t="shared" si="53"/>
        <v>0</v>
      </c>
      <c r="G207" s="206">
        <f t="shared" si="53"/>
        <v>400</v>
      </c>
      <c r="H207" s="206">
        <f t="shared" si="53"/>
        <v>10800</v>
      </c>
      <c r="I207" s="57"/>
    </row>
    <row r="208" spans="1:9" ht="74.400000000000006" hidden="1" customHeight="1" x14ac:dyDescent="0.25">
      <c r="A208" s="202" t="str">
        <f>+[7]ระบบการควบคุมฯ!A433</f>
        <v>6.1.1</v>
      </c>
      <c r="B208" s="47" t="str">
        <f>+[7]ระบบการควบคุมฯ!B433</f>
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</c>
      <c r="C208" s="47" t="str">
        <f>+[7]ระบบการควบคุมฯ!C433</f>
        <v>ศธ 04002/ว49691 ลว.28 พ.ย. 68 โอนครั้งที่ 119</v>
      </c>
      <c r="D208" s="203">
        <f>+[7]ระบบการควบคุมฯ!F433</f>
        <v>800</v>
      </c>
      <c r="E208" s="203">
        <f>+[7]ระบบการควบคุมฯ!G433+[7]ระบบการควบคุมฯ!H433</f>
        <v>0</v>
      </c>
      <c r="F208" s="203">
        <f>+[7]ระบบการควบคุมฯ!I433+[7]ระบบการควบคุมฯ!J433</f>
        <v>0</v>
      </c>
      <c r="G208" s="203">
        <f>+[7]ระบบการควบคุมฯ!K433+[7]ระบบการควบคุมฯ!L433</f>
        <v>0</v>
      </c>
      <c r="H208" s="203">
        <f>+D208-E208-F208-G208</f>
        <v>800</v>
      </c>
      <c r="I208" s="50" t="s">
        <v>275</v>
      </c>
    </row>
    <row r="209" spans="1:9" ht="111.6" x14ac:dyDescent="0.25">
      <c r="A209" s="202" t="str">
        <f>+[7]ระบบการควบคุมฯ!A434</f>
        <v>6.1.2</v>
      </c>
      <c r="B209" s="47" t="str">
        <f>+[7]ระบบการควบคุมฯ!B434</f>
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</c>
      <c r="C209" s="47" t="str">
        <f>+[7]ระบบการควบคุมฯ!C434</f>
        <v>ศธ 04002/ว861 ลว.20 ม.ค.69 โอนครั้งที่ 236</v>
      </c>
      <c r="D209" s="203">
        <f>+[7]ระบบการควบคุมฯ!F434</f>
        <v>400</v>
      </c>
      <c r="E209" s="203">
        <f>+[7]ระบบการควบคุมฯ!G434+[7]ระบบการควบคุมฯ!H434</f>
        <v>0</v>
      </c>
      <c r="F209" s="203">
        <f>+[7]ระบบการควบคุมฯ!I434+[7]ระบบการควบคุมฯ!J434</f>
        <v>0</v>
      </c>
      <c r="G209" s="203">
        <f>+[7]ระบบการควบคุมฯ!K434+[7]ระบบการควบคุมฯ!L434</f>
        <v>400</v>
      </c>
      <c r="H209" s="203">
        <f>+D209-E209-F209-G209</f>
        <v>0</v>
      </c>
      <c r="I209" s="50" t="s">
        <v>276</v>
      </c>
    </row>
    <row r="210" spans="1:9" ht="93" x14ac:dyDescent="0.25">
      <c r="A210" s="202" t="str">
        <f>+[7]ระบบการควบคุมฯ!A435</f>
        <v>6.1.3</v>
      </c>
      <c r="B210" s="47" t="str">
        <f>+[7]ระบบการควบคุมฯ!B435</f>
        <v xml:space="preserve">ค่าใช้จ่ายในการดำเนินการกิจกรรมที่ ๓ การสร้างการรับรู้เพื่อการพัฒนาส่งเสริม สนับสนุนและขับเคลื่อนการประยุกต์ใช้เทคโนโลยีดิจิทัลในการจัดการเรียนรู้ผ่านแพลตฟอร์มการเรียนรู้ของสำนักงานคณะกรรมการการศึกษาขั้นพื้นฐาน </v>
      </c>
      <c r="C210" s="47" t="str">
        <f>+[7]ระบบการควบคุมฯ!C435</f>
        <v>ศธ 04002/ว5217 ลว.26 มี.ค.69 โอนครั้งที่ 394</v>
      </c>
      <c r="D210" s="203">
        <f>+[7]ระบบการควบคุมฯ!F435</f>
        <v>10000</v>
      </c>
      <c r="E210" s="203">
        <f>+[7]ระบบการควบคุมฯ!G435+[7]ระบบการควบคุมฯ!H435</f>
        <v>0</v>
      </c>
      <c r="F210" s="203">
        <f>+[7]ระบบการควบคุมฯ!I435+[7]ระบบการควบคุมฯ!J435</f>
        <v>0</v>
      </c>
      <c r="G210" s="203">
        <f>+[7]ระบบการควบคุมฯ!K435+[7]ระบบการควบคุมฯ!L435</f>
        <v>0</v>
      </c>
      <c r="H210" s="203">
        <f>+D210-E210-F210-G210</f>
        <v>10000</v>
      </c>
      <c r="I210" s="50"/>
    </row>
    <row r="211" spans="1:9" ht="37.200000000000003" x14ac:dyDescent="0.25">
      <c r="A211" s="250">
        <f>+[7]ระบบการควบคุมฯ!A437</f>
        <v>6.2</v>
      </c>
      <c r="B211" s="49" t="str">
        <f>+[7]ระบบการควบคุมฯ!B437</f>
        <v xml:space="preserve">กิจกรรมความมั่นคงปลอดภัยทางไซเบอร์และการคุ้มครองข้อมูลส่วนบุคคล         </v>
      </c>
      <c r="C211" s="77" t="str">
        <f>+[7]ระบบการควบคุมฯ!C437</f>
        <v xml:space="preserve">20004 69 00139 00000             </v>
      </c>
      <c r="D211" s="251">
        <f t="shared" ref="D211:H212" si="54">+D212</f>
        <v>0</v>
      </c>
      <c r="E211" s="251">
        <f t="shared" si="54"/>
        <v>0</v>
      </c>
      <c r="F211" s="251">
        <f t="shared" si="54"/>
        <v>0</v>
      </c>
      <c r="G211" s="251">
        <f t="shared" si="54"/>
        <v>0</v>
      </c>
      <c r="H211" s="251">
        <f t="shared" si="54"/>
        <v>0</v>
      </c>
      <c r="I211" s="464"/>
    </row>
    <row r="212" spans="1:9" ht="18.600000000000001" x14ac:dyDescent="0.25">
      <c r="A212" s="205">
        <f>+[7]ระบบการควบคุมฯ!A438</f>
        <v>0</v>
      </c>
      <c r="B212" s="186" t="str">
        <f>+[7]ระบบการควบคุมฯ!B438</f>
        <v>งบดำเนินงาน   69112xx</v>
      </c>
      <c r="C212" s="73" t="str">
        <f>+[7]ระบบการควบคุมฯ!C438</f>
        <v>20004 3320 C100 2000000</v>
      </c>
      <c r="D212" s="206">
        <f>+D213</f>
        <v>0</v>
      </c>
      <c r="E212" s="206">
        <f t="shared" si="54"/>
        <v>0</v>
      </c>
      <c r="F212" s="206">
        <f t="shared" si="54"/>
        <v>0</v>
      </c>
      <c r="G212" s="206">
        <f t="shared" si="54"/>
        <v>0</v>
      </c>
      <c r="H212" s="206">
        <f t="shared" si="54"/>
        <v>0</v>
      </c>
      <c r="I212" s="57"/>
    </row>
    <row r="213" spans="1:9" ht="111.6" x14ac:dyDescent="0.25">
      <c r="A213" s="202" t="str">
        <f>+[7]ระบบการควบคุมฯ!A439</f>
        <v>6.2.1</v>
      </c>
      <c r="B213" s="47" t="str">
        <f>+[7]ระบบการควบคุมฯ!B439</f>
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</c>
      <c r="C213" s="47" t="str">
        <f>+[7]ระบบการควบคุมฯ!C439</f>
        <v>ศธ 04002/ว40674 ลว.18 ก.ค. 68 โอนครั้งที่ 715</v>
      </c>
      <c r="D213" s="203">
        <f>+[7]ระบบการควบคุมฯ!F439</f>
        <v>0</v>
      </c>
      <c r="E213" s="203">
        <f>+[7]ระบบการควบคุมฯ!G439+[7]ระบบการควบคุมฯ!H439</f>
        <v>0</v>
      </c>
      <c r="F213" s="203">
        <f>+[7]ระบบการควบคุมฯ!I439+[7]ระบบการควบคุมฯ!J439</f>
        <v>0</v>
      </c>
      <c r="G213" s="203">
        <f>+[7]ระบบการควบคุมฯ!K439+[7]ระบบการควบคุมฯ!L439</f>
        <v>0</v>
      </c>
      <c r="H213" s="203">
        <f>+D213-E213-F213-G213</f>
        <v>0</v>
      </c>
      <c r="I213" s="50" t="s">
        <v>214</v>
      </c>
    </row>
    <row r="214" spans="1:9" ht="37.200000000000003" x14ac:dyDescent="0.25">
      <c r="A214" s="699">
        <f>+[3]ระบบการควบคุมฯ!A196</f>
        <v>3.7</v>
      </c>
      <c r="B214" s="700" t="str">
        <f>+[3]ระบบการควบคุมฯ!B196</f>
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</c>
      <c r="C214" s="700"/>
      <c r="D214" s="702">
        <f>+D215+D216</f>
        <v>109495460</v>
      </c>
      <c r="E214" s="702">
        <f t="shared" ref="E214:H214" si="55">+E215+E216</f>
        <v>0</v>
      </c>
      <c r="F214" s="702">
        <f t="shared" si="55"/>
        <v>0</v>
      </c>
      <c r="G214" s="702">
        <f t="shared" si="55"/>
        <v>109435143</v>
      </c>
      <c r="H214" s="702">
        <f t="shared" si="55"/>
        <v>60317</v>
      </c>
      <c r="I214" s="704"/>
    </row>
    <row r="215" spans="1:9" ht="18.600000000000001" customHeight="1" x14ac:dyDescent="0.25">
      <c r="A215" s="210"/>
      <c r="B215" s="186" t="s">
        <v>266</v>
      </c>
      <c r="C215" s="186"/>
      <c r="D215" s="206">
        <f>+D286+D293</f>
        <v>35200</v>
      </c>
      <c r="E215" s="206">
        <f t="shared" ref="E215:H215" si="56">+E286+E293</f>
        <v>0</v>
      </c>
      <c r="F215" s="206">
        <f t="shared" si="56"/>
        <v>0</v>
      </c>
      <c r="G215" s="206">
        <f t="shared" si="56"/>
        <v>14300</v>
      </c>
      <c r="H215" s="206">
        <f t="shared" si="56"/>
        <v>20900</v>
      </c>
      <c r="I215" s="208"/>
    </row>
    <row r="216" spans="1:9" ht="37.200000000000003" hidden="1" customHeight="1" x14ac:dyDescent="0.25">
      <c r="A216" s="210"/>
      <c r="B216" s="186" t="s">
        <v>267</v>
      </c>
      <c r="C216" s="186"/>
      <c r="D216" s="206">
        <f>+D219</f>
        <v>109460260</v>
      </c>
      <c r="E216" s="206">
        <f t="shared" ref="E216:H216" si="57">+E219</f>
        <v>0</v>
      </c>
      <c r="F216" s="206">
        <f t="shared" si="57"/>
        <v>0</v>
      </c>
      <c r="G216" s="206">
        <f t="shared" si="57"/>
        <v>109420843</v>
      </c>
      <c r="H216" s="206">
        <f t="shared" si="57"/>
        <v>39417</v>
      </c>
      <c r="I216" s="208"/>
    </row>
    <row r="217" spans="1:9" ht="18.600000000000001" hidden="1" customHeight="1" x14ac:dyDescent="0.25">
      <c r="A217" s="495">
        <f>+[7]ระบบการควบคุมฯ!A451</f>
        <v>1</v>
      </c>
      <c r="B217" s="498" t="str">
        <f>+[7]ระบบการควบคุมฯ!B451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17" s="498" t="str">
        <f>+[7]ระบบการควบคุมฯ!C451</f>
        <v>20004 45002400</v>
      </c>
      <c r="D217" s="496">
        <f>+D218</f>
        <v>109460260</v>
      </c>
      <c r="E217" s="496">
        <f t="shared" ref="D217:I219" si="58">+E218</f>
        <v>0</v>
      </c>
      <c r="F217" s="496">
        <f t="shared" si="58"/>
        <v>0</v>
      </c>
      <c r="G217" s="496">
        <f t="shared" si="58"/>
        <v>109420843</v>
      </c>
      <c r="H217" s="496">
        <f t="shared" si="58"/>
        <v>39417</v>
      </c>
      <c r="I217" s="497"/>
    </row>
    <row r="218" spans="1:9" ht="93.6" hidden="1" customHeight="1" x14ac:dyDescent="0.25">
      <c r="A218" s="199">
        <f>+[7]ระบบการควบคุมฯ!A453</f>
        <v>1.1000000000000001</v>
      </c>
      <c r="B218" s="71" t="str">
        <f>+[7]ระบบการควบคุมฯ!B453</f>
        <v xml:space="preserve">กิจกรรมการสนับสนุนค่าใช้จ่ายในการจัดการศึกษาขั้นพื้นฐาน </v>
      </c>
      <c r="C218" s="213" t="str">
        <f>+[7]ระบบการควบคุมฯ!C453</f>
        <v>20004 69 51993 00000</v>
      </c>
      <c r="D218" s="200">
        <f t="shared" si="58"/>
        <v>109460260</v>
      </c>
      <c r="E218" s="200">
        <f t="shared" si="58"/>
        <v>0</v>
      </c>
      <c r="F218" s="200">
        <f t="shared" si="58"/>
        <v>0</v>
      </c>
      <c r="G218" s="200">
        <f t="shared" si="58"/>
        <v>109420843</v>
      </c>
      <c r="H218" s="200">
        <f t="shared" si="58"/>
        <v>39417</v>
      </c>
      <c r="I218" s="58"/>
    </row>
    <row r="219" spans="1:9" ht="372" hidden="1" customHeight="1" x14ac:dyDescent="0.25">
      <c r="A219" s="205"/>
      <c r="B219" s="186" t="str">
        <f>+[7]ระบบการควบคุมฯ!B454</f>
        <v xml:space="preserve"> งบเงินอุดหนุน 6911410</v>
      </c>
      <c r="C219" s="73" t="str">
        <f>+[7]ระบบการควบคุมฯ!C454</f>
        <v>20004 45002400</v>
      </c>
      <c r="D219" s="206">
        <f>+D220</f>
        <v>109460260</v>
      </c>
      <c r="E219" s="206">
        <f t="shared" si="58"/>
        <v>0</v>
      </c>
      <c r="F219" s="206">
        <f t="shared" si="58"/>
        <v>0</v>
      </c>
      <c r="G219" s="206">
        <f t="shared" si="58"/>
        <v>109420843</v>
      </c>
      <c r="H219" s="206">
        <f t="shared" si="58"/>
        <v>39417</v>
      </c>
      <c r="I219" s="57"/>
    </row>
    <row r="220" spans="1:9" ht="55.8" hidden="1" customHeight="1" x14ac:dyDescent="0.25">
      <c r="A220" s="214" t="str">
        <f>+[7]ระบบการควบคุมฯ!A455</f>
        <v>1.1.1</v>
      </c>
      <c r="B220" s="215" t="str">
        <f>+[7]ระบบการควบคุมฯ!B455</f>
        <v xml:space="preserve">เงินอุดหนุนทั่วไป รายการค่าใช้จ่ายในการจัดการศึกษาขั้นพื้นฐาน </v>
      </c>
      <c r="C220" s="216">
        <f>+[7]ระบบการควบคุมฯ!C455</f>
        <v>0</v>
      </c>
      <c r="D220" s="217">
        <f>+D221+D227+D238+D243+D261+D268+D275+D277+D282</f>
        <v>109460260</v>
      </c>
      <c r="E220" s="217">
        <f>+E221+E227+E238+E243+E261+E268+E275+E277+E282</f>
        <v>0</v>
      </c>
      <c r="F220" s="217">
        <f>+F221+F227+F238+F243+F261+F268+F275+F277+F282</f>
        <v>0</v>
      </c>
      <c r="G220" s="217">
        <f>+G221+G227+G238+G243+G261+G268+G275+G277+G282</f>
        <v>109420843</v>
      </c>
      <c r="H220" s="217">
        <f>+H221+H227+H238+H243+H261+H268+H275+H277+H282</f>
        <v>39417</v>
      </c>
      <c r="I220" s="218"/>
    </row>
    <row r="221" spans="1:9" ht="37.200000000000003" hidden="1" customHeight="1" x14ac:dyDescent="0.25">
      <c r="A221" s="219" t="str">
        <f>+[7]ระบบการควบคุมฯ!A456</f>
        <v>1.1.1.1</v>
      </c>
      <c r="B221" s="638" t="str">
        <f>+[7]ระบบการควบคุมฯ!B456</f>
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</c>
      <c r="C221" s="638" t="str">
        <f>+[7]ระบบการควบคุมฯ!C456</f>
        <v>ศธ 04002/ว1018 ลว.8/3/2024โอนครั้งที่ 209</v>
      </c>
      <c r="D221" s="639">
        <f>SUM(D222:D226)</f>
        <v>0</v>
      </c>
      <c r="E221" s="639">
        <f t="shared" ref="E221:I221" si="59">SUM(E222:E226)</f>
        <v>0</v>
      </c>
      <c r="F221" s="639">
        <f t="shared" si="59"/>
        <v>0</v>
      </c>
      <c r="G221" s="639">
        <f t="shared" si="59"/>
        <v>0</v>
      </c>
      <c r="H221" s="639">
        <f t="shared" si="59"/>
        <v>0</v>
      </c>
      <c r="I221" s="639">
        <f t="shared" si="59"/>
        <v>0</v>
      </c>
    </row>
    <row r="222" spans="1:9" ht="18.600000000000001" customHeight="1" x14ac:dyDescent="0.25">
      <c r="A222" s="202" t="str">
        <f>+[7]ระบบการควบคุมฯ!A458</f>
        <v>1)</v>
      </c>
      <c r="B222" s="66" t="str">
        <f>+[7]ระบบการควบคุมฯ!B458</f>
        <v>ค่าหนังสือเรียน รหัสบัญชีย่อย 0022001/10,931,200</v>
      </c>
      <c r="C222" s="66" t="str">
        <f>+[7]ระบบการควบคุมฯ!C458</f>
        <v>20004 42002270 4100040</v>
      </c>
      <c r="D222" s="203"/>
      <c r="E222" s="174"/>
      <c r="F222" s="204"/>
      <c r="G222" s="174"/>
      <c r="H222" s="204">
        <f>+D222-E222-F222-G222</f>
        <v>0</v>
      </c>
      <c r="I222" s="59" t="s">
        <v>14</v>
      </c>
    </row>
    <row r="223" spans="1:9" ht="37.200000000000003" x14ac:dyDescent="0.25">
      <c r="A223" s="202" t="str">
        <f>+[7]ระบบการควบคุมฯ!A460</f>
        <v>2)</v>
      </c>
      <c r="B223" s="66" t="str">
        <f>+[7]ระบบการควบคุมฯ!B460</f>
        <v>ค่าอุปกรณ์การเรียน รหัสบัญชีย่อย 0022002/3,421,000</v>
      </c>
      <c r="C223" s="66" t="str">
        <f>+[7]ระบบการควบคุมฯ!C460</f>
        <v>20004 42002270 4100117</v>
      </c>
      <c r="D223" s="203"/>
      <c r="E223" s="174"/>
      <c r="F223" s="204"/>
      <c r="G223" s="174"/>
      <c r="H223" s="204">
        <f t="shared" ref="H223:H226" si="60">+D223-E223-F223-G223</f>
        <v>0</v>
      </c>
      <c r="I223" s="59" t="s">
        <v>14</v>
      </c>
    </row>
    <row r="224" spans="1:9" ht="130.19999999999999" hidden="1" customHeight="1" x14ac:dyDescent="0.25">
      <c r="A224" s="202" t="str">
        <f>+[7]ระบบการควบคุมฯ!A461</f>
        <v>3)</v>
      </c>
      <c r="B224" s="66" t="str">
        <f>+[7]ระบบการควบคุมฯ!B461</f>
        <v>ค่าเครื่องแบบนักเรียน รหัสบัญชีย่อย 0022003/6,461,500</v>
      </c>
      <c r="C224" s="66" t="str">
        <f>+[7]ระบบการควบคุมฯ!C461</f>
        <v>20004 42002270 4100194</v>
      </c>
      <c r="D224" s="203"/>
      <c r="E224" s="174"/>
      <c r="F224" s="204"/>
      <c r="G224" s="174"/>
      <c r="H224" s="204">
        <f t="shared" si="60"/>
        <v>0</v>
      </c>
      <c r="I224" s="59" t="s">
        <v>14</v>
      </c>
    </row>
    <row r="225" spans="1:9" ht="55.8" hidden="1" customHeight="1" x14ac:dyDescent="0.25">
      <c r="A225" s="202" t="str">
        <f>+[7]ระบบการควบคุมฯ!A463</f>
        <v>4)</v>
      </c>
      <c r="B225" s="66" t="str">
        <f>+[7]ระบบการควบคุมฯ!B463</f>
        <v>ค่ากิจกรรมพัฒนาคุณภาพผู้เรียน รหัสบัญชีย่อย 0022004/2,636,400</v>
      </c>
      <c r="C225" s="66" t="str">
        <f>+[7]ระบบการควบคุมฯ!C463</f>
        <v>20005 42002270 4100271</v>
      </c>
      <c r="D225" s="203"/>
      <c r="E225" s="174"/>
      <c r="F225" s="204"/>
      <c r="G225" s="174"/>
      <c r="H225" s="204">
        <f t="shared" si="60"/>
        <v>0</v>
      </c>
      <c r="I225" s="59" t="s">
        <v>14</v>
      </c>
    </row>
    <row r="226" spans="1:9" ht="18.600000000000001" hidden="1" customHeight="1" x14ac:dyDescent="0.25">
      <c r="A226" s="202" t="str">
        <f>+[7]ระบบการควบคุมฯ!A465</f>
        <v>5)</v>
      </c>
      <c r="B226" s="66" t="str">
        <f>+[7]ระบบการควบคุมฯ!B465</f>
        <v>ค่าจัดการเรียนการสอน รหัสบัญชีย่อย 0022005/4,713,100</v>
      </c>
      <c r="C226" s="66" t="str">
        <f>+[7]ระบบการควบคุมฯ!C465</f>
        <v>20006 42002270 4100348</v>
      </c>
      <c r="D226" s="203"/>
      <c r="E226" s="174"/>
      <c r="F226" s="204"/>
      <c r="G226" s="174"/>
      <c r="H226" s="204">
        <f t="shared" si="60"/>
        <v>0</v>
      </c>
      <c r="I226" s="59" t="s">
        <v>14</v>
      </c>
    </row>
    <row r="227" spans="1:9" ht="55.8" x14ac:dyDescent="0.25">
      <c r="A227" s="197" t="str">
        <f>+[7]ระบบการควบคุมฯ!A467</f>
        <v>1.1.1.2</v>
      </c>
      <c r="B227" s="207" t="str">
        <f>+[7]ระบบการควบคุมฯ!B467</f>
        <v>เงินอุดหนุนทั่วไป รายการค่าใช้จ่ายในการจัดการศึกษาขั้นพื้นฐาน รหัสเจ้าของบัญชีย่อย 2000400000</v>
      </c>
      <c r="C227" s="234">
        <f>+[7]ระบบการควบคุมฯ!C467</f>
        <v>0</v>
      </c>
      <c r="D227" s="198">
        <f>SUM(D233:D237)</f>
        <v>104377708</v>
      </c>
      <c r="E227" s="198">
        <f t="shared" ref="E227:H227" si="61">SUM(E233:E237)</f>
        <v>0</v>
      </c>
      <c r="F227" s="198">
        <f t="shared" si="61"/>
        <v>0</v>
      </c>
      <c r="G227" s="198">
        <f t="shared" si="61"/>
        <v>104369743</v>
      </c>
      <c r="H227" s="198">
        <f t="shared" si="61"/>
        <v>7965</v>
      </c>
      <c r="I227" s="198">
        <f t="shared" ref="I227" si="62">SUM(I233:I235)</f>
        <v>0</v>
      </c>
    </row>
    <row r="228" spans="1:9" ht="18.600000000000001" customHeight="1" x14ac:dyDescent="0.25">
      <c r="A228" s="197">
        <f>+[7]ระบบการควบคุมฯ!A468</f>
        <v>1</v>
      </c>
      <c r="B228" s="207" t="str">
        <f>+[7]ระบบการควบคุมฯ!B468</f>
        <v xml:space="preserve"> ภาคเรียนที่ 2/2568 70%  จำนวน 37,488,985.00  บาท</v>
      </c>
      <c r="C228" s="207" t="str">
        <f>+[7]ระบบการควบคุมฯ!C468</f>
        <v>ศธ 04002/ว47248 ลว.22/ต.ค./2025 โอนครั้งที่ 13</v>
      </c>
      <c r="D228" s="198"/>
      <c r="E228" s="198"/>
      <c r="F228" s="198"/>
      <c r="G228" s="198"/>
      <c r="H228" s="198"/>
      <c r="I228" s="198"/>
    </row>
    <row r="229" spans="1:9" ht="37.200000000000003" customHeight="1" x14ac:dyDescent="0.25">
      <c r="A229" s="197">
        <f>+[7]ระบบการควบคุมฯ!A469</f>
        <v>2</v>
      </c>
      <c r="B229" s="207" t="str">
        <f>+[7]ระบบการควบคุมฯ!B469</f>
        <v xml:space="preserve"> ค่าใช้จ่ายในการจัดการศึกษาขั้นพื้นฐาน  ภาคเรียนที่ 2/2568  (30%) จำนวน 3 รายการ จำนวนเงิน  15,170,440.00 บาท </v>
      </c>
      <c r="C229" s="207" t="str">
        <f>+[7]ระบบการควบคุมฯ!C469</f>
        <v>ศธ 04002/ว50952 ลว.22/ธ.ค./2025 โอนครั้งที่ 167</v>
      </c>
      <c r="D229" s="198"/>
      <c r="E229" s="198"/>
      <c r="F229" s="198"/>
      <c r="G229" s="198"/>
      <c r="H229" s="198"/>
      <c r="I229" s="198"/>
    </row>
    <row r="230" spans="1:9" ht="37.200000000000003" customHeight="1" x14ac:dyDescent="0.25">
      <c r="A230" s="197">
        <f>+[7]ระบบการควบคุมฯ!A470</f>
        <v>3</v>
      </c>
      <c r="B230" s="207" t="str">
        <f>+[7]ระบบการควบคุมฯ!B470</f>
        <v xml:space="preserve"> ภาคเรียนที่ 1/2569 70% จำนวน 51,718,283‬.00   บาท</v>
      </c>
      <c r="C230" s="207" t="str">
        <f>+[7]ระบบการควบคุมฯ!C470</f>
        <v>ศธ 04002/ว5805 ลว.7 เม.ย.69 โอนครั้งที่ 411</v>
      </c>
      <c r="D230" s="198"/>
      <c r="E230" s="198"/>
      <c r="F230" s="198"/>
      <c r="G230" s="198"/>
      <c r="H230" s="198"/>
      <c r="I230" s="198"/>
    </row>
    <row r="231" spans="1:9" ht="18.600000000000001" customHeight="1" x14ac:dyDescent="0.25">
      <c r="A231" s="197">
        <f>+[7]ระบบการควบคุมฯ!A469</f>
        <v>2</v>
      </c>
      <c r="B231" s="207" t="str">
        <f>+[7]ระบบการควบคุมฯ!B469</f>
        <v xml:space="preserve"> ค่าใช้จ่ายในการจัดการศึกษาขั้นพื้นฐาน  ภาคเรียนที่ 2/2568  (30%) จำนวน 3 รายการ จำนวนเงิน  15,170,440.00 บาท </v>
      </c>
      <c r="C231" s="207" t="str">
        <f>+[7]ระบบการควบคุมฯ!C469</f>
        <v>ศธ 04002/ว50952 ลว.22/ธ.ค./2025 โอนครั้งที่ 167</v>
      </c>
      <c r="D231" s="198"/>
      <c r="E231" s="198"/>
      <c r="F231" s="198"/>
      <c r="G231" s="198"/>
      <c r="H231" s="198"/>
      <c r="I231" s="198"/>
    </row>
    <row r="232" spans="1:9" ht="18.600000000000001" hidden="1" customHeight="1" x14ac:dyDescent="0.25">
      <c r="A232" s="197">
        <f>+[7]ระบบการควบคุมฯ!A471</f>
        <v>3</v>
      </c>
      <c r="B232" s="207" t="str">
        <f>+[7]ระบบการควบคุมฯ!B471</f>
        <v xml:space="preserve"> ภาคเรียนที่ 1/2568 70% (เพิ่มเติม) จำนวน 17,256,205‬.00 บาท</v>
      </c>
      <c r="C232" s="207" t="str">
        <f>+[7]ระบบการควบคุมฯ!C471</f>
        <v>ศธ 04002/ว1268 ลว.26/มี.ค./2025 โอนครั้งที่ 363</v>
      </c>
      <c r="D232" s="198"/>
      <c r="E232" s="198"/>
      <c r="F232" s="198"/>
      <c r="G232" s="198"/>
      <c r="H232" s="198"/>
      <c r="I232" s="198"/>
    </row>
    <row r="233" spans="1:9" ht="37.200000000000003" hidden="1" customHeight="1" x14ac:dyDescent="0.25">
      <c r="A233" s="458" t="str">
        <f>+[7]ระบบการควบคุมฯ!A472</f>
        <v>1)</v>
      </c>
      <c r="B233" s="66" t="str">
        <f>+[7]ระบบการควบคุมฯ!B472</f>
        <v>ค่าจัดการเรียนการสอน รหัสบัญชีย่อย 0024315(ครั้งที่ 13   26,075,110) (ครั้งที่ 167  10,547,330) (ครั้งที่ 411  จำนวน 18,414,800)</v>
      </c>
      <c r="C233" s="66" t="str">
        <f>+[7]ระบบการควบคุมฯ!C472</f>
        <v>20006 45002400 4100005</v>
      </c>
      <c r="D233" s="203">
        <f>+[7]ระบบการควบคุมฯ!F472</f>
        <v>55037240</v>
      </c>
      <c r="E233" s="204">
        <f>+[7]ระบบการควบคุมฯ!G472+[7]ระบบการควบคุมฯ!H472</f>
        <v>0</v>
      </c>
      <c r="F233" s="204">
        <f>+[7]ระบบการควบคุมฯ!I472+[7]ระบบการควบคุมฯ!J472</f>
        <v>0</v>
      </c>
      <c r="G233" s="204">
        <f>+[7]ระบบการควบคุมฯ!K472+[7]ระบบการควบคุมฯ!L472</f>
        <v>55037240</v>
      </c>
      <c r="H233" s="204">
        <f>+D233-E233-F233-G233</f>
        <v>0</v>
      </c>
      <c r="I233" s="59" t="s">
        <v>14</v>
      </c>
    </row>
    <row r="234" spans="1:9" ht="18.600000000000001" hidden="1" customHeight="1" x14ac:dyDescent="0.25">
      <c r="A234" s="458" t="str">
        <f>+[7]ระบบการควบคุมฯ!A473</f>
        <v>2)</v>
      </c>
      <c r="B234" s="66" t="str">
        <f>+[7]ระบบการควบคุมฯ!B473</f>
        <v>ค่าอุปกรณ์การเรียน รหัสบัญชีย่อย 0024084 (ครั้งที่ 13 4,262,515) (ครั้งที่ 167 1,727,900) (ครั้งที่ 411  จำนวน 4,279,935)</v>
      </c>
      <c r="C234" s="66" t="str">
        <f>+[7]ระบบการควบคุมฯ!C473</f>
        <v>20004 45002400 4100002</v>
      </c>
      <c r="D234" s="203">
        <f>+[7]ระบบการควบคุมฯ!F473</f>
        <v>10270350</v>
      </c>
      <c r="E234" s="204">
        <f>+[7]ระบบการควบคุมฯ!G473+[7]ระบบการควบคุมฯ!H473</f>
        <v>0</v>
      </c>
      <c r="F234" s="204">
        <f>+[7]ระบบการควบคุมฯ!I473+[7]ระบบการควบคุมฯ!J473</f>
        <v>0</v>
      </c>
      <c r="G234" s="204">
        <f>+[7]ระบบการควบคุมฯ!K473+[7]ระบบการควบคุมฯ!L473</f>
        <v>10262385</v>
      </c>
      <c r="H234" s="204">
        <f>+D234-E234-F234-G234</f>
        <v>7965</v>
      </c>
      <c r="I234" s="59" t="s">
        <v>14</v>
      </c>
    </row>
    <row r="235" spans="1:9" ht="18.600000000000001" hidden="1" customHeight="1" x14ac:dyDescent="0.25">
      <c r="A235" s="458" t="str">
        <f>+[7]ระบบการควบคุมฯ!A475</f>
        <v>3)</v>
      </c>
      <c r="B235" s="66" t="str">
        <f>+[7]ระบบการควบคุมฯ!B475</f>
        <v>ค่ากิจกรรมพัฒนาคุณภาพผู้เรียน รหัสบัญชีย่อย 0024238  (ครั้งที่ 13  7,151,360) (ครั้งที่ 167  2,895,210) (ครั้งที่ 411 จำนวน 7,208,390)</v>
      </c>
      <c r="C235" s="66" t="str">
        <f>+[7]ระบบการควบคุมฯ!C475</f>
        <v>20005 45002400 4100004</v>
      </c>
      <c r="D235" s="203">
        <f>+[7]ระบบการควบคุมฯ!F475</f>
        <v>17254960</v>
      </c>
      <c r="E235" s="204">
        <f>+[7]ระบบการควบคุมฯ!G475+[7]ระบบการควบคุมฯ!H475</f>
        <v>0</v>
      </c>
      <c r="F235" s="204">
        <f>+[7]ระบบการควบคุมฯ!I475+[7]ระบบการควบคุมฯ!J475</f>
        <v>0</v>
      </c>
      <c r="G235" s="204">
        <f>+[7]ระบบการควบคุมฯ!K475+[7]ระบบการควบคุมฯ!L475</f>
        <v>17254960</v>
      </c>
      <c r="H235" s="204">
        <f>+D235-E235-F235-G235</f>
        <v>0</v>
      </c>
      <c r="I235" s="59" t="s">
        <v>14</v>
      </c>
    </row>
    <row r="236" spans="1:9" ht="74.400000000000006" hidden="1" customHeight="1" x14ac:dyDescent="0.25">
      <c r="A236" s="458" t="str">
        <f>+[7]ระบบการควบคุมฯ!A476</f>
        <v>4)</v>
      </c>
      <c r="B236" s="66" t="str">
        <f>+[7]ระบบการควบคุมฯ!B476</f>
        <v xml:space="preserve">ค่าหนังสือเรียน รหัสบัญชีย่อย  0024162  (13,742,133 ครั้งที่ 411)  </v>
      </c>
      <c r="C236" s="66" t="str">
        <f>+[7]ระบบการควบคุมฯ!C476</f>
        <v>20006 45002400 4100001</v>
      </c>
      <c r="D236" s="203">
        <f>+[7]ระบบการควบคุมฯ!F476</f>
        <v>13742133</v>
      </c>
      <c r="E236" s="204">
        <f>+[7]ระบบการควบคุมฯ!G476+[7]ระบบการควบคุมฯ!H476</f>
        <v>0</v>
      </c>
      <c r="F236" s="204">
        <f>+[7]ระบบการควบคุมฯ!I476+[7]ระบบการควบคุมฯ!J476</f>
        <v>0</v>
      </c>
      <c r="G236" s="204">
        <f>+[7]ระบบการควบคุมฯ!K476+[7]ระบบการควบคุมฯ!L476</f>
        <v>13742133</v>
      </c>
      <c r="H236" s="204">
        <f>+D236-E236-F236-G236</f>
        <v>0</v>
      </c>
      <c r="I236" s="59" t="s">
        <v>14</v>
      </c>
    </row>
    <row r="237" spans="1:9" ht="18.600000000000001" hidden="1" customHeight="1" x14ac:dyDescent="0.25">
      <c r="A237" s="458" t="str">
        <f>+[7]ระบบการควบคุมฯ!A477</f>
        <v>5)</v>
      </c>
      <c r="B237" s="66" t="str">
        <f>+[7]ระบบการควบคุมฯ!B477</f>
        <v xml:space="preserve">ค่าเครื่องแบบนักเรียน   รหัสบัญชีย่อย 0024162    (8,073,025 ครั้งที่ 411)  </v>
      </c>
      <c r="C237" s="66" t="str">
        <f>+[7]ระบบการควบคุมฯ!C477</f>
        <v>20007 45002400 4100003</v>
      </c>
      <c r="D237" s="203">
        <f>+[7]ระบบการควบคุมฯ!F477</f>
        <v>8073025</v>
      </c>
      <c r="E237" s="204">
        <f>+[7]ระบบการควบคุมฯ!G477+[7]ระบบการควบคุมฯ!H477</f>
        <v>0</v>
      </c>
      <c r="F237" s="204">
        <f>+[7]ระบบการควบคุมฯ!I477+[7]ระบบการควบคุมฯ!J477</f>
        <v>0</v>
      </c>
      <c r="G237" s="204">
        <f>+[7]ระบบการควบคุมฯ!K477+[7]ระบบการควบคุมฯ!L477</f>
        <v>8073025</v>
      </c>
      <c r="H237" s="204">
        <f>+D237-E237-F237-G237</f>
        <v>0</v>
      </c>
      <c r="I237" s="59" t="s">
        <v>14</v>
      </c>
    </row>
    <row r="238" spans="1:9" ht="167.4" hidden="1" customHeight="1" x14ac:dyDescent="0.25">
      <c r="A238" s="219" t="str">
        <f>+[7]ระบบการควบคุมฯ!A514</f>
        <v>1.1.2</v>
      </c>
      <c r="B238" s="638" t="str">
        <f>+[7]ระบบการควบคุมฯ!B514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38" s="638" t="str">
        <f>+[7]ระบบการควบคุมฯ!C478</f>
        <v xml:space="preserve">ศธ 04002/ว5681 ลว.20/12/2023 โอนครั้งที่ 99 จำนวน13,680,740‬.00บาท </v>
      </c>
      <c r="D238" s="639">
        <f t="shared" ref="D238:I238" si="63">SUM(D239:D242)</f>
        <v>0</v>
      </c>
      <c r="E238" s="639">
        <f t="shared" si="63"/>
        <v>0</v>
      </c>
      <c r="F238" s="639">
        <f t="shared" si="63"/>
        <v>0</v>
      </c>
      <c r="G238" s="639">
        <f t="shared" si="63"/>
        <v>0</v>
      </c>
      <c r="H238" s="639">
        <f t="shared" si="63"/>
        <v>0</v>
      </c>
      <c r="I238" s="639">
        <f t="shared" si="63"/>
        <v>0</v>
      </c>
    </row>
    <row r="239" spans="1:9" ht="167.4" hidden="1" customHeight="1" x14ac:dyDescent="0.25">
      <c r="A239" s="202" t="str">
        <f>+[7]ระบบการควบคุมฯ!A479</f>
        <v>1)</v>
      </c>
      <c r="B239" s="66" t="str">
        <f>+[7]ระบบการควบคุมฯ!B479</f>
        <v>ค่าอุปกรณ์การเรียน รหัสบัญชีย่อย 0022002/1745120</v>
      </c>
      <c r="C239" s="66" t="str">
        <f>+[7]ระบบการควบคุมฯ!C479</f>
        <v>20004 42002270 4100117</v>
      </c>
      <c r="D239" s="203"/>
      <c r="E239" s="204"/>
      <c r="F239" s="204"/>
      <c r="G239" s="204"/>
      <c r="H239" s="204">
        <f>+D239-E239-F239-G239</f>
        <v>0</v>
      </c>
      <c r="I239" s="59" t="s">
        <v>14</v>
      </c>
    </row>
    <row r="240" spans="1:9" ht="37.200000000000003" hidden="1" customHeight="1" x14ac:dyDescent="0.25">
      <c r="A240" s="202"/>
      <c r="B240" s="66">
        <f>+[7]ระบบการควบคุมฯ!B481</f>
        <v>0</v>
      </c>
      <c r="C240" s="66"/>
      <c r="D240" s="203"/>
      <c r="E240" s="204"/>
      <c r="F240" s="204"/>
      <c r="G240" s="204"/>
      <c r="H240" s="204"/>
      <c r="I240" s="59"/>
    </row>
    <row r="241" spans="1:9" ht="18.600000000000001" hidden="1" customHeight="1" x14ac:dyDescent="0.25">
      <c r="A241" s="202" t="str">
        <f>+[7]ระบบการควบคุมฯ!A482</f>
        <v>2)</v>
      </c>
      <c r="B241" s="66" t="str">
        <f>+[7]ระบบการควบคุมฯ!B482</f>
        <v>ค่ากิจกรรมพัฒนาคุณภาพผู้เรียน รหัสบัญชีย่อย 0022004/2379548</v>
      </c>
      <c r="C241" s="66" t="str">
        <f>+[7]ระบบการควบคุมฯ!C482</f>
        <v>20005 42002270 4100271</v>
      </c>
      <c r="D241" s="203">
        <f>+[7]ระบบการควบคุมฯ!F482</f>
        <v>0</v>
      </c>
      <c r="E241" s="204">
        <f>+[7]ระบบการควบคุมฯ!G482+[7]ระบบการควบคุมฯ!H482</f>
        <v>0</v>
      </c>
      <c r="F241" s="204">
        <f>+[7]ระบบการควบคุมฯ!I482+[7]ระบบการควบคุมฯ!J482</f>
        <v>0</v>
      </c>
      <c r="G241" s="204">
        <f>+[7]ระบบการควบคุมฯ!K482+[7]ระบบการควบคุมฯ!L482</f>
        <v>0</v>
      </c>
      <c r="H241" s="204">
        <f>+D241-E241-F241-G241</f>
        <v>0</v>
      </c>
      <c r="I241" s="59" t="s">
        <v>14</v>
      </c>
    </row>
    <row r="242" spans="1:9" ht="37.200000000000003" hidden="1" customHeight="1" x14ac:dyDescent="0.25">
      <c r="A242" s="202" t="str">
        <f>+[7]ระบบการควบคุมฯ!A483</f>
        <v>3)</v>
      </c>
      <c r="B242" s="66" t="str">
        <f>+[7]ระบบการควบคุมฯ!B483</f>
        <v>ค่าจัดการเรียนการสอน รหัสบัญชีย่อย 0022005/9556072</v>
      </c>
      <c r="C242" s="66" t="str">
        <f>+[7]ระบบการควบคุมฯ!C483</f>
        <v>20006 42002270 4100348</v>
      </c>
      <c r="D242" s="203">
        <f>+[7]ระบบการควบคุมฯ!F483</f>
        <v>0</v>
      </c>
      <c r="E242" s="204">
        <f>+[7]ระบบการควบคุมฯ!G483+[7]ระบบการควบคุมฯ!H483</f>
        <v>0</v>
      </c>
      <c r="F242" s="204">
        <f>+[7]ระบบการควบคุมฯ!I483+[7]ระบบการควบคุมฯ!J483</f>
        <v>0</v>
      </c>
      <c r="G242" s="204">
        <f>+[7]ระบบการควบคุมฯ!K483+[7]ระบบการควบคุมฯ!L483</f>
        <v>0</v>
      </c>
      <c r="H242" s="204">
        <f>+D242-E242-F242-G242</f>
        <v>0</v>
      </c>
      <c r="I242" s="59" t="s">
        <v>14</v>
      </c>
    </row>
    <row r="243" spans="1:9" ht="37.200000000000003" hidden="1" customHeight="1" x14ac:dyDescent="0.25">
      <c r="A243" s="219" t="str">
        <f>+[7]ระบบการควบคุมฯ!A484</f>
        <v>1.1.1.4</v>
      </c>
      <c r="B243" s="638" t="str">
        <f>+[7]ระบบการควบคุมฯ!B484</f>
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</c>
      <c r="C243" s="640">
        <f>+[7]ระบบการควบคุมฯ!C484</f>
        <v>0</v>
      </c>
      <c r="D243" s="639">
        <f>SUM(D246:D258)</f>
        <v>0</v>
      </c>
      <c r="E243" s="639">
        <f>SUM(E246:E258)</f>
        <v>0</v>
      </c>
      <c r="F243" s="639">
        <f>SUM(F246:F258)</f>
        <v>0</v>
      </c>
      <c r="G243" s="639">
        <f>SUM(G246:G258)</f>
        <v>0</v>
      </c>
      <c r="H243" s="639">
        <f>SUM(H246:H258)</f>
        <v>0</v>
      </c>
      <c r="I243" s="220" t="s">
        <v>14</v>
      </c>
    </row>
    <row r="244" spans="1:9" ht="37.200000000000003" hidden="1" customHeight="1" x14ac:dyDescent="0.25">
      <c r="A244" s="529">
        <f>+[7]ระบบการควบคุมฯ!A485</f>
        <v>0</v>
      </c>
      <c r="B244" s="638" t="str">
        <f>+[7]ระบบการควบคุมฯ!B485</f>
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</c>
      <c r="C244" s="638"/>
      <c r="D244" s="639"/>
      <c r="E244" s="639"/>
      <c r="F244" s="639"/>
      <c r="G244" s="639"/>
      <c r="H244" s="639"/>
      <c r="I244" s="220" t="s">
        <v>14</v>
      </c>
    </row>
    <row r="245" spans="1:9" ht="74.400000000000006" hidden="1" customHeight="1" x14ac:dyDescent="0.25">
      <c r="A245" s="640">
        <f>+[7]ระบบการควบคุมฯ!A486</f>
        <v>0</v>
      </c>
      <c r="B245" s="638" t="str">
        <f>+[7]ระบบการควบคุมฯ!B486</f>
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</c>
      <c r="C245" s="638"/>
      <c r="D245" s="639"/>
      <c r="E245" s="639"/>
      <c r="F245" s="639"/>
      <c r="G245" s="639"/>
      <c r="H245" s="639"/>
      <c r="I245" s="220" t="s">
        <v>14</v>
      </c>
    </row>
    <row r="246" spans="1:9" ht="31.2" hidden="1" customHeight="1" x14ac:dyDescent="0.25">
      <c r="A246" s="501" t="str">
        <f>+[7]ระบบการควบคุมฯ!A487</f>
        <v>1)</v>
      </c>
      <c r="B246" s="502" t="str">
        <f>+[7]ระบบการควบคุมฯ!B487</f>
        <v xml:space="preserve">ค่าหนังสือเรียน  รหัสกิจกรรมย่อย 0024007 </v>
      </c>
      <c r="C246" s="502" t="str">
        <f>+[7]ระบบการควบคุมฯ!C487</f>
        <v>20004450024004100037</v>
      </c>
      <c r="D246" s="641">
        <f>+[7]ระบบการควบคุมฯ!D487</f>
        <v>0</v>
      </c>
      <c r="E246" s="530">
        <f>+[7]ระบบการควบคุมฯ!G487+[7]ระบบการควบคุมฯ!H487</f>
        <v>0</v>
      </c>
      <c r="F246" s="530">
        <f>+[7]ระบบการควบคุมฯ!I487+[7]ระบบการควบคุมฯ!J487</f>
        <v>0</v>
      </c>
      <c r="G246" s="530">
        <f>+[7]ระบบการควบคุมฯ!K487+[7]ระบบการควบคุมฯ!L487</f>
        <v>0</v>
      </c>
      <c r="H246" s="530">
        <f>+D246-E246-F246-G246</f>
        <v>0</v>
      </c>
      <c r="I246" s="531" t="s">
        <v>14</v>
      </c>
    </row>
    <row r="247" spans="1:9" ht="18.600000000000001" hidden="1" customHeight="1" x14ac:dyDescent="0.25">
      <c r="A247" s="202" t="str">
        <f>+[7]ระบบการควบคุมฯ!A488</f>
        <v>1.1)</v>
      </c>
      <c r="B247" s="66" t="str">
        <f>+[7]ระบบการควบคุมฯ!B488</f>
        <v>ค่าหนังสือเรียน 993,703 รหัสกิจกรรมย่อย 0024007 1/2568 70%</v>
      </c>
      <c r="C247" s="66" t="str">
        <f>+[7]ระบบการควบคุมฯ!C488</f>
        <v xml:space="preserve">ศธ 04002/ว2992 ลว.2 กค 68 โอนครั้งที่ 647 </v>
      </c>
      <c r="D247" s="203"/>
      <c r="E247" s="204"/>
      <c r="F247" s="204"/>
      <c r="G247" s="204"/>
      <c r="H247" s="204"/>
      <c r="I247" s="59"/>
    </row>
    <row r="248" spans="1:9" ht="37.200000000000003" hidden="1" customHeight="1" x14ac:dyDescent="0.25">
      <c r="A248" s="202" t="str">
        <f>+[7]ระบบการควบคุมฯ!A489</f>
        <v>1.2)</v>
      </c>
      <c r="B248" s="66" t="str">
        <f>+[7]ระบบการควบคุมฯ!B489</f>
        <v>ค่าหนังสือเรียน 5,592,137.00  รหัสกิจกรรมย่อย 0024007 1/2568 30%</v>
      </c>
      <c r="C248" s="66" t="str">
        <f>+[7]ระบบการควบคุมฯ!C489</f>
        <v>ศธ 04002/ว40516 ลว.16 กค 68 โอนครั้งที่ 695</v>
      </c>
      <c r="D248" s="203"/>
      <c r="E248" s="204"/>
      <c r="F248" s="204"/>
      <c r="G248" s="204"/>
      <c r="H248" s="204"/>
      <c r="I248" s="59"/>
    </row>
    <row r="249" spans="1:9" ht="37.200000000000003" hidden="1" customHeight="1" x14ac:dyDescent="0.25">
      <c r="A249" s="501" t="str">
        <f>+[7]ระบบการควบคุมฯ!A490</f>
        <v>2)</v>
      </c>
      <c r="B249" s="502" t="str">
        <f>+[7]ระบบการควบคุมฯ!B490</f>
        <v>ค่าอุปกรณ์การเรียนรหัสบัญชีย่อย 0024084</v>
      </c>
      <c r="C249" s="502" t="str">
        <f>+[7]ระบบการควบคุมฯ!C490</f>
        <v>20004450024004100114</v>
      </c>
      <c r="D249" s="641">
        <f>+[7]ระบบการควบคุมฯ!D490</f>
        <v>0</v>
      </c>
      <c r="E249" s="530">
        <f>+[7]ระบบการควบคุมฯ!G490+[7]ระบบการควบคุมฯ!H490</f>
        <v>0</v>
      </c>
      <c r="F249" s="530">
        <f>+[7]ระบบการควบคุมฯ!I490+[7]ระบบการควบคุมฯ!J490</f>
        <v>0</v>
      </c>
      <c r="G249" s="530">
        <f>+[7]ระบบการควบคุมฯ!K490+[7]ระบบการควบคุมฯ!L490</f>
        <v>0</v>
      </c>
      <c r="H249" s="530">
        <f>+D249-E249-F249-G249</f>
        <v>0</v>
      </c>
      <c r="I249" s="531" t="s">
        <v>14</v>
      </c>
    </row>
    <row r="250" spans="1:9" ht="55.8" hidden="1" customHeight="1" x14ac:dyDescent="0.25">
      <c r="A250" s="202" t="str">
        <f>+[7]ระบบการควบคุมฯ!A491</f>
        <v>2.1)</v>
      </c>
      <c r="B250" s="47" t="str">
        <f>+[7]ระบบการควบคุมฯ!B491</f>
        <v>ค่าอุปกรณ์การเรียน 136,000บาท 1/2568 70%</v>
      </c>
      <c r="C250" s="47" t="str">
        <f>+[7]ระบบการควบคุมฯ!C491</f>
        <v xml:space="preserve">ศธ 04002/ว2992 ลว.2 กค 68 โอนครั้งที่ 647 </v>
      </c>
      <c r="D250" s="203"/>
      <c r="E250" s="204"/>
      <c r="F250" s="204"/>
      <c r="G250" s="204"/>
      <c r="H250" s="204"/>
      <c r="I250" s="298"/>
    </row>
    <row r="251" spans="1:9" ht="148.80000000000001" hidden="1" customHeight="1" x14ac:dyDescent="0.25">
      <c r="A251" s="202" t="str">
        <f>+[7]ระบบการควบคุมฯ!A492</f>
        <v>2.2)</v>
      </c>
      <c r="B251" s="47" t="str">
        <f>+[7]ระบบการควบคุมฯ!B492</f>
        <v>ค่าอุปกรณ์การเรียน 1,741,585.00 บาท 1/2568 30%</v>
      </c>
      <c r="C251" s="47" t="str">
        <f>+[7]ระบบการควบคุมฯ!C492</f>
        <v>ศธ 04002/ว40516 ลว.16 กค 68 โอนครั้งที่ 695</v>
      </c>
      <c r="D251" s="203"/>
      <c r="E251" s="204"/>
      <c r="F251" s="204"/>
      <c r="G251" s="204"/>
      <c r="H251" s="204"/>
      <c r="I251" s="298"/>
    </row>
    <row r="252" spans="1:9" ht="130.19999999999999" hidden="1" customHeight="1" x14ac:dyDescent="0.25">
      <c r="A252" s="532" t="str">
        <f>+[7]ระบบการควบคุมฯ!A493</f>
        <v>3)</v>
      </c>
      <c r="B252" s="642" t="str">
        <f>+[7]ระบบการควบคุมฯ!B493</f>
        <v>ค่าเครื่องแบบนักเรียน รหัสบัญชีย่อย 0024162</v>
      </c>
      <c r="C252" s="642" t="str">
        <f>+[7]ระบบการควบคุมฯ!C493</f>
        <v>20004450024004100191</v>
      </c>
      <c r="D252" s="641">
        <f>+[7]ระบบการควบคุมฯ!D493</f>
        <v>0</v>
      </c>
      <c r="E252" s="530">
        <f>+[7]ระบบการควบคุมฯ!G493+[7]ระบบการควบคุมฯ!H493</f>
        <v>0</v>
      </c>
      <c r="F252" s="530">
        <f>+[7]ระบบการควบคุมฯ!I493+[7]ระบบการควบคุมฯ!J493</f>
        <v>0</v>
      </c>
      <c r="G252" s="530">
        <f>+[7]ระบบการควบคุมฯ!K493+[7]ระบบการควบคุมฯ!L493</f>
        <v>0</v>
      </c>
      <c r="H252" s="530">
        <f>+D252-E252-F252-G252</f>
        <v>0</v>
      </c>
      <c r="I252" s="533" t="s">
        <v>14</v>
      </c>
    </row>
    <row r="253" spans="1:9" ht="167.4" hidden="1" customHeight="1" x14ac:dyDescent="0.25">
      <c r="A253" s="202" t="str">
        <f>+[7]ระบบการควบคุมฯ!A494</f>
        <v>3.1)</v>
      </c>
      <c r="B253" s="47" t="str">
        <f>+[7]ระบบการควบคุมฯ!B494</f>
        <v>ค่าเครื่องแบบนักเรียน รหัสบัญชีย่อย 0024162/477,100 1/2568 70%</v>
      </c>
      <c r="C253" s="47" t="str">
        <f>+[7]ระบบการควบคุมฯ!C494</f>
        <v xml:space="preserve">ศธ 04002/ว2992 ลว.2 กค 68 โอนครั้งที่ 647 </v>
      </c>
      <c r="D253" s="203"/>
      <c r="E253" s="204"/>
      <c r="F253" s="204"/>
      <c r="G253" s="204"/>
      <c r="H253" s="204"/>
      <c r="I253" s="298"/>
    </row>
    <row r="254" spans="1:9" ht="130.19999999999999" hidden="1" customHeight="1" x14ac:dyDescent="0.25">
      <c r="A254" s="202" t="str">
        <f>+[7]ระบบการควบคุมฯ!A495</f>
        <v>3.2)</v>
      </c>
      <c r="B254" s="47" t="str">
        <f>+[7]ระบบการควบคุมฯ!B495</f>
        <v>ค่าเครื่องแบบนักเรียน รหัสบัญชีย่อย 0024162/3,283,175.00  1/2568 30%</v>
      </c>
      <c r="C254" s="47" t="str">
        <f>+[7]ระบบการควบคุมฯ!C495</f>
        <v>ศธ 04002/ว40516 ลว.16 กค 68 โอนครั้งที่ 695</v>
      </c>
      <c r="D254" s="203"/>
      <c r="E254" s="204"/>
      <c r="F254" s="204"/>
      <c r="G254" s="204"/>
      <c r="H254" s="204"/>
      <c r="I254" s="298"/>
    </row>
    <row r="255" spans="1:9" ht="74.400000000000006" hidden="1" customHeight="1" x14ac:dyDescent="0.25">
      <c r="A255" s="532" t="str">
        <f>+[7]ระบบการควบคุมฯ!A497</f>
        <v>4)</v>
      </c>
      <c r="B255" s="642" t="str">
        <f>+[7]ระบบการควบคุมฯ!B497</f>
        <v>ค่ากิจกรรมพัฒนาคุณภาพผู้เรียน รหัสบัญชีย่อย 0024238</v>
      </c>
      <c r="C255" s="642" t="str">
        <f>+[7]ระบบการควบคุมฯ!C497</f>
        <v>20004450024004100268</v>
      </c>
      <c r="D255" s="641">
        <f>+[7]ระบบการควบคุมฯ!D497</f>
        <v>0</v>
      </c>
      <c r="E255" s="530">
        <f>+[7]ระบบการควบคุมฯ!G497+[7]ระบบการควบคุมฯ!H497</f>
        <v>0</v>
      </c>
      <c r="F255" s="530">
        <f>+[7]ระบบการควบคุมฯ!I497+[7]ระบบการควบคุมฯ!J497</f>
        <v>0</v>
      </c>
      <c r="G255" s="530">
        <f>+[7]ระบบการควบคุมฯ!K497+[7]ระบบการควบคุมฯ!L497</f>
        <v>0</v>
      </c>
      <c r="H255" s="530">
        <f>+D255-E255-F255-G255</f>
        <v>0</v>
      </c>
      <c r="I255" s="533" t="s">
        <v>14</v>
      </c>
    </row>
    <row r="256" spans="1:9" ht="74.400000000000006" hidden="1" customHeight="1" x14ac:dyDescent="0.25">
      <c r="A256" s="202" t="str">
        <f>+[7]ระบบการควบคุมฯ!A498</f>
        <v>4.1)</v>
      </c>
      <c r="B256" s="47" t="str">
        <f>+[7]ระบบการควบคุมฯ!B498</f>
        <v>ค่ากิจกรรมพัฒนาคุณภาพผู้เรียน รหัสบัญชีย่อย 0024238/274,882 1/2568 70%</v>
      </c>
      <c r="C256" s="47" t="str">
        <f>+[7]ระบบการควบคุมฯ!C498</f>
        <v xml:space="preserve">ศธ 04002/ว2992 ลว.2 กค 68 โอนครั้งที่ 647 </v>
      </c>
      <c r="D256" s="203"/>
      <c r="E256" s="204"/>
      <c r="F256" s="204"/>
      <c r="G256" s="204"/>
      <c r="H256" s="204"/>
      <c r="I256" s="298"/>
    </row>
    <row r="257" spans="1:9" ht="74.400000000000006" hidden="1" customHeight="1" x14ac:dyDescent="0.25">
      <c r="A257" s="202" t="str">
        <f>+[7]ระบบการควบคุมฯ!A499</f>
        <v>4.2)</v>
      </c>
      <c r="B257" s="47" t="str">
        <f>+[7]ระบบการควบคุมฯ!B499</f>
        <v>ค่ากิจกรรมพัฒนาคุณภาพผู้เรียน รหัสบัญชีย่อย 0024238/2,511,517.00  1/2568 30%</v>
      </c>
      <c r="C257" s="47" t="str">
        <f>+[7]ระบบการควบคุมฯ!C499</f>
        <v>ศธ 04002/ว40516 ลว.16 กค 68 โอนครั้งที่ 695</v>
      </c>
      <c r="D257" s="203"/>
      <c r="E257" s="204"/>
      <c r="F257" s="204"/>
      <c r="G257" s="204"/>
      <c r="H257" s="204"/>
      <c r="I257" s="298"/>
    </row>
    <row r="258" spans="1:9" ht="37.200000000000003" hidden="1" customHeight="1" x14ac:dyDescent="0.25">
      <c r="A258" s="532" t="str">
        <f>+[7]ระบบการควบคุมฯ!A500</f>
        <v>5)</v>
      </c>
      <c r="B258" s="642" t="str">
        <f>+[7]ระบบการควบคุมฯ!B500</f>
        <v>ค่าจัดการเรียนการสอน รหัสบัญชีย่อย 0024315</v>
      </c>
      <c r="C258" s="642" t="str">
        <f>+[7]ระบบการควบคุมฯ!C500</f>
        <v>20004450024004100345</v>
      </c>
      <c r="D258" s="641">
        <f>+[7]ระบบการควบคุมฯ!D500</f>
        <v>0</v>
      </c>
      <c r="E258" s="530">
        <f>+[7]ระบบการควบคุมฯ!G500+[7]ระบบการควบคุมฯ!H500</f>
        <v>0</v>
      </c>
      <c r="F258" s="530">
        <f>+[7]ระบบการควบคุมฯ!I500+[7]ระบบการควบคุมฯ!J500</f>
        <v>0</v>
      </c>
      <c r="G258" s="530">
        <f>+[7]ระบบการควบคุมฯ!K500+[7]ระบบการควบคุมฯ!L500</f>
        <v>0</v>
      </c>
      <c r="H258" s="530">
        <f>+D258-E258-F258-G258</f>
        <v>0</v>
      </c>
      <c r="I258" s="533" t="s">
        <v>14</v>
      </c>
    </row>
    <row r="259" spans="1:9" ht="37.200000000000003" hidden="1" customHeight="1" x14ac:dyDescent="0.25">
      <c r="A259" s="202" t="str">
        <f>+[7]ระบบการควบคุมฯ!A501</f>
        <v>5.1)</v>
      </c>
      <c r="B259" s="47" t="str">
        <f>+[7]ระบบการควบคุมฯ!B501</f>
        <v>ค่าจัดการเรียนการสอน รหัสบัญชีย่อย 0024315/3,501,022 บาท 1/2568 70%</v>
      </c>
      <c r="C259" s="47" t="str">
        <f>+[7]ระบบการควบคุมฯ!C501</f>
        <v xml:space="preserve">ศธ 04002/ว2992 ลว.2 กค 68 โอนครั้งที่ 647 </v>
      </c>
      <c r="D259" s="203"/>
      <c r="E259" s="204"/>
      <c r="F259" s="204"/>
      <c r="G259" s="204"/>
      <c r="H259" s="204"/>
      <c r="I259" s="298"/>
    </row>
    <row r="260" spans="1:9" ht="37.200000000000003" hidden="1" customHeight="1" x14ac:dyDescent="0.25">
      <c r="A260" s="202" t="str">
        <f>+[7]ระบบการควบคุมฯ!A502</f>
        <v>5.2)</v>
      </c>
      <c r="B260" s="47" t="str">
        <f>+[7]ระบบการควบคุมฯ!B502</f>
        <v>ค่าจัดการเรียนการสอน รหัสบัญชีย่อย 0024315/10,226,554.00  บาท 1/2568 30%</v>
      </c>
      <c r="C260" s="47" t="str">
        <f>+[7]ระบบการควบคุมฯ!C502</f>
        <v>ศธ 04002/ว40516 ลว.16 กค 68 โอนครั้งที่ 695</v>
      </c>
      <c r="D260" s="203"/>
      <c r="E260" s="204"/>
      <c r="F260" s="204"/>
      <c r="G260" s="204"/>
      <c r="H260" s="204"/>
      <c r="I260" s="298"/>
    </row>
    <row r="261" spans="1:9" ht="37.200000000000003" hidden="1" customHeight="1" x14ac:dyDescent="0.25">
      <c r="A261" s="219" t="str">
        <f>+[7]ระบบการควบคุมฯ!A514</f>
        <v>1.1.2</v>
      </c>
      <c r="B261" s="638" t="str">
        <f>+[7]ระบบการควบคุมฯ!B514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61" s="638"/>
      <c r="D261" s="639">
        <f t="shared" ref="D261:I261" si="64">SUM(D265:D267)</f>
        <v>4027552</v>
      </c>
      <c r="E261" s="639">
        <f t="shared" si="64"/>
        <v>0</v>
      </c>
      <c r="F261" s="639">
        <f t="shared" si="64"/>
        <v>0</v>
      </c>
      <c r="G261" s="639">
        <f t="shared" si="64"/>
        <v>4022600</v>
      </c>
      <c r="H261" s="639">
        <f t="shared" si="64"/>
        <v>4952</v>
      </c>
      <c r="I261" s="639">
        <f t="shared" si="64"/>
        <v>0</v>
      </c>
    </row>
    <row r="262" spans="1:9" ht="74.400000000000006" hidden="1" customHeight="1" x14ac:dyDescent="0.25">
      <c r="A262" s="205"/>
      <c r="B262" s="186" t="str">
        <f>+B219</f>
        <v xml:space="preserve"> งบเงินอุดหนุน 6911410</v>
      </c>
      <c r="C262" s="186" t="str">
        <f>+C219</f>
        <v>20004 45002400</v>
      </c>
      <c r="D262" s="206">
        <f>+D263</f>
        <v>4027552</v>
      </c>
      <c r="E262" s="206">
        <f t="shared" ref="E262:H263" si="65">+E263</f>
        <v>0</v>
      </c>
      <c r="F262" s="206">
        <f t="shared" si="65"/>
        <v>0</v>
      </c>
      <c r="G262" s="206">
        <f t="shared" si="65"/>
        <v>4022600</v>
      </c>
      <c r="H262" s="206">
        <f t="shared" si="65"/>
        <v>4952</v>
      </c>
      <c r="I262" s="206"/>
    </row>
    <row r="263" spans="1:9" ht="18.600000000000001" hidden="1" customHeight="1" x14ac:dyDescent="0.25">
      <c r="A263" s="197" t="str">
        <f>+[7]ระบบการควบคุมฯ!A515</f>
        <v>1.1.2.1</v>
      </c>
      <c r="B263" s="207" t="str">
        <f>+[7]ระบบการควบคุมฯ!B515</f>
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</c>
      <c r="C263" s="207" t="str">
        <f>+[7]ระบบการควบคุมฯ!C515</f>
        <v>ศธ 04002/ว50973 ลว.22/12/2025 โอนครั้งที่ 175</v>
      </c>
      <c r="D263" s="198">
        <f>+D264</f>
        <v>4027552</v>
      </c>
      <c r="E263" s="198">
        <f t="shared" si="65"/>
        <v>0</v>
      </c>
      <c r="F263" s="198">
        <f t="shared" si="65"/>
        <v>0</v>
      </c>
      <c r="G263" s="198">
        <f t="shared" si="65"/>
        <v>4022600</v>
      </c>
      <c r="H263" s="198">
        <f t="shared" si="65"/>
        <v>4952</v>
      </c>
      <c r="I263" s="198">
        <f t="shared" ref="I263:I264" si="66">SUM(I266:I268)</f>
        <v>0</v>
      </c>
    </row>
    <row r="264" spans="1:9" ht="148.80000000000001" hidden="1" customHeight="1" x14ac:dyDescent="0.25">
      <c r="A264" s="197">
        <v>1</v>
      </c>
      <c r="B264" s="207" t="str">
        <f>+[7]ระบบการควบคุมฯ!B516</f>
        <v xml:space="preserve">ภาคเรียนที่ 2/2567 สำหรับการจัดการศึกษาโดยครอบครัวและสถานประกอบการ  จำนวน 3 รายการ </v>
      </c>
      <c r="C264" s="207"/>
      <c r="D264" s="198">
        <f>SUM(D265:D267)</f>
        <v>4027552</v>
      </c>
      <c r="E264" s="198">
        <f t="shared" ref="E264:H264" si="67">SUM(E265:E267)</f>
        <v>0</v>
      </c>
      <c r="F264" s="198">
        <f t="shared" si="67"/>
        <v>0</v>
      </c>
      <c r="G264" s="198">
        <f t="shared" si="67"/>
        <v>4022600</v>
      </c>
      <c r="H264" s="198">
        <f t="shared" si="67"/>
        <v>4952</v>
      </c>
      <c r="I264" s="198">
        <f t="shared" si="66"/>
        <v>0</v>
      </c>
    </row>
    <row r="265" spans="1:9" ht="37.200000000000003" hidden="1" customHeight="1" x14ac:dyDescent="0.25">
      <c r="A265" s="202" t="str">
        <f>+[7]ระบบการควบคุมฯ!A517</f>
        <v>1)</v>
      </c>
      <c r="B265" s="66" t="str">
        <f>+[7]ระบบการควบคุมฯ!B517</f>
        <v>ค่าอุปกรณ์การเรียน รหัสบัญชีย่อย 0024084 (ครั้งที่ 175  134,770)</v>
      </c>
      <c r="C265" s="66" t="str">
        <f>+[7]ระบบการควบคุมฯ!C517</f>
        <v>20004 4500 2400 4100002</v>
      </c>
      <c r="D265" s="203">
        <f>+[7]ระบบการควบคุมฯ!D517</f>
        <v>134770</v>
      </c>
      <c r="E265" s="204">
        <f>+[7]ระบบการควบคุมฯ!G517+[7]ระบบการควบคุมฯ!H517</f>
        <v>0</v>
      </c>
      <c r="F265" s="204">
        <f>+[7]ระบบการควบคุมฯ!I517+[7]ระบบการควบคุมฯ!J517</f>
        <v>0</v>
      </c>
      <c r="G265" s="204">
        <f>+[7]ระบบการควบคุมฯ!K517+[7]ระบบการควบคุมฯ!L517</f>
        <v>134550</v>
      </c>
      <c r="H265" s="204">
        <f>+D265-E265-F265-G265</f>
        <v>220</v>
      </c>
      <c r="I265" s="59" t="s">
        <v>14</v>
      </c>
    </row>
    <row r="266" spans="1:9" ht="18.600000000000001" hidden="1" customHeight="1" x14ac:dyDescent="0.25">
      <c r="A266" s="202" t="str">
        <f>+[7]ระบบการควบคุมฯ!A519</f>
        <v>2)</v>
      </c>
      <c r="B266" s="66" t="str">
        <f>+[7]ระบบการควบคุมฯ!B519</f>
        <v>ค่ากิจกรรมพัฒนาคุณภาพผู้เรียน รหัสบัญชีย่อย 0024238  (ครั้งที่ 175   314,176 บาท</v>
      </c>
      <c r="C266" s="66" t="str">
        <f>+[7]ระบบการควบคุมฯ!C519</f>
        <v>20004 4500 2400 4100004</v>
      </c>
      <c r="D266" s="203">
        <f>+[7]ระบบการควบคุมฯ!D519</f>
        <v>314176</v>
      </c>
      <c r="E266" s="204">
        <f>+[7]ระบบการควบคุมฯ!G519+[7]ระบบการควบคุมฯ!H519</f>
        <v>0</v>
      </c>
      <c r="F266" s="204">
        <f>+[7]ระบบการควบคุมฯ!I519+[7]ระบบการควบคุมฯ!J519</f>
        <v>0</v>
      </c>
      <c r="G266" s="204">
        <f>+[7]ระบบการควบคุมฯ!K519+[7]ระบบการควบคุมฯ!L519</f>
        <v>313861</v>
      </c>
      <c r="H266" s="204">
        <f>+D266-E266-F266-G266</f>
        <v>315</v>
      </c>
      <c r="I266" s="59" t="s">
        <v>14</v>
      </c>
    </row>
    <row r="267" spans="1:9" ht="148.80000000000001" hidden="1" customHeight="1" x14ac:dyDescent="0.25">
      <c r="A267" s="202" t="str">
        <f>+[7]ระบบการควบคุมฯ!A521</f>
        <v>3)</v>
      </c>
      <c r="B267" s="66" t="str">
        <f>+[7]ระบบการควบคุมฯ!B521</f>
        <v>ค่าจัดกิจกรรมการเรียนการสอน รหัสบัญชีย่อย 0024315 (ครั้งที่ 175  3,578,606 บาท)</v>
      </c>
      <c r="C267" s="66" t="str">
        <f>+[7]ระบบการควบคุมฯ!C521</f>
        <v>20004 4500 2400 4100005</v>
      </c>
      <c r="D267" s="203">
        <f>+[7]ระบบการควบคุมฯ!F521</f>
        <v>3578606</v>
      </c>
      <c r="E267" s="204">
        <f>+[7]ระบบการควบคุมฯ!G521+[7]ระบบการควบคุมฯ!H521</f>
        <v>0</v>
      </c>
      <c r="F267" s="204">
        <f>+[7]ระบบการควบคุมฯ!I521+[7]ระบบการควบคุมฯ!J521</f>
        <v>0</v>
      </c>
      <c r="G267" s="204">
        <f>+[7]ระบบการควบคุมฯ!K521+[7]ระบบการควบคุมฯ!L521</f>
        <v>3574189</v>
      </c>
      <c r="H267" s="204">
        <f>+D267-E267-F267-G267</f>
        <v>4417</v>
      </c>
      <c r="I267" s="59" t="s">
        <v>14</v>
      </c>
    </row>
    <row r="268" spans="1:9" ht="148.80000000000001" hidden="1" customHeight="1" x14ac:dyDescent="0.25">
      <c r="A268" s="219" t="str">
        <f>+[7]ระบบการควบคุมฯ!A523</f>
        <v>1.1.2.2</v>
      </c>
      <c r="B268" s="638" t="str">
        <f>+[7]ระบบการควบคุมฯ!B523</f>
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</c>
      <c r="C268" s="638"/>
      <c r="D268" s="639">
        <f>SUM(D270:D274)</f>
        <v>0</v>
      </c>
      <c r="E268" s="639">
        <f t="shared" ref="E268:G269" si="68">SUM(E270:E274)</f>
        <v>0</v>
      </c>
      <c r="F268" s="639">
        <f t="shared" si="68"/>
        <v>0</v>
      </c>
      <c r="G268" s="639">
        <f t="shared" si="68"/>
        <v>0</v>
      </c>
      <c r="H268" s="639">
        <f>+D268-E268-F268-G268</f>
        <v>0</v>
      </c>
      <c r="I268" s="639">
        <f t="shared" ref="I268:I269" si="69">SUM(I270:I272)</f>
        <v>0</v>
      </c>
    </row>
    <row r="269" spans="1:9" ht="93" hidden="1" customHeight="1" x14ac:dyDescent="0.25">
      <c r="A269" s="197" t="str">
        <f>+[7]ระบบการควบคุมฯ!A524</f>
        <v>1.1.2.2.1</v>
      </c>
      <c r="B269" s="207" t="str">
        <f>+[7]ระบบการควบคุมฯ!B524</f>
        <v>หนังสือเรียน รหัสบัญชีย่อย 0022001</v>
      </c>
      <c r="C269" s="207"/>
      <c r="D269" s="198">
        <f>SUM(D271:D275)</f>
        <v>0</v>
      </c>
      <c r="E269" s="198">
        <f t="shared" si="68"/>
        <v>0</v>
      </c>
      <c r="F269" s="198">
        <f t="shared" si="68"/>
        <v>0</v>
      </c>
      <c r="G269" s="198">
        <f t="shared" si="68"/>
        <v>0</v>
      </c>
      <c r="H269" s="198">
        <f>+D269-E269-F269-G269</f>
        <v>0</v>
      </c>
      <c r="I269" s="198">
        <f t="shared" si="69"/>
        <v>0</v>
      </c>
    </row>
    <row r="270" spans="1:9" ht="93" hidden="1" customHeight="1" x14ac:dyDescent="0.25">
      <c r="A270" s="202" t="str">
        <f>+[7]ระบบการควบคุมฯ!A524</f>
        <v>1.1.2.2.1</v>
      </c>
      <c r="B270" s="47" t="str">
        <f>+[7]ระบบการควบคุมฯ!B524</f>
        <v>หนังสือเรียน รหัสบัญชีย่อย 0022001</v>
      </c>
      <c r="C270" s="47" t="str">
        <f>+[7]ระบบการควบคุมฯ!C524</f>
        <v>20004 42002200 4100037</v>
      </c>
      <c r="D270" s="203"/>
      <c r="E270" s="203"/>
      <c r="F270" s="203"/>
      <c r="G270" s="203"/>
      <c r="H270" s="203">
        <f t="shared" ref="H270:H276" si="70">+D270-E270-F270-G270</f>
        <v>0</v>
      </c>
      <c r="I270" s="203">
        <f t="shared" ref="I270" si="71">SUM(I271:I277)</f>
        <v>0</v>
      </c>
    </row>
    <row r="271" spans="1:9" ht="93" hidden="1" customHeight="1" x14ac:dyDescent="0.25">
      <c r="A271" s="202" t="str">
        <f>+[7]ระบบการควบคุมฯ!A525</f>
        <v>1.1.2.2.2</v>
      </c>
      <c r="B271" s="47" t="str">
        <f>+[7]ระบบการควบคุมฯ!B525</f>
        <v>ค่าอุปกรณ์การเรียน รหัสบัญชีย่อย 0022002</v>
      </c>
      <c r="C271" s="47" t="str">
        <f>+[7]ระบบการควบคุมฯ!C525</f>
        <v>20004 42002200 4100114</v>
      </c>
      <c r="D271" s="203"/>
      <c r="E271" s="203"/>
      <c r="F271" s="203"/>
      <c r="G271" s="203"/>
      <c r="H271" s="203">
        <f t="shared" si="70"/>
        <v>0</v>
      </c>
      <c r="I271" s="203">
        <f>SUM(I272:I279)</f>
        <v>0</v>
      </c>
    </row>
    <row r="272" spans="1:9" ht="55.8" hidden="1" customHeight="1" x14ac:dyDescent="0.25">
      <c r="A272" s="202" t="str">
        <f>+[7]ระบบการควบคุมฯ!A526</f>
        <v>1.1.2.2.3</v>
      </c>
      <c r="B272" s="47" t="str">
        <f>+[7]ระบบการควบคุมฯ!B526</f>
        <v>ค่าเครื่องแบบนักเรียน รหัสบัญชีย่อย 0022003</v>
      </c>
      <c r="C272" s="47" t="str">
        <f>+[7]ระบบการควบคุมฯ!C526</f>
        <v>20004 42002200 4100191</v>
      </c>
      <c r="D272" s="203"/>
      <c r="E272" s="203"/>
      <c r="F272" s="203"/>
      <c r="G272" s="203"/>
      <c r="H272" s="203">
        <f t="shared" si="70"/>
        <v>0</v>
      </c>
      <c r="I272" s="203">
        <f>SUM(I277:I280)</f>
        <v>0</v>
      </c>
    </row>
    <row r="273" spans="1:9" ht="55.8" hidden="1" customHeight="1" x14ac:dyDescent="0.25">
      <c r="A273" s="202" t="str">
        <f>+[7]ระบบการควบคุมฯ!A527</f>
        <v>1.1.2.2.4</v>
      </c>
      <c r="B273" s="47" t="str">
        <f>+[7]ระบบการควบคุมฯ!B527</f>
        <v>ค่ากิจกรรมพัฒนาคุณภาพผู้เรียน รหัสบัญชีย่อย 0022004</v>
      </c>
      <c r="C273" s="47" t="str">
        <f>+[7]ระบบการควบคุมฯ!C527</f>
        <v>20005 42002200 4100268</v>
      </c>
      <c r="D273" s="203"/>
      <c r="E273" s="203"/>
      <c r="F273" s="203"/>
      <c r="G273" s="203"/>
      <c r="H273" s="203">
        <f t="shared" si="70"/>
        <v>0</v>
      </c>
      <c r="I273" s="203">
        <f>SUM(I274:I285)</f>
        <v>0</v>
      </c>
    </row>
    <row r="274" spans="1:9" ht="55.8" hidden="1" customHeight="1" x14ac:dyDescent="0.25">
      <c r="A274" s="202" t="str">
        <f>+[7]ระบบการควบคุมฯ!A528</f>
        <v>1.1.2.2.5</v>
      </c>
      <c r="B274" s="47" t="str">
        <f>+[7]ระบบการควบคุมฯ!B528</f>
        <v>ค่าจัดการเรียนการสอน รหัสบัญชีย่อย 0022005</v>
      </c>
      <c r="C274" s="47" t="str">
        <f>+[7]ระบบการควบคุมฯ!C528</f>
        <v>20006 42002200 4100345</v>
      </c>
      <c r="D274" s="203"/>
      <c r="E274" s="203"/>
      <c r="F274" s="203"/>
      <c r="G274" s="203"/>
      <c r="H274" s="203">
        <f t="shared" si="70"/>
        <v>0</v>
      </c>
      <c r="I274" s="203">
        <f>SUM(I280:I286)</f>
        <v>0</v>
      </c>
    </row>
    <row r="275" spans="1:9" ht="37.200000000000003" hidden="1" customHeight="1" x14ac:dyDescent="0.25">
      <c r="A275" s="219" t="str">
        <f>+[7]ระบบการควบคุมฯ!A529</f>
        <v>1.1.2.2</v>
      </c>
      <c r="B275" s="638" t="str">
        <f>+[7]ระบบการควบคุมฯ!B529</f>
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</c>
      <c r="C275" s="638" t="str">
        <f>+[7]ระบบการควบคุมฯ!C529</f>
        <v>ศธ 04002/ว5898 ลว.6/12/2024 โอนครั้งที่ 5</v>
      </c>
      <c r="D275" s="639">
        <f>SUM(D276)</f>
        <v>0</v>
      </c>
      <c r="E275" s="639">
        <f t="shared" ref="E275:G275" si="72">SUM(E276)</f>
        <v>0</v>
      </c>
      <c r="F275" s="639">
        <f t="shared" si="72"/>
        <v>0</v>
      </c>
      <c r="G275" s="639">
        <f t="shared" si="72"/>
        <v>0</v>
      </c>
      <c r="H275" s="639">
        <f t="shared" si="70"/>
        <v>0</v>
      </c>
      <c r="I275" s="639">
        <f>SUM(I282:I287)</f>
        <v>0</v>
      </c>
    </row>
    <row r="276" spans="1:9" ht="18.600000000000001" hidden="1" customHeight="1" x14ac:dyDescent="0.25">
      <c r="A276" s="202" t="str">
        <f>+[7]ระบบการควบคุมฯ!A530</f>
        <v>1.1.2.2.1</v>
      </c>
      <c r="B276" s="47" t="str">
        <f>+[7]ระบบการควบคุมฯ!B530</f>
        <v>ค่าเครื่องแบบนักเรียน รหัสบัญชีย่อย 0022003</v>
      </c>
      <c r="C276" s="47" t="str">
        <f>+[7]ระบบการควบคุมฯ!C530</f>
        <v>20004 42002200 4100191</v>
      </c>
      <c r="D276" s="203"/>
      <c r="E276" s="203"/>
      <c r="F276" s="203"/>
      <c r="G276" s="203"/>
      <c r="H276" s="203">
        <f t="shared" si="70"/>
        <v>0</v>
      </c>
      <c r="I276" s="203">
        <f>SUM(I283:I288)</f>
        <v>0</v>
      </c>
    </row>
    <row r="277" spans="1:9" ht="204.6" hidden="1" customHeight="1" x14ac:dyDescent="0.25">
      <c r="A277" s="219" t="str">
        <f>+[7]ระบบการควบคุมฯ!A531</f>
        <v>1.1.3</v>
      </c>
      <c r="B277" s="638" t="str">
        <f>+[7]ระบบการควบคุมฯ!B531</f>
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</c>
      <c r="C277" s="638" t="str">
        <f>+[7]ระบบการควบคุมฯ!C531</f>
        <v>20004 4500 2400 4100005</v>
      </c>
      <c r="D277" s="639">
        <f t="shared" ref="D277:H278" si="73">SUM(D279)</f>
        <v>1055000</v>
      </c>
      <c r="E277" s="639">
        <f t="shared" si="73"/>
        <v>0</v>
      </c>
      <c r="F277" s="639">
        <f t="shared" si="73"/>
        <v>0</v>
      </c>
      <c r="G277" s="639">
        <f t="shared" si="73"/>
        <v>1028500</v>
      </c>
      <c r="H277" s="639">
        <f t="shared" si="73"/>
        <v>26500</v>
      </c>
      <c r="I277" s="639">
        <f>SUM(I279:I286)</f>
        <v>0</v>
      </c>
    </row>
    <row r="278" spans="1:9" ht="74.400000000000006" hidden="1" customHeight="1" x14ac:dyDescent="0.25">
      <c r="A278" s="529">
        <f>+[7]ระบบการควบคุมฯ!A532</f>
        <v>0</v>
      </c>
      <c r="B278" s="638" t="str">
        <f>+[7]ระบบการควบคุมฯ!B532</f>
        <v>6911410</v>
      </c>
      <c r="C278" s="638" t="str">
        <f>+[7]ระบบการควบคุมฯ!C532</f>
        <v>20004 69 51993 00000</v>
      </c>
      <c r="D278" s="639">
        <f t="shared" si="73"/>
        <v>0</v>
      </c>
      <c r="E278" s="639">
        <f t="shared" si="73"/>
        <v>0</v>
      </c>
      <c r="F278" s="639">
        <f t="shared" si="73"/>
        <v>0</v>
      </c>
      <c r="G278" s="639">
        <f t="shared" si="73"/>
        <v>0</v>
      </c>
      <c r="H278" s="639">
        <f t="shared" si="73"/>
        <v>0</v>
      </c>
      <c r="I278" s="639">
        <f>SUM(I280:I287)</f>
        <v>0</v>
      </c>
    </row>
    <row r="279" spans="1:9" ht="74.400000000000006" hidden="1" customHeight="1" x14ac:dyDescent="0.25">
      <c r="A279" s="202" t="str">
        <f>+[7]ระบบการควบคุมฯ!A533</f>
        <v>1.1.3.1</v>
      </c>
      <c r="B279" s="66" t="str">
        <f>+[7]ระบบการควบคุมฯ!B533</f>
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</c>
      <c r="C279" s="66" t="str">
        <f>+[7]ระบบการควบคุมฯ!C533</f>
        <v>20004 4500 2400 4100005</v>
      </c>
      <c r="D279" s="203">
        <f>+[7]ระบบการควบคุมฯ!F533</f>
        <v>1055000</v>
      </c>
      <c r="E279" s="204">
        <f>+[7]ระบบการควบคุมฯ!G533+[7]ระบบการควบคุมฯ!H533</f>
        <v>0</v>
      </c>
      <c r="F279" s="204">
        <f>+[7]ระบบการควบคุมฯ!I532+[7]ระบบการควบคุมฯ!J532</f>
        <v>0</v>
      </c>
      <c r="G279" s="204">
        <f>+[7]ระบบการควบคุมฯ!K533+[7]ระบบการควบคุมฯ!L533</f>
        <v>1028500</v>
      </c>
      <c r="H279" s="204">
        <f>+D279-E279-F279-G279</f>
        <v>26500</v>
      </c>
      <c r="I279" s="59" t="s">
        <v>14</v>
      </c>
    </row>
    <row r="280" spans="1:9" ht="55.8" hidden="1" customHeight="1" x14ac:dyDescent="0.25">
      <c r="A280" s="202"/>
      <c r="B280" s="66" t="str">
        <f>+[7]ระบบการควบคุมฯ!B534</f>
        <v xml:space="preserve">ปัจจัยพื้นฐานนักเรียนยากจน ภาค 2/2568 ระดับประถมศึกษา รายละ 500.-บาท จำนวน 982 ราย จำนวนเงิน 491,000.00 บาท ระดับมัธยมศึกษาตอนต้น รายละ 1,500.-บาท จำนวน 376 ราย จำนวนเงิน 564,000.00 บาท รวมเป็นเงินทั้งสิ้น 1,055,000‬.00 บาท </v>
      </c>
      <c r="C280" s="66" t="str">
        <f>+[7]ระบบการควบคุมฯ!C534</f>
        <v>ศธ 04002/ว51300 ลว.25 ธ.ค.68 โอนครั้งที่ 182</v>
      </c>
      <c r="D280" s="203"/>
      <c r="E280" s="465"/>
      <c r="F280" s="204"/>
      <c r="G280" s="204"/>
      <c r="H280" s="204"/>
      <c r="I280" s="59"/>
    </row>
    <row r="281" spans="1:9" ht="74.400000000000006" hidden="1" customHeight="1" x14ac:dyDescent="0.25">
      <c r="A281" s="202"/>
      <c r="B281" s="66">
        <f>+[7]ระบบการควบคุมฯ!B536</f>
        <v>0</v>
      </c>
      <c r="C281" s="66"/>
      <c r="D281" s="203"/>
      <c r="E281" s="465"/>
      <c r="F281" s="204"/>
      <c r="G281" s="204"/>
      <c r="H281" s="204"/>
      <c r="I281" s="59"/>
    </row>
    <row r="282" spans="1:9" ht="93" hidden="1" customHeight="1" x14ac:dyDescent="0.25">
      <c r="A282" s="219" t="str">
        <f>+[7]ระบบการควบคุมฯ!A538</f>
        <v>1.1.3.2</v>
      </c>
      <c r="B282" s="638" t="str">
        <f>+[7]ระบบการควบคุมฯ!B538</f>
        <v xml:space="preserve">รายการค่าจัดการเรียนการสอน (ปัจจัยพื้นฐานนักเรียนยากจน) </v>
      </c>
      <c r="C282" s="638" t="str">
        <f>+[7]ระบบการควบคุมฯ!C538</f>
        <v xml:space="preserve">20004 42002200 4100345 </v>
      </c>
      <c r="D282" s="639">
        <f>SUM(D283:D284)</f>
        <v>0</v>
      </c>
      <c r="E282" s="639">
        <f t="shared" ref="E282:H282" si="74">SUM(E283:E284)</f>
        <v>0</v>
      </c>
      <c r="F282" s="639">
        <f t="shared" si="74"/>
        <v>0</v>
      </c>
      <c r="G282" s="639">
        <f t="shared" si="74"/>
        <v>0</v>
      </c>
      <c r="H282" s="639">
        <f t="shared" si="74"/>
        <v>0</v>
      </c>
      <c r="I282" s="639">
        <f t="shared" ref="I282" si="75">SUM(I283:I289)</f>
        <v>0</v>
      </c>
    </row>
    <row r="283" spans="1:9" ht="37.200000000000003" customHeight="1" x14ac:dyDescent="0.25">
      <c r="A283" s="202" t="str">
        <f>+[7]ระบบการควบคุมฯ!A539</f>
        <v>1.1.3.2.1</v>
      </c>
      <c r="B283" s="66">
        <f>+[7]ระบบการควบคุมฯ!B539</f>
        <v>0</v>
      </c>
      <c r="C283" s="66">
        <f>+[7]ระบบการควบคุมฯ!C539</f>
        <v>0</v>
      </c>
      <c r="D283" s="203"/>
      <c r="E283" s="204"/>
      <c r="F283" s="204"/>
      <c r="G283" s="204"/>
      <c r="H283" s="204">
        <f>+D283-E283-F283-G283</f>
        <v>0</v>
      </c>
      <c r="I283" s="59" t="s">
        <v>14</v>
      </c>
    </row>
    <row r="284" spans="1:9" ht="18.600000000000001" customHeight="1" x14ac:dyDescent="0.25">
      <c r="A284" s="202">
        <f>+[7]ระบบการควบคุมฯ!A540</f>
        <v>0</v>
      </c>
      <c r="B284" s="66">
        <f>+[7]ระบบการควบคุมฯ!B540</f>
        <v>0</v>
      </c>
      <c r="C284" s="66">
        <f>+[7]ระบบการควบคุมฯ!C540</f>
        <v>0</v>
      </c>
      <c r="D284" s="203"/>
      <c r="E284" s="204"/>
      <c r="F284" s="204"/>
      <c r="G284" s="204"/>
      <c r="H284" s="204">
        <f>+D284-E284-F284-G284</f>
        <v>0</v>
      </c>
      <c r="I284" s="59" t="s">
        <v>14</v>
      </c>
    </row>
    <row r="285" spans="1:9" ht="37.200000000000003" x14ac:dyDescent="0.25">
      <c r="A285" s="495">
        <f>+[7]ระบบการควบคุมฯ!A560</f>
        <v>2</v>
      </c>
      <c r="B285" s="498" t="str">
        <f>+[7]ระบบการควบคุมฯ!B560</f>
        <v xml:space="preserve">โครงการพัฒนาสื่อและเทคโนโลยีสารสนเทศเพื่อการศึกษา </v>
      </c>
      <c r="C285" s="498" t="str">
        <f>+[7]ระบบการควบคุมฯ!C560</f>
        <v xml:space="preserve">20004 4520 4900 </v>
      </c>
      <c r="D285" s="496">
        <f>+D286</f>
        <v>20000</v>
      </c>
      <c r="E285" s="499">
        <f t="shared" ref="E285:H286" si="76">+E287</f>
        <v>0</v>
      </c>
      <c r="F285" s="499">
        <f t="shared" si="76"/>
        <v>0</v>
      </c>
      <c r="G285" s="499">
        <f t="shared" si="76"/>
        <v>13500</v>
      </c>
      <c r="H285" s="499">
        <f t="shared" si="76"/>
        <v>6500</v>
      </c>
      <c r="I285" s="497"/>
    </row>
    <row r="286" spans="1:9" ht="133.19999999999999" customHeight="1" x14ac:dyDescent="0.25">
      <c r="A286" s="205"/>
      <c r="B286" s="186" t="str">
        <f>+[7]ระบบการควบคุมฯ!B561</f>
        <v xml:space="preserve"> งบดำเนินงาน 69112xx</v>
      </c>
      <c r="C286" s="73"/>
      <c r="D286" s="206">
        <f>+D288</f>
        <v>20000</v>
      </c>
      <c r="E286" s="206">
        <f t="shared" si="76"/>
        <v>0</v>
      </c>
      <c r="F286" s="206">
        <f t="shared" si="76"/>
        <v>0</v>
      </c>
      <c r="G286" s="206">
        <f t="shared" si="76"/>
        <v>13500</v>
      </c>
      <c r="H286" s="206">
        <f t="shared" si="76"/>
        <v>6500</v>
      </c>
      <c r="I286" s="57"/>
    </row>
    <row r="287" spans="1:9" ht="18.600000000000001" hidden="1" customHeight="1" x14ac:dyDescent="0.25">
      <c r="A287" s="199">
        <f>+[7]ระบบการควบคุมฯ!A563</f>
        <v>2.1</v>
      </c>
      <c r="B287" s="71" t="str">
        <f>+[7]ระบบการควบคุมฯ!B563</f>
        <v xml:space="preserve">กิจกรรมการส่งเสริมการจัดการศึกษาทางไกล </v>
      </c>
      <c r="C287" s="213" t="str">
        <f>+[7]ระบบการควบคุมฯ!C563</f>
        <v>20004 69 86184 00000</v>
      </c>
      <c r="D287" s="200">
        <f>+D288</f>
        <v>20000</v>
      </c>
      <c r="E287" s="221">
        <f t="shared" ref="E287:H287" si="77">+E288</f>
        <v>0</v>
      </c>
      <c r="F287" s="221">
        <f t="shared" si="77"/>
        <v>0</v>
      </c>
      <c r="G287" s="221">
        <f t="shared" si="77"/>
        <v>13500</v>
      </c>
      <c r="H287" s="221">
        <f t="shared" si="77"/>
        <v>6500</v>
      </c>
      <c r="I287" s="58"/>
    </row>
    <row r="288" spans="1:9" ht="18.600000000000001" hidden="1" customHeight="1" x14ac:dyDescent="0.25">
      <c r="A288" s="222" t="str">
        <f>+[7]ระบบการควบคุมฯ!A564</f>
        <v>2.1.1</v>
      </c>
      <c r="B288" s="186" t="str">
        <f>+[7]ระบบการควบคุมฯ!B564</f>
        <v xml:space="preserve"> งบดำเนินงาน 69112xx</v>
      </c>
      <c r="C288" s="73" t="str">
        <f>+[7]ระบบการควบคุมฯ!C564</f>
        <v xml:space="preserve">20004 4520 4900 2000000 </v>
      </c>
      <c r="D288" s="206">
        <f>SUM(D289:D290)</f>
        <v>20000</v>
      </c>
      <c r="E288" s="206">
        <f t="shared" ref="E288:H288" si="78">SUM(E289:E290)</f>
        <v>0</v>
      </c>
      <c r="F288" s="206">
        <f t="shared" si="78"/>
        <v>0</v>
      </c>
      <c r="G288" s="206">
        <f t="shared" si="78"/>
        <v>13500</v>
      </c>
      <c r="H288" s="206">
        <f t="shared" si="78"/>
        <v>6500</v>
      </c>
      <c r="I288" s="57"/>
    </row>
    <row r="289" spans="1:9" ht="93" hidden="1" customHeight="1" x14ac:dyDescent="0.25">
      <c r="A289" s="202" t="str">
        <f>+[7]ระบบการควบคุมฯ!A565</f>
        <v>2.1.1.1</v>
      </c>
      <c r="B289" s="500" t="str">
        <f>+[7]ระบบการควบคุมฯ!B565</f>
        <v>ค่าใช้จ่ายในการพัฒนาคุณภาพการจัดการศึกษาทางไกลผ่านดาวเทียม (DLTV) ประจำปีงบประมาณ พ.ศ. 2569</v>
      </c>
      <c r="C289" s="66" t="str">
        <f>+[7]ระบบการควบคุมฯ!C565</f>
        <v>ศธ 04002/ว50939 ลว. 22 ธค 69 โอนครั้งที่ 158</v>
      </c>
      <c r="D289" s="203">
        <f>+[7]ระบบการควบคุมฯ!F565</f>
        <v>20000</v>
      </c>
      <c r="E289" s="204">
        <f>+[7]ระบบการควบคุมฯ!G565+[7]ระบบการควบคุมฯ!H565</f>
        <v>0</v>
      </c>
      <c r="F289" s="204">
        <f>+[7]ระบบการควบคุมฯ!I541+[7]ระบบการควบคุมฯ!J541</f>
        <v>0</v>
      </c>
      <c r="G289" s="204">
        <f>+[7]ระบบการควบคุมฯ!K565+[7]ระบบการควบคุมฯ!L565</f>
        <v>13500</v>
      </c>
      <c r="H289" s="204">
        <f>+D289-E289-F289-G289</f>
        <v>6500</v>
      </c>
      <c r="I289" s="740" t="s">
        <v>277</v>
      </c>
    </row>
    <row r="290" spans="1:9" ht="37.200000000000003" customHeight="1" x14ac:dyDescent="0.25">
      <c r="A290" s="202" t="str">
        <f>+[7]ระบบการควบคุมฯ!A566</f>
        <v>2.1.1.2</v>
      </c>
      <c r="B290" s="66" t="str">
        <f>+[7]ระบบการควบคุมฯ!B566</f>
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</c>
      <c r="C290" s="249" t="str">
        <f>+[7]ระบบการควบคุมฯ!C566</f>
        <v>ศธ 04002/ว1247 ลว.26  มค 68 โอนครั้งที่ 362</v>
      </c>
      <c r="D290" s="249">
        <f>+[7]ระบบการควบคุมฯ!F566</f>
        <v>0</v>
      </c>
      <c r="E290" s="249">
        <f>+[7]ระบบการควบคุมฯ!G566+[7]ระบบการควบคุมฯ!H566</f>
        <v>0</v>
      </c>
      <c r="F290" s="249"/>
      <c r="G290" s="249">
        <f>+[7]ระบบการควบคุมฯ!K566+[7]ระบบการควบคุมฯ!L566</f>
        <v>0</v>
      </c>
      <c r="H290" s="204">
        <f>+D290-E290-F290-G290</f>
        <v>0</v>
      </c>
      <c r="I290" s="223" t="s">
        <v>131</v>
      </c>
    </row>
    <row r="291" spans="1:9" ht="18.600000000000001" customHeight="1" x14ac:dyDescent="0.25">
      <c r="A291" s="518">
        <f>+[7]ระบบการควบคุมฯ!A584</f>
        <v>3</v>
      </c>
      <c r="B291" s="519" t="str">
        <f>+[7]ระบบการควบคุมฯ!B584</f>
        <v>โครงการสร้างโอกาสและลดความเหลื่อมล้ำทางการศึกษาในระดับพื้นที่</v>
      </c>
      <c r="C291" s="519" t="str">
        <f>+[7]ระบบการควบคุมฯ!C584</f>
        <v>20004 4520 6900 2000000</v>
      </c>
      <c r="D291" s="520">
        <f>+D292+D298</f>
        <v>15200</v>
      </c>
      <c r="E291" s="520">
        <f t="shared" ref="E291:H291" si="79">+E292+E298</f>
        <v>0</v>
      </c>
      <c r="F291" s="520">
        <f t="shared" si="79"/>
        <v>0</v>
      </c>
      <c r="G291" s="520">
        <f t="shared" si="79"/>
        <v>800</v>
      </c>
      <c r="H291" s="520">
        <f t="shared" si="79"/>
        <v>14400</v>
      </c>
      <c r="I291" s="521"/>
    </row>
    <row r="292" spans="1:9" ht="18.600000000000001" hidden="1" customHeight="1" x14ac:dyDescent="0.25">
      <c r="A292" s="199">
        <f>+[7]ระบบการควบคุมฯ!A585</f>
        <v>3.1</v>
      </c>
      <c r="B292" s="71" t="str">
        <f>+[7]ระบบการควบคุมฯ!B585</f>
        <v xml:space="preserve">กิจกรรมการยกระดับคุณภาพโรงเรียนขยายโอกาส </v>
      </c>
      <c r="C292" s="213" t="str">
        <f>+[7]ระบบการควบคุมฯ!C585</f>
        <v xml:space="preserve">20004 69 00106 00000 </v>
      </c>
      <c r="D292" s="200">
        <f>+D293</f>
        <v>15200</v>
      </c>
      <c r="E292" s="221">
        <f t="shared" ref="E292:H292" si="80">+E293</f>
        <v>0</v>
      </c>
      <c r="F292" s="221">
        <f t="shared" si="80"/>
        <v>0</v>
      </c>
      <c r="G292" s="221">
        <f t="shared" si="80"/>
        <v>800</v>
      </c>
      <c r="H292" s="221">
        <f t="shared" si="80"/>
        <v>14400</v>
      </c>
      <c r="I292" s="58"/>
    </row>
    <row r="293" spans="1:9" ht="18.600000000000001" hidden="1" customHeight="1" x14ac:dyDescent="0.25">
      <c r="A293" s="205"/>
      <c r="B293" s="186" t="str">
        <f>+[7]ระบบการควบคุมฯ!B586</f>
        <v xml:space="preserve"> งบดำเนินงาน 69112xx</v>
      </c>
      <c r="C293" s="73" t="str">
        <f>+[7]ระบบการควบคุมฯ!C586</f>
        <v>20004 4520 6900 2000000</v>
      </c>
      <c r="D293" s="206">
        <f>SUM(D294:D297)</f>
        <v>15200</v>
      </c>
      <c r="E293" s="206">
        <f t="shared" ref="E293:H293" si="81">SUM(E294:E297)</f>
        <v>0</v>
      </c>
      <c r="F293" s="206">
        <f t="shared" si="81"/>
        <v>0</v>
      </c>
      <c r="G293" s="206">
        <f t="shared" si="81"/>
        <v>800</v>
      </c>
      <c r="H293" s="206">
        <f t="shared" si="81"/>
        <v>14400</v>
      </c>
      <c r="I293" s="57"/>
    </row>
    <row r="294" spans="1:9" ht="34.200000000000003" customHeight="1" x14ac:dyDescent="0.25">
      <c r="A294" s="224" t="str">
        <f>+[7]ระบบการควบคุมฯ!A587</f>
        <v>3.1.1</v>
      </c>
      <c r="B294" s="66" t="str">
        <f>+[7]ระบบการควบคุมฯ!B587</f>
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</c>
      <c r="C294" s="66" t="str">
        <f>+[7]ระบบการควบคุมฯ!C587</f>
        <v>ศธ 04002/ว48831 ลว. 17 พ.ย. 68 โอนครั้งที่ 79</v>
      </c>
      <c r="D294" s="203">
        <f>+[7]ระบบการควบคุมฯ!F587</f>
        <v>1200</v>
      </c>
      <c r="E294" s="204">
        <f>+[7]ระบบการควบคุมฯ!G587+[7]ระบบการควบคุมฯ!H587</f>
        <v>0</v>
      </c>
      <c r="F294" s="204"/>
      <c r="G294" s="204">
        <f>+[7]ระบบการควบคุมฯ!K587+[7]ระบบการควบคุมฯ!L587</f>
        <v>800</v>
      </c>
      <c r="H294" s="204">
        <f>+D294-E294-F294-G294</f>
        <v>400</v>
      </c>
      <c r="I294" s="59" t="s">
        <v>15</v>
      </c>
    </row>
    <row r="295" spans="1:9" ht="18.600000000000001" customHeight="1" x14ac:dyDescent="0.25">
      <c r="A295" s="224" t="str">
        <f>+[7]ระบบการควบคุมฯ!A588</f>
        <v>3.1.2</v>
      </c>
      <c r="B295" s="66" t="str">
        <f>+[7]ระบบการควบคุมฯ!B588</f>
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</c>
      <c r="C295" s="66" t="str">
        <f>+[7]ระบบการควบคุมฯ!C588</f>
        <v>ศธ 04002/ว50787 ลว.22 ธ.ค. 68 โอนครั้งที่ 161</v>
      </c>
      <c r="D295" s="203">
        <f>+[7]ระบบการควบคุมฯ!F588</f>
        <v>14000</v>
      </c>
      <c r="E295" s="204">
        <f>+[7]ระบบการควบคุมฯ!G588+[7]ระบบการควบคุมฯ!H588</f>
        <v>0</v>
      </c>
      <c r="F295" s="204"/>
      <c r="G295" s="204">
        <f>+[7]ระบบการควบคุมฯ!K588+[7]ระบบการควบคุมฯ!L588</f>
        <v>0</v>
      </c>
      <c r="H295" s="204">
        <f>+D295-E295-F295-G295</f>
        <v>14000</v>
      </c>
      <c r="I295" s="59" t="s">
        <v>15</v>
      </c>
    </row>
    <row r="296" spans="1:9" ht="18.600000000000001" customHeight="1" x14ac:dyDescent="0.25">
      <c r="A296" s="224" t="str">
        <f>+[7]ระบบการควบคุมฯ!A589</f>
        <v>3.1.3</v>
      </c>
      <c r="B296" s="66" t="str">
        <f>+[7]ระบบการควบคุมฯ!B589</f>
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</c>
      <c r="C296" s="66" t="str">
        <f>+[7]ระบบการควบคุมฯ!C589</f>
        <v>ศธ 04002/ว2335 ลว.29 พค 68 โอนครั้งที่ 543</v>
      </c>
      <c r="D296" s="203">
        <f>+[7]ระบบการควบคุมฯ!F589</f>
        <v>0</v>
      </c>
      <c r="E296" s="204">
        <f>+[7]ระบบการควบคุมฯ!G589+[7]ระบบการควบคุมฯ!H589</f>
        <v>0</v>
      </c>
      <c r="F296" s="204"/>
      <c r="G296" s="204">
        <f>+[7]ระบบการควบคุมฯ!K589+[7]ระบบการควบคุมฯ!L589</f>
        <v>0</v>
      </c>
      <c r="H296" s="204">
        <f>+D296-E296-F296-G296</f>
        <v>0</v>
      </c>
      <c r="I296" s="60" t="s">
        <v>16</v>
      </c>
    </row>
    <row r="297" spans="1:9" ht="18.600000000000001" customHeight="1" x14ac:dyDescent="0.25">
      <c r="A297" s="224" t="str">
        <f>+[7]ระบบการควบคุมฯ!A590</f>
        <v>3.1.3.1</v>
      </c>
      <c r="B297" s="66" t="str">
        <f>+[7]ระบบการควบคุมฯ!B590</f>
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</c>
      <c r="C297" s="66" t="str">
        <f>+[7]ระบบการควบคุมฯ!C590</f>
        <v>ศธ 04002/ว40620 ลว.17 ก.ค. 68 โอนครั้งที่ 709</v>
      </c>
      <c r="D297" s="203">
        <f>+[7]ระบบการควบคุมฯ!F590</f>
        <v>0</v>
      </c>
      <c r="E297" s="204">
        <f>+[7]ระบบการควบคุมฯ!G590+[7]ระบบการควบคุมฯ!H590</f>
        <v>0</v>
      </c>
      <c r="F297" s="204"/>
      <c r="G297" s="204">
        <f>+[7]ระบบการควบคุมฯ!K590+[7]ระบบการควบคุมฯ!L590</f>
        <v>0</v>
      </c>
      <c r="H297" s="204">
        <f>+D297-E297-F297-G297</f>
        <v>0</v>
      </c>
      <c r="I297" s="60" t="s">
        <v>16</v>
      </c>
    </row>
    <row r="298" spans="1:9" ht="18.600000000000001" customHeight="1" x14ac:dyDescent="0.25">
      <c r="A298" s="199">
        <f>+[7]ระบบการควบคุมฯ!A591</f>
        <v>4</v>
      </c>
      <c r="B298" s="71" t="str">
        <f>+[7]ระบบการควบคุมฯ!B591</f>
        <v>กิจกรรมพัฒนาการจัดการศึกษาโรงเรียนที่ตั้งในพื้นที่ลักษณะพิเศษ</v>
      </c>
      <c r="C298" s="213" t="str">
        <f>+[7]ระบบการควบคุมฯ!C591</f>
        <v>20004 68 00017 00000</v>
      </c>
      <c r="D298" s="200">
        <f>+D299</f>
        <v>0</v>
      </c>
      <c r="E298" s="221">
        <f>+E299</f>
        <v>0</v>
      </c>
      <c r="F298" s="221">
        <f>+F299</f>
        <v>0</v>
      </c>
      <c r="G298" s="221">
        <f>+G299</f>
        <v>0</v>
      </c>
      <c r="H298" s="221">
        <f>+H299</f>
        <v>0</v>
      </c>
      <c r="I298" s="58"/>
    </row>
    <row r="299" spans="1:9" ht="18.600000000000001" customHeight="1" x14ac:dyDescent="0.25">
      <c r="A299" s="205"/>
      <c r="B299" s="186" t="str">
        <f>+[7]ระบบการควบคุมฯ!B592</f>
        <v xml:space="preserve"> งบดำเนินงาน 68112xx</v>
      </c>
      <c r="C299" s="73" t="str">
        <f>+[7]ระบบการควบคุมฯ!C592</f>
        <v xml:space="preserve">20004 42006700 2000000 </v>
      </c>
      <c r="D299" s="206">
        <f>SUM(D300:D301)</f>
        <v>0</v>
      </c>
      <c r="E299" s="206">
        <f>SUM(E300:E301)</f>
        <v>0</v>
      </c>
      <c r="F299" s="206">
        <f>SUM(F300:F301)</f>
        <v>0</v>
      </c>
      <c r="G299" s="206">
        <f>SUM(G300:G301)</f>
        <v>0</v>
      </c>
      <c r="H299" s="206">
        <f>SUM(H300:H301)</f>
        <v>0</v>
      </c>
      <c r="I299" s="57"/>
    </row>
    <row r="300" spans="1:9" ht="18.600000000000001" hidden="1" customHeight="1" x14ac:dyDescent="0.25">
      <c r="A300" s="202">
        <f>+[7]ระบบการควบคุมฯ!A593</f>
        <v>4.0999999999999996</v>
      </c>
      <c r="B300" s="225" t="str">
        <f>+[7]ระบบการควบคุมฯ!B593</f>
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</c>
      <c r="C300" s="66" t="str">
        <f>+[7]ระบบการควบคุมฯ!C593</f>
        <v>ศธ 04002/ว2091 ลว.28 พค 67 โอนครั้งที่ 60</v>
      </c>
      <c r="D300" s="203"/>
      <c r="E300" s="204"/>
      <c r="F300" s="204"/>
      <c r="G300" s="204"/>
      <c r="H300" s="204">
        <f>+D300-E300-F300-G300</f>
        <v>0</v>
      </c>
      <c r="I300" s="223" t="s">
        <v>132</v>
      </c>
    </row>
    <row r="301" spans="1:9" ht="18.600000000000001" customHeight="1" x14ac:dyDescent="0.25">
      <c r="A301" s="202"/>
      <c r="B301" s="66"/>
      <c r="C301" s="66"/>
      <c r="D301" s="203"/>
      <c r="E301" s="204"/>
      <c r="F301" s="204"/>
      <c r="G301" s="204"/>
      <c r="H301" s="204"/>
      <c r="I301" s="59"/>
    </row>
    <row r="302" spans="1:9" ht="18.600000000000001" customHeight="1" x14ac:dyDescent="0.25">
      <c r="A302" s="699">
        <f>+[8]ระบบการควบคุมฯ!A152</f>
        <v>1</v>
      </c>
      <c r="B302" s="700" t="str">
        <f>+[8]ระบบการควบคุมฯ!B152</f>
        <v>งบดำเนินงาน   69112xx</v>
      </c>
      <c r="C302" s="700"/>
      <c r="D302" s="702">
        <f>+D303+D313</f>
        <v>1413729</v>
      </c>
      <c r="E302" s="702">
        <f t="shared" ref="E302:H302" si="82">+E303+E313</f>
        <v>0</v>
      </c>
      <c r="F302" s="702">
        <f t="shared" si="82"/>
        <v>0</v>
      </c>
      <c r="G302" s="702">
        <f t="shared" si="82"/>
        <v>1081238.3999999999</v>
      </c>
      <c r="H302" s="702">
        <f t="shared" si="82"/>
        <v>332490.59999999998</v>
      </c>
      <c r="I302" s="704"/>
    </row>
    <row r="303" spans="1:9" ht="18.600000000000001" hidden="1" customHeight="1" x14ac:dyDescent="0.25">
      <c r="A303" s="197" t="str">
        <f>+[8]ระบบการควบคุมฯ!A153</f>
        <v>3.5.1</v>
      </c>
      <c r="B303" s="207" t="str">
        <f>+[7]ระบบการควบคุมฯ!B600</f>
        <v xml:space="preserve">ผลผลิตผู้จบการศึกษาก่อนประถมศึกษา </v>
      </c>
      <c r="C303" s="226" t="str">
        <f>+[7]ระบบการควบคุมฯ!C601</f>
        <v>20004 3720 1000 2000000</v>
      </c>
      <c r="D303" s="198">
        <f>+D304</f>
        <v>0</v>
      </c>
      <c r="E303" s="198">
        <f t="shared" ref="E303:H304" si="83">+E304</f>
        <v>0</v>
      </c>
      <c r="F303" s="198">
        <f t="shared" si="83"/>
        <v>0</v>
      </c>
      <c r="G303" s="198">
        <f t="shared" si="83"/>
        <v>0</v>
      </c>
      <c r="H303" s="198">
        <f t="shared" si="83"/>
        <v>0</v>
      </c>
      <c r="I303" s="198"/>
    </row>
    <row r="304" spans="1:9" ht="18.600000000000001" hidden="1" customHeight="1" x14ac:dyDescent="0.25">
      <c r="A304" s="205"/>
      <c r="B304" s="186" t="str">
        <f>+[7]ระบบการควบคุมฯ!B598</f>
        <v xml:space="preserve"> งบดำเนินงาน 69112xx</v>
      </c>
      <c r="C304" s="73"/>
      <c r="D304" s="206">
        <f>+D305</f>
        <v>0</v>
      </c>
      <c r="E304" s="206">
        <f t="shared" si="83"/>
        <v>0</v>
      </c>
      <c r="F304" s="206">
        <f t="shared" si="83"/>
        <v>0</v>
      </c>
      <c r="G304" s="206">
        <f t="shared" si="83"/>
        <v>0</v>
      </c>
      <c r="H304" s="206">
        <f t="shared" si="83"/>
        <v>0</v>
      </c>
      <c r="I304" s="57"/>
    </row>
    <row r="305" spans="1:9" ht="18.600000000000001" x14ac:dyDescent="0.25">
      <c r="A305" s="227">
        <f>+[7]ระบบการควบคุมฯ!A644</f>
        <v>1</v>
      </c>
      <c r="B305" s="228" t="str">
        <f>+[7]ระบบการควบคุมฯ!B644</f>
        <v>งบสพฐ.</v>
      </c>
      <c r="C305" s="229"/>
      <c r="D305" s="230">
        <f>+D306+D309</f>
        <v>0</v>
      </c>
      <c r="E305" s="230">
        <f>+E306+E309</f>
        <v>0</v>
      </c>
      <c r="F305" s="230">
        <f>+F306+F309</f>
        <v>0</v>
      </c>
      <c r="G305" s="230">
        <f>+G306+G309</f>
        <v>0</v>
      </c>
      <c r="H305" s="230">
        <f>+H306+H309</f>
        <v>0</v>
      </c>
      <c r="I305" s="61"/>
    </row>
    <row r="306" spans="1:9" ht="55.8" hidden="1" customHeight="1" x14ac:dyDescent="0.25">
      <c r="A306" s="199">
        <f>+[7]ระบบการควบคุมฯ!A605</f>
        <v>1.1000000000000001</v>
      </c>
      <c r="B306" s="71" t="str">
        <f>+[7]ระบบการควบคุมฯ!B605</f>
        <v xml:space="preserve">กิจกรรมการจัดการศึกษาก่อนประถมศึกษา  </v>
      </c>
      <c r="C306" s="213" t="str">
        <f>+[7]ระบบการควบคุมฯ!C605</f>
        <v>20004 68 05162 00000</v>
      </c>
      <c r="D306" s="200">
        <f>+D308</f>
        <v>0</v>
      </c>
      <c r="E306" s="200">
        <f>+E308</f>
        <v>0</v>
      </c>
      <c r="F306" s="200">
        <f>+F308</f>
        <v>0</v>
      </c>
      <c r="G306" s="200">
        <f>+G308</f>
        <v>0</v>
      </c>
      <c r="H306" s="200">
        <f>+H308</f>
        <v>0</v>
      </c>
      <c r="I306" s="58"/>
    </row>
    <row r="307" spans="1:9" ht="18.600000000000001" hidden="1" customHeight="1" x14ac:dyDescent="0.25">
      <c r="A307" s="205"/>
      <c r="B307" s="186" t="str">
        <f>+[7]ระบบการควบคุมฯ!B607</f>
        <v xml:space="preserve"> งบดำเนินงาน 69112xx</v>
      </c>
      <c r="C307" s="170">
        <f>+[7]ระบบการควบคุมฯ!C681</f>
        <v>0</v>
      </c>
      <c r="D307" s="206">
        <f>+D308</f>
        <v>0</v>
      </c>
      <c r="E307" s="206">
        <f t="shared" ref="E307:H309" si="84">+E308</f>
        <v>0</v>
      </c>
      <c r="F307" s="206">
        <f t="shared" si="84"/>
        <v>0</v>
      </c>
      <c r="G307" s="206">
        <f t="shared" si="84"/>
        <v>0</v>
      </c>
      <c r="H307" s="206">
        <f t="shared" si="84"/>
        <v>0</v>
      </c>
      <c r="I307" s="57"/>
    </row>
    <row r="308" spans="1:9" ht="93" hidden="1" customHeight="1" x14ac:dyDescent="0.25">
      <c r="A308" s="231"/>
      <c r="B308" s="232"/>
      <c r="C308" s="232">
        <f>+[7]ระบบการควบคุมฯ!C645</f>
        <v>0</v>
      </c>
      <c r="D308" s="204">
        <f>+[7]ระบบการควบคุมฯ!F645</f>
        <v>0</v>
      </c>
      <c r="E308" s="204">
        <f>+[7]ระบบการควบคุมฯ!G645+[7]ระบบการควบคุมฯ!H645</f>
        <v>0</v>
      </c>
      <c r="F308" s="204">
        <f>+[7]ระบบการควบคุมฯ!I645+[7]ระบบการควบคุมฯ!J645</f>
        <v>0</v>
      </c>
      <c r="G308" s="204">
        <f>+[7]ระบบการควบคุมฯ!K645+[7]ระบบการควบคุมฯ!L645</f>
        <v>0</v>
      </c>
      <c r="H308" s="204">
        <f>+D308-E308-F308-G308</f>
        <v>0</v>
      </c>
      <c r="I308" s="60"/>
    </row>
    <row r="309" spans="1:9" ht="186" hidden="1" customHeight="1" x14ac:dyDescent="0.25">
      <c r="A309" s="199">
        <f>+[7]ระบบการควบคุมฯ!A683</f>
        <v>1.2</v>
      </c>
      <c r="B309" s="71" t="str">
        <f>+[7]ระบบการควบคุมฯ!B683</f>
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</c>
      <c r="C309" s="213" t="str">
        <f>+[7]ระบบการควบคุมฯ!C683</f>
        <v>20004 67 00080  00000</v>
      </c>
      <c r="D309" s="200">
        <f>+D310</f>
        <v>0</v>
      </c>
      <c r="E309" s="200">
        <f t="shared" si="84"/>
        <v>0</v>
      </c>
      <c r="F309" s="200">
        <f t="shared" si="84"/>
        <v>0</v>
      </c>
      <c r="G309" s="200">
        <f t="shared" si="84"/>
        <v>0</v>
      </c>
      <c r="H309" s="200">
        <f t="shared" si="84"/>
        <v>0</v>
      </c>
      <c r="I309" s="58"/>
    </row>
    <row r="310" spans="1:9" ht="18.600000000000001" hidden="1" customHeight="1" x14ac:dyDescent="0.25">
      <c r="A310" s="205"/>
      <c r="B310" s="186" t="str">
        <f>+[7]ระบบการควบคุมฯ!B684</f>
        <v xml:space="preserve"> งบดำเนินงาน 69112xx</v>
      </c>
      <c r="C310" s="73" t="str">
        <f>+[7]ระบบการควบคุมฯ!C684</f>
        <v>20004 3720 1000 2000000</v>
      </c>
      <c r="D310" s="206">
        <f>SUM(D311:D312)</f>
        <v>0</v>
      </c>
      <c r="E310" s="206">
        <f t="shared" ref="E310:H310" si="85">SUM(E311:E312)</f>
        <v>0</v>
      </c>
      <c r="F310" s="206">
        <f t="shared" si="85"/>
        <v>0</v>
      </c>
      <c r="G310" s="206">
        <f t="shared" si="85"/>
        <v>0</v>
      </c>
      <c r="H310" s="206">
        <f t="shared" si="85"/>
        <v>0</v>
      </c>
      <c r="I310" s="57"/>
    </row>
    <row r="311" spans="1:9" ht="18.600000000000001" hidden="1" customHeight="1" x14ac:dyDescent="0.25">
      <c r="A311" s="202" t="str">
        <f>+[7]ระบบการควบคุมฯ!A685</f>
        <v>1.2.1</v>
      </c>
      <c r="B311" s="47" t="str">
        <f>+[7]ระบบการควบคุมฯ!B685</f>
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</c>
      <c r="C311" s="47" t="str">
        <f>+[7]ระบบการควบคุมฯ!C685</f>
        <v>ที่ ศธ04002/ว5680 ลว 20 ธค 66 ครั้งที่ 100</v>
      </c>
      <c r="D311" s="203"/>
      <c r="E311" s="204"/>
      <c r="F311" s="204"/>
      <c r="G311" s="204"/>
      <c r="H311" s="204">
        <f>+D311-E311-F311-G311</f>
        <v>0</v>
      </c>
      <c r="I311" s="69" t="s">
        <v>125</v>
      </c>
    </row>
    <row r="312" spans="1:9" ht="55.8" hidden="1" customHeight="1" x14ac:dyDescent="0.25">
      <c r="A312" s="202" t="str">
        <f>+[7]ระบบการควบคุมฯ!A686</f>
        <v>1.2.2</v>
      </c>
      <c r="B312" s="47" t="str">
        <f>+[7]ระบบการควบคุมฯ!B686</f>
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</c>
      <c r="C312" s="47" t="str">
        <f>+[7]ระบบการควบคุมฯ!C686</f>
        <v>ที่ ศธ04002/ว3094 ลว 18 กค 67 ครั้งที่ 230</v>
      </c>
      <c r="D312" s="203"/>
      <c r="E312" s="204"/>
      <c r="F312" s="204"/>
      <c r="G312" s="204"/>
      <c r="H312" s="204">
        <f>+D312-E312-F312-G312</f>
        <v>0</v>
      </c>
      <c r="I312" s="233" t="s">
        <v>133</v>
      </c>
    </row>
    <row r="313" spans="1:9" ht="18.600000000000001" hidden="1" customHeight="1" x14ac:dyDescent="0.25">
      <c r="A313" s="705">
        <f>+[7]ระบบการควบคุมฯ!A691</f>
        <v>0</v>
      </c>
      <c r="B313" s="207" t="str">
        <f>+[7]ระบบการควบคุมฯ!B691</f>
        <v>ผลผลิตผู้จบการศึกษาขั้นพื้นฐาน</v>
      </c>
      <c r="C313" s="234" t="str">
        <f>+[7]ระบบการควบคุมฯ!C691</f>
        <v>20004 3720 1000 2000000</v>
      </c>
      <c r="D313" s="198">
        <f>+D314+D318+D324+D328+D330+D346+D350+D357+D361+D369+D391+D396+D398+D402+D411+D418+D426+D432</f>
        <v>1413729</v>
      </c>
      <c r="E313" s="198">
        <f t="shared" ref="E313:H313" si="86">+E314+E318+E324+E328+E330+E346+E350+E357+E361+E369+E391+E396+E398+E402+E411+E418+E426+E432</f>
        <v>0</v>
      </c>
      <c r="F313" s="198">
        <f t="shared" si="86"/>
        <v>0</v>
      </c>
      <c r="G313" s="198">
        <f t="shared" si="86"/>
        <v>1081238.3999999999</v>
      </c>
      <c r="H313" s="198">
        <f t="shared" si="86"/>
        <v>332490.59999999998</v>
      </c>
      <c r="I313" s="198"/>
    </row>
    <row r="314" spans="1:9" ht="74.400000000000006" hidden="1" customHeight="1" x14ac:dyDescent="0.25">
      <c r="A314" s="199">
        <f>+[7]ระบบการควบคุมฯ!A697</f>
        <v>1.1000000000000001</v>
      </c>
      <c r="B314" s="71" t="str">
        <f>+[7]ระบบการควบคุมฯ!B697</f>
        <v>กิจกรรมการยกระดับคุณภาพการศึกษาตามแนวทางโครงการบ้านนักวิทยาศาสตร์น้อยประเทศไทย</v>
      </c>
      <c r="C314" s="235" t="str">
        <f>+[7]ระบบการควบคุมฯ!C697</f>
        <v>20004 69 00080 00000</v>
      </c>
      <c r="D314" s="200">
        <f>+D315</f>
        <v>0</v>
      </c>
      <c r="E314" s="200">
        <f t="shared" ref="E314:H314" si="87">+E315</f>
        <v>0</v>
      </c>
      <c r="F314" s="200">
        <f t="shared" si="87"/>
        <v>0</v>
      </c>
      <c r="G314" s="200">
        <f t="shared" si="87"/>
        <v>0</v>
      </c>
      <c r="H314" s="200">
        <f t="shared" si="87"/>
        <v>0</v>
      </c>
      <c r="I314" s="58"/>
    </row>
    <row r="315" spans="1:9" ht="18.600000000000001" x14ac:dyDescent="0.25">
      <c r="A315" s="205"/>
      <c r="B315" s="186" t="str">
        <f>+[7]ระบบการควบคุมฯ!B684</f>
        <v xml:space="preserve"> งบดำเนินงาน 69112xx</v>
      </c>
      <c r="C315" s="170" t="str">
        <f>+[7]ระบบการควบคุมฯ!C684</f>
        <v>20004 3720 1000 2000000</v>
      </c>
      <c r="D315" s="206">
        <f>SUM(D316:D317)</f>
        <v>0</v>
      </c>
      <c r="E315" s="206">
        <f t="shared" ref="E315:H315" si="88">SUM(E316:E317)</f>
        <v>0</v>
      </c>
      <c r="F315" s="206">
        <f t="shared" si="88"/>
        <v>0</v>
      </c>
      <c r="G315" s="206">
        <f t="shared" si="88"/>
        <v>0</v>
      </c>
      <c r="H315" s="206">
        <f t="shared" si="88"/>
        <v>0</v>
      </c>
      <c r="I315" s="57"/>
    </row>
    <row r="316" spans="1:9" ht="167.4" x14ac:dyDescent="0.25">
      <c r="A316" s="246" t="str">
        <f>+[7]ระบบการควบคุมฯ!A699</f>
        <v>1.1.1</v>
      </c>
      <c r="B316" s="47" t="str">
        <f>+[7]ระบบการควบคุมฯ!B699</f>
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</c>
      <c r="C316" s="47" t="str">
        <f>+[7]ระบบการควบคุมฯ!C699</f>
        <v>ที่ ศธ04002/ว5967 ลว 11 ธค 67 ครั้งที่ 119</v>
      </c>
      <c r="D316" s="643">
        <f>+[7]ระบบการควบคุมฯ!F699</f>
        <v>0</v>
      </c>
      <c r="E316" s="204">
        <f>+[7]ระบบการควบคุมฯ!G699+[7]ระบบการควบคุมฯ!H699</f>
        <v>0</v>
      </c>
      <c r="F316" s="203">
        <f>+[7]ระบบการควบคุมฯ!I699+[7]ระบบการควบคุมฯ!J699</f>
        <v>0</v>
      </c>
      <c r="G316" s="204">
        <f>+[7]ระบบการควบคุมฯ!K699+[7]ระบบการควบคุมฯ!L699</f>
        <v>0</v>
      </c>
      <c r="H316" s="203">
        <f>+D316-E316-F316-G316</f>
        <v>0</v>
      </c>
      <c r="I316" s="525" t="s">
        <v>48</v>
      </c>
    </row>
    <row r="317" spans="1:9" ht="37.200000000000003" hidden="1" customHeight="1" x14ac:dyDescent="0.25">
      <c r="A317" s="246" t="str">
        <f>+[7]ระบบการควบคุมฯ!A700</f>
        <v>1.1.2</v>
      </c>
      <c r="B317" s="47" t="str">
        <f>+[7]ระบบการควบคุมฯ!B700</f>
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</c>
      <c r="C317" s="47" t="str">
        <f>+[7]ระบบการควบคุมฯ!C700</f>
        <v>ที่ ศธ04002/ว2449 ลว 6 มิ.ย. 68 ครั้งที่ 560</v>
      </c>
      <c r="D317" s="643">
        <f>+[7]ระบบการควบคุมฯ!F700</f>
        <v>0</v>
      </c>
      <c r="E317" s="204">
        <f>+[7]ระบบการควบคุมฯ!G700+[7]ระบบการควบคุมฯ!H700</f>
        <v>0</v>
      </c>
      <c r="F317" s="203">
        <f>+[7]ระบบการควบคุมฯ!I700+[7]ระบบการควบคุมฯ!J700</f>
        <v>0</v>
      </c>
      <c r="G317" s="204">
        <f>+[7]ระบบการควบคุมฯ!K700+[7]ระบบการควบคุมฯ!L700</f>
        <v>0</v>
      </c>
      <c r="H317" s="203">
        <f>+D317-E317-F317-G317</f>
        <v>0</v>
      </c>
      <c r="I317" s="60" t="s">
        <v>204</v>
      </c>
    </row>
    <row r="318" spans="1:9" ht="18.600000000000001" hidden="1" customHeight="1" x14ac:dyDescent="0.25">
      <c r="A318" s="199">
        <f>+[7]ระบบการควบคุมฯ!A702</f>
        <v>1.2</v>
      </c>
      <c r="B318" s="71" t="str">
        <f>+[7]ระบบการควบคุมฯ!B702</f>
        <v>กิจกรรมการสนับสนุนการศึกษาขั้นพื้นฐาน</v>
      </c>
      <c r="C318" s="235" t="str">
        <f>+[7]ระบบการควบคุมฯ!C702</f>
        <v>20004 69 00146 00000</v>
      </c>
      <c r="D318" s="200">
        <f>+D319</f>
        <v>659302</v>
      </c>
      <c r="E318" s="200">
        <f t="shared" ref="E318:H318" si="89">+E319</f>
        <v>0</v>
      </c>
      <c r="F318" s="200">
        <f t="shared" si="89"/>
        <v>0</v>
      </c>
      <c r="G318" s="200">
        <f t="shared" si="89"/>
        <v>657821.4</v>
      </c>
      <c r="H318" s="200">
        <f t="shared" si="89"/>
        <v>1480.5999999999767</v>
      </c>
      <c r="I318" s="58"/>
    </row>
    <row r="319" spans="1:9" ht="18.600000000000001" customHeight="1" x14ac:dyDescent="0.25">
      <c r="A319" s="205"/>
      <c r="B319" s="186" t="str">
        <f>+[7]ระบบการควบคุมฯ!B703</f>
        <v xml:space="preserve"> งบดำเนินงาน 69112xx </v>
      </c>
      <c r="C319" s="170" t="str">
        <f>+[7]ระบบการควบคุมฯ!C703</f>
        <v>20004 3720 1000 2000000</v>
      </c>
      <c r="D319" s="206">
        <f>SUM(D320:D323)</f>
        <v>659302</v>
      </c>
      <c r="E319" s="206">
        <f t="shared" ref="E319:H319" si="90">SUM(E320:E323)</f>
        <v>0</v>
      </c>
      <c r="F319" s="206">
        <f t="shared" si="90"/>
        <v>0</v>
      </c>
      <c r="G319" s="206">
        <f t="shared" si="90"/>
        <v>657821.4</v>
      </c>
      <c r="H319" s="206">
        <f t="shared" si="90"/>
        <v>1480.5999999999767</v>
      </c>
      <c r="I319" s="57"/>
    </row>
    <row r="320" spans="1:9" ht="55.8" x14ac:dyDescent="0.25">
      <c r="A320" s="246" t="str">
        <f>+[7]ระบบการควบคุมฯ!A704</f>
        <v>1.2.1</v>
      </c>
      <c r="B320" s="47" t="str">
        <f>+[7]ระบบการควบคุมฯ!B704</f>
        <v xml:space="preserve">ค่าเช่าใช้บริการสัญญาณอินเทอร์เน็ต </v>
      </c>
      <c r="C320" s="238">
        <f>+[7]ระบบการควบคุมฯ!C704</f>
        <v>0</v>
      </c>
      <c r="D320" s="643">
        <f>+[7]ระบบการควบคุมฯ!F704</f>
        <v>649302</v>
      </c>
      <c r="E320" s="204">
        <f>+[7]ระบบการควบคุมฯ!G704+[7]ระบบการควบคุมฯ!H704</f>
        <v>0</v>
      </c>
      <c r="F320" s="203">
        <f>+[7]ระบบการควบคุมฯ!I704+[7]ระบบการควบคุมฯ!J704</f>
        <v>0</v>
      </c>
      <c r="G320" s="204">
        <f>+[7]ระบบการควบคุมฯ!K704+[7]ระบบการควบคุมฯ!L704</f>
        <v>649301.4</v>
      </c>
      <c r="H320" s="203">
        <f>+D320-E320-F320-G320</f>
        <v>0.59999999997671694</v>
      </c>
      <c r="I320" s="525" t="s">
        <v>14</v>
      </c>
    </row>
    <row r="321" spans="1:9" ht="37.200000000000003" x14ac:dyDescent="0.25">
      <c r="A321" s="459" t="str">
        <f>+[7]ระบบการควบคุมฯ!A705</f>
        <v>1)</v>
      </c>
      <c r="B321" s="47" t="str">
        <f>+[7]ระบบการควบคุมฯ!B705</f>
        <v xml:space="preserve">ค่าเช่าใช้บริการสัญญาณอินเทอร์เน็ต 6 เดือน (ตุลาคม 2568 – มีนาคม 2569)   649,302.-บาท </v>
      </c>
      <c r="C321" s="47" t="str">
        <f>+[7]ระบบการควบคุมฯ!C705</f>
        <v>ศธ 04002/ว1923   ลว. 4 ก.พ. 69/ โอนครั้งที่ 277</v>
      </c>
      <c r="D321" s="643">
        <f>+[7]ระบบการควบคุมฯ!F705</f>
        <v>0</v>
      </c>
      <c r="E321" s="204">
        <f>+[7]ระบบการควบคุมฯ!G705+[7]ระบบการควบคุมฯ!H705</f>
        <v>0</v>
      </c>
      <c r="F321" s="203">
        <f>+[7]ระบบการควบคุมฯ!I705+[7]ระบบการควบคุมฯ!J705</f>
        <v>0</v>
      </c>
      <c r="G321" s="204">
        <f>+[7]ระบบการควบคุมฯ!K705+[7]ระบบการควบคุมฯ!L705</f>
        <v>0</v>
      </c>
      <c r="H321" s="203">
        <f>+D321-E321-F321-G321</f>
        <v>0</v>
      </c>
      <c r="I321" s="60"/>
    </row>
    <row r="322" spans="1:9" ht="37.200000000000003" x14ac:dyDescent="0.25">
      <c r="A322" s="459" t="str">
        <f>+[7]ระบบการควบคุมฯ!A706</f>
        <v>2)</v>
      </c>
      <c r="B322" s="47" t="str">
        <f>+[7]ระบบการควบคุมฯ!B706</f>
        <v>ค่าเช่าใช้บริการสัญญาณอินเทอร์เน็ต  9 เดือน (มกราคม - กันยายน 2568) 973,953 บาท</v>
      </c>
      <c r="C322" s="47" t="str">
        <f>+[7]ระบบการควบคุมฯ!C706</f>
        <v>ศธ 04002/ว6222 ลว. 25 ธค 67 โอนครั้งที่ 160</v>
      </c>
      <c r="D322" s="643">
        <f>+[7]ระบบการควบคุมฯ!F706</f>
        <v>0</v>
      </c>
      <c r="E322" s="204">
        <f>+[7]ระบบการควบคุมฯ!G706+[7]ระบบการควบคุมฯ!H706</f>
        <v>0</v>
      </c>
      <c r="F322" s="203">
        <f>+[7]ระบบการควบคุมฯ!I706+[7]ระบบการควบคุมฯ!J706</f>
        <v>0</v>
      </c>
      <c r="G322" s="204">
        <f>+[7]ระบบการควบคุมฯ!K706+[7]ระบบการควบคุมฯ!L706</f>
        <v>0</v>
      </c>
      <c r="H322" s="203">
        <f>+D322-E322-F322-G322</f>
        <v>0</v>
      </c>
      <c r="I322" s="60"/>
    </row>
    <row r="323" spans="1:9" ht="93" hidden="1" customHeight="1" x14ac:dyDescent="0.25">
      <c r="A323" s="459" t="str">
        <f>+[7]ระบบการควบคุมฯ!A707</f>
        <v>1.2.2</v>
      </c>
      <c r="B323" s="47" t="str">
        <f>+[7]ระบบการควบคุมฯ!B707</f>
        <v xml:space="preserve">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</c>
      <c r="C323" s="47" t="str">
        <f>+[7]ระบบการควบคุมฯ!C707</f>
        <v>ศธ 04002/ว2323 ลว. 11 ก.พ.69 โอนครั้งที่ 292</v>
      </c>
      <c r="D323" s="643">
        <f>+[7]ระบบการควบคุมฯ!F707</f>
        <v>10000</v>
      </c>
      <c r="E323" s="204">
        <f>+[7]ระบบการควบคุมฯ!G707+[7]ระบบการควบคุมฯ!H707</f>
        <v>0</v>
      </c>
      <c r="F323" s="203">
        <f>+[7]ระบบการควบคุมฯ!I707+[7]ระบบการควบคุมฯ!J707</f>
        <v>0</v>
      </c>
      <c r="G323" s="204">
        <f>+[7]ระบบการควบคุมฯ!K707+[7]ระบบการควบคุมฯ!L707</f>
        <v>8520</v>
      </c>
      <c r="H323" s="203">
        <f>+D323-E323-F323-G323</f>
        <v>1480</v>
      </c>
      <c r="I323" s="60"/>
    </row>
    <row r="324" spans="1:9" ht="37.200000000000003" hidden="1" customHeight="1" x14ac:dyDescent="0.25">
      <c r="A324" s="199">
        <f>+[7]ระบบการควบคุมฯ!A708</f>
        <v>1.3</v>
      </c>
      <c r="B324" s="71" t="str">
        <f>+[7]ระบบการควบคุมฯ!B708</f>
        <v>กิจกรรมส่งเสริมการอ่าน</v>
      </c>
      <c r="C324" s="235" t="str">
        <f>+[7]ระบบการควบคุมฯ!C708</f>
        <v>20004 69 00147 00000</v>
      </c>
      <c r="D324" s="200">
        <f>+D325</f>
        <v>10000</v>
      </c>
      <c r="E324" s="200">
        <f t="shared" ref="E324:H324" si="91">+E325</f>
        <v>0</v>
      </c>
      <c r="F324" s="200">
        <f t="shared" si="91"/>
        <v>0</v>
      </c>
      <c r="G324" s="200">
        <f t="shared" si="91"/>
        <v>0</v>
      </c>
      <c r="H324" s="200">
        <f t="shared" si="91"/>
        <v>10000</v>
      </c>
      <c r="I324" s="58"/>
    </row>
    <row r="325" spans="1:9" ht="74.400000000000006" hidden="1" customHeight="1" x14ac:dyDescent="0.25">
      <c r="A325" s="205"/>
      <c r="B325" s="186" t="str">
        <f>+[7]ระบบการควบคุมฯ!B710</f>
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</c>
      <c r="C325" s="170" t="str">
        <f>+C310</f>
        <v>20004 3720 1000 2000000</v>
      </c>
      <c r="D325" s="206">
        <f>SUM(D326:D327)</f>
        <v>10000</v>
      </c>
      <c r="E325" s="206">
        <f t="shared" ref="E325:H325" si="92">SUM(E326:E327)</f>
        <v>0</v>
      </c>
      <c r="F325" s="206">
        <f t="shared" si="92"/>
        <v>0</v>
      </c>
      <c r="G325" s="206">
        <f t="shared" si="92"/>
        <v>0</v>
      </c>
      <c r="H325" s="206">
        <f t="shared" si="92"/>
        <v>10000</v>
      </c>
      <c r="I325" s="57"/>
    </row>
    <row r="326" spans="1:9" ht="18.600000000000001" hidden="1" customHeight="1" x14ac:dyDescent="0.25">
      <c r="A326" s="202" t="str">
        <f>+[7]ระบบการควบคุมฯ!A711</f>
        <v>1.3.1</v>
      </c>
      <c r="B326" s="66">
        <f>+[7]ระบบการควบคุมฯ!B711</f>
        <v>0</v>
      </c>
      <c r="C326" s="66">
        <f>+[7]ระบบการควบคุมฯ!C711</f>
        <v>0</v>
      </c>
      <c r="D326" s="203">
        <f>+[7]ระบบการควบคุมฯ!F711</f>
        <v>0</v>
      </c>
      <c r="E326" s="204">
        <f>+[7]ระบบการควบคุมฯ!G711+[7]ระบบการควบคุมฯ!H711</f>
        <v>0</v>
      </c>
      <c r="F326" s="204">
        <f>+[7]ระบบการควบคุมฯ!I711+[7]ระบบการควบคุมฯ!J711</f>
        <v>0</v>
      </c>
      <c r="G326" s="204">
        <f>+[7]ระบบการควบคุมฯ!K711+[7]ระบบการควบคุมฯ!L711</f>
        <v>0</v>
      </c>
      <c r="H326" s="203">
        <f>+[7]ระบบการควบคุมฯ!J711</f>
        <v>0</v>
      </c>
      <c r="I326" s="60" t="s">
        <v>48</v>
      </c>
    </row>
    <row r="327" spans="1:9" ht="18.600000000000001" hidden="1" customHeight="1" x14ac:dyDescent="0.25">
      <c r="A327" s="202" t="str">
        <f>+[7]ระบบการควบคุมฯ!A710</f>
        <v>1.3.1</v>
      </c>
      <c r="B327" s="66" t="str">
        <f>+[7]ระบบการควบคุมฯ!B710</f>
        <v>ค่าใช้จ่ายสำหรับดำเนินโครงการส่งเสริมการอ่านตามรอยพระราชจริยวัตร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2569</v>
      </c>
      <c r="C327" s="66" t="str">
        <f>+[7]ระบบการควบคุมฯ!C710</f>
        <v>ศธ04002/ว3738 ลว. 4 มี.ค. 69 ครั้งที่ 341</v>
      </c>
      <c r="D327" s="203">
        <f>+[7]ระบบการควบคุมฯ!F710</f>
        <v>10000</v>
      </c>
      <c r="E327" s="204">
        <f>+[7]ระบบการควบคุมฯ!G710+[7]ระบบการควบคุมฯ!H710</f>
        <v>0</v>
      </c>
      <c r="F327" s="204">
        <f>+[7]ระบบการควบคุมฯ!I710+[7]ระบบการควบคุมฯ!J710</f>
        <v>0</v>
      </c>
      <c r="G327" s="204">
        <f>+[7]ระบบการควบคุมฯ!K710+[7]ระบบการควบคุมฯ!L710</f>
        <v>0</v>
      </c>
      <c r="H327" s="204">
        <f t="shared" ref="H327" si="93">+D327-E327-F327-G327</f>
        <v>10000</v>
      </c>
      <c r="I327" s="60" t="s">
        <v>48</v>
      </c>
    </row>
    <row r="328" spans="1:9" ht="74.400000000000006" hidden="1" customHeight="1" x14ac:dyDescent="0.25">
      <c r="A328" s="236">
        <f>+[7]ระบบการควบคุมฯ!A712</f>
        <v>1.4</v>
      </c>
      <c r="B328" s="71" t="str">
        <f>+[7]ระบบการควบคุมฯ!B712</f>
        <v>กิจกรรมการบริหารจัดการในเขตพื้นที่การศึกษา</v>
      </c>
      <c r="C328" s="235" t="str">
        <f>+[7]ระบบการควบคุมฯ!C712</f>
        <v>20004 69 00148 00000</v>
      </c>
      <c r="D328" s="200">
        <f>+D329</f>
        <v>0</v>
      </c>
      <c r="E328" s="200">
        <f>+E329</f>
        <v>0</v>
      </c>
      <c r="F328" s="200">
        <f>+F329</f>
        <v>0</v>
      </c>
      <c r="G328" s="200">
        <f>+G329</f>
        <v>0</v>
      </c>
      <c r="H328" s="200">
        <f>+H329</f>
        <v>0</v>
      </c>
      <c r="I328" s="72" t="s">
        <v>26</v>
      </c>
    </row>
    <row r="329" spans="1:9" ht="18.600000000000001" hidden="1" customHeight="1" x14ac:dyDescent="0.25">
      <c r="A329" s="205"/>
      <c r="B329" s="186" t="str">
        <f>+[7]ระบบการควบคุมฯ!B714</f>
        <v xml:space="preserve"> งบดำเนินงาน 69112xx </v>
      </c>
      <c r="C329" s="170" t="str">
        <f>+C313</f>
        <v>20004 3720 1000 2000000</v>
      </c>
      <c r="D329" s="206"/>
      <c r="E329" s="206"/>
      <c r="F329" s="206"/>
      <c r="G329" s="206"/>
      <c r="H329" s="206"/>
      <c r="I329" s="57"/>
    </row>
    <row r="330" spans="1:9" ht="93" hidden="1" customHeight="1" x14ac:dyDescent="0.25">
      <c r="A330" s="236">
        <f>+[7]ระบบการควบคุมฯ!A834</f>
        <v>1.5</v>
      </c>
      <c r="B330" s="71" t="str">
        <f>+[7]ระบบการควบคุมฯ!B834</f>
        <v>กิจกรรมการจัดการศึกษาประถมศึกษาสำหรับโรงเรียนปกติ</v>
      </c>
      <c r="C330" s="237" t="str">
        <f>+[7]ระบบการควบคุมฯ!C834</f>
        <v>20004 69 05164 00000</v>
      </c>
      <c r="D330" s="200">
        <f>+D331</f>
        <v>341212</v>
      </c>
      <c r="E330" s="200">
        <f>+E331</f>
        <v>0</v>
      </c>
      <c r="F330" s="200">
        <f>+F331</f>
        <v>0</v>
      </c>
      <c r="G330" s="200">
        <f>+G331</f>
        <v>303212</v>
      </c>
      <c r="H330" s="200">
        <f>+H331</f>
        <v>38000</v>
      </c>
      <c r="I330" s="58"/>
    </row>
    <row r="331" spans="1:9" ht="167.4" hidden="1" customHeight="1" x14ac:dyDescent="0.25">
      <c r="A331" s="205"/>
      <c r="B331" s="186" t="str">
        <f>+[7]ระบบการควบคุมฯ!B835</f>
        <v>งบดำเนินงาน  69112xx</v>
      </c>
      <c r="C331" s="170"/>
      <c r="D331" s="206">
        <f>SUM(D332:D340)</f>
        <v>341212</v>
      </c>
      <c r="E331" s="206">
        <f t="shared" ref="E331:H331" si="94">SUM(E332:E340)</f>
        <v>0</v>
      </c>
      <c r="F331" s="206">
        <f t="shared" si="94"/>
        <v>0</v>
      </c>
      <c r="G331" s="206">
        <f t="shared" si="94"/>
        <v>303212</v>
      </c>
      <c r="H331" s="206">
        <f t="shared" si="94"/>
        <v>38000</v>
      </c>
      <c r="I331" s="57"/>
    </row>
    <row r="332" spans="1:9" ht="18.600000000000001" hidden="1" customHeight="1" x14ac:dyDescent="0.25">
      <c r="A332" s="202" t="str">
        <f>+[7]ระบบการควบคุมฯ!A899</f>
        <v>1)</v>
      </c>
      <c r="B332" s="66" t="str">
        <f>+[7]ระบบการควบคุมฯ!B899</f>
        <v xml:space="preserve">ค่าตอบแทนวิทยากรสอนอิสลามศึกษารายชั่วโมง </v>
      </c>
      <c r="C332" s="66"/>
      <c r="D332" s="203">
        <f>+[7]ระบบการควบคุมฯ!F899</f>
        <v>312000</v>
      </c>
      <c r="E332" s="204">
        <f>+[7]ระบบการควบคุมฯ!G899+[7]ระบบการควบคุมฯ!H899</f>
        <v>0</v>
      </c>
      <c r="F332" s="204">
        <f>+[7]ระบบการควบคุมฯ!I899+[7]ระบบการควบคุมฯ!J899</f>
        <v>0</v>
      </c>
      <c r="G332" s="204">
        <f>+[7]ระบบการควบคุมฯ!K899+[7]ระบบการควบคุมฯ!L899</f>
        <v>274000</v>
      </c>
      <c r="H332" s="204">
        <f t="shared" ref="H332:H345" si="95">+D332-E332-F332-G332</f>
        <v>38000</v>
      </c>
      <c r="I332" s="841" t="s">
        <v>14</v>
      </c>
    </row>
    <row r="333" spans="1:9" ht="18.600000000000001" hidden="1" customHeight="1" x14ac:dyDescent="0.25">
      <c r="A333" s="202" t="str">
        <f>+[7]ระบบการควบคุมฯ!A900</f>
        <v>1.1)</v>
      </c>
      <c r="B333" s="66" t="str">
        <f>+[7]ระบบการควบคุมฯ!B900</f>
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</c>
      <c r="C333" s="66" t="str">
        <f>+[7]ระบบการควบคุมฯ!C900</f>
        <v>ศธ 04002/ว50200 ลว 9 ธ.ค. 68 โอนครั้งที่ 134</v>
      </c>
      <c r="D333" s="203"/>
      <c r="E333" s="204"/>
      <c r="F333" s="204"/>
      <c r="G333" s="204"/>
      <c r="H333" s="204"/>
      <c r="I333" s="841"/>
    </row>
    <row r="334" spans="1:9" ht="130.19999999999999" hidden="1" customHeight="1" x14ac:dyDescent="0.25">
      <c r="A334" s="202" t="str">
        <f>+[7]ระบบการควบคุมฯ!A902</f>
        <v>1.2)</v>
      </c>
      <c r="B334" s="66" t="str">
        <f>+[7]ระบบการควบคุมฯ!B902</f>
        <v>ค่าขนย้ายสิ่งของส่วนตัวในการเดินทางไปราชการประจำของข้าราชการ</v>
      </c>
      <c r="C334" s="66" t="str">
        <f>+[7]ระบบการควบคุมฯ!C902</f>
        <v>ศธ 04002/ว2956  ลว 19 กุมภาพันธ์ 2569 โอนครั้งที่ 315</v>
      </c>
      <c r="D334" s="203">
        <f>+[7]ระบบการควบคุมฯ!F902</f>
        <v>29212</v>
      </c>
      <c r="E334" s="204">
        <f>+[7]ระบบการควบคุมฯ!G902+[7]ระบบการควบคุมฯ!H902</f>
        <v>0</v>
      </c>
      <c r="F334" s="204">
        <f>+[7]ระบบการควบคุมฯ!I902+[7]ระบบการควบคุมฯ!J902</f>
        <v>0</v>
      </c>
      <c r="G334" s="204">
        <f>+[7]ระบบการควบคุมฯ!K902+[7]ระบบการควบคุมฯ!L902</f>
        <v>29212</v>
      </c>
      <c r="H334" s="204">
        <f t="shared" ref="H334" si="96">+D334-E334-F334-G334</f>
        <v>0</v>
      </c>
      <c r="I334" s="60" t="s">
        <v>200</v>
      </c>
    </row>
    <row r="335" spans="1:9" ht="74.400000000000006" hidden="1" customHeight="1" x14ac:dyDescent="0.25">
      <c r="A335" s="66" t="str">
        <f>+[7]ระบบการควบคุมฯ!A903</f>
        <v>1.2.1)</v>
      </c>
      <c r="B335" s="66" t="str">
        <f>+[7]ระบบการควบคุมฯ!B903</f>
        <v>ค่าขนย้ายสิ่งของส่วนตัวในการเดินทางไปราชการประจำของข้าราชการ ผอ 16,432 บาท รองอภิเชษฐ์ 12,780 บาท</v>
      </c>
      <c r="C335" s="66" t="str">
        <f>+[7]ระบบการควบคุมฯ!C903</f>
        <v>ศธ 04002/ว6234  ลว 25 ธค 67 โอนครั้งที่ 161</v>
      </c>
      <c r="D335" s="203"/>
      <c r="E335" s="204"/>
      <c r="F335" s="204"/>
      <c r="G335" s="204"/>
      <c r="H335" s="204"/>
      <c r="I335" s="60"/>
    </row>
    <row r="336" spans="1:9" ht="316.2" hidden="1" customHeight="1" x14ac:dyDescent="0.25">
      <c r="A336" s="66" t="str">
        <f>+[7]ระบบการควบคุมฯ!A904</f>
        <v>1.2.2)</v>
      </c>
      <c r="B336" s="66" t="str">
        <f>+[7]ระบบการควบคุมฯ!B904</f>
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</c>
      <c r="C336" s="66" t="str">
        <f>+[7]ระบบการควบคุมฯ!C904</f>
        <v>ศธ 04002/ว366  ลว 29 ม.ค. 68 โอนครั้งที่ 230</v>
      </c>
      <c r="D336" s="203"/>
      <c r="E336" s="204"/>
      <c r="F336" s="204"/>
      <c r="G336" s="204"/>
      <c r="H336" s="204"/>
      <c r="I336" s="60"/>
    </row>
    <row r="337" spans="1:9" ht="111.6" x14ac:dyDescent="0.25">
      <c r="A337" s="66" t="str">
        <f>+[7]ระบบการควบคุมฯ!A905</f>
        <v>1.3)</v>
      </c>
      <c r="B337" s="66" t="str">
        <f>+[7]ระบบการควบคุมฯ!B905</f>
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</c>
      <c r="C337" s="66" t="str">
        <f>+[7]ระบบการควบคุมฯ!C905</f>
        <v>ศธ 04002/ว805  ลว 27 กพ 68 โอนครั้งที่ 295</v>
      </c>
      <c r="D337" s="203">
        <f>+[7]ระบบการควบคุมฯ!F905</f>
        <v>0</v>
      </c>
      <c r="E337" s="204">
        <f>+[7]ระบบการควบคุมฯ!G905+[7]ระบบการควบคุมฯ!H905</f>
        <v>0</v>
      </c>
      <c r="F337" s="204">
        <f>+[7]ระบบการควบคุมฯ!I905+[7]ระบบการควบคุมฯ!J905</f>
        <v>0</v>
      </c>
      <c r="G337" s="204">
        <f>+[7]ระบบการควบคุมฯ!K905+[7]ระบบการควบคุมฯ!L905</f>
        <v>0</v>
      </c>
      <c r="H337" s="204">
        <f t="shared" si="95"/>
        <v>0</v>
      </c>
      <c r="I337" s="60" t="s">
        <v>12</v>
      </c>
    </row>
    <row r="338" spans="1:9" ht="130.19999999999999" x14ac:dyDescent="0.25">
      <c r="A338" s="66" t="str">
        <f>+[7]ระบบการควบคุมฯ!A906</f>
        <v>1.3.1)</v>
      </c>
      <c r="B338" s="66" t="str">
        <f>+[7]ระบบการควบคุมฯ!B906</f>
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</c>
      <c r="C338" s="66" t="str">
        <f>+[7]ระบบการควบคุมฯ!C906</f>
        <v>ศธ 04002/ว1307  ลว 28 มีค 68 โอนครั้งที่ 377</v>
      </c>
      <c r="D338" s="203">
        <f>+[7]ระบบการควบคุมฯ!F906</f>
        <v>0</v>
      </c>
      <c r="E338" s="204">
        <f>+[7]ระบบการควบคุมฯ!G906+[7]ระบบการควบคุมฯ!H906</f>
        <v>0</v>
      </c>
      <c r="F338" s="204">
        <f>+[7]ระบบการควบคุมฯ!I906+[7]ระบบการควบคุมฯ!J906</f>
        <v>0</v>
      </c>
      <c r="G338" s="204">
        <f>+[7]ระบบการควบคุมฯ!K906+[7]ระบบการควบคุมฯ!L906</f>
        <v>0</v>
      </c>
      <c r="H338" s="204">
        <f t="shared" si="95"/>
        <v>0</v>
      </c>
      <c r="I338" s="60" t="s">
        <v>14</v>
      </c>
    </row>
    <row r="339" spans="1:9" ht="167.4" hidden="1" customHeight="1" x14ac:dyDescent="0.25">
      <c r="A339" s="66" t="str">
        <f>+[7]ระบบการควบคุมฯ!A907</f>
        <v>2)</v>
      </c>
      <c r="B339" s="66" t="str">
        <f>+[7]ระบบการควบคุมฯ!B907</f>
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</c>
      <c r="C339" s="66" t="str">
        <f>+[7]ระบบการควบคุมฯ!C907</f>
        <v>ศธ 04002/ว40514 ลว 16 ก.ค 68 โอนครั้งที่ 697</v>
      </c>
      <c r="D339" s="203">
        <f>+[7]ระบบการควบคุมฯ!F907</f>
        <v>0</v>
      </c>
      <c r="E339" s="204">
        <f>+[7]ระบบการควบคุมฯ!G907+[7]ระบบการควบคุมฯ!H907</f>
        <v>0</v>
      </c>
      <c r="F339" s="204">
        <f>+[7]ระบบการควบคุมฯ!I907+[7]ระบบการควบคุมฯ!J907</f>
        <v>0</v>
      </c>
      <c r="G339" s="204">
        <f>+[7]ระบบการควบคุมฯ!K907+[7]ระบบการควบคุมฯ!L907</f>
        <v>0</v>
      </c>
      <c r="H339" s="204">
        <f t="shared" si="95"/>
        <v>0</v>
      </c>
      <c r="I339" s="60" t="s">
        <v>17</v>
      </c>
    </row>
    <row r="340" spans="1:9" ht="55.8" x14ac:dyDescent="0.25">
      <c r="A340" s="66" t="str">
        <f>+[7]ระบบการควบคุมฯ!A908</f>
        <v>3)</v>
      </c>
      <c r="B340" s="66" t="str">
        <f>+[7]ระบบการควบคุมฯ!B908</f>
        <v xml:space="preserve">ค่าตอบแทนคณะกรรมการตรวจการจ้างและผู้ควบคุมงาน </v>
      </c>
      <c r="C340" s="66" t="str">
        <f>+[7]ระบบการควบคุมฯ!C908</f>
        <v>ศธ 04002/ว ลว 25  ก.ค 68 โอนครั้งที่ 746</v>
      </c>
      <c r="D340" s="203">
        <f>+[7]ระบบการควบคุมฯ!F908</f>
        <v>0</v>
      </c>
      <c r="E340" s="204">
        <f>+[7]ระบบการควบคุมฯ!G908+[7]ระบบการควบคุมฯ!H908</f>
        <v>0</v>
      </c>
      <c r="F340" s="204">
        <f>+[7]ระบบการควบคุมฯ!I908+[7]ระบบการควบคุมฯ!J908</f>
        <v>0</v>
      </c>
      <c r="G340" s="204">
        <f>+[7]ระบบการควบคุมฯ!K908+[7]ระบบการควบคุมฯ!L908</f>
        <v>0</v>
      </c>
      <c r="H340" s="204">
        <f t="shared" si="95"/>
        <v>0</v>
      </c>
      <c r="I340" s="60" t="s">
        <v>14</v>
      </c>
    </row>
    <row r="341" spans="1:9" ht="18.600000000000001" customHeight="1" x14ac:dyDescent="0.25">
      <c r="A341" s="197" t="str">
        <f>+[7]ระบบการควบคุมฯ!A825</f>
        <v>2.1.4</v>
      </c>
      <c r="B341" s="207">
        <f>+[7]ระบบการควบคุมฯ!B825</f>
        <v>0</v>
      </c>
      <c r="C341" s="207">
        <f>+[7]ระบบการควบคุมฯ!C825</f>
        <v>0</v>
      </c>
      <c r="D341" s="198">
        <f>SUM(D342:D345)</f>
        <v>0</v>
      </c>
      <c r="E341" s="198">
        <f t="shared" ref="E341:H341" si="97">SUM(E342:E345)</f>
        <v>0</v>
      </c>
      <c r="F341" s="198">
        <f t="shared" si="97"/>
        <v>0</v>
      </c>
      <c r="G341" s="198">
        <f t="shared" si="97"/>
        <v>0</v>
      </c>
      <c r="H341" s="198">
        <f t="shared" si="97"/>
        <v>0</v>
      </c>
      <c r="I341" s="644" t="s">
        <v>14</v>
      </c>
    </row>
    <row r="342" spans="1:9" ht="55.8" hidden="1" customHeight="1" x14ac:dyDescent="0.25">
      <c r="A342" s="202" t="str">
        <f>+[7]ระบบการควบคุมฯ!A826</f>
        <v>1)</v>
      </c>
      <c r="B342" s="66">
        <f>+[7]ระบบการควบคุมฯ!B826</f>
        <v>0</v>
      </c>
      <c r="C342" s="66">
        <f>+[7]ระบบการควบคุมฯ!C825</f>
        <v>0</v>
      </c>
      <c r="D342" s="203"/>
      <c r="E342" s="204"/>
      <c r="F342" s="204"/>
      <c r="G342" s="204"/>
      <c r="H342" s="204">
        <f t="shared" si="95"/>
        <v>0</v>
      </c>
      <c r="I342" s="60"/>
    </row>
    <row r="343" spans="1:9" ht="18.600000000000001" hidden="1" customHeight="1" x14ac:dyDescent="0.25">
      <c r="A343" s="202" t="str">
        <f>+[7]ระบบการควบคุมฯ!A828</f>
        <v>2)</v>
      </c>
      <c r="B343" s="66">
        <f>+[7]ระบบการควบคุมฯ!B828</f>
        <v>0</v>
      </c>
      <c r="C343" s="66">
        <f>+C341</f>
        <v>0</v>
      </c>
      <c r="D343" s="203"/>
      <c r="E343" s="204"/>
      <c r="F343" s="204"/>
      <c r="G343" s="204"/>
      <c r="H343" s="204">
        <f t="shared" si="95"/>
        <v>0</v>
      </c>
      <c r="I343" s="60"/>
    </row>
    <row r="344" spans="1:9" ht="18.600000000000001" hidden="1" customHeight="1" x14ac:dyDescent="0.25">
      <c r="A344" s="202" t="str">
        <f>+[7]ระบบการควบคุมฯ!A830</f>
        <v>3)</v>
      </c>
      <c r="B344" s="66">
        <f>+[7]ระบบการควบคุมฯ!B830</f>
        <v>0</v>
      </c>
      <c r="C344" s="66">
        <f>+C341</f>
        <v>0</v>
      </c>
      <c r="D344" s="203"/>
      <c r="E344" s="204"/>
      <c r="F344" s="204"/>
      <c r="G344" s="204"/>
      <c r="H344" s="204">
        <f t="shared" si="95"/>
        <v>0</v>
      </c>
      <c r="I344" s="60"/>
    </row>
    <row r="345" spans="1:9" ht="37.200000000000003" hidden="1" customHeight="1" x14ac:dyDescent="0.25">
      <c r="A345" s="202" t="str">
        <f>+[7]ระบบการควบคุมฯ!A832</f>
        <v>4)</v>
      </c>
      <c r="B345" s="66">
        <f>+[7]ระบบการควบคุมฯ!B832</f>
        <v>0</v>
      </c>
      <c r="C345" s="66">
        <f>+C341</f>
        <v>0</v>
      </c>
      <c r="D345" s="203"/>
      <c r="E345" s="204"/>
      <c r="F345" s="204"/>
      <c r="G345" s="204"/>
      <c r="H345" s="204">
        <f t="shared" si="95"/>
        <v>0</v>
      </c>
      <c r="I345" s="60"/>
    </row>
    <row r="346" spans="1:9" ht="18.600000000000001" hidden="1" customHeight="1" x14ac:dyDescent="0.25">
      <c r="A346" s="199" t="str">
        <f>+[7]ระบบการควบคุมฯ!A1039</f>
        <v>1.5.1</v>
      </c>
      <c r="B346" s="71" t="str">
        <f>+[7]ระบบการควบคุมฯ!B1039</f>
        <v xml:space="preserve">กิจกรรมรองการพัฒนาประสิทธิภาพการบริหารจัดการการศึกษาขั้นพื้นฐาน </v>
      </c>
      <c r="C346" s="71" t="str">
        <f>+[7]ระบบการควบคุมฯ!C1039</f>
        <v xml:space="preserve">20004 69 05164 00144 </v>
      </c>
      <c r="D346" s="200">
        <f>+D347</f>
        <v>19000</v>
      </c>
      <c r="E346" s="200">
        <f>+E347</f>
        <v>0</v>
      </c>
      <c r="F346" s="200">
        <f>+F347</f>
        <v>0</v>
      </c>
      <c r="G346" s="200">
        <f>+G347</f>
        <v>0</v>
      </c>
      <c r="H346" s="200">
        <f>+H347</f>
        <v>19000</v>
      </c>
      <c r="I346" s="58"/>
    </row>
    <row r="347" spans="1:9" ht="18.600000000000001" x14ac:dyDescent="0.25">
      <c r="A347" s="205"/>
      <c r="B347" s="186" t="str">
        <f>+[7]ระบบการควบคุมฯ!B1040</f>
        <v xml:space="preserve"> งบดำเนินงาน 69112xx </v>
      </c>
      <c r="C347" s="73" t="str">
        <f>+[7]ระบบการควบคุมฯ!C1040</f>
        <v>20004 3720 1000 2000000</v>
      </c>
      <c r="D347" s="206">
        <f>SUM(D348:D349)</f>
        <v>19000</v>
      </c>
      <c r="E347" s="206">
        <f t="shared" ref="E347:H347" si="98">SUM(E348:E349)</f>
        <v>0</v>
      </c>
      <c r="F347" s="206">
        <f t="shared" si="98"/>
        <v>0</v>
      </c>
      <c r="G347" s="206">
        <f t="shared" si="98"/>
        <v>0</v>
      </c>
      <c r="H347" s="206">
        <f t="shared" si="98"/>
        <v>19000</v>
      </c>
      <c r="I347" s="57"/>
    </row>
    <row r="348" spans="1:9" ht="74.400000000000006" x14ac:dyDescent="0.25">
      <c r="A348" s="202" t="str">
        <f>+[7]ระบบการควบคุมฯ!A1041</f>
        <v>1.5.1.1.1</v>
      </c>
      <c r="B348" s="66" t="str">
        <f>+[7]ระบบการควบคุมฯ!B1041</f>
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</c>
      <c r="C348" s="66" t="str">
        <f>+[7]ระบบการควบคุมฯ!C1041</f>
        <v>ศธ 04002/ว374 ลว 12 ม.ค. 69 โอนครั้งที่ 209</v>
      </c>
      <c r="D348" s="203">
        <f>+[7]ระบบการควบคุมฯ!F1041</f>
        <v>18000</v>
      </c>
      <c r="E348" s="204">
        <f>+[7]ระบบการควบคุมฯ!G1041+[7]ระบบการควบคุมฯ!H1041</f>
        <v>0</v>
      </c>
      <c r="F348" s="204">
        <f>+[7]ระบบการควบคุมฯ!I1041+[7]ระบบการควบคุมฯ!J1041</f>
        <v>0</v>
      </c>
      <c r="G348" s="204">
        <f>+[7]ระบบการควบคุมฯ!K1041+[7]ระบบการควบคุมฯ!L1041</f>
        <v>0</v>
      </c>
      <c r="H348" s="204">
        <f>+D348-E348-F348-G348</f>
        <v>18000</v>
      </c>
      <c r="I348" s="60" t="s">
        <v>12</v>
      </c>
    </row>
    <row r="349" spans="1:9" ht="18.600000000000001" customHeight="1" x14ac:dyDescent="0.25">
      <c r="A349" s="202" t="str">
        <f>+[7]ระบบการควบคุมฯ!A1042</f>
        <v>1.5.1.1.2</v>
      </c>
      <c r="B349" s="66" t="str">
        <f>+[7]ระบบการควบคุมฯ!B1042</f>
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</c>
      <c r="C349" s="66" t="str">
        <f>+[7]ระบบการควบคุมฯ!C1042</f>
        <v>ศธ 04002/ว1674 ลว 2 ก.พ. 69 โอนครั้งที่ 270</v>
      </c>
      <c r="D349" s="203">
        <f>+[7]ระบบการควบคุมฯ!F1042</f>
        <v>1000</v>
      </c>
      <c r="E349" s="204">
        <f>+[7]ระบบการควบคุมฯ!G1042+[7]ระบบการควบคุมฯ!H1042</f>
        <v>0</v>
      </c>
      <c r="F349" s="204">
        <f>+[7]ระบบการควบคุมฯ!I1042+[7]ระบบการควบคุมฯ!J1042</f>
        <v>0</v>
      </c>
      <c r="G349" s="204">
        <f>+[7]ระบบการควบคุมฯ!K1042+[7]ระบบการควบคุมฯ!L1042</f>
        <v>0</v>
      </c>
      <c r="H349" s="204">
        <f>+D349-E349-F349-G349</f>
        <v>1000</v>
      </c>
      <c r="I349" s="60" t="s">
        <v>12</v>
      </c>
    </row>
    <row r="350" spans="1:9" ht="167.4" hidden="1" customHeight="1" x14ac:dyDescent="0.25">
      <c r="A350" s="199" t="str">
        <f>+[7]ระบบการควบคุมฯ!A1044</f>
        <v>1.5.2</v>
      </c>
      <c r="B350" s="71" t="str">
        <f>+[7]ระบบการควบคุมฯ!B1044</f>
        <v xml:space="preserve">กิจกรรมรองเทคโนโลยีดิจิทัลเพื่อการศึกษาขั้นพื้นฐาน </v>
      </c>
      <c r="C350" s="71" t="str">
        <f>+[7]ระบบการควบคุมฯ!C1044</f>
        <v>20004 69 05164 00063</v>
      </c>
      <c r="D350" s="200">
        <f>+D351+D354</f>
        <v>0</v>
      </c>
      <c r="E350" s="200">
        <f t="shared" ref="E350:H350" si="99">+E351+E354</f>
        <v>0</v>
      </c>
      <c r="F350" s="200">
        <f t="shared" si="99"/>
        <v>0</v>
      </c>
      <c r="G350" s="200">
        <f t="shared" si="99"/>
        <v>0</v>
      </c>
      <c r="H350" s="200">
        <f t="shared" si="99"/>
        <v>0</v>
      </c>
      <c r="I350" s="200">
        <f t="shared" ref="I350" si="100">+I351</f>
        <v>0</v>
      </c>
    </row>
    <row r="351" spans="1:9" ht="18.600000000000001" x14ac:dyDescent="0.25">
      <c r="A351" s="205"/>
      <c r="B351" s="186" t="str">
        <f>+[7]ระบบการควบคุมฯ!B1045</f>
        <v xml:space="preserve"> งบดำเนินงาน 69112xx</v>
      </c>
      <c r="C351" s="186" t="str">
        <f>+[7]ระบบการควบคุมฯ!C1045</f>
        <v>20004 3720 1000 2000000</v>
      </c>
      <c r="D351" s="206">
        <f>SUM(D352:D353)</f>
        <v>0</v>
      </c>
      <c r="E351" s="206">
        <f t="shared" ref="E351:H351" si="101">SUM(E352:E353)</f>
        <v>0</v>
      </c>
      <c r="F351" s="206">
        <f t="shared" si="101"/>
        <v>0</v>
      </c>
      <c r="G351" s="206">
        <f t="shared" si="101"/>
        <v>0</v>
      </c>
      <c r="H351" s="206">
        <f t="shared" si="101"/>
        <v>0</v>
      </c>
      <c r="I351" s="206"/>
    </row>
    <row r="352" spans="1:9" ht="186" x14ac:dyDescent="0.25">
      <c r="A352" s="202" t="str">
        <f>+[7]ระบบการควบคุมฯ!A1046</f>
        <v>1)</v>
      </c>
      <c r="B352" s="47" t="str">
        <f>+[7]ระบบการควบคุมฯ!B1046</f>
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</c>
      <c r="C352" s="238" t="str">
        <f>+[7]ระบบการควบคุมฯ!C1046</f>
        <v>ศธ 04002/ว1623 ลว 21 เม.ย. 67 ครั้งที่ 426</v>
      </c>
      <c r="D352" s="203">
        <f>+[7]ระบบการควบคุมฯ!F1046</f>
        <v>0</v>
      </c>
      <c r="E352" s="204">
        <f>+[7]ระบบการควบคุมฯ!G1046+[7]ระบบการควบคุมฯ!H1046</f>
        <v>0</v>
      </c>
      <c r="F352" s="204">
        <f>+[7]ระบบการควบคุมฯ!I1046+[7]ระบบการควบคุมฯ!J1046</f>
        <v>0</v>
      </c>
      <c r="G352" s="204">
        <f>+[7]ระบบการควบคุมฯ!K1046+[7]ระบบการควบคุมฯ!L1046</f>
        <v>0</v>
      </c>
      <c r="H352" s="204">
        <f>+D352-E352-F352-G352</f>
        <v>0</v>
      </c>
      <c r="I352" s="64" t="s">
        <v>68</v>
      </c>
    </row>
    <row r="353" spans="1:9" ht="55.8" hidden="1" customHeight="1" x14ac:dyDescent="0.25">
      <c r="A353" s="202" t="str">
        <f>+[7]ระบบการควบคุมฯ!A1047</f>
        <v>1.5.2.2</v>
      </c>
      <c r="B353" s="47" t="str">
        <f>+[7]ระบบการควบคุมฯ!B1047</f>
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</c>
      <c r="C353" s="238" t="str">
        <f>+[7]ระบบการควบคุมฯ!C1047</f>
        <v>ศธ 04002/ว42932 ลว 20 ส.ค. 68 ครั้งที่ 858</v>
      </c>
      <c r="D353" s="203">
        <f>+[7]ระบบการควบคุมฯ!F1047</f>
        <v>0</v>
      </c>
      <c r="E353" s="204">
        <f>+[7]ระบบการควบคุมฯ!G1047+[7]ระบบการควบคุมฯ!H1047</f>
        <v>0</v>
      </c>
      <c r="F353" s="204">
        <f>+[7]ระบบการควบคุมฯ!I1047+[7]ระบบการควบคุมฯ!J1047</f>
        <v>0</v>
      </c>
      <c r="G353" s="204">
        <f>+[7]ระบบการควบคุมฯ!K1047+[7]ระบบการควบคุมฯ!L1047</f>
        <v>0</v>
      </c>
      <c r="H353" s="204">
        <f>+D353-E353-F353-G353</f>
        <v>0</v>
      </c>
      <c r="I353" s="64" t="s">
        <v>68</v>
      </c>
    </row>
    <row r="354" spans="1:9" ht="37.200000000000003" hidden="1" customHeight="1" x14ac:dyDescent="0.25">
      <c r="A354" s="205" t="str">
        <f>+[7]ระบบการควบคุมฯ!A1048</f>
        <v>แยกจาก37201</v>
      </c>
      <c r="B354" s="186" t="str">
        <f>+[7]ระบบการควบคุมฯ!B1048</f>
        <v xml:space="preserve"> งบดำเนินงาน 69112xx</v>
      </c>
      <c r="C354" s="186" t="str">
        <f>+[7]ระบบการควบคุมฯ!C1048</f>
        <v>20004 3710 1000 2000000</v>
      </c>
      <c r="D354" s="206">
        <f>SUM(D355:D356)</f>
        <v>0</v>
      </c>
      <c r="E354" s="206">
        <f t="shared" ref="E354:I354" si="102">SUM(E355:E356)</f>
        <v>0</v>
      </c>
      <c r="F354" s="206">
        <f t="shared" si="102"/>
        <v>0</v>
      </c>
      <c r="G354" s="206">
        <f t="shared" si="102"/>
        <v>0</v>
      </c>
      <c r="H354" s="206">
        <f t="shared" si="102"/>
        <v>0</v>
      </c>
      <c r="I354" s="206">
        <f t="shared" si="102"/>
        <v>0</v>
      </c>
    </row>
    <row r="355" spans="1:9" ht="93" hidden="1" customHeight="1" x14ac:dyDescent="0.25">
      <c r="A355" s="202" t="str">
        <f>+[7]ระบบการควบคุมฯ!A1049</f>
        <v>1.5.2.2</v>
      </c>
      <c r="B355" s="47" t="str">
        <f>+[7]ระบบการควบคุมฯ!B1049</f>
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</c>
      <c r="C355" s="238" t="str">
        <f>+[7]ระบบการควบคุมฯ!C1049</f>
        <v>ศธ 04002/ว1624 ลว 21 เม.ย.68 ครั้งที่ 427</v>
      </c>
      <c r="D355" s="238">
        <f>+[7]ระบบการควบคุมฯ!F1049</f>
        <v>0</v>
      </c>
      <c r="E355" s="238">
        <f>+[7]ระบบการควบคุมฯ!G1049+[7]ระบบการควบคุมฯ!H1049</f>
        <v>0</v>
      </c>
      <c r="F355" s="238"/>
      <c r="G355" s="238">
        <f>+[7]ระบบการควบคุมฯ!K1049+[7]ระบบการควบคุมฯ!L1049</f>
        <v>0</v>
      </c>
      <c r="H355" s="238">
        <f>+D355-E355-F355-G355</f>
        <v>0</v>
      </c>
      <c r="I355" s="50" t="s">
        <v>48</v>
      </c>
    </row>
    <row r="356" spans="1:9" ht="37.200000000000003" hidden="1" customHeight="1" x14ac:dyDescent="0.25">
      <c r="A356" s="202" t="str">
        <f>+[7]ระบบการควบคุมฯ!A1050</f>
        <v>1.5.2.3</v>
      </c>
      <c r="B356" s="47" t="str">
        <f>+[7]ระบบการควบคุมฯ!B1050</f>
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</c>
      <c r="C356" s="238" t="str">
        <f>+[7]ระบบการควบคุมฯ!C1050</f>
        <v>ศธ 04002/ว41037 ลว 23 ก.ค.68 ครั้งที่ 734</v>
      </c>
      <c r="D356" s="238">
        <f>+[7]ระบบการควบคุมฯ!F1050</f>
        <v>0</v>
      </c>
      <c r="E356" s="238">
        <f>+[7]ระบบการควบคุมฯ!G1050+[7]ระบบการควบคุมฯ!H1050</f>
        <v>0</v>
      </c>
      <c r="F356" s="238"/>
      <c r="G356" s="238">
        <f>+[7]ระบบการควบคุมฯ!K1050+[7]ระบบการควบคุมฯ!L1050</f>
        <v>0</v>
      </c>
      <c r="H356" s="238">
        <f>+D356-E356-F356-G356</f>
        <v>0</v>
      </c>
      <c r="I356" s="50" t="s">
        <v>48</v>
      </c>
    </row>
    <row r="357" spans="1:9" ht="18.600000000000001" hidden="1" customHeight="1" x14ac:dyDescent="0.25">
      <c r="A357" s="199" t="str">
        <f>+[7]ระบบการควบคุมฯ!A1058</f>
        <v>1.5.3</v>
      </c>
      <c r="B357" s="71" t="str">
        <f>+[7]ระบบการควบคุมฯ!B1058</f>
        <v xml:space="preserve">กิจกรรมรองการพัฒนาประสิทธิภาพการบริหารจัดการการศึกษาขั้นพื้นฐาน </v>
      </c>
      <c r="C357" s="71" t="str">
        <f>+[7]ระบบการควบคุมฯ!C1058</f>
        <v>20004 69 05164 00144</v>
      </c>
      <c r="D357" s="200">
        <f>+D358</f>
        <v>800</v>
      </c>
      <c r="E357" s="200">
        <f t="shared" ref="E357:I358" si="103">+E358</f>
        <v>0</v>
      </c>
      <c r="F357" s="200">
        <f t="shared" si="103"/>
        <v>0</v>
      </c>
      <c r="G357" s="200">
        <f t="shared" si="103"/>
        <v>800</v>
      </c>
      <c r="H357" s="200">
        <f t="shared" si="103"/>
        <v>0</v>
      </c>
      <c r="I357" s="239"/>
    </row>
    <row r="358" spans="1:9" ht="74.400000000000006" hidden="1" customHeight="1" x14ac:dyDescent="0.25">
      <c r="A358" s="205"/>
      <c r="B358" s="186" t="str">
        <f>+[7]ระบบการควบคุมฯ!B1059</f>
        <v xml:space="preserve"> งบดำเนินงาน 69112xx </v>
      </c>
      <c r="C358" s="706" t="str">
        <f>+[7]ระบบการควบคุมฯ!C1059</f>
        <v>20004 3720 1000 2000000</v>
      </c>
      <c r="D358" s="206">
        <f>SUM(D359:D360)</f>
        <v>800</v>
      </c>
      <c r="E358" s="206">
        <f>SUM(E359:E360)</f>
        <v>0</v>
      </c>
      <c r="F358" s="206">
        <f>SUM(F359:F360)</f>
        <v>0</v>
      </c>
      <c r="G358" s="206">
        <f>SUM(G359:G360)</f>
        <v>800</v>
      </c>
      <c r="H358" s="206">
        <f>SUM(H359:H360)</f>
        <v>0</v>
      </c>
      <c r="I358" s="240" t="str">
        <f t="shared" si="103"/>
        <v>กลุ่มส่งเสริมการจัดการศึกษา</v>
      </c>
    </row>
    <row r="359" spans="1:9" ht="37.200000000000003" customHeight="1" x14ac:dyDescent="0.25">
      <c r="A359" s="202" t="str">
        <f>+[7]ระบบการควบคุมฯ!A1060</f>
        <v>1.5.3.1</v>
      </c>
      <c r="B359" s="47" t="str">
        <f>+[7]ระบบการควบคุมฯ!B1060</f>
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</c>
      <c r="C359" s="238" t="str">
        <f>+[7]ระบบการควบคุมฯ!C1060</f>
        <v xml:space="preserve">ศธ 04002/ว48878 ลว 17 พ.ย.68 โอนครั้งที่ 83 </v>
      </c>
      <c r="D359" s="238">
        <f>+[7]ระบบการควบคุมฯ!D1060</f>
        <v>800</v>
      </c>
      <c r="E359" s="238">
        <f>+[7]ระบบการควบคุมฯ!G1060+[7]ระบบการควบคุมฯ!H1060</f>
        <v>0</v>
      </c>
      <c r="F359" s="204">
        <f>+[7]ระบบการควบคุมฯ!I1060+[7]ระบบการควบคุมฯ!J1060</f>
        <v>0</v>
      </c>
      <c r="G359" s="238">
        <f>+[7]ระบบการควบคุมฯ!K1060+[7]ระบบการควบคุมฯ!L1060</f>
        <v>800</v>
      </c>
      <c r="H359" s="238">
        <f>+D359-E359-F359-G359</f>
        <v>0</v>
      </c>
      <c r="I359" s="225" t="s">
        <v>12</v>
      </c>
    </row>
    <row r="360" spans="1:9" ht="74.400000000000006" x14ac:dyDescent="0.25">
      <c r="A360" s="202">
        <f>+[7]ระบบการควบคุมฯ!A1130</f>
        <v>2</v>
      </c>
      <c r="B360" s="47" t="str">
        <f>+[7]ระบบการควบคุมฯ!B1130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</c>
      <c r="C360" s="238" t="str">
        <f>+[7]ระบบการควบคุมฯ!C1130</f>
        <v>ศธ04002/ว5487ว.8 พย 67 โอนครั้งที่ 47</v>
      </c>
      <c r="D360" s="238">
        <f>+[7]ระบบการควบคุมฯ!F1130</f>
        <v>0</v>
      </c>
      <c r="E360" s="238">
        <f>+[7]ระบบการควบคุมฯ!G1130+[7]ระบบการควบคุมฯ!H1130</f>
        <v>0</v>
      </c>
      <c r="F360" s="204">
        <f>+[7]ระบบการควบคุมฯ!I1130+[7]ระบบการควบคุมฯ!J1130</f>
        <v>0</v>
      </c>
      <c r="G360" s="238">
        <f>+[7]ระบบการควบคุมฯ!K1130+[7]ระบบการควบคุมฯ!L1130</f>
        <v>0</v>
      </c>
      <c r="H360" s="238">
        <f>+D360-E360-F360-G360</f>
        <v>0</v>
      </c>
      <c r="I360" s="225" t="s">
        <v>12</v>
      </c>
    </row>
    <row r="361" spans="1:9" ht="18.600000000000001" hidden="1" customHeight="1" x14ac:dyDescent="0.25">
      <c r="A361" s="71" t="str">
        <f>+[7]ระบบการควบคุมฯ!A1062</f>
        <v>1.5.4</v>
      </c>
      <c r="B361" s="71" t="str">
        <f>+[7]ระบบการควบคุมฯ!B1062</f>
        <v>กิจกรรมการสนับสนุนการศึกษาขั้นพื้นฐาน</v>
      </c>
      <c r="C361" s="71" t="str">
        <f>+[7]ระบบการควบคุมฯ!C1062</f>
        <v>20004 69 0146 00000</v>
      </c>
      <c r="D361" s="200">
        <f>+D362</f>
        <v>0</v>
      </c>
      <c r="E361" s="200">
        <f>+E362</f>
        <v>0</v>
      </c>
      <c r="F361" s="200">
        <f>+F362</f>
        <v>0</v>
      </c>
      <c r="G361" s="200">
        <f>+G362</f>
        <v>0</v>
      </c>
      <c r="H361" s="200">
        <f>+H362</f>
        <v>0</v>
      </c>
      <c r="I361" s="58"/>
    </row>
    <row r="362" spans="1:9" ht="148.80000000000001" hidden="1" customHeight="1" x14ac:dyDescent="0.25">
      <c r="A362" s="241">
        <f>+[7]ระบบการควบคุมฯ!A1085</f>
        <v>0</v>
      </c>
      <c r="B362" s="186" t="str">
        <f>+[7]ระบบการควบคุมฯ!B1085</f>
        <v xml:space="preserve"> งบดำเนินงาน 69112xx </v>
      </c>
      <c r="C362" s="186" t="str">
        <f>+[7]ระบบการควบคุมฯ!C1085</f>
        <v>20004 37201000 2000000</v>
      </c>
      <c r="D362" s="206">
        <f>SUM(D363:D368)</f>
        <v>0</v>
      </c>
      <c r="E362" s="206">
        <f t="shared" ref="E362:H362" si="104">SUM(E363:E368)</f>
        <v>0</v>
      </c>
      <c r="F362" s="206">
        <f t="shared" si="104"/>
        <v>0</v>
      </c>
      <c r="G362" s="206">
        <f t="shared" si="104"/>
        <v>0</v>
      </c>
      <c r="H362" s="206">
        <f t="shared" si="104"/>
        <v>0</v>
      </c>
      <c r="I362" s="57"/>
    </row>
    <row r="363" spans="1:9" ht="74.400000000000006" hidden="1" customHeight="1" x14ac:dyDescent="0.25">
      <c r="A363" s="202" t="str">
        <f>+[7]ระบบการควบคุมฯ!A1086</f>
        <v>2.1.2.1</v>
      </c>
      <c r="B363" s="66" t="str">
        <f>+[7]ระบบการควบคุมฯ!B1086</f>
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</c>
      <c r="C363" s="66" t="str">
        <f>+[7]ระบบการควบคุมฯ!C1086</f>
        <v>ศธ 04002/ว5700 ลว 21 ธค 66 โอนครั้งที่ 103</v>
      </c>
      <c r="D363" s="203"/>
      <c r="E363" s="204"/>
      <c r="F363" s="204"/>
      <c r="G363" s="204"/>
      <c r="H363" s="204">
        <f>+D363-E363-F363-G363</f>
        <v>0</v>
      </c>
      <c r="I363" s="60" t="s">
        <v>14</v>
      </c>
    </row>
    <row r="364" spans="1:9" ht="18.600000000000001" hidden="1" customHeight="1" x14ac:dyDescent="0.25">
      <c r="A364" s="202" t="str">
        <f>+[7]ระบบการควบคุมฯ!A1087</f>
        <v>2.1.2.2</v>
      </c>
      <c r="B364" s="66" t="str">
        <f>+[7]ระบบการควบคุมฯ!B1087</f>
        <v xml:space="preserve">เงินสมทบกองทุนเงินทดแทน ประจำปี พ.ศ. 2567 (มกราคม - ธันวาคม 2567)                             </v>
      </c>
      <c r="C364" s="66" t="str">
        <f>+[7]ระบบการควบคุมฯ!C1087</f>
        <v>ศธ 04002/ว35 ลว 4 มค 67 โอนครั้งที่ 117</v>
      </c>
      <c r="D364" s="203"/>
      <c r="E364" s="204"/>
      <c r="F364" s="204"/>
      <c r="G364" s="204"/>
      <c r="H364" s="204">
        <f>+D364-E364-F364-G364</f>
        <v>0</v>
      </c>
      <c r="I364" s="60" t="s">
        <v>14</v>
      </c>
    </row>
    <row r="365" spans="1:9" ht="130.19999999999999" hidden="1" customHeight="1" x14ac:dyDescent="0.25">
      <c r="A365" s="202" t="str">
        <f>+[7]ระบบการควบคุมฯ!A704</f>
        <v>1.2.1</v>
      </c>
      <c r="B365" s="66" t="str">
        <f>+[7]ระบบการควบคุมฯ!B704</f>
        <v xml:space="preserve">ค่าเช่าใช้บริการสัญญาณอินเทอร์เน็ต </v>
      </c>
      <c r="C365" s="66" t="str">
        <f>+[7]ระบบการควบคุมฯ!C706</f>
        <v>ศธ 04002/ว6222 ลว. 25 ธค 67 โอนครั้งที่ 160</v>
      </c>
      <c r="D365" s="203"/>
      <c r="E365" s="204"/>
      <c r="F365" s="204"/>
      <c r="G365" s="204"/>
      <c r="H365" s="204">
        <f>+D365-E365-F365-G365</f>
        <v>0</v>
      </c>
      <c r="I365" s="60" t="s">
        <v>14</v>
      </c>
    </row>
    <row r="366" spans="1:9" ht="18.600000000000001" hidden="1" customHeight="1" x14ac:dyDescent="0.25">
      <c r="A366" s="202"/>
      <c r="B366" s="66" t="str">
        <f>+[7]ระบบการควบคุมฯ!B1088</f>
        <v>ค่าเช่าใช้บริการสัญญาณอินเทอร์เน็ต 6 เดือน (เมย-มิย 66)   603600บาท</v>
      </c>
      <c r="C366" s="66" t="str">
        <f>+[7]ระบบการควบคุมฯ!C1088</f>
        <v>ศธ 04002/ว1923   ลว 20 พค 67 โอนครั้งที่ 30</v>
      </c>
      <c r="D366" s="203"/>
      <c r="E366" s="204"/>
      <c r="F366" s="204"/>
      <c r="G366" s="204"/>
      <c r="H366" s="204">
        <f>+D366-E366-F366-G366</f>
        <v>0</v>
      </c>
      <c r="I366" s="60"/>
    </row>
    <row r="367" spans="1:9" ht="55.8" hidden="1" customHeight="1" x14ac:dyDescent="0.25">
      <c r="A367" s="202"/>
      <c r="B367" s="66" t="str">
        <f>+[7]ระบบการควบคุมฯ!B1089</f>
        <v>ค่าเช่าใช้บริการสัญญาณอินเทอร์เน็ต 3 เดือน (กรกฎาคม 2567 – กันยายน 2567)   514,3500บาท</v>
      </c>
      <c r="C367" s="66" t="str">
        <f>+[7]ระบบการควบคุมฯ!C1089</f>
        <v>ศธ 04002/ว2864 ลว 2 กรกฎาคม 2567 โอนครั้งที่ 185</v>
      </c>
      <c r="D367" s="203"/>
      <c r="E367" s="204"/>
      <c r="F367" s="204"/>
      <c r="G367" s="204"/>
      <c r="H367" s="204"/>
      <c r="I367" s="60"/>
    </row>
    <row r="368" spans="1:9" ht="37.200000000000003" hidden="1" customHeight="1" x14ac:dyDescent="0.25">
      <c r="A368" s="202" t="str">
        <f>+[7]ระบบการควบคุมฯ!A1090</f>
        <v>2.1.3.2</v>
      </c>
      <c r="B368" s="243" t="str">
        <f>+[7]ระบบการควบคุมฯ!B1090</f>
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</c>
      <c r="C368" s="243" t="str">
        <f>+[7]ระบบการควบคุมฯ!C1090</f>
        <v>ศธ 04002/ว4582 ลว 20 กย 67 โอนครั้งที่ 433</v>
      </c>
      <c r="D368" s="203"/>
      <c r="E368" s="204"/>
      <c r="F368" s="204"/>
      <c r="G368" s="204"/>
      <c r="H368" s="204">
        <f>+D368-E368-F368-G368</f>
        <v>0</v>
      </c>
      <c r="I368" s="60" t="s">
        <v>134</v>
      </c>
    </row>
    <row r="369" spans="1:9" ht="37.200000000000003" hidden="1" customHeight="1" x14ac:dyDescent="0.25">
      <c r="A369" s="71" t="str">
        <f>+[7]ระบบการควบคุมฯ!A1117</f>
        <v>1.5.5</v>
      </c>
      <c r="B369" s="71" t="str">
        <f>+[7]ระบบการควบคุมฯ!B1117</f>
        <v xml:space="preserve">กิจกรรมรองส่งเสริมการจัดการเรียนรู้และพัฒนาคุณลักษณะของผู้เรียน  </v>
      </c>
      <c r="C369" s="71"/>
      <c r="D369" s="200">
        <f>+D370</f>
        <v>3000</v>
      </c>
      <c r="E369" s="200">
        <f>+E370</f>
        <v>0</v>
      </c>
      <c r="F369" s="200">
        <f>+F370</f>
        <v>0</v>
      </c>
      <c r="G369" s="200">
        <f>+G370</f>
        <v>1600</v>
      </c>
      <c r="H369" s="200">
        <f>+H370</f>
        <v>1400</v>
      </c>
      <c r="I369" s="58"/>
    </row>
    <row r="370" spans="1:9" ht="18.600000000000001" hidden="1" customHeight="1" x14ac:dyDescent="0.25">
      <c r="A370" s="241">
        <f>+[7]ระบบการควบคุมฯ!A1118</f>
        <v>0</v>
      </c>
      <c r="B370" s="186" t="str">
        <f>+[7]ระบบการควบคุมฯ!B1118</f>
        <v xml:space="preserve"> งบดำเนินงาน 69112xx </v>
      </c>
      <c r="C370" s="186"/>
      <c r="D370" s="206">
        <f>SUM(D371:D376)</f>
        <v>3000</v>
      </c>
      <c r="E370" s="206">
        <f>SUM(E371:E376)</f>
        <v>0</v>
      </c>
      <c r="F370" s="206">
        <f>SUM(F371:F376)</f>
        <v>0</v>
      </c>
      <c r="G370" s="206">
        <f>SUM(G371:G376)</f>
        <v>1600</v>
      </c>
      <c r="H370" s="206">
        <f>SUM(H371:H376)</f>
        <v>1400</v>
      </c>
      <c r="I370" s="57"/>
    </row>
    <row r="371" spans="1:9" ht="167.4" hidden="1" customHeight="1" x14ac:dyDescent="0.25">
      <c r="A371" s="202" t="str">
        <f>+[7]ระบบการควบคุมฯ!A1119</f>
        <v>1.5.5.1</v>
      </c>
      <c r="B371" s="66" t="str">
        <f>+[7]ระบบการควบคุมฯ!B1119</f>
        <v>ค่าใช้จ่ายในการเดินทางเข้าร่วมประชุมเชิงปฏิบัติการต่อยอดบทเรียนความสำเร็จสถานศึกษาต้นแบบนักเรียนเพื่อนที่ปรึกษา (YC : Youth Counselor) กับการพัฒนาการแนะแนวให้การปรึกษาสู่การพัฒนาคุณภาพผู้เรียนรอบด้าน  ระหว่างวันที่ 10 - 13 มีนาคม 2569 ณ โรงแรมบียอนด์ สวีท (บางพลัด) กรุงเทพมหานคร</v>
      </c>
      <c r="C371" s="66" t="str">
        <f>+[7]ระบบการควบคุมฯ!C1119</f>
        <v>ศธ 04002/ว4808 ลว 19 มี.ค.69 โอนครั้งที่ 374</v>
      </c>
      <c r="D371" s="203">
        <f>+[7]ระบบการควบคุมฯ!F1119</f>
        <v>3000</v>
      </c>
      <c r="E371" s="204">
        <f>+[7]ระบบการควบคุมฯ!G1119+[7]ระบบการควบคุมฯ!H1119</f>
        <v>0</v>
      </c>
      <c r="F371" s="204"/>
      <c r="G371" s="204">
        <f>+[7]ระบบการควบคุมฯ!K1119+[7]ระบบการควบคุมฯ!L1119</f>
        <v>1600</v>
      </c>
      <c r="H371" s="204">
        <f>+D371-E371-F371-G371</f>
        <v>1400</v>
      </c>
      <c r="I371" s="60" t="s">
        <v>191</v>
      </c>
    </row>
    <row r="372" spans="1:9" ht="204.6" hidden="1" customHeight="1" x14ac:dyDescent="0.25">
      <c r="A372" s="202"/>
      <c r="B372" s="66"/>
      <c r="C372" s="66"/>
      <c r="D372" s="203"/>
      <c r="E372" s="204"/>
      <c r="F372" s="204"/>
      <c r="G372" s="204"/>
      <c r="H372" s="204"/>
      <c r="I372" s="60"/>
    </row>
    <row r="373" spans="1:9" ht="111.6" hidden="1" customHeight="1" x14ac:dyDescent="0.25">
      <c r="A373" s="202"/>
      <c r="B373" s="66"/>
      <c r="C373" s="66"/>
      <c r="D373" s="203"/>
      <c r="E373" s="204">
        <f>+[3]งบสพฐ!I1544+[3]งบสพฐ!J1544</f>
        <v>0</v>
      </c>
      <c r="F373" s="204">
        <f>+[3]งบสพฐ!K1544+[3]งบสพฐ!L1544</f>
        <v>0</v>
      </c>
      <c r="G373" s="204">
        <f>+[3]งบสพฐ!M1544+[3]งบสพฐ!N1544</f>
        <v>0</v>
      </c>
      <c r="H373" s="204">
        <f t="shared" ref="H373:H390" si="105">+D373-E373-F373-G373</f>
        <v>0</v>
      </c>
      <c r="I373" s="65"/>
    </row>
    <row r="374" spans="1:9" ht="204.6" hidden="1" customHeight="1" x14ac:dyDescent="0.25">
      <c r="A374" s="202"/>
      <c r="B374" s="66"/>
      <c r="C374" s="66"/>
      <c r="D374" s="244">
        <f>+[3]ระบบการควบคุมฯ!D394</f>
        <v>0</v>
      </c>
      <c r="E374" s="244">
        <f>+[3]ระบบการควบคุมฯ!G394+[3]ระบบการควบคุมฯ!H394</f>
        <v>0</v>
      </c>
      <c r="F374" s="244">
        <f>+[3]ระบบการควบคุมฯ!I394+[3]ระบบการควบคุมฯ!J394</f>
        <v>0</v>
      </c>
      <c r="G374" s="244">
        <f>+[3]ระบบการควบคุมฯ!K394+[3]ระบบการควบคุมฯ!L394</f>
        <v>0</v>
      </c>
      <c r="H374" s="204">
        <f t="shared" si="105"/>
        <v>0</v>
      </c>
      <c r="I374" s="62"/>
    </row>
    <row r="375" spans="1:9" ht="21" hidden="1" customHeight="1" x14ac:dyDescent="0.25">
      <c r="A375" s="202"/>
      <c r="B375" s="66"/>
      <c r="C375" s="66"/>
      <c r="D375" s="244">
        <f>+[3]ระบบการควบคุมฯ!F397</f>
        <v>0</v>
      </c>
      <c r="E375" s="244">
        <f>+[3]ระบบการควบคุมฯ!G397+[3]ระบบการควบคุมฯ!H397</f>
        <v>0</v>
      </c>
      <c r="F375" s="244">
        <f>+[3]ระบบการควบคุมฯ!I397+[3]ระบบการควบคุมฯ!J397</f>
        <v>0</v>
      </c>
      <c r="G375" s="244">
        <f>+[3]ระบบการควบคุมฯ!K397+[3]ระบบการควบคุมฯ!L397</f>
        <v>0</v>
      </c>
      <c r="H375" s="204">
        <f t="shared" si="105"/>
        <v>0</v>
      </c>
      <c r="I375" s="62"/>
    </row>
    <row r="376" spans="1:9" ht="74.400000000000006" hidden="1" customHeight="1" x14ac:dyDescent="0.25">
      <c r="A376" s="202"/>
      <c r="B376" s="500"/>
      <c r="C376" s="66"/>
      <c r="D376" s="244">
        <f>+[3]ระบบการควบคุมฯ!F398</f>
        <v>0</v>
      </c>
      <c r="E376" s="244">
        <f>+[3]ระบบการควบคุมฯ!G396+[3]ระบบการควบคุมฯ!H396</f>
        <v>0</v>
      </c>
      <c r="F376" s="244">
        <f>+[3]ระบบการควบคุมฯ!I396+[3]ระบบการควบคุมฯ!J396</f>
        <v>0</v>
      </c>
      <c r="G376" s="244">
        <f>+[3]ระบบการควบคุมฯ!K398+[3]ระบบการควบคุมฯ!L398</f>
        <v>0</v>
      </c>
      <c r="H376" s="204">
        <f t="shared" si="105"/>
        <v>0</v>
      </c>
      <c r="I376" s="62"/>
    </row>
    <row r="377" spans="1:9" ht="18.600000000000001" hidden="1" customHeight="1" x14ac:dyDescent="0.25">
      <c r="A377" s="202"/>
      <c r="B377" s="66"/>
      <c r="C377" s="66"/>
      <c r="D377" s="244">
        <f>+[3]ระบบการควบคุมฯ!F399</f>
        <v>0</v>
      </c>
      <c r="E377" s="244">
        <f>+[3]ระบบการควบคุมฯ!G397+[3]ระบบการควบคุมฯ!H397</f>
        <v>0</v>
      </c>
      <c r="F377" s="244">
        <f>+[3]ระบบการควบคุมฯ!I397+[3]ระบบการควบคุมฯ!J397</f>
        <v>0</v>
      </c>
      <c r="G377" s="244">
        <f>+[3]ระบบการควบคุมฯ!K399+[3]ระบบการควบคุมฯ!L399</f>
        <v>0</v>
      </c>
      <c r="H377" s="204">
        <f t="shared" si="105"/>
        <v>0</v>
      </c>
      <c r="I377" s="60"/>
    </row>
    <row r="378" spans="1:9" ht="55.8" hidden="1" customHeight="1" x14ac:dyDescent="0.25">
      <c r="A378" s="202"/>
      <c r="B378" s="66"/>
      <c r="C378" s="66"/>
      <c r="D378" s="244">
        <f>+[3]ระบบการควบคุมฯ!F400</f>
        <v>0</v>
      </c>
      <c r="E378" s="244">
        <f>+[3]ระบบการควบคุมฯ!G398+[3]ระบบการควบคุมฯ!H398</f>
        <v>0</v>
      </c>
      <c r="F378" s="244">
        <f>+[3]ระบบการควบคุมฯ!I398+[3]ระบบการควบคุมฯ!J398</f>
        <v>0</v>
      </c>
      <c r="G378" s="244">
        <f>+[3]ระบบการควบคุมฯ!K400+[3]ระบบการควบคุมฯ!L400</f>
        <v>0</v>
      </c>
      <c r="H378" s="204">
        <f t="shared" si="105"/>
        <v>0</v>
      </c>
      <c r="I378" s="62"/>
    </row>
    <row r="379" spans="1:9" ht="18.600000000000001" hidden="1" customHeight="1" x14ac:dyDescent="0.25">
      <c r="A379" s="202"/>
      <c r="B379" s="66"/>
      <c r="C379" s="66"/>
      <c r="D379" s="244">
        <f>+[3]ระบบการควบคุมฯ!F401</f>
        <v>0</v>
      </c>
      <c r="E379" s="244">
        <f>+[3]ระบบการควบคุมฯ!G399+[3]ระบบการควบคุมฯ!H399</f>
        <v>0</v>
      </c>
      <c r="F379" s="244">
        <f>+[3]ระบบการควบคุมฯ!I399+[3]ระบบการควบคุมฯ!J399</f>
        <v>0</v>
      </c>
      <c r="G379" s="244">
        <f>+[3]ระบบการควบคุมฯ!K401+[3]ระบบการควบคุมฯ!L401</f>
        <v>0</v>
      </c>
      <c r="H379" s="204">
        <f t="shared" si="105"/>
        <v>0</v>
      </c>
      <c r="I379" s="62"/>
    </row>
    <row r="380" spans="1:9" ht="74.400000000000006" hidden="1" customHeight="1" x14ac:dyDescent="0.25">
      <c r="A380" s="202"/>
      <c r="B380" s="66"/>
      <c r="C380" s="66"/>
      <c r="D380" s="244">
        <f>+[3]ระบบการควบคุมฯ!F402</f>
        <v>0</v>
      </c>
      <c r="E380" s="244">
        <f>+[3]ระบบการควบคุมฯ!G400+[3]ระบบการควบคุมฯ!H400</f>
        <v>0</v>
      </c>
      <c r="F380" s="244">
        <f>+[3]ระบบการควบคุมฯ!I400+[3]ระบบการควบคุมฯ!J400</f>
        <v>0</v>
      </c>
      <c r="G380" s="244">
        <f>+[3]ระบบการควบคุมฯ!K402+[3]ระบบการควบคุมฯ!L402</f>
        <v>0</v>
      </c>
      <c r="H380" s="204">
        <f t="shared" si="105"/>
        <v>0</v>
      </c>
      <c r="I380" s="62"/>
    </row>
    <row r="381" spans="1:9" ht="18.600000000000001" hidden="1" customHeight="1" x14ac:dyDescent="0.25">
      <c r="A381" s="202"/>
      <c r="B381" s="66"/>
      <c r="C381" s="66"/>
      <c r="D381" s="244">
        <f>+[3]ระบบการควบคุมฯ!F403</f>
        <v>0</v>
      </c>
      <c r="E381" s="244">
        <f>+[3]ระบบการควบคุมฯ!G401+[3]ระบบการควบคุมฯ!H401</f>
        <v>0</v>
      </c>
      <c r="F381" s="244">
        <f>+[3]ระบบการควบคุมฯ!I401+[3]ระบบการควบคุมฯ!J401</f>
        <v>0</v>
      </c>
      <c r="G381" s="244">
        <f>+[3]ระบบการควบคุมฯ!K403+[3]ระบบการควบคุมฯ!L403</f>
        <v>0</v>
      </c>
      <c r="H381" s="204">
        <f t="shared" si="105"/>
        <v>0</v>
      </c>
      <c r="I381" s="60"/>
    </row>
    <row r="382" spans="1:9" ht="18.600000000000001" hidden="1" customHeight="1" x14ac:dyDescent="0.25">
      <c r="A382" s="202"/>
      <c r="B382" s="66"/>
      <c r="C382" s="66"/>
      <c r="D382" s="244">
        <f>+[3]ระบบการควบคุมฯ!F404</f>
        <v>0</v>
      </c>
      <c r="E382" s="244">
        <f>+[3]ระบบการควบคุมฯ!G402+[3]ระบบการควบคุมฯ!H402</f>
        <v>0</v>
      </c>
      <c r="F382" s="244">
        <f>+[3]ระบบการควบคุมฯ!I402+[3]ระบบการควบคุมฯ!J402</f>
        <v>0</v>
      </c>
      <c r="G382" s="244">
        <f>+[3]ระบบการควบคุมฯ!K404+[3]ระบบการควบคุมฯ!L404</f>
        <v>0</v>
      </c>
      <c r="H382" s="204">
        <f t="shared" si="105"/>
        <v>0</v>
      </c>
      <c r="I382" s="60"/>
    </row>
    <row r="383" spans="1:9" ht="18.600000000000001" hidden="1" customHeight="1" x14ac:dyDescent="0.25">
      <c r="A383" s="202"/>
      <c r="B383" s="66"/>
      <c r="C383" s="66"/>
      <c r="D383" s="244">
        <f>+[3]ระบบการควบคุมฯ!F405</f>
        <v>0</v>
      </c>
      <c r="E383" s="244">
        <f>+[3]ระบบการควบคุมฯ!G403+[3]ระบบการควบคุมฯ!H403</f>
        <v>0</v>
      </c>
      <c r="F383" s="244">
        <f>+[3]ระบบการควบคุมฯ!I403+[3]ระบบการควบคุมฯ!J403</f>
        <v>0</v>
      </c>
      <c r="G383" s="244">
        <f>+[3]ระบบการควบคุมฯ!K405+[3]ระบบการควบคุมฯ!L405</f>
        <v>0</v>
      </c>
      <c r="H383" s="204">
        <f t="shared" si="105"/>
        <v>0</v>
      </c>
      <c r="I383" s="60"/>
    </row>
    <row r="384" spans="1:9" ht="18.600000000000001" hidden="1" customHeight="1" x14ac:dyDescent="0.25">
      <c r="A384" s="202"/>
      <c r="B384" s="66"/>
      <c r="C384" s="66"/>
      <c r="D384" s="244">
        <f>+[3]ระบบการควบคุมฯ!F406</f>
        <v>27000</v>
      </c>
      <c r="E384" s="244">
        <f>+[3]ระบบการควบคุมฯ!G404+[3]ระบบการควบคุมฯ!H404</f>
        <v>0</v>
      </c>
      <c r="F384" s="244">
        <f>+[3]ระบบการควบคุมฯ!I404+[3]ระบบการควบคุมฯ!J404</f>
        <v>0</v>
      </c>
      <c r="G384" s="244">
        <f>+[3]ระบบการควบคุมฯ!K406+[3]ระบบการควบคุมฯ!L406</f>
        <v>0</v>
      </c>
      <c r="H384" s="204">
        <f t="shared" si="105"/>
        <v>27000</v>
      </c>
      <c r="I384" s="60"/>
    </row>
    <row r="385" spans="1:9" ht="18.600000000000001" hidden="1" customHeight="1" x14ac:dyDescent="0.25">
      <c r="A385" s="202"/>
      <c r="B385" s="66"/>
      <c r="C385" s="66"/>
      <c r="D385" s="244">
        <f>+[3]ระบบการควบคุมฯ!F407</f>
        <v>27000</v>
      </c>
      <c r="E385" s="244">
        <f>+[3]ระบบการควบคุมฯ!G405+[3]ระบบการควบคุมฯ!H405</f>
        <v>0</v>
      </c>
      <c r="F385" s="244">
        <f>+[3]ระบบการควบคุมฯ!I405+[3]ระบบการควบคุมฯ!J405</f>
        <v>0</v>
      </c>
      <c r="G385" s="244">
        <f>+[3]ระบบการควบคุมฯ!K407+[3]ระบบการควบคุมฯ!L407</f>
        <v>0</v>
      </c>
      <c r="H385" s="204">
        <f t="shared" si="105"/>
        <v>27000</v>
      </c>
      <c r="I385" s="60"/>
    </row>
    <row r="386" spans="1:9" ht="37.200000000000003" hidden="1" customHeight="1" x14ac:dyDescent="0.25">
      <c r="A386" s="202"/>
      <c r="B386" s="66"/>
      <c r="C386" s="66"/>
      <c r="D386" s="244">
        <f>+[3]ระบบการควบคุมฯ!F408</f>
        <v>27000</v>
      </c>
      <c r="E386" s="244">
        <f>+[3]ระบบการควบคุมฯ!G399+[3]ระบบการควบคุมฯ!H399</f>
        <v>0</v>
      </c>
      <c r="F386" s="244">
        <f>+[3]ระบบการควบคุมฯ!I399+[3]ระบบการควบคุมฯ!J399</f>
        <v>0</v>
      </c>
      <c r="G386" s="244">
        <f>+[3]ระบบการควบคุมฯ!K408+[3]ระบบการควบคุมฯ!L408</f>
        <v>0</v>
      </c>
      <c r="H386" s="204">
        <f t="shared" si="105"/>
        <v>27000</v>
      </c>
      <c r="I386" s="60"/>
    </row>
    <row r="387" spans="1:9" ht="18.600000000000001" hidden="1" customHeight="1" x14ac:dyDescent="0.25">
      <c r="A387" s="202"/>
      <c r="B387" s="66"/>
      <c r="C387" s="66"/>
      <c r="D387" s="244">
        <f>+[3]ระบบการควบคุมฯ!F409</f>
        <v>0</v>
      </c>
      <c r="E387" s="244">
        <f>+[3]ระบบการควบคุมฯ!G400+[3]ระบบการควบคุมฯ!H400</f>
        <v>0</v>
      </c>
      <c r="F387" s="244">
        <f>+[3]ระบบการควบคุมฯ!I400+[3]ระบบการควบคุมฯ!J400</f>
        <v>0</v>
      </c>
      <c r="G387" s="244">
        <f>+[3]ระบบการควบคุมฯ!K409+[3]ระบบการควบคุมฯ!L409</f>
        <v>0</v>
      </c>
      <c r="H387" s="204">
        <f t="shared" si="105"/>
        <v>0</v>
      </c>
      <c r="I387" s="60"/>
    </row>
    <row r="388" spans="1:9" ht="18.600000000000001" hidden="1" customHeight="1" x14ac:dyDescent="0.25">
      <c r="A388" s="202"/>
      <c r="B388" s="47"/>
      <c r="C388" s="66"/>
      <c r="D388" s="244">
        <f>+[3]ระบบการควบคุมฯ!F410</f>
        <v>0</v>
      </c>
      <c r="E388" s="244">
        <f>+[3]ระบบการควบคุมฯ!G401+[3]ระบบการควบคุมฯ!H401</f>
        <v>0</v>
      </c>
      <c r="F388" s="244">
        <f>+[3]ระบบการควบคุมฯ!I401+[3]ระบบการควบคุมฯ!J401</f>
        <v>0</v>
      </c>
      <c r="G388" s="244">
        <f>+[3]ระบบการควบคุมฯ!K410+[3]ระบบการควบคุมฯ!L410</f>
        <v>0</v>
      </c>
      <c r="H388" s="204">
        <f t="shared" si="105"/>
        <v>0</v>
      </c>
      <c r="I388" s="60"/>
    </row>
    <row r="389" spans="1:9" ht="74.400000000000006" hidden="1" customHeight="1" x14ac:dyDescent="0.25">
      <c r="A389" s="202"/>
      <c r="B389" s="47"/>
      <c r="C389" s="66"/>
      <c r="D389" s="244">
        <f>+[3]ระบบการควบคุมฯ!F411</f>
        <v>0</v>
      </c>
      <c r="E389" s="244">
        <f>+[3]ระบบการควบคุมฯ!G402+[3]ระบบการควบคุมฯ!H402</f>
        <v>0</v>
      </c>
      <c r="F389" s="244">
        <f>+[3]ระบบการควบคุมฯ!I402+[3]ระบบการควบคุมฯ!J402</f>
        <v>0</v>
      </c>
      <c r="G389" s="244">
        <f>+[3]ระบบการควบคุมฯ!K411+[3]ระบบการควบคุมฯ!L411</f>
        <v>0</v>
      </c>
      <c r="H389" s="204">
        <f t="shared" si="105"/>
        <v>0</v>
      </c>
      <c r="I389" s="60"/>
    </row>
    <row r="390" spans="1:9" ht="18.600000000000001" hidden="1" customHeight="1" x14ac:dyDescent="0.25">
      <c r="A390" s="202"/>
      <c r="B390" s="47"/>
      <c r="C390" s="66"/>
      <c r="D390" s="244">
        <f>+[3]ระบบการควบคุมฯ!F412</f>
        <v>0</v>
      </c>
      <c r="E390" s="244">
        <f>+[3]ระบบการควบคุมฯ!G403+[3]ระบบการควบคุมฯ!H403</f>
        <v>0</v>
      </c>
      <c r="F390" s="244">
        <f>+[3]ระบบการควบคุมฯ!I403+[3]ระบบการควบคุมฯ!J403</f>
        <v>0</v>
      </c>
      <c r="G390" s="244">
        <f>+[3]ระบบการควบคุมฯ!K412+[3]ระบบการควบคุมฯ!L412</f>
        <v>0</v>
      </c>
      <c r="H390" s="204">
        <f t="shared" si="105"/>
        <v>0</v>
      </c>
      <c r="I390" s="60"/>
    </row>
    <row r="391" spans="1:9" ht="111.6" hidden="1" customHeight="1" x14ac:dyDescent="0.25">
      <c r="A391" s="209" t="str">
        <f>+[7]ระบบการควบคุมฯ!A1122</f>
        <v>1.5.6</v>
      </c>
      <c r="B391" s="71" t="str">
        <f>+[7]ระบบการควบคุมฯ!B1122</f>
        <v>กิจกรรมรองพัฒนาหลักสูตรและกระบวนการเรียนรู้ที่หลากหลายให้เอื้อต่อการเรียนรู้ตลอดชีวิต</v>
      </c>
      <c r="C391" s="71"/>
      <c r="D391" s="200">
        <f>+D392</f>
        <v>0</v>
      </c>
      <c r="E391" s="221">
        <f>+E392</f>
        <v>0</v>
      </c>
      <c r="F391" s="221">
        <f>+F392</f>
        <v>0</v>
      </c>
      <c r="G391" s="221">
        <f>+G392</f>
        <v>0</v>
      </c>
      <c r="H391" s="221">
        <f>+H392</f>
        <v>0</v>
      </c>
      <c r="I391" s="58"/>
    </row>
    <row r="392" spans="1:9" ht="93" hidden="1" customHeight="1" x14ac:dyDescent="0.25">
      <c r="A392" s="241">
        <f>+[7]ระบบการควบคุมฯ!A1123</f>
        <v>0</v>
      </c>
      <c r="B392" s="186" t="str">
        <f>+[7]ระบบการควบคุมฯ!B1123</f>
        <v xml:space="preserve"> งบดำเนินงาน 69112xx </v>
      </c>
      <c r="C392" s="73"/>
      <c r="D392" s="206">
        <f>SUM(D393:D395)</f>
        <v>0</v>
      </c>
      <c r="E392" s="206">
        <f>SUM(E393:E395)</f>
        <v>0</v>
      </c>
      <c r="F392" s="206">
        <f>SUM(F393:F395)</f>
        <v>0</v>
      </c>
      <c r="G392" s="206">
        <f>SUM(G393:G395)</f>
        <v>0</v>
      </c>
      <c r="H392" s="206">
        <f>SUM(H393:H395)</f>
        <v>0</v>
      </c>
      <c r="I392" s="57"/>
    </row>
    <row r="393" spans="1:9" ht="93" hidden="1" customHeight="1" x14ac:dyDescent="0.25">
      <c r="A393" s="245" t="str">
        <f>+[7]ระบบการควบคุมฯ!A1124</f>
        <v>2.1.4.1</v>
      </c>
      <c r="B393" s="47" t="str">
        <f>+[7]ระบบการควบคุมฯ!B1124</f>
        <v xml:space="preserve">ค่าใช้จ่ายในการจัดการแข่งขันงานศิลปหัตถกรรมนักเรียน ครั้งที่ 71 ปีการศึกษา 2566 </v>
      </c>
      <c r="C393" s="47" t="str">
        <f>+[7]ระบบการควบคุมฯ!C1124</f>
        <v>ที่ ศธ 04002/ว    /9 กพ 67  ครั้งที่ 165</v>
      </c>
      <c r="D393" s="643"/>
      <c r="E393" s="204"/>
      <c r="F393" s="203"/>
      <c r="G393" s="204"/>
      <c r="H393" s="203">
        <f>+D393-E393-F393-G393</f>
        <v>0</v>
      </c>
      <c r="I393" s="60" t="s">
        <v>12</v>
      </c>
    </row>
    <row r="394" spans="1:9" ht="55.8" hidden="1" customHeight="1" x14ac:dyDescent="0.25">
      <c r="A394" s="245" t="str">
        <f>+[7]ระบบการควบคุมฯ!A1125</f>
        <v>2.1.4.2</v>
      </c>
      <c r="B394" s="47" t="str">
        <f>+[7]ระบบการควบคุมฯ!B1125</f>
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</c>
      <c r="C394" s="47" t="str">
        <f>+[7]ระบบการควบคุมฯ!C1125</f>
        <v>ศธ04002/ว2276 ลว. 7 มิย 67 โอนครั้งที่ 102</v>
      </c>
      <c r="D394" s="643"/>
      <c r="E394" s="204"/>
      <c r="F394" s="203"/>
      <c r="G394" s="204"/>
      <c r="H394" s="203">
        <f>+D394-E394-F394-G394</f>
        <v>0</v>
      </c>
      <c r="I394" s="60" t="s">
        <v>65</v>
      </c>
    </row>
    <row r="395" spans="1:9" ht="74.400000000000006" hidden="1" customHeight="1" x14ac:dyDescent="0.25">
      <c r="A395" s="245" t="str">
        <f>+[7]ระบบการควบคุมฯ!A1126</f>
        <v>2.1.4.3</v>
      </c>
      <c r="B395" s="47" t="str">
        <f>+[7]ระบบการควบคุมฯ!B1126</f>
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</c>
      <c r="C395" s="47" t="str">
        <f>+[7]ระบบการควบคุมฯ!C1126</f>
        <v>ศธ04002/ว3560 ลว. 15 สค 67 โอนครั้งที่ 323</v>
      </c>
      <c r="D395" s="203"/>
      <c r="E395" s="203"/>
      <c r="F395" s="203"/>
      <c r="G395" s="203"/>
      <c r="H395" s="203">
        <f>+D395-E395-F395-G395</f>
        <v>0</v>
      </c>
      <c r="I395" s="60" t="s">
        <v>65</v>
      </c>
    </row>
    <row r="396" spans="1:9" ht="18.600000000000001" hidden="1" customHeight="1" x14ac:dyDescent="0.25">
      <c r="A396" s="209">
        <f>+[7]ระบบการควบคุมฯ!A1133</f>
        <v>1.6</v>
      </c>
      <c r="B396" s="247" t="str">
        <f>+[7]ระบบการควบคุมฯ!B1133</f>
        <v xml:space="preserve">กิจกรรมการจัดการศึกษามัธยมศึกษาตอนต้นสำหรับโรงเรียนปกติ  </v>
      </c>
      <c r="C396" s="68" t="str">
        <f>+[7]ระบบการควบคุมฯ!C1133</f>
        <v>20004 69 0516500000</v>
      </c>
      <c r="D396" s="200">
        <f>+D397</f>
        <v>0</v>
      </c>
      <c r="E396" s="221">
        <f>+E397</f>
        <v>0</v>
      </c>
      <c r="F396" s="221">
        <f>+F397</f>
        <v>0</v>
      </c>
      <c r="G396" s="221">
        <f>+G397</f>
        <v>0</v>
      </c>
      <c r="H396" s="221">
        <f>+H397</f>
        <v>0</v>
      </c>
      <c r="I396" s="58"/>
    </row>
    <row r="397" spans="1:9" ht="260.39999999999998" hidden="1" customHeight="1" x14ac:dyDescent="0.25">
      <c r="A397" s="241" t="str">
        <f>+[7]ระบบการควบคุมฯ!A1159</f>
        <v>1.6.1</v>
      </c>
      <c r="B397" s="248" t="str">
        <f>+[7]ระบบการควบคุมฯ!B1159</f>
        <v xml:space="preserve"> งบดำเนินงาน 69112xx</v>
      </c>
      <c r="C397" s="211" t="str">
        <f>+[7]ระบบการควบคุมฯ!C1159</f>
        <v>20004 3720 1000 2000000</v>
      </c>
      <c r="D397" s="206"/>
      <c r="E397" s="206"/>
      <c r="F397" s="206"/>
      <c r="G397" s="206"/>
      <c r="H397" s="206"/>
      <c r="I397" s="57"/>
    </row>
    <row r="398" spans="1:9" ht="316.2" hidden="1" customHeight="1" x14ac:dyDescent="0.25">
      <c r="A398" s="741" t="str">
        <f>+[7]ระบบการควบคุมฯ!A1158</f>
        <v>1.6.1</v>
      </c>
      <c r="B398" s="534" t="str">
        <f>+[7]ระบบการควบคุมฯ!B1158</f>
        <v xml:space="preserve">กิจกรรมรองการวิจัยเพื่อพัฒนานวัตกรรมการจัดการศึกษา </v>
      </c>
      <c r="C398" s="71" t="str">
        <f>+[7]ระบบการควบคุมฯ!C1158</f>
        <v>20004 68 05165 52018</v>
      </c>
      <c r="D398" s="200">
        <f>+[7]ระบบการควบคุมฯ!F1158</f>
        <v>0</v>
      </c>
      <c r="E398" s="200">
        <f>+[7]ระบบการควบคุมฯ!G1158+[7]ระบบการควบคุมฯ!H1158</f>
        <v>0</v>
      </c>
      <c r="F398" s="200">
        <f>+[7]ระบบการควบคุมฯ!I1159+[7]ระบบการควบคุมฯ!J1159</f>
        <v>0</v>
      </c>
      <c r="G398" s="200">
        <f>+[7]ระบบการควบคุมฯ!K1158+[7]ระบบการควบคุมฯ!L1158</f>
        <v>0</v>
      </c>
      <c r="H398" s="200">
        <f>+D398-E398-F398-G398</f>
        <v>0</v>
      </c>
      <c r="I398" s="535"/>
    </row>
    <row r="399" spans="1:9" ht="55.8" hidden="1" customHeight="1" x14ac:dyDescent="0.25">
      <c r="A399" s="241" t="str">
        <f>+[7]ระบบการควบคุมฯ!A1161</f>
        <v>1.6.1.1</v>
      </c>
      <c r="B399" s="248" t="str">
        <f>+[7]ระบบการควบคุมฯ!B1159</f>
        <v xml:space="preserve"> งบดำเนินงาน 69112xx</v>
      </c>
      <c r="C399" s="211" t="str">
        <f>+[7]ระบบการควบคุมฯ!C1159</f>
        <v>20004 3720 1000 2000000</v>
      </c>
      <c r="D399" s="206">
        <f>SUM(D400:D401)</f>
        <v>0</v>
      </c>
      <c r="E399" s="206">
        <f t="shared" ref="E399:H399" si="106">SUM(E400:E401)</f>
        <v>0</v>
      </c>
      <c r="F399" s="206">
        <f t="shared" si="106"/>
        <v>0</v>
      </c>
      <c r="G399" s="206">
        <f t="shared" si="106"/>
        <v>0</v>
      </c>
      <c r="H399" s="206">
        <f t="shared" si="106"/>
        <v>0</v>
      </c>
      <c r="I399" s="57"/>
    </row>
    <row r="400" spans="1:9" ht="18.600000000000001" hidden="1" customHeight="1" x14ac:dyDescent="0.25">
      <c r="A400" s="245" t="str">
        <f>+[7]ระบบการควบคุมฯ!A1160</f>
        <v>1.6.1.1</v>
      </c>
      <c r="B400" s="47" t="str">
        <f>+[7]ระบบการควบคุมฯ!B1160</f>
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</c>
      <c r="C400" s="47" t="str">
        <f>+[7]ระบบการควบคุมฯ!C1160</f>
        <v>ที่ ศธ04002/ว41392 ลว 31 ก.ค.68 ครั้งที่ 766</v>
      </c>
      <c r="D400" s="643">
        <f>+[7]ระบบการควบคุมฯ!F1160</f>
        <v>0</v>
      </c>
      <c r="E400" s="203">
        <f>+[7]ระบบการควบคุมฯ!G1160+[7]ระบบการควบคุมฯ!H1160</f>
        <v>0</v>
      </c>
      <c r="F400" s="203">
        <f>+[7]ระบบการควบคุมฯ!I1164+[7]ระบบการควบคุมฯ!J1164</f>
        <v>0</v>
      </c>
      <c r="G400" s="203">
        <f>+[7]ระบบการควบคุมฯ!K1160+[7]ระบบการควบคุมฯ!L1160</f>
        <v>0</v>
      </c>
      <c r="H400" s="203">
        <f>+D400-E400-F400-G400</f>
        <v>0</v>
      </c>
      <c r="I400" s="60" t="s">
        <v>215</v>
      </c>
    </row>
    <row r="401" spans="1:9" ht="130.19999999999999" x14ac:dyDescent="0.25">
      <c r="A401" s="245" t="str">
        <f>+[7]ระบบการควบคุมฯ!A1161</f>
        <v>1.6.1.1</v>
      </c>
      <c r="B401" s="47" t="str">
        <f>+[7]ระบบการควบคุมฯ!B1161</f>
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</c>
      <c r="C401" s="47" t="str">
        <f>+[7]ระบบการควบคุมฯ!C1161</f>
        <v>ที่ ศธ04002/ว41551 ลว 30 ก.ค.68 ครั้งที่ 769</v>
      </c>
      <c r="D401" s="643">
        <f>+[7]ระบบการควบคุมฯ!F1161</f>
        <v>0</v>
      </c>
      <c r="E401" s="203">
        <f>+[7]ระบบการควบคุมฯ!G1161+[7]ระบบการควบคุมฯ!H1161</f>
        <v>0</v>
      </c>
      <c r="F401" s="203">
        <f>+[7]ระบบการควบคุมฯ!I1165+[7]ระบบการควบคุมฯ!J1165</f>
        <v>0</v>
      </c>
      <c r="G401" s="203">
        <f>+[7]ระบบการควบคุมฯ!K1161+[7]ระบบการควบคุมฯ!L1161</f>
        <v>0</v>
      </c>
      <c r="H401" s="203">
        <f>+D401-E401-F401-G401</f>
        <v>0</v>
      </c>
      <c r="I401" s="60" t="s">
        <v>48</v>
      </c>
    </row>
    <row r="402" spans="1:9" ht="24.6" customHeight="1" x14ac:dyDescent="0.25">
      <c r="A402" s="209" t="str">
        <f>+[7]ระบบการควบคุมฯ!A1165</f>
        <v>1.6.2</v>
      </c>
      <c r="B402" s="247" t="str">
        <f>+[7]ระบบการควบคุมฯ!B1165</f>
        <v>กิจกรรมรองสนับสนุนเสริมสร้างความเข้มแข็งในการพัฒนาครูอย่างมีประสิทธิภาพ</v>
      </c>
      <c r="C402" s="68" t="str">
        <f>+[7]ระบบการควบคุมฯ!C1165</f>
        <v>20004 69 05165 51999</v>
      </c>
      <c r="D402" s="200">
        <f>+D403</f>
        <v>28340</v>
      </c>
      <c r="E402" s="221">
        <f>+E403</f>
        <v>0</v>
      </c>
      <c r="F402" s="221">
        <f>+F403</f>
        <v>0</v>
      </c>
      <c r="G402" s="221">
        <f>+G403</f>
        <v>5930</v>
      </c>
      <c r="H402" s="221">
        <f>+H403</f>
        <v>22410</v>
      </c>
      <c r="I402" s="58"/>
    </row>
    <row r="403" spans="1:9" ht="74.400000000000006" hidden="1" customHeight="1" x14ac:dyDescent="0.25">
      <c r="A403" s="241">
        <f>+[7]ระบบการควบคุมฯ!A1166</f>
        <v>0</v>
      </c>
      <c r="B403" s="248" t="str">
        <f>+[7]ระบบการควบคุมฯ!B1166</f>
        <v xml:space="preserve"> งบดำเนินงาน 69112xx </v>
      </c>
      <c r="C403" s="211" t="str">
        <f>+[7]ระบบการควบคุมฯ!C1166</f>
        <v>20004 3720 1000 2000000</v>
      </c>
      <c r="D403" s="206">
        <f>SUM(D404:D410)</f>
        <v>28340</v>
      </c>
      <c r="E403" s="206">
        <f t="shared" ref="E403:H403" si="107">SUM(E404:E410)</f>
        <v>0</v>
      </c>
      <c r="F403" s="206">
        <f t="shared" si="107"/>
        <v>0</v>
      </c>
      <c r="G403" s="206">
        <f t="shared" si="107"/>
        <v>5930</v>
      </c>
      <c r="H403" s="206">
        <f t="shared" si="107"/>
        <v>22410</v>
      </c>
      <c r="I403" s="57"/>
    </row>
    <row r="404" spans="1:9" ht="93" hidden="1" customHeight="1" x14ac:dyDescent="0.25">
      <c r="A404" s="245" t="str">
        <f>+[7]ระบบการควบคุมฯ!A1167</f>
        <v>1.6.2.1</v>
      </c>
      <c r="B404" s="47" t="str">
        <f>+[7]ระบบการควบคุมฯ!B1167</f>
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</c>
      <c r="C404" s="47" t="str">
        <f>+[7]ระบบการควบคุมฯ!C1167</f>
        <v>ศธ04002/ว50938 ลว 22 ธ.ค. 68 โอนครั้งที่ 168</v>
      </c>
      <c r="D404" s="203">
        <f>+[7]ระบบการควบคุมฯ!D1167</f>
        <v>10240</v>
      </c>
      <c r="E404" s="203">
        <f>+[7]ระบบการควบคุมฯ!G1167+[7]ระบบการควบคุมฯ!H1167</f>
        <v>0</v>
      </c>
      <c r="F404" s="203">
        <f>+[7]ระบบการควบคุมฯ!I1167+[7]ระบบการควบคุมฯ!J1167</f>
        <v>0</v>
      </c>
      <c r="G404" s="203">
        <f>+[7]ระบบการควบคุมฯ!K1167+[7]ระบบการควบคุมฯ!L1167</f>
        <v>4830</v>
      </c>
      <c r="H404" s="203">
        <f>+D404-E404-F404-G404</f>
        <v>5410</v>
      </c>
      <c r="I404" s="60" t="s">
        <v>17</v>
      </c>
    </row>
    <row r="405" spans="1:9" ht="93" hidden="1" customHeight="1" x14ac:dyDescent="0.25">
      <c r="A405" s="245" t="str">
        <f>+[7]ระบบการควบคุมฯ!A1168</f>
        <v>1.6.2.2</v>
      </c>
      <c r="B405" s="47" t="str">
        <f>+[7]ระบบการควบคุมฯ!B1168</f>
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</c>
      <c r="C405" s="47" t="str">
        <f>+[7]ระบบการควบคุมฯ!C1168</f>
        <v>ศธ 04002/ว51464  ลว 29 ธ.ค. 68 ครั้งที่ 195</v>
      </c>
      <c r="D405" s="203">
        <f>+[7]ระบบการควบคุมฯ!D1168</f>
        <v>800</v>
      </c>
      <c r="E405" s="203">
        <f>+[7]ระบบการควบคุมฯ!G1168+[7]ระบบการควบคุมฯ!H1168</f>
        <v>0</v>
      </c>
      <c r="F405" s="203">
        <f>+[7]ระบบการควบคุมฯ!I1168+[7]ระบบการควบคุมฯ!J1168</f>
        <v>0</v>
      </c>
      <c r="G405" s="203">
        <f>+[7]ระบบการควบคุมฯ!K1168+[7]ระบบการควบคุมฯ!L1168</f>
        <v>600</v>
      </c>
      <c r="H405" s="203">
        <f>+D405-E405-F405-G405</f>
        <v>200</v>
      </c>
      <c r="I405" s="60" t="s">
        <v>270</v>
      </c>
    </row>
    <row r="406" spans="1:9" ht="130.19999999999999" x14ac:dyDescent="0.25">
      <c r="A406" s="245" t="str">
        <f>+[7]ระบบการควบคุมฯ!A1169</f>
        <v>1.6.2.3</v>
      </c>
      <c r="B406" s="47" t="str">
        <f>+[7]ระบบการควบคุมฯ!B1169</f>
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</c>
      <c r="C406" s="47" t="str">
        <f>+[7]ระบบการควบคุมฯ!C1169</f>
        <v>ศธ 04002/ว51461 ลว 29 ธ.ค. 69 ครั้งที่ 196</v>
      </c>
      <c r="D406" s="203">
        <f>+[7]ระบบการควบคุมฯ!D1169</f>
        <v>500</v>
      </c>
      <c r="E406" s="203">
        <f>+[7]ระบบการควบคุมฯ!G1169+[7]ระบบการควบคุมฯ!H1169</f>
        <v>0</v>
      </c>
      <c r="F406" s="203">
        <f>+[7]ระบบการควบคุมฯ!I1169+[7]ระบบการควบคุมฯ!J1169</f>
        <v>0</v>
      </c>
      <c r="G406" s="203">
        <f>+[7]ระบบการควบคุมฯ!K1169+[7]ระบบการควบคุมฯ!L1169</f>
        <v>500</v>
      </c>
      <c r="H406" s="203">
        <f>+D406-E406-F406-G406</f>
        <v>0</v>
      </c>
      <c r="I406" s="60" t="s">
        <v>270</v>
      </c>
    </row>
    <row r="407" spans="1:9" ht="93" x14ac:dyDescent="0.25">
      <c r="A407" s="245" t="str">
        <f>+[7]ระบบการควบคุมฯ!A1170</f>
        <v>1.6.2.4</v>
      </c>
      <c r="B407" s="47" t="str">
        <f>+[7]ระบบการควบคุมฯ!B1170</f>
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</c>
      <c r="C407" s="47" t="str">
        <f>+[7]ระบบการควบคุมฯ!C1170</f>
        <v>ศธ 04002/ว51459 ลว 29 ธ.ค. 69 ครั้งที่ 197</v>
      </c>
      <c r="D407" s="203">
        <f>+[7]ระบบการควบคุมฯ!D1170</f>
        <v>15000</v>
      </c>
      <c r="E407" s="203">
        <f>+[7]ระบบการควบคุมฯ!G1170+[7]ระบบการควบคุมฯ!H1170</f>
        <v>0</v>
      </c>
      <c r="F407" s="203">
        <f>+[7]ระบบการควบคุมฯ!I1170+[7]ระบบการควบคุมฯ!J1170</f>
        <v>0</v>
      </c>
      <c r="G407" s="203">
        <f>+[7]ระบบการควบคุมฯ!K1170+[7]ระบบการควบคุมฯ!L1170</f>
        <v>0</v>
      </c>
      <c r="H407" s="203">
        <f>+D407-E407-G407</f>
        <v>15000</v>
      </c>
      <c r="I407" s="69" t="s">
        <v>48</v>
      </c>
    </row>
    <row r="408" spans="1:9" ht="111.6" x14ac:dyDescent="0.25">
      <c r="A408" s="245" t="str">
        <f>+[7]ระบบการควบคุมฯ!A1171</f>
        <v>1.6.1.5</v>
      </c>
      <c r="B408" s="47" t="str">
        <f>+[7]ระบบการควบคุมฯ!B1171</f>
        <v xml:space="preserve">ค่าใช้จ่ายในการเดินทางสำหรับคณะทำงาน/ผู้เข้าร่วมการประชุมเชิงปฏิบัติการ                พัฒนานวัตกรรมการนิเทศการศึกษาสู่การพัฒนาคุณภาพการศึกษาโดยใช้พื้นที่เป็นฐาน ระหว่างวันที่ 23 – 26 เมษายน 2569 ณ โรงแรมรอยัล ซิตี้ เขตบางพลัด กรุงเทพมหานคร </v>
      </c>
      <c r="C408" s="47" t="str">
        <f>+[7]ระบบการควบคุมฯ!C1171</f>
        <v>ศธ04002/ว482 ลว 29 เม.ย. 68 โอนครั้งที่ 482</v>
      </c>
      <c r="D408" s="643">
        <f>+[7]ระบบการควบคุมฯ!D1171</f>
        <v>1800</v>
      </c>
      <c r="E408" s="203">
        <f>+[7]ระบบการควบคุมฯ!G1171+[7]ระบบการควบคุมฯ!H1171</f>
        <v>0</v>
      </c>
      <c r="F408" s="203">
        <f>+[7]ระบบการควบคุมฯ!I1171+[7]ระบบการควบคุมฯ!J1171</f>
        <v>0</v>
      </c>
      <c r="G408" s="203">
        <f>+[7]ระบบการควบคุมฯ!K1171+[7]ระบบการควบคุมฯ!L1171</f>
        <v>0</v>
      </c>
      <c r="H408" s="203">
        <f>+D408-E408-G408</f>
        <v>1800</v>
      </c>
      <c r="I408" s="69" t="s">
        <v>201</v>
      </c>
    </row>
    <row r="409" spans="1:9" ht="93" x14ac:dyDescent="0.25">
      <c r="A409" s="245" t="str">
        <f>+[7]ระบบการควบคุมฯ!A1172</f>
        <v>1.6.1.6</v>
      </c>
      <c r="B409" s="47" t="str">
        <f>+[7]ระบบการควบคุมฯ!B1172</f>
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</c>
      <c r="C409" s="47" t="str">
        <f>+[7]ระบบการควบคุมฯ!C1172</f>
        <v>ศธ 04002/ว2492 ลว 9 มิ.ย. 68 โอนครั้งที่ 565</v>
      </c>
      <c r="D409" s="643">
        <f>+[7]ระบบการควบคุมฯ!D1172</f>
        <v>0</v>
      </c>
      <c r="E409" s="203">
        <f>+[7]ระบบการควบคุมฯ!G1172+[7]ระบบการควบคุมฯ!H1172</f>
        <v>0</v>
      </c>
      <c r="F409" s="203">
        <f>+[7]ระบบการควบคุมฯ!I1172+[7]ระบบการควบคุมฯ!J1172</f>
        <v>0</v>
      </c>
      <c r="G409" s="203">
        <f>+[7]ระบบการควบคุมฯ!K1172+[7]ระบบการควบคุมฯ!L1172</f>
        <v>0</v>
      </c>
      <c r="H409" s="203">
        <f>+D409-E409-G409</f>
        <v>0</v>
      </c>
      <c r="I409" s="526" t="s">
        <v>17</v>
      </c>
    </row>
    <row r="410" spans="1:9" ht="93" x14ac:dyDescent="0.25">
      <c r="A410" s="245" t="str">
        <f>+[7]ระบบการควบคุมฯ!A1173</f>
        <v>1.6.1.7</v>
      </c>
      <c r="B410" s="47" t="str">
        <f>+[7]ระบบการควบคุมฯ!B1173</f>
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</c>
      <c r="C410" s="47" t="str">
        <f>+[7]ระบบการควบคุมฯ!C1173</f>
        <v>ศธ 04002/ว41043 ลว 23 ก.ค. 68 โอนครั้งที่ 735</v>
      </c>
      <c r="D410" s="643">
        <f>+[7]ระบบการควบคุมฯ!D1173</f>
        <v>0</v>
      </c>
      <c r="E410" s="203">
        <f>+[7]ระบบการควบคุมฯ!G1173+[7]ระบบการควบคุมฯ!H1173</f>
        <v>0</v>
      </c>
      <c r="F410" s="203">
        <f>+[7]ระบบการควบคุมฯ!I1173+[7]ระบบการควบคุมฯ!J1173</f>
        <v>0</v>
      </c>
      <c r="G410" s="203">
        <f>+[7]ระบบการควบคุมฯ!K1173+[7]ระบบการควบคุมฯ!L1173</f>
        <v>0</v>
      </c>
      <c r="H410" s="203">
        <f>+D410-E410-G410</f>
        <v>0</v>
      </c>
      <c r="I410" s="526" t="s">
        <v>17</v>
      </c>
    </row>
    <row r="411" spans="1:9" ht="148.80000000000001" hidden="1" customHeight="1" x14ac:dyDescent="0.25">
      <c r="A411" s="209">
        <f>+[7]ระบบการควบคุมฯ!A1232</f>
        <v>1.7</v>
      </c>
      <c r="B411" s="71" t="str">
        <f>+[7]ระบบการควบคุมฯ!B1232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411" s="71" t="str">
        <f>+[7]ระบบการควบคุมฯ!C1232</f>
        <v>20004 69 52015 00000</v>
      </c>
      <c r="D411" s="200">
        <f>+D412</f>
        <v>16200</v>
      </c>
      <c r="E411" s="221">
        <f>+E412</f>
        <v>0</v>
      </c>
      <c r="F411" s="221">
        <f>+F412</f>
        <v>0</v>
      </c>
      <c r="G411" s="221">
        <f>+G412</f>
        <v>3200</v>
      </c>
      <c r="H411" s="221">
        <f>+H412</f>
        <v>13000</v>
      </c>
      <c r="I411" s="58"/>
    </row>
    <row r="412" spans="1:9" ht="334.8" hidden="1" customHeight="1" x14ac:dyDescent="0.25">
      <c r="A412" s="241"/>
      <c r="B412" s="186" t="str">
        <f>+[7]ระบบการควบคุมฯ!B1233</f>
        <v xml:space="preserve"> งบดำเนินงาน 69112xx</v>
      </c>
      <c r="C412" s="73" t="str">
        <f>+[7]ระบบการควบคุมฯ!C1233</f>
        <v>20004 3720 1000 2000000</v>
      </c>
      <c r="D412" s="206">
        <f>SUM(D413:D416)</f>
        <v>16200</v>
      </c>
      <c r="E412" s="206">
        <f t="shared" ref="E412:H412" si="108">SUM(E413:E416)</f>
        <v>0</v>
      </c>
      <c r="F412" s="206">
        <f t="shared" si="108"/>
        <v>0</v>
      </c>
      <c r="G412" s="206">
        <f t="shared" si="108"/>
        <v>3200</v>
      </c>
      <c r="H412" s="206">
        <f t="shared" si="108"/>
        <v>13000</v>
      </c>
      <c r="I412" s="57"/>
    </row>
    <row r="413" spans="1:9" ht="316.2" customHeight="1" x14ac:dyDescent="0.25">
      <c r="A413" s="245" t="str">
        <f>+[7]ระบบการควบคุมฯ!A1234</f>
        <v>1.7.1</v>
      </c>
      <c r="B413" s="47" t="str">
        <f>+[7]ระบบการควบคุมฯ!B1234</f>
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</c>
      <c r="C413" s="47" t="str">
        <f>+[7]ระบบการควบคุมฯ!C1234</f>
        <v>ศธ 04002/ว49354 ลว. 24 พย 68 ครั้งที่ 98</v>
      </c>
      <c r="D413" s="203">
        <f>+[7]ระบบการควบคุมฯ!F1234</f>
        <v>3200</v>
      </c>
      <c r="E413" s="203">
        <f>+[7]ระบบการควบคุมฯ!G1234+[7]ระบบการควบคุมฯ!H1234</f>
        <v>0</v>
      </c>
      <c r="F413" s="203">
        <f>+[7]ระบบการควบคุมฯ!I1234+[7]ระบบการควบคุมฯ!J1234</f>
        <v>0</v>
      </c>
      <c r="G413" s="203">
        <f>+[7]ระบบการควบคุมฯ!K1234+[7]ระบบการควบคุมฯ!L1234</f>
        <v>3200</v>
      </c>
      <c r="H413" s="203">
        <f t="shared" ref="H413:H417" si="109">+D413-E413-F413-G413</f>
        <v>0</v>
      </c>
      <c r="I413" s="707" t="s">
        <v>12</v>
      </c>
    </row>
    <row r="414" spans="1:9" ht="93" x14ac:dyDescent="0.25">
      <c r="A414" s="245" t="str">
        <f>+[7]ระบบการควบคุมฯ!A1235</f>
        <v>1.7.2</v>
      </c>
      <c r="B414" s="47" t="str">
        <f>+[7]ระบบการควบคุมฯ!B1235</f>
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</c>
      <c r="C414" s="47" t="str">
        <f>+[7]ระบบการควบคุมฯ!C1235</f>
        <v>ศธ 04002/ว2012 ลว 6 ก.พ. 69  โอนครั้งที่ 281</v>
      </c>
      <c r="D414" s="203">
        <f>+[7]ระบบการควบคุมฯ!F1235</f>
        <v>13000</v>
      </c>
      <c r="E414" s="203">
        <f>+[7]ระบบการควบคุมฯ!G1235+[7]ระบบการควบคุมฯ!H1235</f>
        <v>0</v>
      </c>
      <c r="F414" s="203">
        <f>+[7]ระบบการควบคุมฯ!I1235+[7]ระบบการควบคุมฯ!J1235</f>
        <v>0</v>
      </c>
      <c r="G414" s="203">
        <f>+[7]ระบบการควบคุมฯ!K1235+[7]ระบบการควบคุมฯ!L1235</f>
        <v>0</v>
      </c>
      <c r="H414" s="203">
        <f t="shared" si="109"/>
        <v>13000</v>
      </c>
      <c r="I414" s="60" t="s">
        <v>12</v>
      </c>
    </row>
    <row r="415" spans="1:9" ht="93" x14ac:dyDescent="0.25">
      <c r="A415" s="245" t="str">
        <f>+[7]ระบบการควบคุมฯ!A1237</f>
        <v>1.7.4</v>
      </c>
      <c r="B415" s="47" t="str">
        <f>+[7]ระบบการควบคุมฯ!B1237</f>
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</c>
      <c r="C415" s="47" t="str">
        <f>+[7]ระบบการควบคุมฯ!C1237</f>
        <v>ศธ 04002/ว2871  ลว 27 มิ.ย. 68 ครั้งที่ 629</v>
      </c>
      <c r="D415" s="203">
        <f>+[7]ระบบการควบคุมฯ!F1237</f>
        <v>0</v>
      </c>
      <c r="E415" s="203">
        <f>+[7]ระบบการควบคุมฯ!G1237+[7]ระบบการควบคุมฯ!H1237</f>
        <v>0</v>
      </c>
      <c r="F415" s="203">
        <f>+[7]ระบบการควบคุมฯ!I1237+[7]ระบบการควบคุมฯ!J1237</f>
        <v>0</v>
      </c>
      <c r="G415" s="203">
        <f>+[7]ระบบการควบคุมฯ!K1237+[7]ระบบการควบคุมฯ!L1237</f>
        <v>0</v>
      </c>
      <c r="H415" s="203">
        <f t="shared" si="109"/>
        <v>0</v>
      </c>
      <c r="I415" s="60" t="s">
        <v>12</v>
      </c>
    </row>
    <row r="416" spans="1:9" ht="148.80000000000001" x14ac:dyDescent="0.25">
      <c r="A416" s="245" t="str">
        <f>+[7]ระบบการควบคุมฯ!A1238</f>
        <v>1.7.5</v>
      </c>
      <c r="B416" s="47" t="str">
        <f>+[7]ระบบการควบคุมฯ!B1238</f>
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</c>
      <c r="C416" s="47" t="str">
        <f>+[7]ระบบการควบคุมฯ!C1238</f>
        <v>ศธ 04002/ว2420  ลว 5 มิ.ย. 68 ครั้งที่ 554</v>
      </c>
      <c r="D416" s="203">
        <f>+[7]ระบบการควบคุมฯ!F1238</f>
        <v>0</v>
      </c>
      <c r="E416" s="203">
        <f>+[7]ระบบการควบคุมฯ!G1238+[7]ระบบการควบคุมฯ!H1238</f>
        <v>0</v>
      </c>
      <c r="F416" s="203">
        <f>+[7]ระบบการควบคุมฯ!I1238+[7]ระบบการควบคุมฯ!J1238</f>
        <v>0</v>
      </c>
      <c r="G416" s="203">
        <f>+[7]ระบบการควบคุมฯ!K1238+[7]ระบบการควบคุมฯ!L1238</f>
        <v>0</v>
      </c>
      <c r="H416" s="203">
        <f t="shared" si="109"/>
        <v>0</v>
      </c>
      <c r="I416" s="60" t="s">
        <v>15</v>
      </c>
    </row>
    <row r="417" spans="1:9" ht="334.8" x14ac:dyDescent="0.25">
      <c r="A417" s="245" t="str">
        <f>+[7]ระบบการควบคุมฯ!A1240</f>
        <v>1.7.6</v>
      </c>
      <c r="B417" s="47" t="str">
        <f>+[7]ระบบการควบคุมฯ!B1240</f>
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</c>
      <c r="C417" s="47" t="str">
        <f>+[7]ระบบการควบคุมฯ!C1240</f>
        <v>ศธ 04002/ว44293  ลว  12 ก.ย. 68 ครั้งที่ 889</v>
      </c>
      <c r="D417" s="203">
        <f>+[7]ระบบการควบคุมฯ!F1240</f>
        <v>0</v>
      </c>
      <c r="E417" s="203">
        <f>+[7]ระบบการควบคุมฯ!G1240+[7]ระบบการควบคุมฯ!H1240</f>
        <v>0</v>
      </c>
      <c r="F417" s="203">
        <f>+[7]ระบบการควบคุมฯ!I1240+[7]ระบบการควบคุมฯ!J1240</f>
        <v>0</v>
      </c>
      <c r="G417" s="203">
        <f>+[7]ระบบการควบคุมฯ!K1240+[7]ระบบการควบคุมฯ!L1240</f>
        <v>0</v>
      </c>
      <c r="H417" s="203">
        <f t="shared" si="109"/>
        <v>0</v>
      </c>
      <c r="I417" s="60" t="s">
        <v>79</v>
      </c>
    </row>
    <row r="418" spans="1:9" ht="18.600000000000001" x14ac:dyDescent="0.25">
      <c r="A418" s="209">
        <f>+[7]ระบบการควบคุมฯ!A1256</f>
        <v>1.8</v>
      </c>
      <c r="B418" s="71" t="str">
        <f>+[7]ระบบการควบคุมฯ!B1256</f>
        <v xml:space="preserve">กิจกรรมช่วยเหลือกลุ่มเป้าหมายทางสังคม  </v>
      </c>
      <c r="C418" s="71">
        <f>+[3]ระบบการควบคุมฯ!C910</f>
        <v>0</v>
      </c>
      <c r="D418" s="200">
        <f>+D419</f>
        <v>8200</v>
      </c>
      <c r="E418" s="221">
        <f>+E419</f>
        <v>0</v>
      </c>
      <c r="F418" s="221">
        <f>+F419</f>
        <v>0</v>
      </c>
      <c r="G418" s="221">
        <f>+G419</f>
        <v>4000</v>
      </c>
      <c r="H418" s="221">
        <f>+H419</f>
        <v>4200</v>
      </c>
      <c r="I418" s="58"/>
    </row>
    <row r="419" spans="1:9" ht="18.600000000000001" x14ac:dyDescent="0.25">
      <c r="A419" s="205"/>
      <c r="B419" s="186" t="str">
        <f>+[7]ระบบการควบคุมฯ!B1257</f>
        <v xml:space="preserve"> งบดำเนินงาน 69112xx</v>
      </c>
      <c r="C419" s="73" t="str">
        <f>+[7]ระบบการควบคุมฯ!C1257</f>
        <v>20004 3720 1000 2000000</v>
      </c>
      <c r="D419" s="645">
        <f>SUM(D420:D425)</f>
        <v>8200</v>
      </c>
      <c r="E419" s="645">
        <f t="shared" ref="E419:H419" si="110">SUM(E420:E425)</f>
        <v>0</v>
      </c>
      <c r="F419" s="645">
        <f t="shared" si="110"/>
        <v>0</v>
      </c>
      <c r="G419" s="645">
        <f t="shared" si="110"/>
        <v>4000</v>
      </c>
      <c r="H419" s="645">
        <f t="shared" si="110"/>
        <v>4200</v>
      </c>
      <c r="I419" s="57"/>
    </row>
    <row r="420" spans="1:9" ht="111.6" x14ac:dyDescent="0.25">
      <c r="A420" s="202" t="str">
        <f>+[7]ระบบการควบคุมฯ!A1258</f>
        <v>1.8.1</v>
      </c>
      <c r="B420" s="66" t="str">
        <f>+[7]ระบบการควบคุมฯ!B1258</f>
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              ระหว่างวันที่ 16 - 24 ธันวาคม 2568 ณ โรงแรมแมดิสัน แบงค็อก กรุงเทพมหานคร </v>
      </c>
      <c r="C420" s="66" t="str">
        <f>+[7]ระบบการควบคุมฯ!C1258</f>
        <v>ศธ 04002/ว324 ลว 12 ม.ค. 69 ครั้งที่ 206</v>
      </c>
      <c r="D420" s="203">
        <f>+[7]ระบบการควบคุมฯ!F1258</f>
        <v>5000</v>
      </c>
      <c r="E420" s="203">
        <f>+[7]ระบบการควบคุมฯ!G1258+[7]ระบบการควบคุมฯ!H1258</f>
        <v>0</v>
      </c>
      <c r="F420" s="203">
        <f>+[7]ระบบการควบคุมฯ!I1258+[7]ระบบการควบคุมฯ!J1258</f>
        <v>0</v>
      </c>
      <c r="G420" s="203">
        <f>+[7]ระบบการควบคุมฯ!K1258+[7]ระบบการควบคุมฯ!L1258</f>
        <v>4000</v>
      </c>
      <c r="H420" s="203">
        <f t="shared" ref="H420:H425" si="111">+D420-E420-F420-G420</f>
        <v>1000</v>
      </c>
      <c r="I420" s="70" t="s">
        <v>12</v>
      </c>
    </row>
    <row r="421" spans="1:9" ht="148.80000000000001" x14ac:dyDescent="0.25">
      <c r="A421" s="202" t="str">
        <f>+[7]ระบบการควบคุมฯ!A1259</f>
        <v>1.8.2</v>
      </c>
      <c r="B421" s="66" t="str">
        <f>+[7]ระบบการควบคุมฯ!B1259</f>
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</c>
      <c r="C421" s="66" t="str">
        <f>+[7]ระบบการควบคุมฯ!C1259</f>
        <v>ศธ 04002/ว3112 ลว. 23 ก.พ. 69 ครั้งที่ 325</v>
      </c>
      <c r="D421" s="203">
        <f>+[7]ระบบการควบคุมฯ!F1259</f>
        <v>3200</v>
      </c>
      <c r="E421" s="203">
        <f>+[7]ระบบการควบคุมฯ!G1259+[7]ระบบการควบคุมฯ!H1259</f>
        <v>0</v>
      </c>
      <c r="F421" s="203">
        <f>+[7]ระบบการควบคุมฯ!I1259+[7]ระบบการควบคุมฯ!J1259</f>
        <v>0</v>
      </c>
      <c r="G421" s="203">
        <f>+[7]ระบบการควบคุมฯ!K1259+[7]ระบบการควบคุมฯ!L1259</f>
        <v>0</v>
      </c>
      <c r="H421" s="203">
        <f t="shared" si="111"/>
        <v>3200</v>
      </c>
      <c r="I421" s="70" t="s">
        <v>48</v>
      </c>
    </row>
    <row r="422" spans="1:9" ht="130.19999999999999" x14ac:dyDescent="0.25">
      <c r="A422" s="202" t="str">
        <f>+[7]ระบบการควบคุมฯ!A1260</f>
        <v>1.8.2.1</v>
      </c>
      <c r="B422" s="66" t="str">
        <f>+[7]ระบบการควบคุมฯ!B1260</f>
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</c>
      <c r="C422" s="66" t="str">
        <f>+[7]ระบบการควบคุมฯ!C1260</f>
        <v>ศธ 04002/ว2222 ลว 26 พ.ค. 68 ครั้งที่ 520</v>
      </c>
      <c r="D422" s="203">
        <f>+[7]ระบบการควบคุมฯ!F1260</f>
        <v>0</v>
      </c>
      <c r="E422" s="203">
        <f>+[7]ระบบการควบคุมฯ!G1260+[7]ระบบการควบคุมฯ!H1260</f>
        <v>0</v>
      </c>
      <c r="F422" s="203"/>
      <c r="G422" s="203">
        <f>+[7]ระบบการควบคุมฯ!K1260+[7]ระบบการควบคุมฯ!L1260</f>
        <v>0</v>
      </c>
      <c r="H422" s="203">
        <f t="shared" si="111"/>
        <v>0</v>
      </c>
      <c r="I422" s="525" t="s">
        <v>12</v>
      </c>
    </row>
    <row r="423" spans="1:9" ht="130.19999999999999" x14ac:dyDescent="0.25">
      <c r="A423" s="202" t="str">
        <f>+[7]ระบบการควบคุมฯ!A1261</f>
        <v>1.8.2.2</v>
      </c>
      <c r="B423" s="66" t="str">
        <f>+[7]ระบบการควบคุมฯ!B1261</f>
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</c>
      <c r="C423" s="66" t="str">
        <f>+[7]ระบบการควบคุมฯ!C1261</f>
        <v>ศธ 04002/ว40130 ลว 9 ก.ค. 68 ครั้งที่ 675</v>
      </c>
      <c r="D423" s="203">
        <f>+[7]ระบบการควบคุมฯ!F1261</f>
        <v>0</v>
      </c>
      <c r="E423" s="203">
        <f>+[7]ระบบการควบคุมฯ!G1261+[7]ระบบการควบคุมฯ!H1261</f>
        <v>0</v>
      </c>
      <c r="F423" s="203"/>
      <c r="G423" s="203">
        <f>+[7]ระบบการควบคุมฯ!K1261+[7]ระบบการควบคุมฯ!L1261</f>
        <v>0</v>
      </c>
      <c r="H423" s="203">
        <f t="shared" si="111"/>
        <v>0</v>
      </c>
      <c r="I423" s="70" t="s">
        <v>48</v>
      </c>
    </row>
    <row r="424" spans="1:9" ht="93" hidden="1" customHeight="1" x14ac:dyDescent="0.25">
      <c r="A424" s="202" t="str">
        <f>+[7]ระบบการควบคุมฯ!A1262</f>
        <v>1.8.2.3</v>
      </c>
      <c r="B424" s="66" t="str">
        <f>+[7]ระบบการควบคุมฯ!B1262</f>
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</c>
      <c r="C424" s="66" t="str">
        <f>+[7]ระบบการควบคุมฯ!C1262</f>
        <v>ศธ 04002/ว41929 ลว 4 ส.ค. 68 ครั้งที่ 807</v>
      </c>
      <c r="D424" s="203">
        <f>+[7]ระบบการควบคุมฯ!F1262</f>
        <v>0</v>
      </c>
      <c r="E424" s="203">
        <f>+[7]ระบบการควบคุมฯ!G1262+[7]ระบบการควบคุมฯ!H1262</f>
        <v>0</v>
      </c>
      <c r="F424" s="203"/>
      <c r="G424" s="203">
        <f>+[7]ระบบการควบคุมฯ!K1262+[7]ระบบการควบคุมฯ!L1262</f>
        <v>0</v>
      </c>
      <c r="H424" s="203">
        <f t="shared" si="111"/>
        <v>0</v>
      </c>
      <c r="I424" s="70" t="s">
        <v>225</v>
      </c>
    </row>
    <row r="425" spans="1:9" ht="130.19999999999999" hidden="1" customHeight="1" x14ac:dyDescent="0.25">
      <c r="A425" s="202" t="str">
        <f>+[7]ระบบการควบคุมฯ!A1263</f>
        <v>1.8.2.3</v>
      </c>
      <c r="B425" s="66" t="str">
        <f>+[7]ระบบการควบคุมฯ!B1263</f>
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</c>
      <c r="C425" s="66" t="str">
        <f>+[7]ระบบการควบคุมฯ!C1263</f>
        <v>ศธ 04002/ว42217 ลว 7 ส.ค. 68 ครั้งที่ 834</v>
      </c>
      <c r="D425" s="203">
        <f>+[7]ระบบการควบคุมฯ!F1263</f>
        <v>0</v>
      </c>
      <c r="E425" s="203">
        <f>+[7]ระบบการควบคุมฯ!G1263+[7]ระบบการควบคุมฯ!H1263</f>
        <v>0</v>
      </c>
      <c r="F425" s="203"/>
      <c r="G425" s="203">
        <f>+[7]ระบบการควบคุมฯ!K1263+[7]ระบบการควบคุมฯ!L1263</f>
        <v>0</v>
      </c>
      <c r="H425" s="203">
        <f t="shared" si="111"/>
        <v>0</v>
      </c>
      <c r="I425" s="70" t="s">
        <v>225</v>
      </c>
    </row>
    <row r="426" spans="1:9" ht="130.19999999999999" hidden="1" customHeight="1" x14ac:dyDescent="0.25">
      <c r="A426" s="466">
        <f>+[7]ระบบการควบคุมฯ!A1516</f>
        <v>1.1100000000000001</v>
      </c>
      <c r="B426" s="71" t="str">
        <f>+[7]ระบบการควบคุมฯ!B1516</f>
        <v xml:space="preserve">กิจกรรมการพัฒนาเด็กปฐมวัยอย่างมีคุณภาพ </v>
      </c>
      <c r="C426" s="71" t="str">
        <f>+[7]ระบบการควบคุมฯ!C1516</f>
        <v>20004 69 86176 00000</v>
      </c>
      <c r="D426" s="200">
        <f>+D427</f>
        <v>800</v>
      </c>
      <c r="E426" s="200">
        <f>+E427</f>
        <v>0</v>
      </c>
      <c r="F426" s="200">
        <f>+F427</f>
        <v>0</v>
      </c>
      <c r="G426" s="200">
        <f>+G427</f>
        <v>800</v>
      </c>
      <c r="H426" s="200">
        <f>+H427</f>
        <v>0</v>
      </c>
      <c r="I426" s="72"/>
    </row>
    <row r="427" spans="1:9" ht="18.600000000000001" x14ac:dyDescent="0.25">
      <c r="A427" s="205"/>
      <c r="B427" s="186" t="str">
        <f>+[7]ระบบการควบคุมฯ!B1517</f>
        <v>งบดำเนินงาน 69112xx</v>
      </c>
      <c r="C427" s="73" t="str">
        <f>+[7]ระบบการควบคุมฯ!C1517</f>
        <v>20004 3720 1000 200000</v>
      </c>
      <c r="D427" s="206">
        <f>SUM(D428:D431)</f>
        <v>800</v>
      </c>
      <c r="E427" s="206">
        <f t="shared" ref="E427:H427" si="112">SUM(E428:E431)</f>
        <v>0</v>
      </c>
      <c r="F427" s="206">
        <f t="shared" si="112"/>
        <v>0</v>
      </c>
      <c r="G427" s="206">
        <f t="shared" si="112"/>
        <v>800</v>
      </c>
      <c r="H427" s="206">
        <f t="shared" si="112"/>
        <v>0</v>
      </c>
      <c r="I427" s="57"/>
    </row>
    <row r="428" spans="1:9" ht="130.19999999999999" x14ac:dyDescent="0.25">
      <c r="A428" s="202" t="str">
        <f>+[7]ระบบการควบคุมฯ!A1518</f>
        <v>1.11.1</v>
      </c>
      <c r="B428" s="66" t="str">
        <f>+[7]ระบบการควบคุมฯ!B1518</f>
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</c>
      <c r="C428" s="66" t="str">
        <f>+[7]ระบบการควบคุมฯ!C1518</f>
        <v>ศธ 04002/ว50957 ลว 22 ธ.ค. ครั้งที่ 159</v>
      </c>
      <c r="D428" s="203">
        <f>+[7]ระบบการควบคุมฯ!F1518</f>
        <v>800</v>
      </c>
      <c r="E428" s="204">
        <f>+[7]ระบบการควบคุมฯ!G1518+[7]ระบบการควบคุมฯ!H1518</f>
        <v>0</v>
      </c>
      <c r="F428" s="203">
        <f>+[7]ระบบการควบคุมฯ!I1518+[7]ระบบการควบคุมฯ!J1518</f>
        <v>0</v>
      </c>
      <c r="G428" s="204">
        <f>+[7]ระบบการควบคุมฯ!K1518+[7]ระบบการควบคุมฯ!L1518</f>
        <v>800</v>
      </c>
      <c r="H428" s="204">
        <f>+D428-E428-F428-G428</f>
        <v>0</v>
      </c>
      <c r="I428" s="60" t="s">
        <v>278</v>
      </c>
    </row>
    <row r="429" spans="1:9" ht="93" x14ac:dyDescent="0.25">
      <c r="A429" s="202" t="str">
        <f>+[7]ระบบการควบคุมฯ!A1519</f>
        <v>1.11.2</v>
      </c>
      <c r="B429" s="66" t="str">
        <f>+[7]ระบบการควบคุมฯ!B1519</f>
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</c>
      <c r="C429" s="66" t="str">
        <f>+[7]ระบบการควบคุมฯ!C1519</f>
        <v>ศธ 04002/ว63 ลว 7 มค ครั้งที่ 175</v>
      </c>
      <c r="D429" s="203">
        <f>+[7]ระบบการควบคุมฯ!F1519</f>
        <v>0</v>
      </c>
      <c r="E429" s="204">
        <f>+[7]ระบบการควบคุมฯ!G1519+[7]ระบบการควบคุมฯ!H1519</f>
        <v>0</v>
      </c>
      <c r="F429" s="203">
        <f>+[7]ระบบการควบคุมฯ!I1519+[7]ระบบการควบคุมฯ!J1519</f>
        <v>0</v>
      </c>
      <c r="G429" s="204">
        <f>+[7]ระบบการควบคุมฯ!K1519+[7]ระบบการควบคุมฯ!L1519</f>
        <v>0</v>
      </c>
      <c r="H429" s="204">
        <f>+D429-E429-F429-G429</f>
        <v>0</v>
      </c>
      <c r="I429" s="60" t="s">
        <v>191</v>
      </c>
    </row>
    <row r="430" spans="1:9" ht="37.200000000000003" hidden="1" customHeight="1" x14ac:dyDescent="0.25">
      <c r="A430" s="202" t="str">
        <f>+[7]ระบบการควบคุมฯ!A1520</f>
        <v>1.11.3</v>
      </c>
      <c r="B430" s="66" t="str">
        <f>+[7]ระบบการควบคุมฯ!B1520</f>
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</c>
      <c r="C430" s="66" t="str">
        <f>+[7]ระบบการควบคุมฯ!C1520</f>
        <v>ศธ 04002/ว1154 ลว 20 มี.ค.68 ครั้งที่ 350</v>
      </c>
      <c r="D430" s="203">
        <f>+[7]ระบบการควบคุมฯ!F1520</f>
        <v>0</v>
      </c>
      <c r="E430" s="204">
        <f>+[7]ระบบการควบคุมฯ!G1520+[7]ระบบการควบคุมฯ!H1520</f>
        <v>0</v>
      </c>
      <c r="F430" s="203">
        <f>+[7]ระบบการควบคุมฯ!I1520+[7]ระบบการควบคุมฯ!J1520</f>
        <v>0</v>
      </c>
      <c r="G430" s="204">
        <f>+[7]ระบบการควบคุมฯ!K1520+[7]ระบบการควบคุมฯ!L1520</f>
        <v>0</v>
      </c>
      <c r="H430" s="204">
        <f>+D430-E430-F430-G430</f>
        <v>0</v>
      </c>
      <c r="I430" s="223" t="s">
        <v>48</v>
      </c>
    </row>
    <row r="431" spans="1:9" ht="18.600000000000001" hidden="1" customHeight="1" x14ac:dyDescent="0.25">
      <c r="A431" s="202" t="str">
        <f>+[7]ระบบการควบคุมฯ!A1521</f>
        <v>1.11.4</v>
      </c>
      <c r="B431" s="66" t="str">
        <f>+[7]ระบบการควบคุมฯ!B1521</f>
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</c>
      <c r="C431" s="66" t="str">
        <f>+[7]ระบบการควบคุมฯ!C1521</f>
        <v>ศธ 04002/ว2545 ลว 11 มิ.ย.68 ครั้งที่ 569</v>
      </c>
      <c r="D431" s="203">
        <f>+[7]ระบบการควบคุมฯ!F1521</f>
        <v>0</v>
      </c>
      <c r="E431" s="204">
        <f>+[7]ระบบการควบคุมฯ!G1521+[7]ระบบการควบคุมฯ!H1521</f>
        <v>0</v>
      </c>
      <c r="F431" s="203">
        <f>+[7]ระบบการควบคุมฯ!I1521+[7]ระบบการควบคุมฯ!J1521</f>
        <v>0</v>
      </c>
      <c r="G431" s="204">
        <f>+[7]ระบบการควบคุมฯ!K1521+[7]ระบบการควบคุมฯ!L1521</f>
        <v>0</v>
      </c>
      <c r="H431" s="204">
        <f>+D431-E431-F431-G431</f>
        <v>0</v>
      </c>
      <c r="I431" s="223" t="s">
        <v>205</v>
      </c>
    </row>
    <row r="432" spans="1:9" ht="111.6" hidden="1" customHeight="1" x14ac:dyDescent="0.25">
      <c r="A432" s="466">
        <f>+[7]ระบบการควบคุมฯ!A1547</f>
        <v>1.1200000000000001</v>
      </c>
      <c r="B432" s="71" t="str">
        <f>+[7]ระบบการควบคุมฯ!B1547</f>
        <v>กิจกรรมการส่งเสริมศักยภาพในการเรียนระดับมัธยมศึกษา</v>
      </c>
      <c r="C432" s="71" t="str">
        <f>+[7]ระบบการควบคุมฯ!C1547</f>
        <v>20004 69 50194 00000</v>
      </c>
      <c r="D432" s="200">
        <f>+D433</f>
        <v>326875</v>
      </c>
      <c r="E432" s="221">
        <f>+E433</f>
        <v>0</v>
      </c>
      <c r="F432" s="221">
        <f>+F433</f>
        <v>0</v>
      </c>
      <c r="G432" s="221">
        <f>+G433</f>
        <v>103875</v>
      </c>
      <c r="H432" s="221">
        <f>+H433</f>
        <v>223000</v>
      </c>
      <c r="I432" s="58"/>
    </row>
    <row r="433" spans="1:9" ht="18.600000000000001" hidden="1" customHeight="1" x14ac:dyDescent="0.25">
      <c r="A433" s="205"/>
      <c r="B433" s="186" t="str">
        <f>+[7]ระบบการควบคุมฯ!B1548</f>
        <v xml:space="preserve"> งบดำเนินงาน 69112xx</v>
      </c>
      <c r="C433" s="73" t="str">
        <f>+[7]ระบบการควบคุมฯ!C1548</f>
        <v>20004 3720 1000 2000000</v>
      </c>
      <c r="D433" s="206">
        <f>SUM(D434)</f>
        <v>326875</v>
      </c>
      <c r="E433" s="206">
        <f>SUM(E434)</f>
        <v>0</v>
      </c>
      <c r="F433" s="206">
        <f>SUM(F434)</f>
        <v>0</v>
      </c>
      <c r="G433" s="206">
        <f>SUM(G434)</f>
        <v>103875</v>
      </c>
      <c r="H433" s="206">
        <f>SUM(H434)</f>
        <v>223000</v>
      </c>
      <c r="I433" s="57"/>
    </row>
    <row r="434" spans="1:9" ht="37.200000000000003" x14ac:dyDescent="0.25">
      <c r="A434" s="202" t="str">
        <f>+[7]ระบบการควบคุมฯ!A1549</f>
        <v>1.12.1</v>
      </c>
      <c r="B434" s="47" t="str">
        <f>+[7]ระบบการควบคุมฯ!B1549</f>
        <v xml:space="preserve">ค่าเบี้ยประชุมคณะกรรมการสถานศึกษาขั้นพื้นฐาน </v>
      </c>
      <c r="C434" s="47" t="str">
        <f>+[7]ระบบการควบคุมฯ!C1549</f>
        <v>ศธ 04002/ว51301 ลว. 25 ธ.ค. 68 โอนครั้งที่ 184</v>
      </c>
      <c r="D434" s="203">
        <f>+[7]ระบบการควบคุมฯ!F1549</f>
        <v>326875</v>
      </c>
      <c r="E434" s="204">
        <f>+[7]ระบบการควบคุมฯ!G1549+[7]ระบบการควบคุมฯ!H1549</f>
        <v>0</v>
      </c>
      <c r="F434" s="203">
        <f>+[7]ระบบการควบคุมฯ!I1549+[7]ระบบการควบคุมฯ!J1549</f>
        <v>0</v>
      </c>
      <c r="G434" s="204">
        <f>+[7]ระบบการควบคุมฯ!K1549+[7]ระบบการควบคุมฯ!L1549</f>
        <v>103875</v>
      </c>
      <c r="H434" s="204">
        <f>+D434-E434-F434-G434</f>
        <v>223000</v>
      </c>
      <c r="I434" s="69" t="s">
        <v>79</v>
      </c>
    </row>
    <row r="435" spans="1:9" ht="37.200000000000003" x14ac:dyDescent="0.25">
      <c r="A435" s="199">
        <v>3.2</v>
      </c>
      <c r="B435" s="71" t="str">
        <f>+[3]ระบบการควบคุมฯ!B1099</f>
        <v>ค่าวัสดุสำนักงาน 300,000 บาท</v>
      </c>
      <c r="C435" s="71">
        <f>+[3]ระบบการควบคุมฯ!C1099</f>
        <v>0</v>
      </c>
      <c r="D435" s="200">
        <f>+D436</f>
        <v>0</v>
      </c>
      <c r="E435" s="221">
        <f>+E436</f>
        <v>0</v>
      </c>
      <c r="F435" s="221">
        <f>+F436</f>
        <v>0</v>
      </c>
      <c r="G435" s="221">
        <f>+G436</f>
        <v>0</v>
      </c>
      <c r="H435" s="221">
        <f>+H436</f>
        <v>0</v>
      </c>
      <c r="I435" s="58"/>
    </row>
    <row r="436" spans="1:9" ht="18.600000000000001" x14ac:dyDescent="0.25">
      <c r="A436" s="205"/>
      <c r="B436" s="186" t="str">
        <f>+[3]ระบบการควบคุมฯ!B1100</f>
        <v>ค่าน้ำมันเชื้อเพลิงและหล่อลื่น 300,000 บาท</v>
      </c>
      <c r="C436" s="73">
        <f>+[3]ระบบการควบคุมฯ!C1100</f>
        <v>0</v>
      </c>
      <c r="D436" s="206">
        <f>SUM(D437)</f>
        <v>0</v>
      </c>
      <c r="E436" s="206">
        <f>SUM(E437)</f>
        <v>0</v>
      </c>
      <c r="F436" s="206">
        <f>SUM(F437)</f>
        <v>0</v>
      </c>
      <c r="G436" s="206">
        <f>SUM(G437)</f>
        <v>0</v>
      </c>
      <c r="H436" s="206">
        <f>SUM(H437)</f>
        <v>0</v>
      </c>
      <c r="I436" s="57"/>
    </row>
    <row r="437" spans="1:9" ht="111.6" x14ac:dyDescent="0.25">
      <c r="A437" s="202" t="s">
        <v>56</v>
      </c>
      <c r="B437" s="66"/>
      <c r="C437" s="646"/>
      <c r="D437" s="203">
        <f>+[3]ระบบการควบคุมฯ!D1101</f>
        <v>0</v>
      </c>
      <c r="E437" s="204">
        <f>+[3]ระบบการควบคุมฯ!G1100+[3]ระบบการควบคุมฯ!H1100</f>
        <v>0</v>
      </c>
      <c r="F437" s="204">
        <f>+[3]ระบบการควบคุมฯ!I1100+[3]ระบบการควบคุมฯ!J1100</f>
        <v>0</v>
      </c>
      <c r="G437" s="204">
        <f>+[3]ระบบการควบคุมฯ!K1100+[3]ระบบการควบคุมฯ!L1100</f>
        <v>0</v>
      </c>
      <c r="H437" s="204">
        <f>+D437-E437-F437-G437</f>
        <v>0</v>
      </c>
      <c r="I437" s="60" t="s">
        <v>58</v>
      </c>
    </row>
    <row r="438" spans="1:9" ht="18.600000000000001" x14ac:dyDescent="0.25">
      <c r="A438" s="202"/>
      <c r="B438" s="66"/>
      <c r="C438" s="66"/>
      <c r="D438" s="203">
        <f>+[8]ระบบการควบคุมฯ!F272</f>
        <v>0</v>
      </c>
      <c r="E438" s="204">
        <f>+[8]ระบบการควบคุมฯ!G272+[8]ระบบการควบคุมฯ!H272</f>
        <v>0</v>
      </c>
      <c r="F438" s="204">
        <f>+[8]ระบบการควบคุมฯ!I272+[8]ระบบการควบคุมฯ!J272</f>
        <v>0</v>
      </c>
      <c r="G438" s="204">
        <f>+[8]ระบบการควบคุมฯ!K272+[8]ระบบการควบคุมฯ!L272</f>
        <v>0</v>
      </c>
      <c r="H438" s="204">
        <f>+D438-E438-F438-G438</f>
        <v>0</v>
      </c>
      <c r="I438" s="60"/>
    </row>
    <row r="439" spans="1:9" ht="37.200000000000003" x14ac:dyDescent="0.25">
      <c r="A439" s="699" t="str">
        <f>+[8]ระบบการควบคุมฯ!A895</f>
        <v>2.4.11)</v>
      </c>
      <c r="B439" s="700" t="str">
        <f>+[8]ระบบการควบคุมฯ!B895</f>
        <v>โครงการพัฒนาระบบข้อมูลสารสนเทศ 30,000 บาท</v>
      </c>
      <c r="C439" s="728" t="str">
        <f>+[3]ระบบการควบคุมฯ!C1105</f>
        <v>ศธ 04002/ว35 ลว 4 มค 67 โอนครั้งที่ 117</v>
      </c>
      <c r="D439" s="702">
        <f t="shared" ref="D439:H441" si="113">+D440</f>
        <v>20600</v>
      </c>
      <c r="E439" s="702">
        <f t="shared" si="113"/>
        <v>0</v>
      </c>
      <c r="F439" s="702">
        <f t="shared" si="113"/>
        <v>0</v>
      </c>
      <c r="G439" s="702">
        <f t="shared" si="113"/>
        <v>600</v>
      </c>
      <c r="H439" s="702">
        <f t="shared" si="113"/>
        <v>20000</v>
      </c>
      <c r="I439" s="729"/>
    </row>
    <row r="440" spans="1:9" ht="37.200000000000003" hidden="1" customHeight="1" x14ac:dyDescent="0.25">
      <c r="A440" s="501" t="str">
        <f>+[8]ระบบการควบคุมฯ!A896</f>
        <v>4.11)</v>
      </c>
      <c r="B440" s="502" t="str">
        <f>+[7]ระบบการควบคุมฯ!B1558</f>
        <v xml:space="preserve">โครงการป้องกันและแก้ไขปัญหายาเสพติดในสถานศึกษา    </v>
      </c>
      <c r="C440" s="502" t="str">
        <f>+[7]ระบบการควบคุมฯ!C1558</f>
        <v xml:space="preserve">20004 0600 3800 5000002  </v>
      </c>
      <c r="D440" s="257">
        <f t="shared" si="113"/>
        <v>20600</v>
      </c>
      <c r="E440" s="257">
        <f t="shared" si="113"/>
        <v>0</v>
      </c>
      <c r="F440" s="257">
        <f t="shared" si="113"/>
        <v>0</v>
      </c>
      <c r="G440" s="257">
        <f t="shared" si="113"/>
        <v>600</v>
      </c>
      <c r="H440" s="257">
        <f t="shared" si="113"/>
        <v>20000</v>
      </c>
      <c r="I440" s="76"/>
    </row>
    <row r="441" spans="1:9" ht="55.8" hidden="1" customHeight="1" x14ac:dyDescent="0.25">
      <c r="A441" s="250">
        <f>+[7]ระบบการควบคุมฯ!A1559</f>
        <v>1.1000000000000001</v>
      </c>
      <c r="B441" s="49" t="str">
        <f>+[7]ระบบการควบคุมฯ!B1559</f>
        <v xml:space="preserve"> กิจกรรมป้องกันและแก้ไขปัญหายาเสพติดในสถานศึกษาในสถานศึกษา  </v>
      </c>
      <c r="C441" s="49" t="str">
        <f>+[3]ระบบการควบคุมฯ!C1107</f>
        <v>บันทึกกลุ่มนโยบายและแผน ลว.27 มค 66 ดอกลักษณ์ อยู่ 2 รหัส</v>
      </c>
      <c r="D441" s="251">
        <f>+D442</f>
        <v>20600</v>
      </c>
      <c r="E441" s="251">
        <f t="shared" si="113"/>
        <v>0</v>
      </c>
      <c r="F441" s="251">
        <f t="shared" si="113"/>
        <v>0</v>
      </c>
      <c r="G441" s="251">
        <f t="shared" si="113"/>
        <v>600</v>
      </c>
      <c r="H441" s="251">
        <f t="shared" si="113"/>
        <v>20000</v>
      </c>
      <c r="I441" s="52"/>
    </row>
    <row r="442" spans="1:9" ht="21" hidden="1" customHeight="1" x14ac:dyDescent="0.25">
      <c r="A442" s="205"/>
      <c r="B442" s="186" t="str">
        <f>+[7]ระบบการควบคุมฯ!B1560</f>
        <v xml:space="preserve"> งบรายจ่ายอื่น 6911500</v>
      </c>
      <c r="C442" s="73" t="str">
        <f>+C440</f>
        <v xml:space="preserve">20004 0600 3800 5000002  </v>
      </c>
      <c r="D442" s="206">
        <f>SUM(D443:D457)</f>
        <v>20600</v>
      </c>
      <c r="E442" s="206">
        <f>SUM(E443:E457)</f>
        <v>0</v>
      </c>
      <c r="F442" s="206">
        <f>SUM(F443:F457)</f>
        <v>0</v>
      </c>
      <c r="G442" s="206">
        <f>SUM(G443:G457)</f>
        <v>600</v>
      </c>
      <c r="H442" s="206">
        <f>SUM(H443:H457)</f>
        <v>20000</v>
      </c>
      <c r="I442" s="57"/>
    </row>
    <row r="443" spans="1:9" ht="55.8" hidden="1" customHeight="1" x14ac:dyDescent="0.25">
      <c r="A443" s="202" t="str">
        <f>+[7]ระบบการควบคุมฯ!A1561</f>
        <v>1.1.1</v>
      </c>
      <c r="B443" s="66" t="str">
        <f>+[7]ระบบการควบคุมฯ!B1561</f>
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</c>
      <c r="C443" s="66" t="str">
        <f>+[7]ระบบการควบคุมฯ!C1561</f>
        <v>ศธ 04002/ว50448 ลว 12 ธ.ค. 68 ครั้งที่ 148</v>
      </c>
      <c r="D443" s="203">
        <f>+[7]ระบบการควบคุมฯ!F1561</f>
        <v>20000</v>
      </c>
      <c r="E443" s="204">
        <f>+[7]ระบบการควบคุมฯ!G1561+[7]ระบบการควบคุมฯ!H1561</f>
        <v>0</v>
      </c>
      <c r="F443" s="203">
        <f>+[7]ระบบการควบคุมฯ!I1561+[7]ระบบการควบคุมฯ!J1561</f>
        <v>0</v>
      </c>
      <c r="G443" s="204">
        <f>+[7]ระบบการควบคุมฯ!K1561+[7]ระบบการควบคุมฯ!L1561</f>
        <v>0</v>
      </c>
      <c r="H443" s="204">
        <f>+D443-E443-F443-G443</f>
        <v>20000</v>
      </c>
      <c r="I443" s="60" t="s">
        <v>12</v>
      </c>
    </row>
    <row r="444" spans="1:9" ht="18.600000000000001" hidden="1" customHeight="1" x14ac:dyDescent="0.25">
      <c r="A444" s="202" t="str">
        <f>+[7]ระบบการควบคุมฯ!A1562</f>
        <v>1.1.2</v>
      </c>
      <c r="B444" s="66" t="str">
        <f>+[7]ระบบการควบคุมฯ!B1562</f>
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</c>
      <c r="C444" s="66" t="str">
        <f>+[7]ระบบการควบคุมฯ!C1562</f>
        <v>ศธ 04002/ว2889 ลว 19 ก.พ. 69 ครั้งที่ 313</v>
      </c>
      <c r="D444" s="203">
        <f>+[7]ระบบการควบคุมฯ!F1562</f>
        <v>600</v>
      </c>
      <c r="E444" s="204">
        <f>+[7]ระบบการควบคุมฯ!G1562+[7]ระบบการควบคุมฯ!H1562</f>
        <v>0</v>
      </c>
      <c r="F444" s="203">
        <f>+[7]ระบบการควบคุมฯ!I1562+[7]ระบบการควบคุมฯ!J1562</f>
        <v>0</v>
      </c>
      <c r="G444" s="204">
        <f>+[7]ระบบการควบคุมฯ!K1562+[7]ระบบการควบคุมฯ!L1562</f>
        <v>600</v>
      </c>
      <c r="H444" s="204">
        <f>+D444-E444-F444-G444</f>
        <v>0</v>
      </c>
      <c r="I444" s="60" t="s">
        <v>48</v>
      </c>
    </row>
    <row r="445" spans="1:9" ht="37.200000000000003" hidden="1" customHeight="1" x14ac:dyDescent="0.25">
      <c r="A445" s="202" t="str">
        <f>+[7]ระบบการควบคุมฯ!A1563</f>
        <v>1.1.1.2</v>
      </c>
      <c r="B445" s="66">
        <f>+[7]ระบบการควบคุมฯ!B1563</f>
        <v>0</v>
      </c>
      <c r="C445" s="66">
        <f>+[7]ระบบการควบคุมฯ!C1563</f>
        <v>0</v>
      </c>
      <c r="D445" s="255"/>
      <c r="E445" s="254"/>
      <c r="F445" s="254"/>
      <c r="G445" s="254"/>
      <c r="H445" s="254">
        <f>+D445-E445-F445-G445</f>
        <v>0</v>
      </c>
      <c r="I445" s="60" t="s">
        <v>12</v>
      </c>
    </row>
    <row r="446" spans="1:9" ht="18.600000000000001" hidden="1" customHeight="1" x14ac:dyDescent="0.25">
      <c r="A446" s="202" t="str">
        <f>+[7]ระบบการควบคุมฯ!A1567</f>
        <v>1.1.2</v>
      </c>
      <c r="B446" s="66">
        <f>+[7]ระบบการควบคุมฯ!B1567</f>
        <v>0</v>
      </c>
      <c r="C446" s="66">
        <f>+[7]ระบบการควบคุมฯ!C1567</f>
        <v>0</v>
      </c>
      <c r="D446" s="255"/>
      <c r="E446" s="204"/>
      <c r="F446" s="254"/>
      <c r="G446" s="254"/>
      <c r="H446" s="254">
        <f>+D446-E446-F446-G446</f>
        <v>0</v>
      </c>
      <c r="I446" s="256" t="s">
        <v>135</v>
      </c>
    </row>
    <row r="447" spans="1:9" ht="55.8" hidden="1" customHeight="1" x14ac:dyDescent="0.6">
      <c r="A447" s="202"/>
      <c r="B447" s="66"/>
      <c r="C447" s="647"/>
      <c r="D447" s="648"/>
      <c r="E447" s="621"/>
      <c r="F447" s="621"/>
      <c r="G447" s="621"/>
      <c r="H447" s="621"/>
      <c r="I447" s="62"/>
    </row>
    <row r="448" spans="1:9" ht="18.600000000000001" hidden="1" customHeight="1" x14ac:dyDescent="0.25">
      <c r="A448" s="202" t="str">
        <f>+[3]ระบบการควบคุมฯ!A1111</f>
        <v>**</v>
      </c>
      <c r="B448" s="66" t="str">
        <f>+[3]ระบบการควบคุมฯ!B1111</f>
        <v>ยืมงบกลยุทย์สพป.ปท.2 42270</v>
      </c>
      <c r="C448" s="66">
        <f>+[3]ระบบการควบคุมฯ!C1111</f>
        <v>0</v>
      </c>
      <c r="D448" s="255">
        <f>+[3]ระบบการควบคุมฯ!D1111</f>
        <v>0</v>
      </c>
      <c r="E448" s="254">
        <f>+[3]ระบบการควบคุมฯ!G1111+[3]ระบบการควบคุมฯ!H1111</f>
        <v>0</v>
      </c>
      <c r="F448" s="254">
        <f>+[3]ระบบการควบคุมฯ!I1111+[3]ระบบการควบคุมฯ!J1111</f>
        <v>0</v>
      </c>
      <c r="G448" s="254">
        <f>+[3]ระบบการควบคุมฯ!K1111+[3]ระบบการควบคุมฯ!L1111</f>
        <v>0</v>
      </c>
      <c r="H448" s="254">
        <f>+D448-E448-F448-G448</f>
        <v>0</v>
      </c>
      <c r="I448" s="60" t="s">
        <v>51</v>
      </c>
    </row>
    <row r="449" spans="1:9" ht="18.600000000000001" hidden="1" customHeight="1" x14ac:dyDescent="0.25">
      <c r="A449" s="202"/>
      <c r="B449" s="66"/>
      <c r="C449" s="66" t="str">
        <f>+[3]ระบบการควบคุมฯ!C1112</f>
        <v>บันทึกกลุ่มนโยบายและแผน ลว.27 มค 66 ดอกลักษณ์</v>
      </c>
      <c r="D449" s="255"/>
      <c r="E449" s="254"/>
      <c r="F449" s="254"/>
      <c r="G449" s="254"/>
      <c r="H449" s="254"/>
      <c r="I449" s="62"/>
    </row>
    <row r="450" spans="1:9" ht="18.600000000000001" hidden="1" customHeight="1" x14ac:dyDescent="0.25">
      <c r="A450" s="202" t="str">
        <f>+[3]ระบบการควบคุมฯ!A1113</f>
        <v>2)</v>
      </c>
      <c r="B450" s="66" t="str">
        <f>+[3]ระบบการควบคุมฯ!B1113</f>
        <v>โครงการเสริมสร้างความรู้ความเข้าใจระบบการประเมินวิทยฐานดิจิทัล(DPA) 30,000 บาท</v>
      </c>
      <c r="C450" s="66" t="str">
        <f>+[3]ระบบการควบคุมฯ!C1113</f>
        <v>บันทึกกลุ่มนโยบายและแผน ลว.26 มค 66 น้ำผึ้ง</v>
      </c>
      <c r="D450" s="255">
        <f>+[3]ระบบการควบคุมฯ!D1113</f>
        <v>0</v>
      </c>
      <c r="E450" s="254">
        <f>+[3]ระบบการควบคุมฯ!G1113+[3]ระบบการควบคุมฯ!H1113</f>
        <v>0</v>
      </c>
      <c r="F450" s="254">
        <f>+[3]ระบบการควบคุมฯ!I1113+[3]ระบบการควบคุมฯ!J1113</f>
        <v>0</v>
      </c>
      <c r="G450" s="254">
        <f>+[3]ระบบการควบคุมฯ!K1113+[3]ระบบการควบคุมฯ!L1113</f>
        <v>0</v>
      </c>
      <c r="H450" s="254">
        <f>+D450-E450-F450-G450</f>
        <v>0</v>
      </c>
      <c r="I450" s="60" t="s">
        <v>12</v>
      </c>
    </row>
    <row r="451" spans="1:9" ht="18.600000000000001" hidden="1" customHeight="1" x14ac:dyDescent="0.25">
      <c r="A451" s="202"/>
      <c r="B451" s="66"/>
      <c r="C451" s="66" t="str">
        <f>+[3]ระบบการควบคุมฯ!C1114</f>
        <v>บท.แผนลว. 18 ม.ค. 66 อยู่ 2 รหัส64 8280 +รหัส72   29450</v>
      </c>
      <c r="D451" s="255"/>
      <c r="E451" s="254"/>
      <c r="F451" s="254"/>
      <c r="G451" s="254"/>
      <c r="H451" s="254"/>
      <c r="I451" s="62"/>
    </row>
    <row r="452" spans="1:9" ht="18.600000000000001" hidden="1" customHeight="1" x14ac:dyDescent="0.25">
      <c r="A452" s="202" t="str">
        <f>+[3]ระบบการควบคุมฯ!A1115</f>
        <v>4)</v>
      </c>
      <c r="B452" s="66" t="str">
        <f>+[8]ระบบการควบคุมฯ!B901</f>
        <v>ค่าตอบแทนวิทยากรสอนอิสลามศึกษารายชั่วโมง ภาค 1/68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</c>
      <c r="C452" s="66" t="str">
        <f>+[8]ระบบการควบคุมฯ!C901</f>
        <v>ศธ 04002/ว40575  ลว 17 กค 68 โอนครั้งที่ 700</v>
      </c>
      <c r="D452" s="255"/>
      <c r="E452" s="254">
        <f>+[3]ระบบการควบคุมฯ!G1115+[3]ระบบการควบคุมฯ!H1115</f>
        <v>0</v>
      </c>
      <c r="F452" s="254">
        <f>+[3]ระบบการควบคุมฯ!I1115+[3]ระบบการควบคุมฯ!J1115</f>
        <v>0</v>
      </c>
      <c r="G452" s="254">
        <f>+[3]ระบบการควบคุมฯ!K1115+[3]ระบบการควบคุมฯ!L1115</f>
        <v>0</v>
      </c>
      <c r="H452" s="254">
        <f>+D452-E452-F452-G452</f>
        <v>0</v>
      </c>
      <c r="I452" s="60" t="s">
        <v>51</v>
      </c>
    </row>
    <row r="453" spans="1:9" ht="18.600000000000001" x14ac:dyDescent="0.25">
      <c r="A453" s="202"/>
      <c r="B453" s="66"/>
      <c r="C453" s="66" t="str">
        <f>+[8]ระบบการควบคุมฯ!C902</f>
        <v>ศธ 04002/ว2956  ลว 19 กุมภาพันธ์ 2569 โอนครั้งที่ 315</v>
      </c>
      <c r="D453" s="255"/>
      <c r="E453" s="254"/>
      <c r="F453" s="254"/>
      <c r="G453" s="254"/>
      <c r="H453" s="254"/>
      <c r="I453" s="62"/>
    </row>
    <row r="454" spans="1:9" ht="18.600000000000001" x14ac:dyDescent="0.25">
      <c r="A454" s="202"/>
      <c r="B454" s="66"/>
      <c r="C454" s="66"/>
      <c r="D454" s="255"/>
      <c r="E454" s="254"/>
      <c r="F454" s="254"/>
      <c r="G454" s="254"/>
      <c r="H454" s="254"/>
      <c r="I454" s="62"/>
    </row>
    <row r="455" spans="1:9" ht="18.600000000000001" x14ac:dyDescent="0.25">
      <c r="A455" s="202"/>
      <c r="B455" s="66"/>
      <c r="C455" s="66"/>
      <c r="D455" s="255"/>
      <c r="E455" s="254"/>
      <c r="F455" s="254"/>
      <c r="G455" s="254"/>
      <c r="H455" s="254"/>
      <c r="I455" s="62"/>
    </row>
    <row r="456" spans="1:9" ht="18.600000000000001" x14ac:dyDescent="0.25">
      <c r="A456" s="202"/>
      <c r="B456" s="66"/>
      <c r="C456" s="66"/>
      <c r="D456" s="255"/>
      <c r="E456" s="254"/>
      <c r="F456" s="254"/>
      <c r="G456" s="254"/>
      <c r="H456" s="254"/>
      <c r="I456" s="62"/>
    </row>
    <row r="457" spans="1:9" ht="18.600000000000001" x14ac:dyDescent="0.25">
      <c r="A457" s="202"/>
      <c r="B457" s="66"/>
      <c r="C457" s="66"/>
      <c r="D457" s="255"/>
      <c r="E457" s="254"/>
      <c r="F457" s="254"/>
      <c r="G457" s="254"/>
      <c r="H457" s="254"/>
      <c r="I457" s="62"/>
    </row>
    <row r="458" spans="1:9" ht="37.200000000000003" x14ac:dyDescent="0.25">
      <c r="A458" s="163" t="str">
        <f>+[7]ระบบการควบคุมฯ!A1576</f>
        <v>ฉ</v>
      </c>
      <c r="B458" s="74" t="str">
        <f>+[7]ระบบการควบคุมฯ!B1576</f>
        <v>แผนบูรณาการต่อต้านการทุจริตและประพฤติมิชอบ</v>
      </c>
      <c r="C458" s="74" t="str">
        <f>+[7]ระบบการควบคุมฯ!C1576</f>
        <v>20004 6020 3900 2000000</v>
      </c>
      <c r="D458" s="164">
        <f>+D459</f>
        <v>315200</v>
      </c>
      <c r="E458" s="164">
        <f>+E459</f>
        <v>0</v>
      </c>
      <c r="F458" s="164">
        <f>+F459</f>
        <v>0</v>
      </c>
      <c r="G458" s="164">
        <f>+G459</f>
        <v>313585.59999999998</v>
      </c>
      <c r="H458" s="164">
        <f>+H459</f>
        <v>1614.4</v>
      </c>
      <c r="I458" s="75"/>
    </row>
    <row r="459" spans="1:9" ht="93" hidden="1" customHeight="1" x14ac:dyDescent="0.25">
      <c r="A459" s="501">
        <f>+[7]ระบบการควบคุมฯ!A1577</f>
        <v>1</v>
      </c>
      <c r="B459" s="502" t="str">
        <f>+[7]ระบบการควบคุมฯ!B1577</f>
        <v xml:space="preserve">โครงการเสริมสร้างคุณธรรม จริยธรรม และธรรมาภิบาลในสถานศึกษาและสำนักงานเขตพื้นที่ </v>
      </c>
      <c r="C459" s="502" t="str">
        <f>+[7]ระบบการควบคุมฯ!C1577</f>
        <v>20004 6020 3900 2000000</v>
      </c>
      <c r="D459" s="257">
        <f t="shared" ref="D459:H460" si="114">+D461+D465+D470+D474</f>
        <v>315200</v>
      </c>
      <c r="E459" s="257">
        <f t="shared" si="114"/>
        <v>0</v>
      </c>
      <c r="F459" s="257">
        <f t="shared" si="114"/>
        <v>0</v>
      </c>
      <c r="G459" s="257">
        <f t="shared" si="114"/>
        <v>313585.59999999998</v>
      </c>
      <c r="H459" s="257">
        <f t="shared" si="114"/>
        <v>1614.4</v>
      </c>
      <c r="I459" s="76"/>
    </row>
    <row r="460" spans="1:9" ht="55.8" hidden="1" customHeight="1" x14ac:dyDescent="0.25">
      <c r="A460" s="205"/>
      <c r="B460" s="186" t="str">
        <f>+[7]ระบบการควบคุมฯ!B1578</f>
        <v>งบดำเนินงาน 69112XX</v>
      </c>
      <c r="C460" s="73"/>
      <c r="D460" s="206">
        <f>+D462+D466+D471+D475</f>
        <v>628400</v>
      </c>
      <c r="E460" s="206">
        <f t="shared" si="114"/>
        <v>0</v>
      </c>
      <c r="F460" s="206">
        <f t="shared" si="114"/>
        <v>0</v>
      </c>
      <c r="G460" s="206">
        <f t="shared" si="114"/>
        <v>626785.6</v>
      </c>
      <c r="H460" s="206">
        <f t="shared" si="114"/>
        <v>1614.4</v>
      </c>
      <c r="I460" s="57"/>
    </row>
    <row r="461" spans="1:9" ht="18.600000000000001" hidden="1" customHeight="1" x14ac:dyDescent="0.25">
      <c r="A461" s="250">
        <f>+[7]ระบบการควบคุมฯ!A1579</f>
        <v>1.1000000000000001</v>
      </c>
      <c r="B461" s="49" t="str">
        <f>+[7]ระบบการควบคุมฯ!B1579</f>
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</c>
      <c r="C461" s="77" t="str">
        <f>+[7]ระบบการควบคุมฯ!C1579</f>
        <v xml:space="preserve">20004 69 00118 00000  </v>
      </c>
      <c r="D461" s="251">
        <f t="shared" ref="D461:I461" si="115">+D462</f>
        <v>2000</v>
      </c>
      <c r="E461" s="251">
        <f t="shared" si="115"/>
        <v>0</v>
      </c>
      <c r="F461" s="251">
        <f t="shared" si="115"/>
        <v>0</v>
      </c>
      <c r="G461" s="251">
        <f t="shared" si="115"/>
        <v>385.6</v>
      </c>
      <c r="H461" s="251">
        <f t="shared" si="115"/>
        <v>1614.4</v>
      </c>
      <c r="I461" s="251">
        <f t="shared" si="115"/>
        <v>0</v>
      </c>
    </row>
    <row r="462" spans="1:9" ht="186" hidden="1" customHeight="1" x14ac:dyDescent="0.25">
      <c r="A462" s="205"/>
      <c r="B462" s="186" t="str">
        <f>+[7]ระบบการควบคุมฯ!B1580</f>
        <v xml:space="preserve"> งบดำเนินงาน 68112xx</v>
      </c>
      <c r="C462" s="73" t="str">
        <f>+C459</f>
        <v>20004 6020 3900 2000000</v>
      </c>
      <c r="D462" s="206">
        <f>SUM(D463:D464)</f>
        <v>2000</v>
      </c>
      <c r="E462" s="206">
        <f t="shared" ref="E462:H462" si="116">SUM(E463:E464)</f>
        <v>0</v>
      </c>
      <c r="F462" s="206">
        <f t="shared" si="116"/>
        <v>0</v>
      </c>
      <c r="G462" s="206">
        <f t="shared" si="116"/>
        <v>385.6</v>
      </c>
      <c r="H462" s="206">
        <f t="shared" si="116"/>
        <v>1614.4</v>
      </c>
      <c r="I462" s="57"/>
    </row>
    <row r="463" spans="1:9" ht="55.8" hidden="1" customHeight="1" x14ac:dyDescent="0.25">
      <c r="A463" s="202" t="str">
        <f>+[7]ระบบการควบคุมฯ!A1581</f>
        <v>1.1.1</v>
      </c>
      <c r="B463" s="649" t="str">
        <f>+[7]ระบบการควบคุมฯ!B1581</f>
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</c>
      <c r="C463" s="650" t="str">
        <f>+[7]ระบบการควบคุมฯ!C1581</f>
        <v>ศธ 04002/ว2860 ลว 18 ก.พ. 69 ครั้งที่ 311</v>
      </c>
      <c r="D463" s="255">
        <f>+[7]ระบบการควบคุมฯ!F1581</f>
        <v>1000</v>
      </c>
      <c r="E463" s="204">
        <f>+[7]ระบบการควบคุมฯ!G1581+[7]ระบบการควบคุมฯ!H1581</f>
        <v>0</v>
      </c>
      <c r="F463" s="254">
        <f>+[7]ระบบการควบคุมฯ!I1581+[7]ระบบการควบคุมฯ!J1581</f>
        <v>0</v>
      </c>
      <c r="G463" s="204">
        <f>+[7]ระบบการควบคุมฯ!K1581+[7]ระบบการควบคุมฯ!L1581</f>
        <v>385.6</v>
      </c>
      <c r="H463" s="254">
        <f t="shared" ref="H463:H477" si="117">+D463-E463-F463-G463</f>
        <v>614.4</v>
      </c>
      <c r="I463" s="525" t="s">
        <v>48</v>
      </c>
    </row>
    <row r="464" spans="1:9" ht="18.600000000000001" hidden="1" customHeight="1" x14ac:dyDescent="0.25">
      <c r="A464" s="202" t="str">
        <f>+[7]ระบบการควบคุมฯ!A1582</f>
        <v>1.1.2</v>
      </c>
      <c r="B464" s="66" t="str">
        <f>+[7]ระบบการควบคุมฯ!B1582</f>
        <v xml:space="preserve">ค่าใช้จ่ายในการเดินทางเข้าร่วมประชุมชี้แจงแนวทางการขับเคลื่อนโครงการเสริมสร้างคุณธรรม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2569   ระหว่างวันที่ 19 – 21 มีนาคม 2569 ณ โรงแรมริเวอร์ไซด์ กรุงเทพมหานคร </v>
      </c>
      <c r="C464" s="66" t="str">
        <f>+[7]ระบบการควบคุมฯ!C1582</f>
        <v>ศธ 04002/ว5136 ลว 25 มี.ค. 69  ครั้งที่ 391</v>
      </c>
      <c r="D464" s="255">
        <f>+[7]ระบบการควบคุมฯ!F1582</f>
        <v>1000</v>
      </c>
      <c r="E464" s="254">
        <f>+[7]ระบบการควบคุมฯ!G1582+[7]ระบบการควบคุมฯ!H1582</f>
        <v>0</v>
      </c>
      <c r="F464" s="254">
        <f>+[7]ระบบการควบคุมฯ!I1582+[7]ระบบการควบคุมฯ!J1582</f>
        <v>0</v>
      </c>
      <c r="G464" s="254">
        <f>+[7]ระบบการควบคุมฯ!K1582+[7]ระบบการควบคุมฯ!L1582</f>
        <v>0</v>
      </c>
      <c r="H464" s="254">
        <f t="shared" si="117"/>
        <v>1000</v>
      </c>
      <c r="I464" s="525" t="s">
        <v>13</v>
      </c>
    </row>
    <row r="465" spans="1:9" ht="37.200000000000003" hidden="1" customHeight="1" x14ac:dyDescent="0.25">
      <c r="A465" s="250">
        <f>+[3]ระบบการควบคุมฯ!A1128</f>
        <v>0</v>
      </c>
      <c r="B465" s="49" t="str">
        <f>+[3]ระบบการควบคุมฯ!B1128</f>
        <v xml:space="preserve"> งบดำเนินงาน 69112xx</v>
      </c>
      <c r="C465" s="49" t="str">
        <f>+[3]ระบบการควบคุมฯ!C1128</f>
        <v>20004 3720 1000 2000000</v>
      </c>
      <c r="D465" s="251">
        <f>+D466</f>
        <v>0</v>
      </c>
      <c r="E465" s="251">
        <f>+E466</f>
        <v>0</v>
      </c>
      <c r="F465" s="251">
        <f>+F466</f>
        <v>0</v>
      </c>
      <c r="G465" s="251">
        <f>+G466</f>
        <v>0</v>
      </c>
      <c r="H465" s="251">
        <f>+H466</f>
        <v>0</v>
      </c>
      <c r="I465" s="188"/>
    </row>
    <row r="466" spans="1:9" ht="18.600000000000001" hidden="1" customHeight="1" x14ac:dyDescent="0.25">
      <c r="A466" s="205"/>
      <c r="B466" s="186" t="str">
        <f>+[7]ระบบการควบคุมฯ!B1586</f>
        <v xml:space="preserve"> งบดำเนินงาน 69112xx</v>
      </c>
      <c r="C466" s="186" t="str">
        <f>+[7]ระบบการควบคุมฯ!C1586</f>
        <v>20004 6020 3900 2000000</v>
      </c>
      <c r="D466" s="206">
        <f>SUM(D467:D469)</f>
        <v>0</v>
      </c>
      <c r="E466" s="206">
        <f>SUM(E467:E469)</f>
        <v>0</v>
      </c>
      <c r="F466" s="206">
        <f>SUM(F467:F469)</f>
        <v>0</v>
      </c>
      <c r="G466" s="206">
        <f>SUM(G467:G469)</f>
        <v>0</v>
      </c>
      <c r="H466" s="206">
        <f>SUM(H467:H469)</f>
        <v>0</v>
      </c>
      <c r="I466" s="259"/>
    </row>
    <row r="467" spans="1:9" ht="167.4" hidden="1" customHeight="1" x14ac:dyDescent="0.25">
      <c r="A467" s="202" t="str">
        <f>+[7]ระบบการควบคุมฯ!A1587</f>
        <v>1.2.1</v>
      </c>
      <c r="B467" s="66" t="str">
        <f>+[7]ระบบการควบคุมฯ!B1587</f>
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</c>
      <c r="C467" s="47" t="str">
        <f>+[7]ระบบการควบคุมฯ!C1587</f>
        <v>ที่ ศธ 04002/ว1209 ลว. 21 มี.ค.68 ครั้งที่ 354</v>
      </c>
      <c r="D467" s="255">
        <f>+[7]ระบบการควบคุมฯ!F1587</f>
        <v>0</v>
      </c>
      <c r="E467" s="254">
        <f>+[7]ระบบการควบคุมฯ!G1587+[7]ระบบการควบคุมฯ!H1587</f>
        <v>0</v>
      </c>
      <c r="F467" s="254">
        <f>+[7]ระบบการควบคุมฯ!I1587+[7]ระบบการควบคุมฯ!J1587</f>
        <v>0</v>
      </c>
      <c r="G467" s="254">
        <f>+[7]ระบบการควบคุมฯ!K1587+[7]ระบบการควบคุมฯ!L1587</f>
        <v>0</v>
      </c>
      <c r="H467" s="254">
        <f t="shared" ref="H467:H468" si="118">+D467-E467-F467-G467</f>
        <v>0</v>
      </c>
      <c r="I467" s="525" t="s">
        <v>136</v>
      </c>
    </row>
    <row r="468" spans="1:9" ht="223.2" hidden="1" customHeight="1" x14ac:dyDescent="0.25">
      <c r="A468" s="202" t="str">
        <f>+[7]ระบบการควบคุมฯ!A1588</f>
        <v>1.2.2</v>
      </c>
      <c r="B468" s="66" t="str">
        <f>+[7]ระบบการควบคุมฯ!B1588</f>
        <v>ค่าใช้จ่ายในการดำเนินกิจกรรมสำนักงานเขตพื้นที่การศึกษาสุจริต ประจำปีงบประมาณ พ.ศ. 2568</v>
      </c>
      <c r="C468" s="47" t="str">
        <f>+[7]ระบบการควบคุมฯ!C1588</f>
        <v>ที่ ศธ 04002/ว  ลว. 28 เม.ย. 68 ครั้งที่ 448</v>
      </c>
      <c r="D468" s="255">
        <f>+[7]ระบบการควบคุมฯ!F1588</f>
        <v>0</v>
      </c>
      <c r="E468" s="254">
        <f>+[7]ระบบการควบคุมฯ!G1588+[7]ระบบการควบคุมฯ!H1588</f>
        <v>0</v>
      </c>
      <c r="F468" s="254">
        <f>+[7]ระบบการควบคุมฯ!I1588+[7]ระบบการควบคุมฯ!J1588</f>
        <v>0</v>
      </c>
      <c r="G468" s="254">
        <f>+[7]ระบบการควบคุมฯ!K1588+[7]ระบบการควบคุมฯ!L1588</f>
        <v>0</v>
      </c>
      <c r="H468" s="254">
        <f t="shared" si="118"/>
        <v>0</v>
      </c>
      <c r="I468" s="60" t="s">
        <v>16</v>
      </c>
    </row>
    <row r="469" spans="1:9" ht="37.200000000000003" hidden="1" customHeight="1" x14ac:dyDescent="0.25">
      <c r="A469" s="202">
        <f>+[7]ระบบการควบคุมฯ!A1589</f>
        <v>0</v>
      </c>
      <c r="B469" s="66"/>
      <c r="C469" s="651"/>
      <c r="D469" s="255">
        <f>+[7]ระบบการควบคุมฯ!F1589</f>
        <v>0</v>
      </c>
      <c r="E469" s="254">
        <f>+[7]ระบบการควบคุมฯ!G1589+[7]ระบบการควบคุมฯ!H1589</f>
        <v>0</v>
      </c>
      <c r="F469" s="254">
        <f>+[7]ระบบการควบคุมฯ!I1589+[7]ระบบการควบคุมฯ!J1589</f>
        <v>0</v>
      </c>
      <c r="G469" s="254">
        <f>+[7]ระบบการควบคุมฯ!K1589+[7]ระบบการควบคุมฯ!L1589</f>
        <v>0</v>
      </c>
      <c r="H469" s="254">
        <f>+D469-E469-F469-G469</f>
        <v>0</v>
      </c>
      <c r="I469" s="60"/>
    </row>
    <row r="470" spans="1:9" ht="18.600000000000001" hidden="1" customHeight="1" x14ac:dyDescent="0.25">
      <c r="A470" s="652">
        <f>+[7]ระบบการควบคุมฯ!A1590</f>
        <v>1.3</v>
      </c>
      <c r="B470" s="49" t="str">
        <f>+[7]ระบบการควบคุมฯ!B1590</f>
        <v xml:space="preserve">กิจกรรมเสริมสร้างธรรมาภิบาลเพื่อเพิ่มประสิทธิภาพในการบริหารจัดการ      </v>
      </c>
      <c r="C470" s="49" t="str">
        <f>+[7]ระบบการควบคุมฯ!C1590</f>
        <v>20004 69 00068 00000</v>
      </c>
      <c r="D470" s="251">
        <f>+D471</f>
        <v>313200</v>
      </c>
      <c r="E470" s="251">
        <f>+E471</f>
        <v>0</v>
      </c>
      <c r="F470" s="251">
        <f>+F471</f>
        <v>0</v>
      </c>
      <c r="G470" s="251">
        <f>+G471</f>
        <v>313200</v>
      </c>
      <c r="H470" s="251">
        <f>+H471</f>
        <v>0</v>
      </c>
      <c r="I470" s="188"/>
    </row>
    <row r="471" spans="1:9" ht="55.8" hidden="1" customHeight="1" x14ac:dyDescent="0.25">
      <c r="A471" s="205"/>
      <c r="B471" s="186" t="str">
        <f>+[7]ระบบการควบคุมฯ!B1591</f>
        <v xml:space="preserve"> งบดำเนินงาน 69112xx</v>
      </c>
      <c r="C471" s="186" t="str">
        <f>+[7]ระบบการควบคุมฯ!C1591</f>
        <v>20004 6020 3900 2000000</v>
      </c>
      <c r="D471" s="206">
        <f>SUM(D472:D476)</f>
        <v>313200</v>
      </c>
      <c r="E471" s="206">
        <f>SUM(E472:E476)</f>
        <v>0</v>
      </c>
      <c r="F471" s="206">
        <f>SUM(F472:F476)</f>
        <v>0</v>
      </c>
      <c r="G471" s="206">
        <f>SUM(G472:G476)</f>
        <v>313200</v>
      </c>
      <c r="H471" s="206">
        <f>SUM(H472:H476)</f>
        <v>0</v>
      </c>
      <c r="I471" s="259"/>
    </row>
    <row r="472" spans="1:9" ht="55.8" hidden="1" customHeight="1" x14ac:dyDescent="0.25">
      <c r="A472" s="202" t="str">
        <f>+[7]ระบบการควบคุมฯ!A1592</f>
        <v>1.3.1</v>
      </c>
      <c r="B472" s="66" t="str">
        <f>+[7]ระบบการควบคุมฯ!B1592</f>
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</c>
      <c r="C472" s="46" t="str">
        <f>+[7]ระบบการควบคุมฯ!C1592</f>
        <v>ศธ04087/ว1026 ลว 13 มีนาคม 68 โอนครั้งที่ 332</v>
      </c>
      <c r="D472" s="255">
        <f>+[7]ระบบการควบคุมฯ!F1592</f>
        <v>0</v>
      </c>
      <c r="E472" s="254">
        <f>+[7]ระบบการควบคุมฯ!G1592+[7]ระบบการควบคุมฯ!H1592</f>
        <v>0</v>
      </c>
      <c r="F472" s="254">
        <f>+[7]ระบบการควบคุมฯ!I1592+[7]ระบบการควบคุมฯ!J1592</f>
        <v>0</v>
      </c>
      <c r="G472" s="254">
        <f>+[7]ระบบการควบคุมฯ!K1592+[7]ระบบการควบคุมฯ!L1592</f>
        <v>0</v>
      </c>
      <c r="H472" s="254">
        <f t="shared" ref="H472:H473" si="119">+D472-E472-F472-G472</f>
        <v>0</v>
      </c>
      <c r="I472" s="60" t="s">
        <v>226</v>
      </c>
    </row>
    <row r="473" spans="1:9" ht="18.600000000000001" hidden="1" customHeight="1" x14ac:dyDescent="0.25">
      <c r="A473" s="202" t="str">
        <f>+[7]ระบบการควบคุมฯ!A1593</f>
        <v>1.3.2</v>
      </c>
      <c r="B473" s="66" t="str">
        <f>+[7]ระบบการควบคุมฯ!B1593</f>
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</c>
      <c r="C473" s="46" t="str">
        <f>+[7]ระบบการควบคุมฯ!C1593</f>
        <v>ศธ 04002/ว40339 ลว 15 กค ครั้งที่ 692</v>
      </c>
      <c r="D473" s="255">
        <f>+[7]ระบบการควบคุมฯ!F1593</f>
        <v>0</v>
      </c>
      <c r="E473" s="254">
        <f>+[7]ระบบการควบคุมฯ!G1593+[7]ระบบการควบคุมฯ!H1593</f>
        <v>0</v>
      </c>
      <c r="F473" s="254">
        <f>+[7]ระบบการควบคุมฯ!I1593+[7]ระบบการควบคุมฯ!J1593</f>
        <v>0</v>
      </c>
      <c r="G473" s="254">
        <f>+[7]ระบบการควบคุมฯ!K1593+[7]ระบบการควบคุมฯ!L1593</f>
        <v>0</v>
      </c>
      <c r="H473" s="254">
        <f t="shared" si="119"/>
        <v>0</v>
      </c>
      <c r="I473" s="60"/>
    </row>
    <row r="474" spans="1:9" ht="18.600000000000001" hidden="1" customHeight="1" x14ac:dyDescent="0.25">
      <c r="A474" s="250">
        <f>+[3]ระบบการควบคุมฯ!A1132</f>
        <v>0</v>
      </c>
      <c r="B474" s="49">
        <f>+[3]ระบบการควบคุมฯ!B1132</f>
        <v>0</v>
      </c>
      <c r="C474" s="49">
        <f>+[3]ระบบการควบคุมฯ!C1132</f>
        <v>0</v>
      </c>
      <c r="D474" s="251">
        <f>+[3]ระบบการควบคุมฯ!F1132</f>
        <v>0</v>
      </c>
      <c r="E474" s="653">
        <f>+[3]ระบบการควบคุมฯ!G1132+[3]ระบบการควบคุมฯ!H1132</f>
        <v>0</v>
      </c>
      <c r="F474" s="653">
        <f>+[3]ระบบการควบคุมฯ!I1132+[3]ระบบการควบคุมฯ!J1132</f>
        <v>0</v>
      </c>
      <c r="G474" s="653">
        <f>+[3]ระบบการควบคุมฯ!K1132+[3]ระบบการควบคุมฯ!L1132</f>
        <v>0</v>
      </c>
      <c r="H474" s="653">
        <f t="shared" si="117"/>
        <v>0</v>
      </c>
      <c r="I474" s="188"/>
    </row>
    <row r="475" spans="1:9" ht="18.600000000000001" hidden="1" customHeight="1" x14ac:dyDescent="0.25">
      <c r="A475" s="205"/>
      <c r="B475" s="186" t="str">
        <f>+[3]ระบบการควบคุมฯ!B1133</f>
        <v xml:space="preserve">กิจกรรมการจัดการศึกษามัธยมศึกษาตอนต้นสำหรับโรงเรียนปกติ  </v>
      </c>
      <c r="C475" s="186" t="str">
        <f>+[3]ระบบการควบคุมฯ!C1133</f>
        <v>20004 69 0516500000</v>
      </c>
      <c r="D475" s="206">
        <f>+[3]ระบบการควบคุมฯ!F1133</f>
        <v>313200</v>
      </c>
      <c r="E475" s="654">
        <f>+[3]ระบบการควบคุมฯ!G1133+[3]ระบบการควบคุมฯ!H1133</f>
        <v>0</v>
      </c>
      <c r="F475" s="654">
        <f>+[3]ระบบการควบคุมฯ!I1133+[3]ระบบการควบคุมฯ!J1133</f>
        <v>0</v>
      </c>
      <c r="G475" s="654">
        <f>+[3]ระบบการควบคุมฯ!K1133+[3]ระบบการควบคุมฯ!L1133</f>
        <v>313200</v>
      </c>
      <c r="H475" s="654">
        <f t="shared" si="117"/>
        <v>0</v>
      </c>
      <c r="I475" s="259"/>
    </row>
    <row r="476" spans="1:9" ht="18.600000000000001" hidden="1" customHeight="1" x14ac:dyDescent="0.25">
      <c r="A476" s="202">
        <f>+[3]ระบบการควบคุมฯ!A1134</f>
        <v>0</v>
      </c>
      <c r="B476" s="66">
        <f>+[3]ระบบการควบคุมฯ!B1134</f>
        <v>0</v>
      </c>
      <c r="C476" s="66">
        <f>+[3]ระบบการควบคุมฯ!C1134</f>
        <v>0</v>
      </c>
      <c r="D476" s="255">
        <f>+[3]ระบบการควบคุมฯ!F1134</f>
        <v>0</v>
      </c>
      <c r="E476" s="254">
        <f>+[3]ระบบการควบคุมฯ!G1134+[3]ระบบการควบคุมฯ!H1134</f>
        <v>0</v>
      </c>
      <c r="F476" s="254">
        <f>+[3]ระบบการควบคุมฯ!I1134+[3]ระบบการควบคุมฯ!J1134</f>
        <v>0</v>
      </c>
      <c r="G476" s="254">
        <f>+[3]ระบบการควบคุมฯ!K1134+[3]ระบบการควบคุมฯ!L1134</f>
        <v>0</v>
      </c>
      <c r="H476" s="254">
        <f t="shared" si="117"/>
        <v>0</v>
      </c>
      <c r="I476" s="60" t="s">
        <v>13</v>
      </c>
    </row>
    <row r="477" spans="1:9" ht="55.8" x14ac:dyDescent="0.25">
      <c r="A477" s="202" t="str">
        <f>+[3]ระบบการควบคุมฯ!A1135</f>
        <v>1.6.1</v>
      </c>
      <c r="B477" s="66" t="str">
        <f>+[3]ระบบการควบคุมฯ!B1135</f>
        <v>งบลงทุน ค่าครุภัณฑ์ 6911310</v>
      </c>
      <c r="C477" s="66" t="str">
        <f>+[3]ระบบการควบคุมฯ!C1135</f>
        <v>20004 3720 1000 311xxxx</v>
      </c>
      <c r="D477" s="255">
        <f>+[3]ระบบการควบคุมฯ!F1135</f>
        <v>313200</v>
      </c>
      <c r="E477" s="254">
        <f>+[3]ระบบการควบคุมฯ!G1135+[3]ระบบการควบคุมฯ!H1135</f>
        <v>0</v>
      </c>
      <c r="F477" s="254">
        <f>+[3]ระบบการควบคุมฯ!I1135+[3]ระบบการควบคุมฯ!J1135</f>
        <v>0</v>
      </c>
      <c r="G477" s="254">
        <f>+[3]ระบบการควบคุมฯ!K1135+[3]ระบบการควบคุมฯ!L1135</f>
        <v>313200</v>
      </c>
      <c r="H477" s="254">
        <f t="shared" si="117"/>
        <v>0</v>
      </c>
      <c r="I477" s="60" t="s">
        <v>13</v>
      </c>
    </row>
    <row r="478" spans="1:9" ht="18.600000000000001" x14ac:dyDescent="0.25">
      <c r="A478" s="202"/>
      <c r="B478" s="66"/>
      <c r="C478" s="82"/>
      <c r="D478" s="648"/>
      <c r="E478" s="621"/>
      <c r="F478" s="621"/>
      <c r="G478" s="621"/>
      <c r="H478" s="621"/>
      <c r="I478" s="62"/>
    </row>
    <row r="479" spans="1:9" ht="21" hidden="1" customHeight="1" x14ac:dyDescent="0.25">
      <c r="A479" s="202"/>
      <c r="B479" s="66"/>
      <c r="C479" s="82"/>
      <c r="D479" s="83"/>
      <c r="E479" s="84"/>
      <c r="F479" s="84"/>
      <c r="G479" s="84"/>
      <c r="H479" s="84"/>
      <c r="I479" s="62"/>
    </row>
    <row r="480" spans="1:9" ht="21" hidden="1" customHeight="1" x14ac:dyDescent="0.25">
      <c r="A480" s="202"/>
      <c r="B480" s="66"/>
      <c r="C480" s="66"/>
      <c r="D480" s="255"/>
      <c r="E480" s="254"/>
      <c r="F480" s="254"/>
      <c r="G480" s="254"/>
      <c r="H480" s="254"/>
      <c r="I480" s="60"/>
    </row>
    <row r="481" spans="1:10" ht="21" hidden="1" customHeight="1" x14ac:dyDescent="0.25">
      <c r="A481" s="202"/>
      <c r="B481" s="66"/>
      <c r="C481" s="66"/>
      <c r="D481" s="255"/>
      <c r="E481" s="254"/>
      <c r="F481" s="254"/>
      <c r="G481" s="254"/>
      <c r="H481" s="254"/>
      <c r="I481" s="60"/>
    </row>
    <row r="482" spans="1:10" ht="37.200000000000003" hidden="1" customHeight="1" x14ac:dyDescent="0.55000000000000004">
      <c r="A482" s="263"/>
      <c r="B482" s="264" t="s">
        <v>18</v>
      </c>
      <c r="C482" s="265"/>
      <c r="D482" s="266">
        <f t="shared" ref="D482:I482" si="120">+D6+D23+D214+D302+D439+D458</f>
        <v>135814789</v>
      </c>
      <c r="E482" s="266">
        <f t="shared" si="120"/>
        <v>0</v>
      </c>
      <c r="F482" s="266">
        <f t="shared" si="120"/>
        <v>0</v>
      </c>
      <c r="G482" s="266">
        <f t="shared" si="120"/>
        <v>127820241.59</v>
      </c>
      <c r="H482" s="266">
        <f t="shared" si="120"/>
        <v>7994547.4100000001</v>
      </c>
      <c r="I482" s="266">
        <f t="shared" si="120"/>
        <v>0</v>
      </c>
    </row>
    <row r="483" spans="1:10" ht="37.200000000000003" hidden="1" customHeight="1" x14ac:dyDescent="0.55000000000000004">
      <c r="A483" s="263"/>
      <c r="B483" s="264" t="s">
        <v>19</v>
      </c>
      <c r="C483" s="265"/>
      <c r="D483" s="267">
        <f>SUM(E483:H483)</f>
        <v>100</v>
      </c>
      <c r="E483" s="268">
        <f>+E482*100/D482</f>
        <v>0</v>
      </c>
      <c r="F483" s="269">
        <v>0</v>
      </c>
      <c r="G483" s="269">
        <f>+G482*100/D482</f>
        <v>94.113640002783498</v>
      </c>
      <c r="H483" s="268">
        <f>+H482*100/D482</f>
        <v>5.8863599972165037</v>
      </c>
      <c r="I483" s="85"/>
    </row>
    <row r="484" spans="1:10" ht="18.600000000000001" hidden="1" customHeight="1" x14ac:dyDescent="0.6">
      <c r="A484" s="536"/>
      <c r="B484" s="537"/>
      <c r="C484" s="538"/>
      <c r="D484" s="539"/>
      <c r="E484" s="540"/>
      <c r="F484" s="541"/>
      <c r="G484" s="541"/>
      <c r="H484" s="541"/>
      <c r="I484" s="542"/>
    </row>
    <row r="485" spans="1:10" ht="18.600000000000001" hidden="1" customHeight="1" x14ac:dyDescent="0.6">
      <c r="A485" s="536"/>
      <c r="B485" s="537"/>
      <c r="C485" s="563"/>
      <c r="D485" s="338"/>
      <c r="E485" s="488"/>
      <c r="F485" s="345"/>
      <c r="G485" s="345"/>
      <c r="H485" s="345"/>
      <c r="I485" s="105"/>
    </row>
    <row r="486" spans="1:10" ht="74.400000000000006" hidden="1" customHeight="1" x14ac:dyDescent="0.6">
      <c r="A486" s="543"/>
      <c r="B486" s="544"/>
      <c r="C486" s="545" t="str">
        <f>+[7]ระบบการควบคุมฯ!B1623</f>
        <v>งบประมาณเบิกแทนกัน</v>
      </c>
      <c r="D486" s="546"/>
      <c r="E486" s="547"/>
      <c r="F486" s="548"/>
      <c r="G486" s="548"/>
      <c r="H486" s="548"/>
      <c r="I486" s="549"/>
    </row>
    <row r="487" spans="1:10" ht="18.600000000000001" hidden="1" customHeight="1" x14ac:dyDescent="0.25">
      <c r="A487" s="163" t="str">
        <f>+[7]ระบบการควบคุมฯ!A1624</f>
        <v>A1</v>
      </c>
      <c r="B487" s="74" t="str">
        <f>+[7]ระบบการควบคุมฯ!B1624</f>
        <v xml:space="preserve">แผนงานพื้นฐานด้านการพัฒนาและเสริมสร้างศักยภาพทรัพยากรมนุษย์ </v>
      </c>
      <c r="C487" s="74" t="str">
        <f>+[7]ระบบการควบคุมฯ!C1624</f>
        <v>20004 3720 0609 2000000</v>
      </c>
      <c r="D487" s="164">
        <f>+D489</f>
        <v>0</v>
      </c>
      <c r="E487" s="164">
        <f>+E489</f>
        <v>0</v>
      </c>
      <c r="F487" s="164">
        <f>+F489</f>
        <v>0</v>
      </c>
      <c r="G487" s="164">
        <f>+G489</f>
        <v>0</v>
      </c>
      <c r="H487" s="164">
        <f>+H489</f>
        <v>0</v>
      </c>
      <c r="I487" s="75"/>
    </row>
    <row r="488" spans="1:10" ht="18.600000000000001" hidden="1" customHeight="1" x14ac:dyDescent="0.25">
      <c r="A488" s="501">
        <f>+[7]ระบบการควบคุมฯ!A1605</f>
        <v>0</v>
      </c>
      <c r="B488" s="502" t="str">
        <f>+[7]ระบบการควบคุมฯ!B1625</f>
        <v xml:space="preserve">โครงการมาตรฐานการบริหารงานบุคคลของข้าราชการครูและบุคลากรทางการศึกษา  </v>
      </c>
      <c r="C488" s="502" t="str">
        <f>+[7]ระบบการควบคุมฯ!C1625</f>
        <v>20004 3720 0609 2000000</v>
      </c>
      <c r="D488" s="257">
        <f>+D489</f>
        <v>0</v>
      </c>
      <c r="E488" s="257">
        <f t="shared" ref="E488:H488" si="121">+E489</f>
        <v>0</v>
      </c>
      <c r="F488" s="257">
        <f t="shared" si="121"/>
        <v>0</v>
      </c>
      <c r="G488" s="257">
        <f t="shared" si="121"/>
        <v>0</v>
      </c>
      <c r="H488" s="257">
        <f t="shared" si="121"/>
        <v>0</v>
      </c>
      <c r="I488" s="76"/>
    </row>
    <row r="489" spans="1:10" ht="18.600000000000001" hidden="1" customHeight="1" x14ac:dyDescent="0.25">
      <c r="A489" s="260">
        <f>+[7]ระบบการควบคุมฯ!A1606</f>
        <v>0</v>
      </c>
      <c r="B489" s="78" t="str">
        <f>+[7]ระบบการควบคุมฯ!B1626</f>
        <v>กิจกรรมหลัก</v>
      </c>
      <c r="C489" s="78" t="str">
        <f>+[7]ระบบการควบคุมฯ!C1626</f>
        <v xml:space="preserve">20004 99 99999 99999   </v>
      </c>
      <c r="D489" s="258">
        <f>+D490</f>
        <v>0</v>
      </c>
      <c r="E489" s="258">
        <f>+E490</f>
        <v>0</v>
      </c>
      <c r="F489" s="258">
        <f>+F490</f>
        <v>0</v>
      </c>
      <c r="G489" s="258">
        <f>+G490</f>
        <v>0</v>
      </c>
      <c r="H489" s="258">
        <f>+H490</f>
        <v>0</v>
      </c>
      <c r="I489" s="79"/>
    </row>
    <row r="490" spans="1:10" ht="21" hidden="1" customHeight="1" x14ac:dyDescent="0.25">
      <c r="A490" s="261"/>
      <c r="B490" s="80" t="str">
        <f>+[7]ระบบการควบคุมฯ!B1627</f>
        <v>งบดำเนินงาน 68112xx</v>
      </c>
      <c r="C490" s="80" t="str">
        <f>+[7]ระบบการควบคุมฯ!C1627</f>
        <v>68112xx</v>
      </c>
      <c r="D490" s="262">
        <f>SUM(D491)</f>
        <v>0</v>
      </c>
      <c r="E490" s="262">
        <f t="shared" ref="E490:H490" si="122">SUM(E491)</f>
        <v>0</v>
      </c>
      <c r="F490" s="262">
        <f t="shared" si="122"/>
        <v>0</v>
      </c>
      <c r="G490" s="262">
        <f t="shared" si="122"/>
        <v>0</v>
      </c>
      <c r="H490" s="262">
        <f t="shared" si="122"/>
        <v>0</v>
      </c>
      <c r="I490" s="81"/>
    </row>
    <row r="491" spans="1:10" ht="74.400000000000006" x14ac:dyDescent="0.25">
      <c r="A491" s="242">
        <f>+[7]ระบบการควบคุมฯ!A1628</f>
        <v>1</v>
      </c>
      <c r="B491" s="67" t="str">
        <f>+[7]ระบบการควบคุมฯ!B1628</f>
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</c>
      <c r="C491" s="172" t="str">
        <f>+[7]ระบบการควบคุมฯ!C1628</f>
        <v>ศธ04087/ว2139 ลว. 21 พ.ค. 68 โอนครั้งที่ 3</v>
      </c>
      <c r="D491" s="252"/>
      <c r="E491" s="253">
        <f>+[7]ระบบการควบคุมฯ!G1628+[7]ระบบการควบคุมฯ!H1628</f>
        <v>0</v>
      </c>
      <c r="F491" s="253">
        <f>+[7]ระบบการควบคุมฯ!I1606+[7]ระบบการควบคุมฯ!J1606</f>
        <v>0</v>
      </c>
      <c r="G491" s="253">
        <f>+[7]ระบบการควบคุมฯ!K1628+[7]ระบบการควบคุมฯ!L1628</f>
        <v>0</v>
      </c>
      <c r="H491" s="253">
        <f t="shared" ref="H491" si="123">+D491-E491-F491-G491</f>
        <v>0</v>
      </c>
      <c r="I491" s="63" t="s">
        <v>201</v>
      </c>
    </row>
    <row r="492" spans="1:10" ht="18.600000000000001" x14ac:dyDescent="0.25">
      <c r="A492" s="242"/>
      <c r="B492" s="550" t="s">
        <v>216</v>
      </c>
      <c r="C492" s="551"/>
      <c r="D492" s="552">
        <f>+D489</f>
        <v>0</v>
      </c>
      <c r="E492" s="552">
        <f t="shared" ref="E492:H492" si="124">+E489</f>
        <v>0</v>
      </c>
      <c r="F492" s="552">
        <f t="shared" si="124"/>
        <v>0</v>
      </c>
      <c r="G492" s="552">
        <f t="shared" si="124"/>
        <v>0</v>
      </c>
      <c r="H492" s="552">
        <f t="shared" si="124"/>
        <v>0</v>
      </c>
      <c r="I492" s="553"/>
      <c r="J492" s="697">
        <f>+H492+G492</f>
        <v>0</v>
      </c>
    </row>
    <row r="493" spans="1:10" ht="18.600000000000001" x14ac:dyDescent="0.25">
      <c r="A493" s="554"/>
      <c r="B493" s="555" t="s">
        <v>19</v>
      </c>
      <c r="C493" s="556"/>
      <c r="D493" s="557"/>
      <c r="E493" s="558"/>
      <c r="F493" s="558"/>
      <c r="G493" s="558"/>
      <c r="H493" s="558"/>
      <c r="I493" s="60"/>
    </row>
    <row r="494" spans="1:10" ht="18.600000000000001" x14ac:dyDescent="0.25">
      <c r="A494" s="559"/>
      <c r="B494" s="560" t="s">
        <v>217</v>
      </c>
      <c r="C494" s="561"/>
      <c r="D494" s="562">
        <f>+D482+D487</f>
        <v>135814789</v>
      </c>
      <c r="E494" s="562">
        <f t="shared" ref="E494:H494" si="125">+E482+E487</f>
        <v>0</v>
      </c>
      <c r="F494" s="562">
        <f t="shared" si="125"/>
        <v>0</v>
      </c>
      <c r="G494" s="562">
        <f t="shared" si="125"/>
        <v>127820241.59</v>
      </c>
      <c r="H494" s="562">
        <f t="shared" si="125"/>
        <v>7994547.4100000001</v>
      </c>
      <c r="I494" s="562"/>
    </row>
    <row r="495" spans="1:10" ht="21" customHeight="1" x14ac:dyDescent="0.6">
      <c r="A495" s="536"/>
      <c r="B495" s="537"/>
      <c r="C495" s="563"/>
      <c r="D495" s="338"/>
      <c r="E495" s="488"/>
      <c r="F495" s="345"/>
      <c r="G495" s="345"/>
      <c r="H495" s="345"/>
      <c r="I495" s="105"/>
    </row>
    <row r="496" spans="1:10" ht="18.600000000000001" x14ac:dyDescent="0.55000000000000004">
      <c r="A496" s="564"/>
      <c r="B496" s="565"/>
      <c r="C496" s="831" t="s">
        <v>190</v>
      </c>
      <c r="D496" s="831"/>
      <c r="E496" s="831"/>
      <c r="F496" s="831"/>
      <c r="G496" s="831"/>
      <c r="H496" s="566"/>
      <c r="I496" s="566"/>
    </row>
    <row r="497" spans="1:9" ht="18.600000000000001" x14ac:dyDescent="0.55000000000000004">
      <c r="A497" s="564"/>
      <c r="B497" s="565"/>
      <c r="C497" s="567"/>
      <c r="D497" s="564"/>
      <c r="E497" s="568"/>
      <c r="F497" s="569"/>
      <c r="G497" s="570"/>
      <c r="H497" s="570"/>
      <c r="I497" s="570"/>
    </row>
    <row r="498" spans="1:9" ht="18.600000000000001" x14ac:dyDescent="0.55000000000000004">
      <c r="A498" s="571" t="s">
        <v>262</v>
      </c>
      <c r="B498" s="572"/>
      <c r="C498" s="573"/>
      <c r="D498" s="574"/>
      <c r="E498" s="575"/>
      <c r="F498" s="575"/>
      <c r="G498" s="575"/>
      <c r="H498" s="575"/>
      <c r="I498" s="575"/>
    </row>
    <row r="499" spans="1:9" ht="18.600000000000001" x14ac:dyDescent="0.55000000000000004">
      <c r="A499" s="571" t="s">
        <v>263</v>
      </c>
      <c r="B499" s="572"/>
      <c r="C499" s="576" t="s">
        <v>20</v>
      </c>
      <c r="D499" s="575"/>
      <c r="E499" s="577"/>
      <c r="F499" s="578" t="s">
        <v>116</v>
      </c>
      <c r="G499" s="579"/>
      <c r="H499" s="575"/>
      <c r="I499" s="575"/>
    </row>
    <row r="500" spans="1:9" ht="18.600000000000001" x14ac:dyDescent="0.55000000000000004">
      <c r="A500" s="571" t="s">
        <v>50</v>
      </c>
      <c r="B500" s="580"/>
      <c r="C500" s="655" t="s">
        <v>137</v>
      </c>
      <c r="D500" s="839" t="s">
        <v>227</v>
      </c>
      <c r="E500" s="839"/>
      <c r="F500" s="840" t="s">
        <v>235</v>
      </c>
      <c r="G500" s="840"/>
      <c r="H500" s="840"/>
      <c r="I500" s="581"/>
    </row>
  </sheetData>
  <mergeCells count="8">
    <mergeCell ref="D500:E500"/>
    <mergeCell ref="F500:H500"/>
    <mergeCell ref="A1:I1"/>
    <mergeCell ref="A2:I2"/>
    <mergeCell ref="A3:I3"/>
    <mergeCell ref="B4:H4"/>
    <mergeCell ref="I332:I333"/>
    <mergeCell ref="C496:G49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C544-6325-4CB3-A750-B155B1F81603}">
  <dimension ref="A1:M44"/>
  <sheetViews>
    <sheetView topLeftCell="A19" workbookViewId="0">
      <selection sqref="A1:M41"/>
    </sheetView>
  </sheetViews>
  <sheetFormatPr defaultRowHeight="13.8" x14ac:dyDescent="0.25"/>
  <cols>
    <col min="1" max="1" width="4.5" customWidth="1"/>
    <col min="4" max="4" width="3.09765625" customWidth="1"/>
    <col min="5" max="5" width="3.19921875" hidden="1" customWidth="1"/>
    <col min="6" max="6" width="8.3984375" customWidth="1"/>
    <col min="7" max="8" width="10.796875" customWidth="1"/>
    <col min="9" max="9" width="5.09765625" customWidth="1"/>
    <col min="10" max="10" width="7.19921875" customWidth="1"/>
    <col min="11" max="11" width="10.69921875" customWidth="1"/>
    <col min="12" max="12" width="5.69921875" customWidth="1"/>
    <col min="13" max="13" width="16.69921875" customWidth="1"/>
  </cols>
  <sheetData>
    <row r="1" spans="1:13" ht="18.600000000000001" x14ac:dyDescent="0.55000000000000004">
      <c r="A1" s="845" t="s">
        <v>194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</row>
    <row r="2" spans="1:13" ht="18.600000000000001" x14ac:dyDescent="0.55000000000000004">
      <c r="A2" s="846" t="s">
        <v>282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</row>
    <row r="3" spans="1:13" ht="18.600000000000001" x14ac:dyDescent="0.55000000000000004">
      <c r="A3" s="845" t="s">
        <v>248</v>
      </c>
      <c r="B3" s="845"/>
      <c r="C3" s="845"/>
      <c r="D3" s="845"/>
      <c r="E3" s="845"/>
      <c r="F3" s="845"/>
      <c r="G3" s="845"/>
      <c r="H3" s="845"/>
      <c r="I3" s="845"/>
      <c r="J3" s="845"/>
      <c r="K3" s="845"/>
      <c r="L3" s="845"/>
      <c r="M3" s="845"/>
    </row>
    <row r="4" spans="1:13" ht="18.600000000000001" x14ac:dyDescent="0.55000000000000004">
      <c r="A4" s="845" t="s">
        <v>249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  <c r="L4" s="845"/>
      <c r="M4" s="845"/>
    </row>
    <row r="5" spans="1:13" ht="18.600000000000001" customHeight="1" x14ac:dyDescent="0.55000000000000004">
      <c r="A5" s="847"/>
      <c r="B5" s="848"/>
      <c r="C5" s="849" t="str">
        <f>+[7]ระบบการควบคุมฯ!A4</f>
        <v>ประจำเดือน เมษายน 2569</v>
      </c>
      <c r="D5" s="849"/>
      <c r="E5" s="849"/>
      <c r="F5" s="849"/>
      <c r="G5" s="849"/>
      <c r="H5" s="849"/>
      <c r="I5" s="849"/>
      <c r="J5" s="849"/>
      <c r="K5" s="849"/>
      <c r="L5" s="849"/>
      <c r="M5" s="850" t="s">
        <v>112</v>
      </c>
    </row>
    <row r="6" spans="1:13" ht="18.600000000000001" customHeight="1" x14ac:dyDescent="0.25">
      <c r="A6" s="851" t="s">
        <v>23</v>
      </c>
      <c r="B6" s="852"/>
      <c r="C6" s="852"/>
      <c r="D6" s="852"/>
      <c r="E6" s="853"/>
      <c r="F6" s="854" t="s">
        <v>188</v>
      </c>
      <c r="G6" s="855" t="s">
        <v>84</v>
      </c>
      <c r="H6" s="856" t="s">
        <v>85</v>
      </c>
      <c r="I6" s="857"/>
      <c r="J6" s="854" t="s">
        <v>189</v>
      </c>
      <c r="K6" s="856" t="s">
        <v>86</v>
      </c>
      <c r="L6" s="857"/>
      <c r="M6" s="858" t="s">
        <v>113</v>
      </c>
    </row>
    <row r="7" spans="1:13" ht="93.6" customHeight="1" x14ac:dyDescent="0.25">
      <c r="A7" s="859"/>
      <c r="B7" s="860"/>
      <c r="C7" s="860"/>
      <c r="D7" s="860"/>
      <c r="E7" s="861"/>
      <c r="F7" s="862"/>
      <c r="G7" s="863"/>
      <c r="H7" s="864" t="s">
        <v>87</v>
      </c>
      <c r="I7" s="865" t="s">
        <v>88</v>
      </c>
      <c r="J7" s="862"/>
      <c r="K7" s="864" t="s">
        <v>87</v>
      </c>
      <c r="L7" s="865" t="s">
        <v>88</v>
      </c>
      <c r="M7" s="866"/>
    </row>
    <row r="8" spans="1:13" ht="18.600000000000001" x14ac:dyDescent="0.55000000000000004">
      <c r="A8" s="867" t="s">
        <v>89</v>
      </c>
      <c r="B8" s="868" t="s">
        <v>90</v>
      </c>
      <c r="C8" s="869"/>
      <c r="D8" s="869"/>
      <c r="E8" s="870"/>
      <c r="F8" s="871">
        <v>93</v>
      </c>
      <c r="G8" s="872"/>
      <c r="H8" s="873"/>
      <c r="I8" s="872"/>
      <c r="J8" s="871">
        <f>+J12</f>
        <v>100</v>
      </c>
      <c r="K8" s="872"/>
      <c r="L8" s="873"/>
      <c r="M8" s="874"/>
    </row>
    <row r="9" spans="1:13" ht="55.8" x14ac:dyDescent="0.25">
      <c r="A9" s="875" t="s">
        <v>91</v>
      </c>
      <c r="B9" s="876" t="s">
        <v>250</v>
      </c>
      <c r="C9" s="876"/>
      <c r="D9" s="876"/>
      <c r="E9" s="877"/>
      <c r="F9" s="878">
        <v>33</v>
      </c>
      <c r="G9" s="879">
        <f>+'[5]มาตการ รวมงบบุคลากร'!$G$9</f>
        <v>94420392</v>
      </c>
      <c r="H9" s="880">
        <f>+'[5]มาตการ รวมงบบุคลากร'!$H$9</f>
        <v>69966362.859999999</v>
      </c>
      <c r="I9" s="881">
        <f>+H9*100/G9</f>
        <v>74.100902758378723</v>
      </c>
      <c r="J9" s="878">
        <v>38</v>
      </c>
      <c r="K9" s="880">
        <f>+'[5]มาตการ รวมงบบุคลากร'!$K$9</f>
        <v>84105162.859999999</v>
      </c>
      <c r="L9" s="881">
        <f>+K9*100/G9</f>
        <v>89.075210427001835</v>
      </c>
      <c r="M9" s="882" t="s">
        <v>284</v>
      </c>
    </row>
    <row r="10" spans="1:13" ht="55.8" x14ac:dyDescent="0.25">
      <c r="A10" s="875" t="s">
        <v>92</v>
      </c>
      <c r="B10" s="876" t="s">
        <v>251</v>
      </c>
      <c r="C10" s="876"/>
      <c r="D10" s="876"/>
      <c r="E10" s="877"/>
      <c r="F10" s="878">
        <v>55</v>
      </c>
      <c r="G10" s="883">
        <f>+'[6]มาตการ รวมงบบุคลากร'!$G$10</f>
        <v>103356406</v>
      </c>
      <c r="H10" s="880">
        <f>+'[6]มาตการ รวมงบบุคลากร'!$H$10</f>
        <v>87026293.950000003</v>
      </c>
      <c r="I10" s="884">
        <f>+H10*100/G10</f>
        <v>84.200193599998045</v>
      </c>
      <c r="J10" s="878">
        <v>61</v>
      </c>
      <c r="K10" s="880">
        <f>+'[6]มาตการ รวมงบบุคลากร'!$K$10</f>
        <v>94881110.849999994</v>
      </c>
      <c r="L10" s="884">
        <f>+K10*100/G10</f>
        <v>91.799932410575494</v>
      </c>
      <c r="M10" s="882" t="s">
        <v>284</v>
      </c>
    </row>
    <row r="11" spans="1:13" ht="18.600000000000001" x14ac:dyDescent="0.25">
      <c r="A11" s="875" t="s">
        <v>93</v>
      </c>
      <c r="B11" s="876" t="s">
        <v>252</v>
      </c>
      <c r="C11" s="876"/>
      <c r="D11" s="876"/>
      <c r="E11" s="877"/>
      <c r="F11" s="878">
        <v>76</v>
      </c>
      <c r="G11" s="879">
        <f>+[7]ระบบการควบคุมฯ!F1622</f>
        <v>160032339</v>
      </c>
      <c r="H11" s="880">
        <f>+[7]ระบบการควบคุมฯ!K1634</f>
        <v>142445402.22</v>
      </c>
      <c r="I11" s="884">
        <f>+H11*100/G11</f>
        <v>89.010385719601331</v>
      </c>
      <c r="J11" s="878">
        <v>81</v>
      </c>
      <c r="K11" s="880">
        <f>+[7]ระบบการควบคุมฯ!K1634+[7]ระบบการควบคุมฯ!G1634</f>
        <v>149795002.22</v>
      </c>
      <c r="L11" s="884">
        <f>+K11*100/G11</f>
        <v>93.602957474738901</v>
      </c>
      <c r="M11" s="882"/>
    </row>
    <row r="12" spans="1:13" ht="18.600000000000001" x14ac:dyDescent="0.25">
      <c r="A12" s="875" t="s">
        <v>94</v>
      </c>
      <c r="B12" s="876" t="s">
        <v>253</v>
      </c>
      <c r="C12" s="876"/>
      <c r="D12" s="876"/>
      <c r="E12" s="877"/>
      <c r="F12" s="878">
        <v>93</v>
      </c>
      <c r="G12" s="880"/>
      <c r="H12" s="880"/>
      <c r="I12" s="885"/>
      <c r="J12" s="878">
        <v>100</v>
      </c>
      <c r="K12" s="880"/>
      <c r="L12" s="885"/>
      <c r="M12" s="882"/>
    </row>
    <row r="13" spans="1:13" ht="18.600000000000001" x14ac:dyDescent="0.55000000000000004">
      <c r="A13" s="886" t="s">
        <v>95</v>
      </c>
      <c r="B13" s="887" t="s">
        <v>96</v>
      </c>
      <c r="C13" s="888"/>
      <c r="D13" s="888"/>
      <c r="E13" s="889"/>
      <c r="F13" s="890">
        <v>98</v>
      </c>
      <c r="G13" s="891"/>
      <c r="H13" s="891"/>
      <c r="I13" s="889"/>
      <c r="J13" s="890">
        <f>+J17</f>
        <v>100</v>
      </c>
      <c r="K13" s="891"/>
      <c r="L13" s="889"/>
      <c r="M13" s="882"/>
    </row>
    <row r="14" spans="1:13" ht="55.8" x14ac:dyDescent="0.25">
      <c r="A14" s="875" t="s">
        <v>97</v>
      </c>
      <c r="B14" s="876" t="s">
        <v>250</v>
      </c>
      <c r="C14" s="876"/>
      <c r="D14" s="876"/>
      <c r="E14" s="877"/>
      <c r="F14" s="878">
        <v>37</v>
      </c>
      <c r="G14" s="879">
        <f>+'[5]มาตการ รวมงบบุคลากร'!$G$14</f>
        <v>73078392</v>
      </c>
      <c r="H14" s="880">
        <f>+'[5]มาตการ รวมงบบุคลากร'!$H$14</f>
        <v>66001975.549999997</v>
      </c>
      <c r="I14" s="892">
        <f>+H14*100/G14</f>
        <v>90.316677397608856</v>
      </c>
      <c r="J14" s="878">
        <v>38</v>
      </c>
      <c r="K14" s="880">
        <f>+'[5]มาตการ รวมงบบุคลากร'!$K$14</f>
        <v>66001975.549999997</v>
      </c>
      <c r="L14" s="892">
        <f>+K14*100/G14</f>
        <v>90.316677397608856</v>
      </c>
      <c r="M14" s="882" t="s">
        <v>285</v>
      </c>
    </row>
    <row r="15" spans="1:13" ht="55.8" x14ac:dyDescent="0.25">
      <c r="A15" s="875" t="s">
        <v>98</v>
      </c>
      <c r="B15" s="876" t="s">
        <v>251</v>
      </c>
      <c r="C15" s="876"/>
      <c r="D15" s="876"/>
      <c r="E15" s="877"/>
      <c r="F15" s="878">
        <v>60</v>
      </c>
      <c r="G15" s="883">
        <f>+'[6]มาตการ รวมงบบุคลากร'!$G$15</f>
        <v>82014406</v>
      </c>
      <c r="H15" s="880">
        <f>+'[6]มาตการ รวมงบบุคลากร'!$H$15</f>
        <v>74343256.640000001</v>
      </c>
      <c r="I15" s="892">
        <f>+H15*100/G15</f>
        <v>90.646583040545337</v>
      </c>
      <c r="J15" s="878">
        <v>61</v>
      </c>
      <c r="K15" s="880">
        <f>+'[6]มาตการ รวมงบบุคลากร'!$K$15</f>
        <v>74451473.540000007</v>
      </c>
      <c r="L15" s="892">
        <f>+K15*100/G15</f>
        <v>90.778531688688943</v>
      </c>
      <c r="M15" s="882" t="s">
        <v>285</v>
      </c>
    </row>
    <row r="16" spans="1:13" ht="18.600000000000001" x14ac:dyDescent="0.25">
      <c r="A16" s="893">
        <v>2.2999999999999998</v>
      </c>
      <c r="B16" s="876" t="s">
        <v>252</v>
      </c>
      <c r="C16" s="876"/>
      <c r="D16" s="876"/>
      <c r="E16" s="877"/>
      <c r="F16" s="878">
        <v>83</v>
      </c>
      <c r="G16" s="879">
        <f>+S9</f>
        <v>0</v>
      </c>
      <c r="H16" s="880">
        <f>+U9</f>
        <v>0</v>
      </c>
      <c r="I16" s="894" t="e">
        <f>+H16*100/G16</f>
        <v>#DIV/0!</v>
      </c>
      <c r="J16" s="878">
        <v>84</v>
      </c>
      <c r="K16" s="880">
        <f>+T9+U9</f>
        <v>0</v>
      </c>
      <c r="L16" s="894" t="e">
        <f>+K16*100/G16</f>
        <v>#DIV/0!</v>
      </c>
      <c r="M16" s="882"/>
    </row>
    <row r="17" spans="1:13" ht="18.600000000000001" x14ac:dyDescent="0.25">
      <c r="A17" s="875" t="s">
        <v>99</v>
      </c>
      <c r="B17" s="876" t="s">
        <v>253</v>
      </c>
      <c r="C17" s="876"/>
      <c r="D17" s="876"/>
      <c r="E17" s="877"/>
      <c r="F17" s="878">
        <v>98</v>
      </c>
      <c r="G17" s="879"/>
      <c r="H17" s="880"/>
      <c r="I17" s="885"/>
      <c r="J17" s="878">
        <v>100</v>
      </c>
      <c r="K17" s="895"/>
      <c r="L17" s="896"/>
      <c r="M17" s="882"/>
    </row>
    <row r="18" spans="1:13" ht="18.600000000000001" x14ac:dyDescent="0.55000000000000004">
      <c r="A18" s="886" t="s">
        <v>100</v>
      </c>
      <c r="B18" s="887" t="s">
        <v>101</v>
      </c>
      <c r="C18" s="888"/>
      <c r="D18" s="888"/>
      <c r="E18" s="889"/>
      <c r="F18" s="890">
        <v>80</v>
      </c>
      <c r="G18" s="897"/>
      <c r="H18" s="891"/>
      <c r="I18" s="898"/>
      <c r="J18" s="890">
        <v>100</v>
      </c>
      <c r="K18" s="891"/>
      <c r="L18" s="898"/>
      <c r="M18" s="899"/>
    </row>
    <row r="19" spans="1:13" ht="55.8" x14ac:dyDescent="0.25">
      <c r="A19" s="875" t="s">
        <v>102</v>
      </c>
      <c r="B19" s="876" t="s">
        <v>250</v>
      </c>
      <c r="C19" s="876"/>
      <c r="D19" s="876"/>
      <c r="E19" s="877"/>
      <c r="F19" s="878">
        <v>20</v>
      </c>
      <c r="G19" s="879">
        <f>+'[5]มาตการ รวมงบบุคลากร'!$G$19</f>
        <v>21342000</v>
      </c>
      <c r="H19" s="880">
        <f>+'[5]มาตการ รวมงบบุคลากร'!$H$19</f>
        <v>3964387.31</v>
      </c>
      <c r="I19" s="900">
        <f>+H19*100/G19</f>
        <v>18.575519210945554</v>
      </c>
      <c r="J19" s="878">
        <v>36</v>
      </c>
      <c r="K19" s="880">
        <f>+'[5]มาตการ รวมงบบุคลากร'!$K$19</f>
        <v>18002987.309999999</v>
      </c>
      <c r="L19" s="901">
        <f>+K19*100/G19</f>
        <v>84.354733904976086</v>
      </c>
      <c r="M19" s="882" t="s">
        <v>286</v>
      </c>
    </row>
    <row r="20" spans="1:13" ht="55.8" x14ac:dyDescent="0.25">
      <c r="A20" s="875" t="s">
        <v>103</v>
      </c>
      <c r="B20" s="876" t="s">
        <v>251</v>
      </c>
      <c r="C20" s="876"/>
      <c r="D20" s="876"/>
      <c r="E20" s="877"/>
      <c r="F20" s="878">
        <v>38</v>
      </c>
      <c r="G20" s="883">
        <f>+'[6]มาตการ รวมงบบุคลากร'!$G$20</f>
        <v>21342000</v>
      </c>
      <c r="H20" s="880">
        <f>+'[6]มาตการ รวมงบบุคลากร'!$H$20</f>
        <v>12683037.310000001</v>
      </c>
      <c r="I20" s="901">
        <f>+H20*100/G20</f>
        <v>59.427594930184611</v>
      </c>
      <c r="J20" s="878">
        <v>59</v>
      </c>
      <c r="K20" s="880">
        <f>+'[6]มาตการ รวมงบบุคลากร'!$K$20</f>
        <v>20429637.309999999</v>
      </c>
      <c r="L20" s="901">
        <f>+K20*100/G20</f>
        <v>95.725036594508467</v>
      </c>
      <c r="M20" s="882" t="s">
        <v>285</v>
      </c>
    </row>
    <row r="21" spans="1:13" ht="18.600000000000001" x14ac:dyDescent="0.25">
      <c r="A21" s="875" t="s">
        <v>104</v>
      </c>
      <c r="B21" s="876" t="s">
        <v>252</v>
      </c>
      <c r="C21" s="876"/>
      <c r="D21" s="876"/>
      <c r="E21" s="877"/>
      <c r="F21" s="878">
        <v>55</v>
      </c>
      <c r="G21" s="879">
        <f>+[7]ระบบการควบคุมฯ!F1621</f>
        <v>21044950</v>
      </c>
      <c r="H21" s="880">
        <f>+[7]ระบบการควบคุมฯ!L1621+[7]ระบบการควบคุมฯ!K1621</f>
        <v>13080037.310000001</v>
      </c>
      <c r="I21" s="902">
        <f>+H21*100/G21</f>
        <v>62.152855245557724</v>
      </c>
      <c r="J21" s="878">
        <v>69</v>
      </c>
      <c r="K21" s="880">
        <f>+[7]ระบบการควบคุมฯ!G1621+[7]ระบบการควบคุมฯ!H1621+[7]ระบบการควบคุมฯ!K1621+[7]ระบบการควบคุมฯ!L1621</f>
        <v>20429637.310000002</v>
      </c>
      <c r="L21" s="902">
        <f>+K21*100/G21</f>
        <v>97.076197900208854</v>
      </c>
      <c r="M21" s="882"/>
    </row>
    <row r="22" spans="1:13" ht="18.600000000000001" x14ac:dyDescent="0.25">
      <c r="A22" s="875" t="s">
        <v>105</v>
      </c>
      <c r="B22" s="876" t="s">
        <v>253</v>
      </c>
      <c r="C22" s="876"/>
      <c r="D22" s="876"/>
      <c r="E22" s="877"/>
      <c r="F22" s="878">
        <v>75</v>
      </c>
      <c r="G22" s="880"/>
      <c r="H22" s="880"/>
      <c r="I22" s="903"/>
      <c r="J22" s="878">
        <v>100</v>
      </c>
      <c r="K22" s="895"/>
      <c r="L22" s="895"/>
      <c r="M22" s="882"/>
    </row>
    <row r="23" spans="1:13" ht="18.600000000000001" x14ac:dyDescent="0.55000000000000004">
      <c r="A23" s="904"/>
      <c r="B23" s="905" t="s">
        <v>106</v>
      </c>
      <c r="C23" s="575"/>
      <c r="D23" s="575"/>
      <c r="E23" s="889"/>
      <c r="F23" s="890"/>
      <c r="G23" s="906"/>
      <c r="H23" s="907">
        <f>+[7]ระบบการควบคุมฯ!H1621+[7]ระบบการควบคุมฯ!G1621</f>
        <v>7349600</v>
      </c>
      <c r="I23" s="908">
        <f>+H23*100/G21</f>
        <v>34.923342654651115</v>
      </c>
      <c r="J23" s="890"/>
      <c r="K23" s="891"/>
      <c r="L23" s="909"/>
      <c r="M23" s="910"/>
    </row>
    <row r="24" spans="1:13" ht="18.600000000000001" x14ac:dyDescent="0.55000000000000004">
      <c r="A24" s="904"/>
      <c r="B24" s="905" t="s">
        <v>107</v>
      </c>
      <c r="C24" s="575"/>
      <c r="D24" s="575"/>
      <c r="E24" s="889"/>
      <c r="F24" s="890"/>
      <c r="G24" s="906"/>
      <c r="H24" s="911"/>
      <c r="I24" s="911"/>
      <c r="J24" s="890"/>
      <c r="K24" s="891"/>
      <c r="L24" s="909"/>
      <c r="M24" s="910"/>
    </row>
    <row r="25" spans="1:13" ht="18.600000000000001" x14ac:dyDescent="0.55000000000000004">
      <c r="A25" s="904"/>
      <c r="B25" s="905" t="s">
        <v>108</v>
      </c>
      <c r="C25" s="575"/>
      <c r="D25" s="575"/>
      <c r="E25" s="889"/>
      <c r="F25" s="890"/>
      <c r="G25" s="906"/>
      <c r="H25" s="911">
        <f>+G21-K21-H26</f>
        <v>999.99999999767169</v>
      </c>
      <c r="I25" s="911">
        <v>0.01</v>
      </c>
      <c r="J25" s="890"/>
      <c r="K25" s="891"/>
      <c r="L25" s="909"/>
      <c r="M25" s="912"/>
    </row>
    <row r="26" spans="1:13" ht="18.600000000000001" x14ac:dyDescent="0.55000000000000004">
      <c r="A26" s="913"/>
      <c r="B26" s="914" t="s">
        <v>109</v>
      </c>
      <c r="C26" s="915"/>
      <c r="D26" s="915"/>
      <c r="E26" s="916"/>
      <c r="F26" s="917"/>
      <c r="G26" s="918"/>
      <c r="H26" s="919">
        <f>+[7]ระบบการควบคุมฯ!M1054+[7]ระบบการควบคุมฯ!M1366</f>
        <v>614312.68999999994</v>
      </c>
      <c r="I26" s="919">
        <f>+H26*100/G21</f>
        <v>2.9190503660022946</v>
      </c>
      <c r="J26" s="917"/>
      <c r="K26" s="918"/>
      <c r="L26" s="920"/>
      <c r="M26" s="921"/>
    </row>
    <row r="27" spans="1:13" ht="18.600000000000001" hidden="1" customHeight="1" x14ac:dyDescent="0.55000000000000004">
      <c r="A27" s="575"/>
      <c r="B27" s="575"/>
      <c r="C27" s="575"/>
      <c r="D27" s="575"/>
      <c r="E27" s="575"/>
      <c r="F27" s="922" t="s">
        <v>110</v>
      </c>
      <c r="G27" s="923"/>
      <c r="H27" s="924" t="s">
        <v>206</v>
      </c>
      <c r="I27" s="575"/>
      <c r="J27" s="922" t="s">
        <v>110</v>
      </c>
      <c r="K27" s="923"/>
      <c r="L27" s="575"/>
      <c r="M27" s="575"/>
    </row>
    <row r="28" spans="1:13" ht="18.600000000000001" hidden="1" customHeight="1" x14ac:dyDescent="0.55000000000000004">
      <c r="A28" s="575"/>
      <c r="B28" s="925"/>
      <c r="C28" s="925"/>
      <c r="D28" s="925"/>
      <c r="E28" s="925"/>
      <c r="F28" s="926" t="s">
        <v>207</v>
      </c>
      <c r="G28" s="926"/>
      <c r="H28" s="925"/>
      <c r="I28" s="925"/>
      <c r="J28" s="925"/>
      <c r="K28" s="925"/>
      <c r="L28" s="925"/>
      <c r="M28" s="925"/>
    </row>
    <row r="29" spans="1:13" ht="21" hidden="1" customHeight="1" x14ac:dyDescent="0.55000000000000004">
      <c r="A29" s="575"/>
      <c r="B29" s="925"/>
      <c r="C29" s="925"/>
      <c r="D29" s="925" t="s">
        <v>208</v>
      </c>
      <c r="E29" s="925"/>
      <c r="F29" s="927"/>
      <c r="G29" s="925"/>
      <c r="H29" s="925"/>
      <c r="I29" s="925"/>
      <c r="J29" s="927"/>
      <c r="K29" s="925"/>
      <c r="L29" s="925"/>
      <c r="M29" s="925"/>
    </row>
    <row r="30" spans="1:13" ht="21" hidden="1" customHeight="1" x14ac:dyDescent="0.55000000000000004">
      <c r="A30" s="575"/>
      <c r="B30" s="575"/>
      <c r="C30" s="575"/>
      <c r="D30" s="575"/>
      <c r="E30" s="575"/>
      <c r="F30" s="928" t="s">
        <v>190</v>
      </c>
      <c r="G30" s="928"/>
      <c r="H30" s="923"/>
      <c r="I30" s="575"/>
      <c r="J30" s="575"/>
      <c r="K30" s="923"/>
      <c r="L30" s="575"/>
      <c r="M30" s="575"/>
    </row>
    <row r="31" spans="1:13" ht="18.600000000000001" hidden="1" customHeight="1" x14ac:dyDescent="0.55000000000000004">
      <c r="A31" s="575"/>
      <c r="B31" s="575"/>
      <c r="C31" s="575"/>
      <c r="D31" s="575"/>
      <c r="E31" s="575"/>
      <c r="F31" s="847"/>
      <c r="G31" s="923"/>
      <c r="H31" s="923"/>
      <c r="I31" s="575"/>
      <c r="J31" s="847"/>
      <c r="K31" s="923"/>
      <c r="L31" s="575"/>
      <c r="M31" s="575"/>
    </row>
    <row r="32" spans="1:13" ht="18.600000000000001" hidden="1" customHeight="1" x14ac:dyDescent="0.55000000000000004">
      <c r="A32" s="575"/>
      <c r="B32" s="575"/>
      <c r="C32" s="575"/>
      <c r="D32" s="926" t="s">
        <v>20</v>
      </c>
      <c r="E32" s="926"/>
      <c r="F32" s="926"/>
      <c r="G32" s="923"/>
      <c r="H32" s="924" t="s">
        <v>209</v>
      </c>
      <c r="I32" s="575"/>
      <c r="J32" s="575"/>
      <c r="K32" s="923"/>
      <c r="L32" s="575"/>
      <c r="M32" s="575"/>
    </row>
    <row r="33" spans="1:13" ht="18.600000000000001" hidden="1" customHeight="1" x14ac:dyDescent="0.55000000000000004">
      <c r="A33" s="847"/>
      <c r="B33" s="847"/>
      <c r="C33" s="847"/>
      <c r="D33" s="847"/>
      <c r="E33" s="847"/>
      <c r="F33" s="929" t="s">
        <v>63</v>
      </c>
      <c r="G33" s="929"/>
      <c r="H33" s="930"/>
      <c r="I33" s="847"/>
      <c r="J33" s="847"/>
      <c r="K33" s="930"/>
      <c r="L33" s="847"/>
      <c r="M33" s="847"/>
    </row>
    <row r="34" spans="1:13" ht="18.600000000000001" hidden="1" customHeight="1" x14ac:dyDescent="0.55000000000000004">
      <c r="A34" s="847"/>
      <c r="B34" s="931"/>
      <c r="C34" s="931" t="s">
        <v>210</v>
      </c>
      <c r="D34" s="931"/>
      <c r="E34" s="931"/>
      <c r="F34" s="931"/>
      <c r="G34" s="930"/>
      <c r="H34" s="930"/>
      <c r="I34" s="931"/>
      <c r="J34" s="931"/>
      <c r="K34" s="930"/>
      <c r="L34" s="931"/>
      <c r="M34" s="931"/>
    </row>
    <row r="35" spans="1:13" ht="18.600000000000001" hidden="1" customHeight="1" x14ac:dyDescent="0.55000000000000004">
      <c r="A35" s="932" t="s">
        <v>211</v>
      </c>
      <c r="B35" s="932"/>
      <c r="C35" s="932"/>
      <c r="D35" s="932"/>
      <c r="E35" s="932"/>
      <c r="F35" s="932"/>
      <c r="G35" s="932"/>
      <c r="H35" s="932"/>
      <c r="I35" s="932"/>
      <c r="J35" s="932"/>
      <c r="K35" s="932"/>
      <c r="L35" s="932"/>
      <c r="M35" s="932"/>
    </row>
    <row r="36" spans="1:13" ht="18.600000000000001" hidden="1" customHeight="1" x14ac:dyDescent="0.55000000000000004">
      <c r="A36" s="932" t="s">
        <v>49</v>
      </c>
      <c r="B36" s="932"/>
      <c r="C36" s="932"/>
      <c r="D36" s="932"/>
      <c r="E36" s="932"/>
      <c r="F36" s="932"/>
      <c r="G36" s="932"/>
      <c r="H36" s="932"/>
      <c r="I36" s="932"/>
      <c r="J36" s="932"/>
      <c r="K36" s="932"/>
      <c r="L36" s="932"/>
      <c r="M36" s="932"/>
    </row>
    <row r="37" spans="1:13" ht="18.600000000000001" x14ac:dyDescent="0.55000000000000004">
      <c r="A37" s="933"/>
      <c r="B37" s="934"/>
      <c r="C37" s="935" t="s">
        <v>114</v>
      </c>
      <c r="D37" s="933"/>
      <c r="E37" s="933"/>
      <c r="F37" s="931"/>
      <c r="G37" s="936"/>
      <c r="H37" s="937" t="s">
        <v>254</v>
      </c>
      <c r="I37" s="937"/>
      <c r="J37" s="937"/>
      <c r="K37" s="937"/>
      <c r="L37" s="937"/>
      <c r="M37" s="933"/>
    </row>
    <row r="38" spans="1:13" ht="18.600000000000001" x14ac:dyDescent="0.55000000000000004">
      <c r="A38" s="933"/>
      <c r="B38" s="938"/>
      <c r="C38" s="935" t="s">
        <v>115</v>
      </c>
      <c r="D38" s="933"/>
      <c r="E38" s="933"/>
      <c r="F38" s="931"/>
      <c r="G38" s="936"/>
      <c r="H38" s="924"/>
      <c r="I38" s="578"/>
      <c r="J38" s="578"/>
      <c r="K38" s="924"/>
      <c r="L38" s="578"/>
      <c r="M38" s="933"/>
    </row>
    <row r="39" spans="1:13" s="688" customFormat="1" ht="18.600000000000001" x14ac:dyDescent="0.55000000000000004">
      <c r="A39" s="939" t="s">
        <v>110</v>
      </c>
      <c r="B39" s="576"/>
      <c r="C39" s="575"/>
      <c r="D39" s="578" t="s">
        <v>193</v>
      </c>
      <c r="E39" s="940"/>
      <c r="F39" s="847"/>
      <c r="G39" s="936"/>
      <c r="H39" s="941" t="s">
        <v>20</v>
      </c>
      <c r="I39" s="575"/>
      <c r="J39" s="847"/>
      <c r="K39" s="924" t="s">
        <v>116</v>
      </c>
      <c r="L39" s="940"/>
      <c r="M39" s="940"/>
    </row>
    <row r="40" spans="1:13" ht="18.600000000000001" x14ac:dyDescent="0.55000000000000004">
      <c r="A40" s="926" t="s">
        <v>111</v>
      </c>
      <c r="B40" s="926"/>
      <c r="C40" s="926"/>
      <c r="D40" s="575" t="s">
        <v>255</v>
      </c>
      <c r="E40" s="575"/>
      <c r="F40" s="847"/>
      <c r="G40" s="923"/>
      <c r="H40" s="936" t="s">
        <v>117</v>
      </c>
      <c r="I40" s="940"/>
      <c r="J40" s="847"/>
      <c r="K40" s="923" t="s">
        <v>256</v>
      </c>
      <c r="L40" s="575"/>
      <c r="M40" s="575"/>
    </row>
    <row r="41" spans="1:13" ht="18.600000000000001" x14ac:dyDescent="0.55000000000000004">
      <c r="A41" s="925" t="s">
        <v>50</v>
      </c>
      <c r="B41" s="942"/>
      <c r="C41" s="942"/>
      <c r="D41" s="575"/>
      <c r="E41" s="575"/>
      <c r="F41" s="847"/>
      <c r="G41" s="932" t="s">
        <v>137</v>
      </c>
      <c r="H41" s="932"/>
      <c r="I41" s="932"/>
      <c r="J41" s="932"/>
      <c r="K41" s="932"/>
      <c r="L41" s="847"/>
      <c r="M41" s="847"/>
    </row>
    <row r="42" spans="1:13" ht="18.600000000000001" x14ac:dyDescent="0.55000000000000004">
      <c r="A42" s="108"/>
      <c r="B42" s="108"/>
      <c r="C42" s="108"/>
      <c r="D42" s="90"/>
      <c r="E42" s="90"/>
      <c r="F42" s="29"/>
      <c r="G42" s="844" t="s">
        <v>219</v>
      </c>
      <c r="H42" s="844"/>
      <c r="I42" s="844"/>
      <c r="J42" s="844"/>
      <c r="K42" s="844"/>
      <c r="L42" s="109"/>
      <c r="M42" s="109"/>
    </row>
    <row r="43" spans="1:13" ht="18.600000000000001" hidden="1" x14ac:dyDescent="0.55000000000000004">
      <c r="A43" s="108"/>
      <c r="B43" s="108"/>
      <c r="C43" s="108"/>
      <c r="D43" s="90"/>
      <c r="E43" s="90"/>
      <c r="F43" s="29"/>
      <c r="G43" s="843" t="s">
        <v>219</v>
      </c>
      <c r="H43" s="843"/>
      <c r="I43" s="843"/>
      <c r="J43" s="843"/>
      <c r="K43" s="843"/>
      <c r="L43" s="109"/>
      <c r="M43" s="109"/>
    </row>
    <row r="44" spans="1:13" ht="18.600000000000001" hidden="1" x14ac:dyDescent="0.55000000000000004">
      <c r="A44" s="108"/>
      <c r="B44" s="108"/>
      <c r="C44" s="108"/>
      <c r="D44" s="90"/>
      <c r="E44" s="90"/>
      <c r="F44" s="29"/>
      <c r="G44" s="843" t="s">
        <v>210</v>
      </c>
      <c r="H44" s="843"/>
      <c r="I44" s="843"/>
      <c r="J44" s="843"/>
      <c r="K44" s="843"/>
      <c r="L44" s="29"/>
      <c r="M44" s="29"/>
    </row>
  </sheetData>
  <mergeCells count="24">
    <mergeCell ref="G44:K44"/>
    <mergeCell ref="F28:G28"/>
    <mergeCell ref="F30:G30"/>
    <mergeCell ref="D32:F32"/>
    <mergeCell ref="G42:K42"/>
    <mergeCell ref="G43:K43"/>
    <mergeCell ref="F33:G33"/>
    <mergeCell ref="A35:M35"/>
    <mergeCell ref="A36:M36"/>
    <mergeCell ref="H37:L37"/>
    <mergeCell ref="A40:C40"/>
    <mergeCell ref="G41:K41"/>
    <mergeCell ref="H6:I6"/>
    <mergeCell ref="J6:J7"/>
    <mergeCell ref="K6:L6"/>
    <mergeCell ref="M6:M7"/>
    <mergeCell ref="A6:E7"/>
    <mergeCell ref="F6:F7"/>
    <mergeCell ref="G6:G7"/>
    <mergeCell ref="A1:M1"/>
    <mergeCell ref="A2:M2"/>
    <mergeCell ref="A3:M3"/>
    <mergeCell ref="A4:M4"/>
    <mergeCell ref="C5:L5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เงินกันไว้เบิกเหลื่อมปี งบปี </vt:lpstr>
      <vt:lpstr>งบลงทุน</vt:lpstr>
      <vt:lpstr>งบประจำและงบพัฒนาคุณภาพการศึกษา</vt:lpstr>
      <vt:lpstr>งบสพฐ</vt:lpstr>
      <vt:lpstr>รายงานผลการเบิกจ่าย</vt:lpstr>
      <vt:lpstr>งบประจำและงบพัฒนาคุณภาพการศึกษา!Print_Titles</vt:lpstr>
      <vt:lpstr>งบลงทุน!Print_Titles</vt:lpstr>
      <vt:lpstr>'เงินกันไว้เบิกเหลื่อมปี งบปี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2022-01-02T08:37:32Z</dcterms:created>
  <dcterms:modified xsi:type="dcterms:W3CDTF">2026-05-12T14:09:20Z</dcterms:modified>
</cp:coreProperties>
</file>