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คุมงวด\งวด 69\ขึ้นระบบ 69\"/>
    </mc:Choice>
  </mc:AlternateContent>
  <xr:revisionPtr revIDLastSave="0" documentId="13_ncr:1_{BE1AAE9B-583C-49CD-A826-4DA3FDD9865D}" xr6:coauthVersionLast="47" xr6:coauthVersionMax="47" xr10:uidLastSave="{00000000-0000-0000-0000-000000000000}"/>
  <bookViews>
    <workbookView xWindow="-108" yWindow="-108" windowWidth="16608" windowHeight="8832" firstSheet="2" activeTab="4" xr2:uid="{CA6ECDEC-3DB6-42B9-B9A3-AB49A7FE8FA7}"/>
  </bookViews>
  <sheets>
    <sheet name="เงินกันไว้เบิกเหลื่อมปี งบปี " sheetId="3" r:id="rId1"/>
    <sheet name="งบลงทุน" sheetId="4" r:id="rId2"/>
    <sheet name="งบประจำและงบพัฒนาคุณภาพการศึกษา" sheetId="1" r:id="rId3"/>
    <sheet name="งบสพฐ" sheetId="6" r:id="rId4"/>
    <sheet name="รายงานผลการเบิกจ่าย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Titles" localSheetId="2">งบประจำและงบพัฒนาคุณภาพการศึกษา!$1:$7</definedName>
    <definedName name="_xlnm.Print_Titles" localSheetId="1">งบลงทุน!$1:$5</definedName>
    <definedName name="_xlnm.Print_Titles" localSheetId="0">'เงินกันไว้เบิกเหลื่อมปี งบปี 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05" i="1" l="1"/>
  <c r="AC104" i="1"/>
  <c r="AB104" i="1"/>
  <c r="Y104" i="1"/>
  <c r="AA104" i="1" s="1"/>
  <c r="AE104" i="1" s="1"/>
  <c r="P104" i="1"/>
  <c r="N104" i="1"/>
  <c r="M104" i="1"/>
  <c r="Q104" i="1" s="1"/>
  <c r="L104" i="1"/>
  <c r="K104" i="1"/>
  <c r="I104" i="1"/>
  <c r="AD104" i="1" s="1"/>
  <c r="H104" i="1"/>
  <c r="G104" i="1"/>
  <c r="F104" i="1"/>
  <c r="E104" i="1"/>
  <c r="Z104" i="1" s="1"/>
  <c r="D104" i="1"/>
  <c r="B104" i="1"/>
  <c r="A104" i="1"/>
  <c r="AB103" i="1"/>
  <c r="P103" i="1"/>
  <c r="N103" i="1"/>
  <c r="L103" i="1"/>
  <c r="K103" i="1"/>
  <c r="I103" i="1"/>
  <c r="AD103" i="1" s="1"/>
  <c r="H103" i="1"/>
  <c r="AC103" i="1" s="1"/>
  <c r="G103" i="1"/>
  <c r="F103" i="1"/>
  <c r="E103" i="1"/>
  <c r="Z103" i="1" s="1"/>
  <c r="D103" i="1"/>
  <c r="Y103" i="1" s="1"/>
  <c r="B103" i="1"/>
  <c r="A103" i="1"/>
  <c r="Z102" i="1"/>
  <c r="P102" i="1"/>
  <c r="AD102" i="1" s="1"/>
  <c r="N102" i="1"/>
  <c r="L102" i="1"/>
  <c r="K102" i="1"/>
  <c r="M102" i="1" s="1"/>
  <c r="Q102" i="1" s="1"/>
  <c r="I102" i="1"/>
  <c r="H102" i="1"/>
  <c r="AC102" i="1" s="1"/>
  <c r="G102" i="1"/>
  <c r="AB102" i="1" s="1"/>
  <c r="F102" i="1"/>
  <c r="E102" i="1"/>
  <c r="D102" i="1"/>
  <c r="Y102" i="1" s="1"/>
  <c r="AA102" i="1" s="1"/>
  <c r="AE102" i="1" s="1"/>
  <c r="B102" i="1"/>
  <c r="A102" i="1"/>
  <c r="AD101" i="1"/>
  <c r="AC101" i="1"/>
  <c r="Z101" i="1"/>
  <c r="Y101" i="1"/>
  <c r="P101" i="1"/>
  <c r="N101" i="1"/>
  <c r="M101" i="1"/>
  <c r="L101" i="1"/>
  <c r="K101" i="1"/>
  <c r="I101" i="1"/>
  <c r="H101" i="1"/>
  <c r="G101" i="1"/>
  <c r="AB101" i="1" s="1"/>
  <c r="F101" i="1"/>
  <c r="J101" i="1" s="1"/>
  <c r="E101" i="1"/>
  <c r="D101" i="1"/>
  <c r="B101" i="1"/>
  <c r="A101" i="1"/>
  <c r="AC100" i="1"/>
  <c r="AB100" i="1"/>
  <c r="Y100" i="1"/>
  <c r="AA100" i="1" s="1"/>
  <c r="AE100" i="1" s="1"/>
  <c r="P100" i="1"/>
  <c r="N100" i="1"/>
  <c r="M100" i="1"/>
  <c r="Q100" i="1" s="1"/>
  <c r="L100" i="1"/>
  <c r="K100" i="1"/>
  <c r="I100" i="1"/>
  <c r="AD100" i="1" s="1"/>
  <c r="H100" i="1"/>
  <c r="G100" i="1"/>
  <c r="F100" i="1"/>
  <c r="J100" i="1" s="1"/>
  <c r="E100" i="1"/>
  <c r="Z100" i="1" s="1"/>
  <c r="D100" i="1"/>
  <c r="B100" i="1"/>
  <c r="A100" i="1"/>
  <c r="AB99" i="1"/>
  <c r="P99" i="1"/>
  <c r="N99" i="1"/>
  <c r="L99" i="1"/>
  <c r="K99" i="1"/>
  <c r="I99" i="1"/>
  <c r="AD99" i="1" s="1"/>
  <c r="H99" i="1"/>
  <c r="AC99" i="1" s="1"/>
  <c r="G99" i="1"/>
  <c r="F99" i="1"/>
  <c r="E99" i="1"/>
  <c r="Z99" i="1" s="1"/>
  <c r="D99" i="1"/>
  <c r="Y99" i="1" s="1"/>
  <c r="B99" i="1"/>
  <c r="A99" i="1"/>
  <c r="AA98" i="1"/>
  <c r="I98" i="1"/>
  <c r="AD98" i="1" s="1"/>
  <c r="H98" i="1"/>
  <c r="AC98" i="1" s="1"/>
  <c r="G98" i="1"/>
  <c r="AB98" i="1" s="1"/>
  <c r="AE98" i="1" s="1"/>
  <c r="F98" i="1"/>
  <c r="J98" i="1" s="1"/>
  <c r="E98" i="1"/>
  <c r="Z98" i="1" s="1"/>
  <c r="D98" i="1"/>
  <c r="Y98" i="1" s="1"/>
  <c r="B98" i="1"/>
  <c r="A98" i="1"/>
  <c r="AB97" i="1"/>
  <c r="P97" i="1"/>
  <c r="N97" i="1"/>
  <c r="L97" i="1"/>
  <c r="K97" i="1"/>
  <c r="I97" i="1"/>
  <c r="AD97" i="1" s="1"/>
  <c r="H97" i="1"/>
  <c r="AC97" i="1" s="1"/>
  <c r="G97" i="1"/>
  <c r="F97" i="1"/>
  <c r="E97" i="1"/>
  <c r="Z97" i="1" s="1"/>
  <c r="D97" i="1"/>
  <c r="Y97" i="1" s="1"/>
  <c r="B97" i="1"/>
  <c r="A97" i="1"/>
  <c r="AE96" i="1"/>
  <c r="Z96" i="1"/>
  <c r="P96" i="1"/>
  <c r="AD96" i="1" s="1"/>
  <c r="N96" i="1"/>
  <c r="L96" i="1"/>
  <c r="K96" i="1"/>
  <c r="M96" i="1" s="1"/>
  <c r="Q96" i="1" s="1"/>
  <c r="I96" i="1"/>
  <c r="H96" i="1"/>
  <c r="AC96" i="1" s="1"/>
  <c r="G96" i="1"/>
  <c r="AB96" i="1" s="1"/>
  <c r="F96" i="1"/>
  <c r="E96" i="1"/>
  <c r="D96" i="1"/>
  <c r="Y96" i="1" s="1"/>
  <c r="AA96" i="1" s="1"/>
  <c r="B96" i="1"/>
  <c r="A96" i="1"/>
  <c r="AD95" i="1"/>
  <c r="Z95" i="1"/>
  <c r="I95" i="1"/>
  <c r="H95" i="1"/>
  <c r="AC95" i="1" s="1"/>
  <c r="G95" i="1"/>
  <c r="AB95" i="1" s="1"/>
  <c r="F95" i="1"/>
  <c r="J95" i="1" s="1"/>
  <c r="E95" i="1"/>
  <c r="D95" i="1"/>
  <c r="Y95" i="1" s="1"/>
  <c r="B95" i="1"/>
  <c r="A95" i="1"/>
  <c r="P94" i="1"/>
  <c r="N94" i="1"/>
  <c r="L94" i="1"/>
  <c r="M94" i="1" s="1"/>
  <c r="I94" i="1"/>
  <c r="H94" i="1"/>
  <c r="AC94" i="1" s="1"/>
  <c r="G94" i="1"/>
  <c r="AB94" i="1" s="1"/>
  <c r="F94" i="1"/>
  <c r="J94" i="1" s="1"/>
  <c r="E94" i="1"/>
  <c r="Z94" i="1" s="1"/>
  <c r="D94" i="1"/>
  <c r="Y94" i="1" s="1"/>
  <c r="AA94" i="1" s="1"/>
  <c r="C94" i="1"/>
  <c r="B94" i="1"/>
  <c r="A94" i="1"/>
  <c r="AC93" i="1"/>
  <c r="AB93" i="1"/>
  <c r="P93" i="1"/>
  <c r="N93" i="1"/>
  <c r="M93" i="1"/>
  <c r="Q93" i="1" s="1"/>
  <c r="L93" i="1"/>
  <c r="Z93" i="1" s="1"/>
  <c r="K93" i="1"/>
  <c r="I93" i="1"/>
  <c r="AD93" i="1" s="1"/>
  <c r="H93" i="1"/>
  <c r="G93" i="1"/>
  <c r="F93" i="1"/>
  <c r="J93" i="1" s="1"/>
  <c r="D93" i="1"/>
  <c r="Y93" i="1" s="1"/>
  <c r="AA93" i="1" s="1"/>
  <c r="AE93" i="1" s="1"/>
  <c r="B93" i="1"/>
  <c r="A93" i="1"/>
  <c r="Z92" i="1"/>
  <c r="P92" i="1"/>
  <c r="AD92" i="1" s="1"/>
  <c r="N92" i="1"/>
  <c r="L92" i="1"/>
  <c r="K92" i="1"/>
  <c r="M92" i="1" s="1"/>
  <c r="I92" i="1"/>
  <c r="H92" i="1"/>
  <c r="AC92" i="1" s="1"/>
  <c r="G92" i="1"/>
  <c r="AB92" i="1" s="1"/>
  <c r="F92" i="1"/>
  <c r="D92" i="1"/>
  <c r="B92" i="1"/>
  <c r="A92" i="1"/>
  <c r="AC91" i="1"/>
  <c r="Y91" i="1"/>
  <c r="X91" i="1"/>
  <c r="X90" i="1" s="1"/>
  <c r="X64" i="1" s="1"/>
  <c r="W91" i="1"/>
  <c r="V91" i="1"/>
  <c r="U91" i="1"/>
  <c r="S91" i="1"/>
  <c r="Z91" i="1" s="1"/>
  <c r="R91" i="1"/>
  <c r="P91" i="1"/>
  <c r="O91" i="1"/>
  <c r="O90" i="1" s="1"/>
  <c r="N91" i="1"/>
  <c r="M91" i="1"/>
  <c r="Q91" i="1" s="1"/>
  <c r="L91" i="1"/>
  <c r="L90" i="1" s="1"/>
  <c r="B91" i="1"/>
  <c r="AF90" i="1"/>
  <c r="W90" i="1"/>
  <c r="V90" i="1"/>
  <c r="V64" i="1" s="1"/>
  <c r="V50" i="1" s="1"/>
  <c r="T90" i="1"/>
  <c r="R90" i="1"/>
  <c r="N90" i="1"/>
  <c r="F90" i="1"/>
  <c r="B90" i="1"/>
  <c r="A90" i="1"/>
  <c r="AD89" i="1"/>
  <c r="AC89" i="1"/>
  <c r="AB89" i="1"/>
  <c r="Z89" i="1"/>
  <c r="Y89" i="1"/>
  <c r="AA89" i="1" s="1"/>
  <c r="AE89" i="1" s="1"/>
  <c r="P89" i="1"/>
  <c r="N89" i="1"/>
  <c r="Z88" i="1"/>
  <c r="P88" i="1"/>
  <c r="AD88" i="1" s="1"/>
  <c r="N88" i="1"/>
  <c r="L88" i="1"/>
  <c r="K88" i="1"/>
  <c r="I88" i="1"/>
  <c r="H88" i="1"/>
  <c r="AC88" i="1" s="1"/>
  <c r="G88" i="1"/>
  <c r="AB88" i="1" s="1"/>
  <c r="F88" i="1"/>
  <c r="E88" i="1"/>
  <c r="D88" i="1"/>
  <c r="B88" i="1"/>
  <c r="A88" i="1"/>
  <c r="AD87" i="1"/>
  <c r="AC87" i="1"/>
  <c r="Y87" i="1"/>
  <c r="P87" i="1"/>
  <c r="N87" i="1"/>
  <c r="M87" i="1"/>
  <c r="L87" i="1"/>
  <c r="K87" i="1"/>
  <c r="I87" i="1"/>
  <c r="H87" i="1"/>
  <c r="G87" i="1"/>
  <c r="F87" i="1"/>
  <c r="J87" i="1" s="1"/>
  <c r="E87" i="1"/>
  <c r="Z87" i="1" s="1"/>
  <c r="D87" i="1"/>
  <c r="B87" i="1"/>
  <c r="A87" i="1"/>
  <c r="AC86" i="1"/>
  <c r="AB86" i="1"/>
  <c r="P86" i="1"/>
  <c r="N86" i="1"/>
  <c r="L86" i="1"/>
  <c r="K86" i="1"/>
  <c r="I86" i="1"/>
  <c r="AD86" i="1" s="1"/>
  <c r="H86" i="1"/>
  <c r="G86" i="1"/>
  <c r="F86" i="1"/>
  <c r="J86" i="1" s="1"/>
  <c r="E86" i="1"/>
  <c r="D86" i="1"/>
  <c r="Y86" i="1" s="1"/>
  <c r="B86" i="1"/>
  <c r="A86" i="1"/>
  <c r="P85" i="1"/>
  <c r="N85" i="1"/>
  <c r="I85" i="1"/>
  <c r="H85" i="1"/>
  <c r="AC85" i="1" s="1"/>
  <c r="G85" i="1"/>
  <c r="AB85" i="1" s="1"/>
  <c r="F85" i="1"/>
  <c r="E85" i="1"/>
  <c r="Z85" i="1" s="1"/>
  <c r="D85" i="1"/>
  <c r="Y85" i="1" s="1"/>
  <c r="AA85" i="1" s="1"/>
  <c r="B85" i="1"/>
  <c r="A85" i="1"/>
  <c r="Z84" i="1"/>
  <c r="P84" i="1"/>
  <c r="AD84" i="1" s="1"/>
  <c r="N84" i="1"/>
  <c r="L84" i="1"/>
  <c r="K84" i="1"/>
  <c r="I84" i="1"/>
  <c r="H84" i="1"/>
  <c r="AC84" i="1" s="1"/>
  <c r="G84" i="1"/>
  <c r="F84" i="1"/>
  <c r="J84" i="1" s="1"/>
  <c r="E84" i="1"/>
  <c r="D84" i="1"/>
  <c r="B84" i="1"/>
  <c r="A84" i="1"/>
  <c r="AC83" i="1"/>
  <c r="Y83" i="1"/>
  <c r="P83" i="1"/>
  <c r="N83" i="1"/>
  <c r="M83" i="1"/>
  <c r="Q83" i="1" s="1"/>
  <c r="L83" i="1"/>
  <c r="K83" i="1"/>
  <c r="I83" i="1"/>
  <c r="AD83" i="1" s="1"/>
  <c r="H83" i="1"/>
  <c r="G83" i="1"/>
  <c r="F83" i="1"/>
  <c r="J83" i="1" s="1"/>
  <c r="E83" i="1"/>
  <c r="Z83" i="1" s="1"/>
  <c r="D83" i="1"/>
  <c r="B83" i="1"/>
  <c r="A83" i="1"/>
  <c r="AC82" i="1"/>
  <c r="AB82" i="1"/>
  <c r="P82" i="1"/>
  <c r="N82" i="1"/>
  <c r="L82" i="1"/>
  <c r="K82" i="1"/>
  <c r="I82" i="1"/>
  <c r="AD82" i="1" s="1"/>
  <c r="H82" i="1"/>
  <c r="G82" i="1"/>
  <c r="F82" i="1"/>
  <c r="J82" i="1" s="1"/>
  <c r="E82" i="1"/>
  <c r="D82" i="1"/>
  <c r="Y82" i="1" s="1"/>
  <c r="B82" i="1"/>
  <c r="A82" i="1"/>
  <c r="P81" i="1"/>
  <c r="N81" i="1"/>
  <c r="L81" i="1"/>
  <c r="Z81" i="1" s="1"/>
  <c r="K81" i="1"/>
  <c r="I81" i="1"/>
  <c r="AD81" i="1" s="1"/>
  <c r="H81" i="1"/>
  <c r="AC81" i="1" s="1"/>
  <c r="G81" i="1"/>
  <c r="AB81" i="1" s="1"/>
  <c r="F81" i="1"/>
  <c r="J81" i="1" s="1"/>
  <c r="E81" i="1"/>
  <c r="D81" i="1"/>
  <c r="B81" i="1"/>
  <c r="A81" i="1"/>
  <c r="AD80" i="1"/>
  <c r="AA80" i="1"/>
  <c r="AE80" i="1" s="1"/>
  <c r="Z80" i="1"/>
  <c r="P80" i="1"/>
  <c r="N80" i="1"/>
  <c r="I80" i="1"/>
  <c r="H80" i="1"/>
  <c r="AC80" i="1" s="1"/>
  <c r="G80" i="1"/>
  <c r="AB80" i="1" s="1"/>
  <c r="F80" i="1"/>
  <c r="J80" i="1" s="1"/>
  <c r="E80" i="1"/>
  <c r="D80" i="1"/>
  <c r="Y80" i="1" s="1"/>
  <c r="B80" i="1"/>
  <c r="A80" i="1"/>
  <c r="AC79" i="1"/>
  <c r="Z79" i="1"/>
  <c r="Y79" i="1"/>
  <c r="P79" i="1"/>
  <c r="N79" i="1"/>
  <c r="I79" i="1"/>
  <c r="AD79" i="1" s="1"/>
  <c r="H79" i="1"/>
  <c r="G79" i="1"/>
  <c r="AB79" i="1" s="1"/>
  <c r="F79" i="1"/>
  <c r="J79" i="1" s="1"/>
  <c r="E79" i="1"/>
  <c r="D79" i="1"/>
  <c r="B79" i="1"/>
  <c r="A79" i="1"/>
  <c r="AC78" i="1"/>
  <c r="AB78" i="1"/>
  <c r="P78" i="1"/>
  <c r="N78" i="1"/>
  <c r="I78" i="1"/>
  <c r="H78" i="1"/>
  <c r="G78" i="1"/>
  <c r="F78" i="1"/>
  <c r="J78" i="1" s="1"/>
  <c r="E78" i="1"/>
  <c r="Z78" i="1" s="1"/>
  <c r="D78" i="1"/>
  <c r="Y78" i="1" s="1"/>
  <c r="AA78" i="1" s="1"/>
  <c r="B78" i="1"/>
  <c r="A78" i="1"/>
  <c r="P77" i="1"/>
  <c r="N77" i="1"/>
  <c r="L77" i="1"/>
  <c r="Z77" i="1" s="1"/>
  <c r="K77" i="1"/>
  <c r="I77" i="1"/>
  <c r="AD77" i="1" s="1"/>
  <c r="H77" i="1"/>
  <c r="AC77" i="1" s="1"/>
  <c r="G77" i="1"/>
  <c r="AB77" i="1" s="1"/>
  <c r="F77" i="1"/>
  <c r="E77" i="1"/>
  <c r="D77" i="1"/>
  <c r="B77" i="1"/>
  <c r="A77" i="1"/>
  <c r="AD76" i="1"/>
  <c r="AA76" i="1"/>
  <c r="AE76" i="1" s="1"/>
  <c r="Z76" i="1"/>
  <c r="P76" i="1"/>
  <c r="N76" i="1"/>
  <c r="I76" i="1"/>
  <c r="H76" i="1"/>
  <c r="AC76" i="1" s="1"/>
  <c r="G76" i="1"/>
  <c r="AB76" i="1" s="1"/>
  <c r="F76" i="1"/>
  <c r="E76" i="1"/>
  <c r="D76" i="1"/>
  <c r="Y76" i="1" s="1"/>
  <c r="C76" i="1"/>
  <c r="C78" i="1" s="1"/>
  <c r="B76" i="1"/>
  <c r="A76" i="1"/>
  <c r="AC75" i="1"/>
  <c r="AB75" i="1"/>
  <c r="Y75" i="1"/>
  <c r="P75" i="1"/>
  <c r="N75" i="1"/>
  <c r="M75" i="1"/>
  <c r="Q75" i="1" s="1"/>
  <c r="L75" i="1"/>
  <c r="K75" i="1"/>
  <c r="I75" i="1"/>
  <c r="AD75" i="1" s="1"/>
  <c r="H75" i="1"/>
  <c r="G75" i="1"/>
  <c r="F75" i="1"/>
  <c r="J75" i="1" s="1"/>
  <c r="E75" i="1"/>
  <c r="D75" i="1"/>
  <c r="B75" i="1"/>
  <c r="A75" i="1"/>
  <c r="AB74" i="1"/>
  <c r="P74" i="1"/>
  <c r="N74" i="1"/>
  <c r="I74" i="1"/>
  <c r="AD74" i="1" s="1"/>
  <c r="H74" i="1"/>
  <c r="AC74" i="1" s="1"/>
  <c r="G74" i="1"/>
  <c r="F74" i="1"/>
  <c r="E74" i="1"/>
  <c r="Z74" i="1" s="1"/>
  <c r="D74" i="1"/>
  <c r="Y74" i="1" s="1"/>
  <c r="B74" i="1"/>
  <c r="A74" i="1"/>
  <c r="AD73" i="1"/>
  <c r="AC73" i="1"/>
  <c r="Z73" i="1"/>
  <c r="Y73" i="1"/>
  <c r="P73" i="1"/>
  <c r="N73" i="1"/>
  <c r="I73" i="1"/>
  <c r="H73" i="1"/>
  <c r="G73" i="1"/>
  <c r="AB73" i="1" s="1"/>
  <c r="F73" i="1"/>
  <c r="J73" i="1" s="1"/>
  <c r="E73" i="1"/>
  <c r="D73" i="1"/>
  <c r="B73" i="1"/>
  <c r="A73" i="1"/>
  <c r="AD72" i="1"/>
  <c r="AC72" i="1"/>
  <c r="AB72" i="1"/>
  <c r="Y72" i="1"/>
  <c r="P72" i="1"/>
  <c r="N72" i="1"/>
  <c r="M72" i="1"/>
  <c r="Q72" i="1" s="1"/>
  <c r="L72" i="1"/>
  <c r="Z72" i="1" s="1"/>
  <c r="F72" i="1"/>
  <c r="B72" i="1"/>
  <c r="A72" i="1"/>
  <c r="AC71" i="1"/>
  <c r="AB71" i="1"/>
  <c r="Y71" i="1"/>
  <c r="AA71" i="1" s="1"/>
  <c r="AE71" i="1" s="1"/>
  <c r="P71" i="1"/>
  <c r="N71" i="1"/>
  <c r="I71" i="1"/>
  <c r="AD71" i="1" s="1"/>
  <c r="H71" i="1"/>
  <c r="G71" i="1"/>
  <c r="F71" i="1"/>
  <c r="J71" i="1" s="1"/>
  <c r="E71" i="1"/>
  <c r="Z71" i="1" s="1"/>
  <c r="D71" i="1"/>
  <c r="B71" i="1"/>
  <c r="A71" i="1"/>
  <c r="AB70" i="1"/>
  <c r="P70" i="1"/>
  <c r="N70" i="1"/>
  <c r="L70" i="1"/>
  <c r="Z70" i="1" s="1"/>
  <c r="K70" i="1"/>
  <c r="Y70" i="1" s="1"/>
  <c r="AA70" i="1" s="1"/>
  <c r="AE70" i="1" s="1"/>
  <c r="I70" i="1"/>
  <c r="AD70" i="1" s="1"/>
  <c r="H70" i="1"/>
  <c r="AC70" i="1" s="1"/>
  <c r="G70" i="1"/>
  <c r="F70" i="1"/>
  <c r="J70" i="1" s="1"/>
  <c r="E70" i="1"/>
  <c r="D70" i="1"/>
  <c r="B70" i="1"/>
  <c r="A70" i="1"/>
  <c r="Z69" i="1"/>
  <c r="P69" i="1"/>
  <c r="AD69" i="1" s="1"/>
  <c r="N69" i="1"/>
  <c r="L69" i="1"/>
  <c r="K69" i="1"/>
  <c r="I69" i="1"/>
  <c r="H69" i="1"/>
  <c r="AC69" i="1" s="1"/>
  <c r="G69" i="1"/>
  <c r="AB69" i="1" s="1"/>
  <c r="F69" i="1"/>
  <c r="E69" i="1"/>
  <c r="D69" i="1"/>
  <c r="B69" i="1"/>
  <c r="A69" i="1"/>
  <c r="AD68" i="1"/>
  <c r="AC68" i="1"/>
  <c r="Z68" i="1"/>
  <c r="Y68" i="1"/>
  <c r="AA68" i="1" s="1"/>
  <c r="AE68" i="1" s="1"/>
  <c r="P68" i="1"/>
  <c r="N68" i="1"/>
  <c r="M68" i="1"/>
  <c r="L68" i="1"/>
  <c r="K68" i="1"/>
  <c r="I68" i="1"/>
  <c r="H68" i="1"/>
  <c r="G68" i="1"/>
  <c r="AB68" i="1" s="1"/>
  <c r="F68" i="1"/>
  <c r="J68" i="1" s="1"/>
  <c r="E68" i="1"/>
  <c r="D68" i="1"/>
  <c r="B68" i="1"/>
  <c r="A68" i="1"/>
  <c r="AD67" i="1"/>
  <c r="AC67" i="1"/>
  <c r="AB67" i="1"/>
  <c r="Y67" i="1"/>
  <c r="P67" i="1"/>
  <c r="N67" i="1"/>
  <c r="M67" i="1"/>
  <c r="Q67" i="1" s="1"/>
  <c r="L67" i="1"/>
  <c r="Z67" i="1" s="1"/>
  <c r="F67" i="1"/>
  <c r="B67" i="1"/>
  <c r="A67" i="1"/>
  <c r="AC66" i="1"/>
  <c r="Y66" i="1"/>
  <c r="P66" i="1"/>
  <c r="N66" i="1"/>
  <c r="M66" i="1"/>
  <c r="Q66" i="1" s="1"/>
  <c r="I66" i="1"/>
  <c r="AD66" i="1" s="1"/>
  <c r="H66" i="1"/>
  <c r="G66" i="1"/>
  <c r="AB66" i="1" s="1"/>
  <c r="F66" i="1"/>
  <c r="E66" i="1"/>
  <c r="Z66" i="1" s="1"/>
  <c r="D66" i="1"/>
  <c r="C66" i="1"/>
  <c r="C68" i="1" s="1"/>
  <c r="C69" i="1" s="1"/>
  <c r="C70" i="1" s="1"/>
  <c r="C71" i="1" s="1"/>
  <c r="C72" i="1" s="1"/>
  <c r="B66" i="1"/>
  <c r="A66" i="1"/>
  <c r="AD65" i="1"/>
  <c r="AC65" i="1"/>
  <c r="AC63" i="1" s="1"/>
  <c r="Z65" i="1"/>
  <c r="P65" i="1"/>
  <c r="N65" i="1"/>
  <c r="AB65" i="1" s="1"/>
  <c r="M65" i="1"/>
  <c r="L65" i="1"/>
  <c r="L63" i="1" s="1"/>
  <c r="B65" i="1"/>
  <c r="A65" i="1"/>
  <c r="AF64" i="1"/>
  <c r="W64" i="1"/>
  <c r="T64" i="1"/>
  <c r="R64" i="1"/>
  <c r="O64" i="1"/>
  <c r="N64" i="1"/>
  <c r="L64" i="1"/>
  <c r="J64" i="1"/>
  <c r="I64" i="1"/>
  <c r="H64" i="1"/>
  <c r="G64" i="1"/>
  <c r="F64" i="1"/>
  <c r="E64" i="1"/>
  <c r="D64" i="1"/>
  <c r="C64" i="1"/>
  <c r="C65" i="1" s="1"/>
  <c r="C67" i="1" s="1"/>
  <c r="B64" i="1"/>
  <c r="A64" i="1"/>
  <c r="Y63" i="1"/>
  <c r="X63" i="1"/>
  <c r="W63" i="1"/>
  <c r="V63" i="1"/>
  <c r="U63" i="1"/>
  <c r="T63" i="1"/>
  <c r="S63" i="1"/>
  <c r="R63" i="1"/>
  <c r="P63" i="1"/>
  <c r="O63" i="1"/>
  <c r="N63" i="1"/>
  <c r="K63" i="1"/>
  <c r="J63" i="1"/>
  <c r="I63" i="1"/>
  <c r="H63" i="1"/>
  <c r="G63" i="1"/>
  <c r="F63" i="1"/>
  <c r="E63" i="1"/>
  <c r="D63" i="1"/>
  <c r="C63" i="1"/>
  <c r="B63" i="1"/>
  <c r="A63" i="1"/>
  <c r="AD62" i="1"/>
  <c r="AC62" i="1"/>
  <c r="Z62" i="1"/>
  <c r="Y62" i="1"/>
  <c r="P62" i="1"/>
  <c r="N62" i="1"/>
  <c r="AB62" i="1" s="1"/>
  <c r="M62" i="1"/>
  <c r="K62" i="1"/>
  <c r="C62" i="1"/>
  <c r="B62" i="1"/>
  <c r="AB61" i="1"/>
  <c r="Z61" i="1"/>
  <c r="I61" i="1"/>
  <c r="AD61" i="1" s="1"/>
  <c r="H61" i="1"/>
  <c r="AC61" i="1" s="1"/>
  <c r="G61" i="1"/>
  <c r="F61" i="1"/>
  <c r="J61" i="1" s="1"/>
  <c r="D61" i="1"/>
  <c r="Y61" i="1" s="1"/>
  <c r="AA61" i="1" s="1"/>
  <c r="AE61" i="1" s="1"/>
  <c r="C61" i="1"/>
  <c r="B61" i="1"/>
  <c r="A61" i="1"/>
  <c r="AB60" i="1"/>
  <c r="Z60" i="1"/>
  <c r="W60" i="1"/>
  <c r="V60" i="1"/>
  <c r="U60" i="1"/>
  <c r="T60" i="1"/>
  <c r="X60" i="1" s="1"/>
  <c r="X51" i="1" s="1"/>
  <c r="X50" i="1" s="1"/>
  <c r="X49" i="1" s="1"/>
  <c r="X48" i="1" s="1"/>
  <c r="R60" i="1"/>
  <c r="P60" i="1"/>
  <c r="N60" i="1"/>
  <c r="M60" i="1"/>
  <c r="K60" i="1"/>
  <c r="I60" i="1"/>
  <c r="AD60" i="1" s="1"/>
  <c r="H60" i="1"/>
  <c r="AC60" i="1" s="1"/>
  <c r="G60" i="1"/>
  <c r="D60" i="1"/>
  <c r="F60" i="1" s="1"/>
  <c r="C60" i="1"/>
  <c r="B60" i="1"/>
  <c r="A60" i="1"/>
  <c r="AA59" i="1"/>
  <c r="Z59" i="1"/>
  <c r="P59" i="1"/>
  <c r="N59" i="1"/>
  <c r="M59" i="1"/>
  <c r="Q59" i="1" s="1"/>
  <c r="K59" i="1"/>
  <c r="Y59" i="1" s="1"/>
  <c r="I59" i="1"/>
  <c r="H59" i="1"/>
  <c r="AC59" i="1" s="1"/>
  <c r="G59" i="1"/>
  <c r="AB59" i="1" s="1"/>
  <c r="F59" i="1"/>
  <c r="J59" i="1" s="1"/>
  <c r="D59" i="1"/>
  <c r="C59" i="1"/>
  <c r="B59" i="1"/>
  <c r="A59" i="1"/>
  <c r="Z58" i="1"/>
  <c r="P58" i="1"/>
  <c r="N58" i="1"/>
  <c r="K58" i="1"/>
  <c r="I58" i="1"/>
  <c r="AD58" i="1" s="1"/>
  <c r="H58" i="1"/>
  <c r="AC58" i="1" s="1"/>
  <c r="G58" i="1"/>
  <c r="AB58" i="1" s="1"/>
  <c r="F58" i="1"/>
  <c r="J58" i="1" s="1"/>
  <c r="D58" i="1"/>
  <c r="C58" i="1"/>
  <c r="B58" i="1"/>
  <c r="A58" i="1"/>
  <c r="Z57" i="1"/>
  <c r="Y57" i="1"/>
  <c r="AA57" i="1" s="1"/>
  <c r="P57" i="1"/>
  <c r="N57" i="1"/>
  <c r="M57" i="1"/>
  <c r="Q57" i="1" s="1"/>
  <c r="K57" i="1"/>
  <c r="I57" i="1"/>
  <c r="AD57" i="1" s="1"/>
  <c r="H57" i="1"/>
  <c r="AC57" i="1" s="1"/>
  <c r="G57" i="1"/>
  <c r="AB57" i="1" s="1"/>
  <c r="D57" i="1"/>
  <c r="F57" i="1" s="1"/>
  <c r="C57" i="1"/>
  <c r="B57" i="1"/>
  <c r="A57" i="1"/>
  <c r="Z56" i="1"/>
  <c r="P56" i="1"/>
  <c r="N56" i="1"/>
  <c r="M56" i="1"/>
  <c r="K56" i="1"/>
  <c r="I56" i="1"/>
  <c r="AD56" i="1" s="1"/>
  <c r="H56" i="1"/>
  <c r="AC56" i="1" s="1"/>
  <c r="G56" i="1"/>
  <c r="D56" i="1"/>
  <c r="B56" i="1"/>
  <c r="A56" i="1"/>
  <c r="Z55" i="1"/>
  <c r="I55" i="1"/>
  <c r="AD55" i="1" s="1"/>
  <c r="H55" i="1"/>
  <c r="AC55" i="1" s="1"/>
  <c r="G55" i="1"/>
  <c r="AB55" i="1" s="1"/>
  <c r="D55" i="1"/>
  <c r="C55" i="1"/>
  <c r="C56" i="1" s="1"/>
  <c r="B55" i="1"/>
  <c r="A55" i="1"/>
  <c r="Z54" i="1"/>
  <c r="P54" i="1"/>
  <c r="P51" i="1" s="1"/>
  <c r="N54" i="1"/>
  <c r="K54" i="1"/>
  <c r="Y54" i="1" s="1"/>
  <c r="AA54" i="1" s="1"/>
  <c r="I54" i="1"/>
  <c r="H54" i="1"/>
  <c r="AC54" i="1" s="1"/>
  <c r="G54" i="1"/>
  <c r="AB54" i="1" s="1"/>
  <c r="F54" i="1"/>
  <c r="J54" i="1" s="1"/>
  <c r="D54" i="1"/>
  <c r="C54" i="1"/>
  <c r="B54" i="1"/>
  <c r="A54" i="1"/>
  <c r="AB53" i="1"/>
  <c r="Z53" i="1"/>
  <c r="P53" i="1"/>
  <c r="N53" i="1"/>
  <c r="K53" i="1"/>
  <c r="I53" i="1"/>
  <c r="AD53" i="1" s="1"/>
  <c r="H53" i="1"/>
  <c r="AC53" i="1" s="1"/>
  <c r="G53" i="1"/>
  <c r="F53" i="1"/>
  <c r="J53" i="1" s="1"/>
  <c r="D53" i="1"/>
  <c r="C53" i="1"/>
  <c r="B53" i="1"/>
  <c r="A53" i="1"/>
  <c r="AC52" i="1"/>
  <c r="AC51" i="1" s="1"/>
  <c r="Z52" i="1"/>
  <c r="Y52" i="1"/>
  <c r="AA52" i="1" s="1"/>
  <c r="I52" i="1"/>
  <c r="AD52" i="1" s="1"/>
  <c r="H52" i="1"/>
  <c r="G52" i="1"/>
  <c r="G51" i="1" s="1"/>
  <c r="G50" i="1" s="1"/>
  <c r="G49" i="1" s="1"/>
  <c r="G48" i="1" s="1"/>
  <c r="F52" i="1"/>
  <c r="D52" i="1"/>
  <c r="C52" i="1"/>
  <c r="B52" i="1"/>
  <c r="A52" i="1"/>
  <c r="W51" i="1"/>
  <c r="V51" i="1"/>
  <c r="U51" i="1"/>
  <c r="T51" i="1"/>
  <c r="T50" i="1" s="1"/>
  <c r="S51" i="1"/>
  <c r="R51" i="1"/>
  <c r="O51" i="1"/>
  <c r="L51" i="1"/>
  <c r="L50" i="1" s="1"/>
  <c r="L49" i="1" s="1"/>
  <c r="L48" i="1" s="1"/>
  <c r="H51" i="1"/>
  <c r="E51" i="1"/>
  <c r="D51" i="1"/>
  <c r="D50" i="1" s="1"/>
  <c r="D49" i="1" s="1"/>
  <c r="B51" i="1"/>
  <c r="A51" i="1"/>
  <c r="AF50" i="1"/>
  <c r="W50" i="1"/>
  <c r="R50" i="1"/>
  <c r="O50" i="1"/>
  <c r="H50" i="1"/>
  <c r="E50" i="1"/>
  <c r="C50" i="1"/>
  <c r="B50" i="1"/>
  <c r="AF49" i="1"/>
  <c r="AF105" i="1" s="1"/>
  <c r="W49" i="1"/>
  <c r="V49" i="1"/>
  <c r="R49" i="1"/>
  <c r="O49" i="1"/>
  <c r="H49" i="1"/>
  <c r="E49" i="1"/>
  <c r="E48" i="1" s="1"/>
  <c r="C49" i="1"/>
  <c r="C51" i="1" s="1"/>
  <c r="A49" i="1"/>
  <c r="AF48" i="1"/>
  <c r="W48" i="1"/>
  <c r="V48" i="1"/>
  <c r="R48" i="1"/>
  <c r="O48" i="1"/>
  <c r="H48" i="1"/>
  <c r="H9" i="1" s="1"/>
  <c r="C48" i="1"/>
  <c r="B48" i="1"/>
  <c r="A48" i="1"/>
  <c r="I47" i="1"/>
  <c r="H47" i="1"/>
  <c r="G47" i="1"/>
  <c r="F47" i="1"/>
  <c r="J47" i="1" s="1"/>
  <c r="E47" i="1"/>
  <c r="C47" i="1"/>
  <c r="B47" i="1"/>
  <c r="I46" i="1"/>
  <c r="H46" i="1"/>
  <c r="G46" i="1"/>
  <c r="F46" i="1"/>
  <c r="J46" i="1" s="1"/>
  <c r="E46" i="1"/>
  <c r="C46" i="1"/>
  <c r="B46" i="1"/>
  <c r="I45" i="1"/>
  <c r="H45" i="1"/>
  <c r="G45" i="1"/>
  <c r="F45" i="1"/>
  <c r="J45" i="1" s="1"/>
  <c r="E45" i="1"/>
  <c r="C45" i="1"/>
  <c r="B45" i="1"/>
  <c r="I44" i="1"/>
  <c r="H44" i="1"/>
  <c r="G44" i="1"/>
  <c r="F44" i="1"/>
  <c r="J44" i="1" s="1"/>
  <c r="E44" i="1"/>
  <c r="C44" i="1"/>
  <c r="B44" i="1"/>
  <c r="I43" i="1"/>
  <c r="H43" i="1"/>
  <c r="G43" i="1"/>
  <c r="F43" i="1"/>
  <c r="J43" i="1" s="1"/>
  <c r="E43" i="1"/>
  <c r="C43" i="1"/>
  <c r="B43" i="1"/>
  <c r="I42" i="1"/>
  <c r="H42" i="1"/>
  <c r="G42" i="1"/>
  <c r="F42" i="1"/>
  <c r="J42" i="1" s="1"/>
  <c r="E42" i="1"/>
  <c r="C42" i="1"/>
  <c r="B42" i="1"/>
  <c r="I41" i="1"/>
  <c r="H41" i="1"/>
  <c r="G41" i="1"/>
  <c r="F41" i="1"/>
  <c r="J41" i="1" s="1"/>
  <c r="E41" i="1"/>
  <c r="C41" i="1"/>
  <c r="B41" i="1"/>
  <c r="I40" i="1"/>
  <c r="H40" i="1"/>
  <c r="G40" i="1"/>
  <c r="F40" i="1"/>
  <c r="J40" i="1" s="1"/>
  <c r="E40" i="1"/>
  <c r="C40" i="1"/>
  <c r="B40" i="1"/>
  <c r="I39" i="1"/>
  <c r="H39" i="1"/>
  <c r="G39" i="1"/>
  <c r="F39" i="1"/>
  <c r="F38" i="1" s="1"/>
  <c r="E39" i="1"/>
  <c r="C39" i="1"/>
  <c r="I38" i="1"/>
  <c r="H38" i="1"/>
  <c r="G38" i="1"/>
  <c r="E38" i="1"/>
  <c r="C38" i="1"/>
  <c r="B38" i="1"/>
  <c r="F37" i="1"/>
  <c r="F36" i="1"/>
  <c r="D36" i="1"/>
  <c r="C36" i="1"/>
  <c r="B36" i="1"/>
  <c r="F35" i="1"/>
  <c r="D35" i="1"/>
  <c r="C35" i="1"/>
  <c r="B35" i="1"/>
  <c r="F34" i="1"/>
  <c r="D34" i="1"/>
  <c r="C34" i="1"/>
  <c r="B34" i="1"/>
  <c r="I33" i="1"/>
  <c r="H33" i="1"/>
  <c r="G33" i="1"/>
  <c r="F33" i="1"/>
  <c r="J33" i="1" s="1"/>
  <c r="E33" i="1"/>
  <c r="B33" i="1"/>
  <c r="I32" i="1"/>
  <c r="H32" i="1"/>
  <c r="G32" i="1"/>
  <c r="E32" i="1"/>
  <c r="F32" i="1" s="1"/>
  <c r="J32" i="1" s="1"/>
  <c r="B32" i="1"/>
  <c r="I31" i="1"/>
  <c r="H31" i="1"/>
  <c r="G31" i="1"/>
  <c r="F31" i="1"/>
  <c r="J31" i="1" s="1"/>
  <c r="E31" i="1"/>
  <c r="B31" i="1"/>
  <c r="I30" i="1"/>
  <c r="H30" i="1"/>
  <c r="G30" i="1"/>
  <c r="G27" i="1" s="1"/>
  <c r="G26" i="1" s="1"/>
  <c r="F30" i="1"/>
  <c r="J30" i="1" s="1"/>
  <c r="E30" i="1"/>
  <c r="B30" i="1"/>
  <c r="I29" i="1"/>
  <c r="H29" i="1"/>
  <c r="G29" i="1"/>
  <c r="F29" i="1"/>
  <c r="J29" i="1" s="1"/>
  <c r="E29" i="1"/>
  <c r="B29" i="1"/>
  <c r="I28" i="1"/>
  <c r="I27" i="1" s="1"/>
  <c r="I26" i="1" s="1"/>
  <c r="H28" i="1"/>
  <c r="G28" i="1"/>
  <c r="E28" i="1"/>
  <c r="F28" i="1" s="1"/>
  <c r="J28" i="1" s="1"/>
  <c r="J27" i="1" s="1"/>
  <c r="B28" i="1"/>
  <c r="H27" i="1"/>
  <c r="H26" i="1" s="1"/>
  <c r="C27" i="1"/>
  <c r="B27" i="1"/>
  <c r="AG26" i="1"/>
  <c r="D26" i="1"/>
  <c r="C26" i="1"/>
  <c r="B26" i="1"/>
  <c r="I24" i="1"/>
  <c r="H24" i="1"/>
  <c r="G24" i="1"/>
  <c r="F24" i="1"/>
  <c r="J24" i="1" s="1"/>
  <c r="E24" i="1"/>
  <c r="D24" i="1"/>
  <c r="C24" i="1"/>
  <c r="B24" i="1"/>
  <c r="A24" i="1"/>
  <c r="I23" i="1"/>
  <c r="H23" i="1"/>
  <c r="G23" i="1"/>
  <c r="D23" i="1"/>
  <c r="F23" i="1" s="1"/>
  <c r="J23" i="1" s="1"/>
  <c r="B23" i="1"/>
  <c r="A23" i="1"/>
  <c r="I22" i="1"/>
  <c r="H22" i="1"/>
  <c r="G22" i="1"/>
  <c r="D22" i="1"/>
  <c r="F22" i="1" s="1"/>
  <c r="J22" i="1" s="1"/>
  <c r="B22" i="1"/>
  <c r="A22" i="1"/>
  <c r="I21" i="1"/>
  <c r="H21" i="1"/>
  <c r="G21" i="1"/>
  <c r="D21" i="1"/>
  <c r="F21" i="1" s="1"/>
  <c r="J21" i="1" s="1"/>
  <c r="C21" i="1"/>
  <c r="B21" i="1"/>
  <c r="A21" i="1"/>
  <c r="I20" i="1"/>
  <c r="H20" i="1"/>
  <c r="G20" i="1"/>
  <c r="D20" i="1"/>
  <c r="F20" i="1" s="1"/>
  <c r="J20" i="1" s="1"/>
  <c r="C20" i="1"/>
  <c r="B20" i="1"/>
  <c r="A20" i="1"/>
  <c r="I19" i="1"/>
  <c r="H19" i="1"/>
  <c r="G19" i="1"/>
  <c r="F19" i="1"/>
  <c r="J19" i="1" s="1"/>
  <c r="D19" i="1"/>
  <c r="C19" i="1"/>
  <c r="B19" i="1"/>
  <c r="A19" i="1"/>
  <c r="I18" i="1"/>
  <c r="H18" i="1"/>
  <c r="G18" i="1"/>
  <c r="G11" i="1" s="1"/>
  <c r="F18" i="1"/>
  <c r="J18" i="1" s="1"/>
  <c r="D18" i="1"/>
  <c r="C18" i="1"/>
  <c r="B18" i="1"/>
  <c r="A18" i="1"/>
  <c r="I17" i="1"/>
  <c r="H17" i="1"/>
  <c r="H11" i="1" s="1"/>
  <c r="G17" i="1"/>
  <c r="D17" i="1"/>
  <c r="F17" i="1" s="1"/>
  <c r="J17" i="1" s="1"/>
  <c r="C17" i="1"/>
  <c r="B17" i="1"/>
  <c r="A17" i="1"/>
  <c r="I16" i="1"/>
  <c r="H16" i="1"/>
  <c r="G16" i="1"/>
  <c r="D16" i="1"/>
  <c r="D11" i="1" s="1"/>
  <c r="C16" i="1"/>
  <c r="C11" i="1" s="1"/>
  <c r="B16" i="1"/>
  <c r="A16" i="1"/>
  <c r="I15" i="1"/>
  <c r="H15" i="1"/>
  <c r="G15" i="1"/>
  <c r="F15" i="1"/>
  <c r="J15" i="1" s="1"/>
  <c r="D15" i="1"/>
  <c r="C15" i="1"/>
  <c r="B15" i="1"/>
  <c r="A15" i="1"/>
  <c r="D14" i="1"/>
  <c r="C14" i="1"/>
  <c r="B14" i="1"/>
  <c r="I13" i="1"/>
  <c r="H13" i="1"/>
  <c r="G13" i="1"/>
  <c r="F13" i="1"/>
  <c r="D13" i="1"/>
  <c r="C13" i="1"/>
  <c r="B13" i="1"/>
  <c r="A13" i="1"/>
  <c r="C12" i="1"/>
  <c r="B12" i="1"/>
  <c r="I11" i="1"/>
  <c r="E11" i="1"/>
  <c r="B11" i="1"/>
  <c r="W10" i="1"/>
  <c r="W105" i="1" s="1"/>
  <c r="V10" i="1"/>
  <c r="V105" i="1" s="1"/>
  <c r="R10" i="1"/>
  <c r="R105" i="1" s="1"/>
  <c r="O10" i="1"/>
  <c r="O105" i="1" s="1"/>
  <c r="C10" i="1"/>
  <c r="B10" i="1"/>
  <c r="W9" i="1"/>
  <c r="V9" i="1"/>
  <c r="R9" i="1"/>
  <c r="O9" i="1"/>
  <c r="B9" i="1"/>
  <c r="A9" i="1"/>
  <c r="H6" i="1"/>
  <c r="R5" i="1"/>
  <c r="K5" i="1"/>
  <c r="D5" i="1"/>
  <c r="H503" i="6"/>
  <c r="H502" i="6" s="1"/>
  <c r="H501" i="6" s="1"/>
  <c r="G503" i="6"/>
  <c r="F503" i="6"/>
  <c r="E503" i="6"/>
  <c r="C503" i="6"/>
  <c r="B503" i="6"/>
  <c r="A503" i="6"/>
  <c r="G502" i="6"/>
  <c r="G501" i="6" s="1"/>
  <c r="G504" i="6" s="1"/>
  <c r="F502" i="6"/>
  <c r="F501" i="6" s="1"/>
  <c r="E502" i="6"/>
  <c r="E501" i="6" s="1"/>
  <c r="D502" i="6"/>
  <c r="C502" i="6"/>
  <c r="B502" i="6"/>
  <c r="D501" i="6"/>
  <c r="D504" i="6" s="1"/>
  <c r="C501" i="6"/>
  <c r="B501" i="6"/>
  <c r="A501" i="6"/>
  <c r="C500" i="6"/>
  <c r="B500" i="6"/>
  <c r="A500" i="6"/>
  <c r="C499" i="6"/>
  <c r="B499" i="6"/>
  <c r="A499" i="6"/>
  <c r="C498" i="6"/>
  <c r="H489" i="6"/>
  <c r="G489" i="6"/>
  <c r="F489" i="6"/>
  <c r="E489" i="6"/>
  <c r="D489" i="6"/>
  <c r="C489" i="6"/>
  <c r="B489" i="6"/>
  <c r="A489" i="6"/>
  <c r="H488" i="6"/>
  <c r="G488" i="6"/>
  <c r="F488" i="6"/>
  <c r="E488" i="6"/>
  <c r="D488" i="6"/>
  <c r="C488" i="6"/>
  <c r="B488" i="6"/>
  <c r="A488" i="6"/>
  <c r="H487" i="6"/>
  <c r="G487" i="6"/>
  <c r="F487" i="6"/>
  <c r="E487" i="6"/>
  <c r="D487" i="6"/>
  <c r="C487" i="6"/>
  <c r="B487" i="6"/>
  <c r="H486" i="6"/>
  <c r="G486" i="6"/>
  <c r="F486" i="6"/>
  <c r="E486" i="6"/>
  <c r="D486" i="6"/>
  <c r="C486" i="6"/>
  <c r="B486" i="6"/>
  <c r="A486" i="6"/>
  <c r="H485" i="6"/>
  <c r="G485" i="6"/>
  <c r="F485" i="6"/>
  <c r="E485" i="6"/>
  <c r="D485" i="6"/>
  <c r="C485" i="6"/>
  <c r="B485" i="6"/>
  <c r="A485" i="6"/>
  <c r="H484" i="6"/>
  <c r="G484" i="6"/>
  <c r="F484" i="6"/>
  <c r="E484" i="6"/>
  <c r="D484" i="6"/>
  <c r="C484" i="6"/>
  <c r="B484" i="6"/>
  <c r="A484" i="6"/>
  <c r="G483" i="6"/>
  <c r="G482" i="6" s="1"/>
  <c r="F483" i="6"/>
  <c r="E483" i="6"/>
  <c r="D483" i="6"/>
  <c r="D482" i="6" s="1"/>
  <c r="C483" i="6"/>
  <c r="B483" i="6"/>
  <c r="F482" i="6"/>
  <c r="E482" i="6"/>
  <c r="C482" i="6"/>
  <c r="B482" i="6"/>
  <c r="A482" i="6"/>
  <c r="H481" i="6"/>
  <c r="H478" i="6" s="1"/>
  <c r="G481" i="6"/>
  <c r="F481" i="6"/>
  <c r="E481" i="6"/>
  <c r="D481" i="6"/>
  <c r="A481" i="6"/>
  <c r="H480" i="6"/>
  <c r="G480" i="6"/>
  <c r="F480" i="6"/>
  <c r="E480" i="6"/>
  <c r="D480" i="6"/>
  <c r="C480" i="6"/>
  <c r="B480" i="6"/>
  <c r="A480" i="6"/>
  <c r="H479" i="6"/>
  <c r="G479" i="6"/>
  <c r="F479" i="6"/>
  <c r="E479" i="6"/>
  <c r="D479" i="6"/>
  <c r="C479" i="6"/>
  <c r="B479" i="6"/>
  <c r="A479" i="6"/>
  <c r="G478" i="6"/>
  <c r="G472" i="6" s="1"/>
  <c r="F478" i="6"/>
  <c r="F477" i="6" s="1"/>
  <c r="E478" i="6"/>
  <c r="D478" i="6"/>
  <c r="C478" i="6"/>
  <c r="B478" i="6"/>
  <c r="E477" i="6"/>
  <c r="C477" i="6"/>
  <c r="B477" i="6"/>
  <c r="A477" i="6"/>
  <c r="H476" i="6"/>
  <c r="G476" i="6"/>
  <c r="F476" i="6"/>
  <c r="E476" i="6"/>
  <c r="D476" i="6"/>
  <c r="C476" i="6"/>
  <c r="B476" i="6"/>
  <c r="A476" i="6"/>
  <c r="H475" i="6"/>
  <c r="H474" i="6" s="1"/>
  <c r="H473" i="6" s="1"/>
  <c r="G475" i="6"/>
  <c r="F475" i="6"/>
  <c r="E475" i="6"/>
  <c r="D475" i="6"/>
  <c r="C475" i="6"/>
  <c r="B475" i="6"/>
  <c r="A475" i="6"/>
  <c r="G474" i="6"/>
  <c r="F474" i="6"/>
  <c r="E474" i="6"/>
  <c r="E473" i="6" s="1"/>
  <c r="E471" i="6" s="1"/>
  <c r="E470" i="6" s="1"/>
  <c r="D474" i="6"/>
  <c r="D473" i="6" s="1"/>
  <c r="C474" i="6"/>
  <c r="B474" i="6"/>
  <c r="I473" i="6"/>
  <c r="G473" i="6"/>
  <c r="C473" i="6"/>
  <c r="B473" i="6"/>
  <c r="A473" i="6"/>
  <c r="B472" i="6"/>
  <c r="C471" i="6"/>
  <c r="B471" i="6"/>
  <c r="A471" i="6"/>
  <c r="C470" i="6"/>
  <c r="B470" i="6"/>
  <c r="A470" i="6"/>
  <c r="C465" i="6"/>
  <c r="H464" i="6"/>
  <c r="G464" i="6"/>
  <c r="F464" i="6"/>
  <c r="E464" i="6"/>
  <c r="C464" i="6"/>
  <c r="B464" i="6"/>
  <c r="A464" i="6"/>
  <c r="C463" i="6"/>
  <c r="H462" i="6"/>
  <c r="G462" i="6"/>
  <c r="F462" i="6"/>
  <c r="E462" i="6"/>
  <c r="D462" i="6"/>
  <c r="C462" i="6"/>
  <c r="B462" i="6"/>
  <c r="A462" i="6"/>
  <c r="C461" i="6"/>
  <c r="H460" i="6"/>
  <c r="G460" i="6"/>
  <c r="F460" i="6"/>
  <c r="E460" i="6"/>
  <c r="D460" i="6"/>
  <c r="C460" i="6"/>
  <c r="B460" i="6"/>
  <c r="A460" i="6"/>
  <c r="H458" i="6"/>
  <c r="C458" i="6"/>
  <c r="B458" i="6"/>
  <c r="A458" i="6"/>
  <c r="H457" i="6"/>
  <c r="C457" i="6"/>
  <c r="B457" i="6"/>
  <c r="A457" i="6"/>
  <c r="H456" i="6"/>
  <c r="G456" i="6"/>
  <c r="F456" i="6"/>
  <c r="E456" i="6"/>
  <c r="D456" i="6"/>
  <c r="C456" i="6"/>
  <c r="B456" i="6"/>
  <c r="A456" i="6"/>
  <c r="H455" i="6"/>
  <c r="G455" i="6"/>
  <c r="F455" i="6"/>
  <c r="E455" i="6"/>
  <c r="D455" i="6"/>
  <c r="C455" i="6"/>
  <c r="B455" i="6"/>
  <c r="A455" i="6"/>
  <c r="H454" i="6"/>
  <c r="H453" i="6" s="1"/>
  <c r="H452" i="6" s="1"/>
  <c r="H451" i="6" s="1"/>
  <c r="G454" i="6"/>
  <c r="G453" i="6" s="1"/>
  <c r="G452" i="6" s="1"/>
  <c r="G451" i="6" s="1"/>
  <c r="F454" i="6"/>
  <c r="F453" i="6" s="1"/>
  <c r="F452" i="6" s="1"/>
  <c r="F451" i="6" s="1"/>
  <c r="E454" i="6"/>
  <c r="E453" i="6" s="1"/>
  <c r="E452" i="6" s="1"/>
  <c r="E451" i="6" s="1"/>
  <c r="D454" i="6"/>
  <c r="C454" i="6"/>
  <c r="B454" i="6"/>
  <c r="D453" i="6"/>
  <c r="D452" i="6" s="1"/>
  <c r="D451" i="6" s="1"/>
  <c r="C453" i="6"/>
  <c r="B453" i="6"/>
  <c r="A453" i="6"/>
  <c r="C452" i="6"/>
  <c r="B452" i="6"/>
  <c r="A452" i="6"/>
  <c r="C451" i="6"/>
  <c r="B451" i="6"/>
  <c r="A451" i="6"/>
  <c r="H450" i="6"/>
  <c r="G450" i="6"/>
  <c r="F450" i="6"/>
  <c r="E450" i="6"/>
  <c r="D450" i="6"/>
  <c r="H449" i="6"/>
  <c r="G449" i="6"/>
  <c r="F449" i="6"/>
  <c r="E449" i="6"/>
  <c r="D449" i="6"/>
  <c r="H448" i="6"/>
  <c r="H447" i="6" s="1"/>
  <c r="G448" i="6"/>
  <c r="G447" i="6" s="1"/>
  <c r="F448" i="6"/>
  <c r="F447" i="6" s="1"/>
  <c r="E448" i="6"/>
  <c r="E447" i="6" s="1"/>
  <c r="D448" i="6"/>
  <c r="C448" i="6"/>
  <c r="B448" i="6"/>
  <c r="D447" i="6"/>
  <c r="C447" i="6"/>
  <c r="B447" i="6"/>
  <c r="H446" i="6"/>
  <c r="H445" i="6" s="1"/>
  <c r="H444" i="6" s="1"/>
  <c r="G446" i="6"/>
  <c r="F446" i="6"/>
  <c r="E446" i="6"/>
  <c r="D446" i="6"/>
  <c r="C446" i="6"/>
  <c r="B446" i="6"/>
  <c r="A446" i="6"/>
  <c r="G445" i="6"/>
  <c r="G444" i="6" s="1"/>
  <c r="F445" i="6"/>
  <c r="F444" i="6" s="1"/>
  <c r="E445" i="6"/>
  <c r="D445" i="6"/>
  <c r="C445" i="6"/>
  <c r="B445" i="6"/>
  <c r="E444" i="6"/>
  <c r="D444" i="6"/>
  <c r="C444" i="6"/>
  <c r="B444" i="6"/>
  <c r="A444" i="6"/>
  <c r="H443" i="6"/>
  <c r="G443" i="6"/>
  <c r="F443" i="6"/>
  <c r="E443" i="6"/>
  <c r="D443" i="6"/>
  <c r="C443" i="6"/>
  <c r="B443" i="6"/>
  <c r="A443" i="6"/>
  <c r="H442" i="6"/>
  <c r="G442" i="6"/>
  <c r="F442" i="6"/>
  <c r="E442" i="6"/>
  <c r="D442" i="6"/>
  <c r="C442" i="6"/>
  <c r="B442" i="6"/>
  <c r="A442" i="6"/>
  <c r="H441" i="6"/>
  <c r="G441" i="6"/>
  <c r="F441" i="6"/>
  <c r="E441" i="6"/>
  <c r="D441" i="6"/>
  <c r="C441" i="6"/>
  <c r="B441" i="6"/>
  <c r="A441" i="6"/>
  <c r="H440" i="6"/>
  <c r="G440" i="6"/>
  <c r="F440" i="6"/>
  <c r="E440" i="6"/>
  <c r="D440" i="6"/>
  <c r="C440" i="6"/>
  <c r="B440" i="6"/>
  <c r="A440" i="6"/>
  <c r="H439" i="6"/>
  <c r="H438" i="6" s="1"/>
  <c r="G439" i="6"/>
  <c r="G438" i="6" s="1"/>
  <c r="F439" i="6"/>
  <c r="F438" i="6" s="1"/>
  <c r="E439" i="6"/>
  <c r="E438" i="6" s="1"/>
  <c r="D439" i="6"/>
  <c r="D438" i="6" s="1"/>
  <c r="C439" i="6"/>
  <c r="B439" i="6"/>
  <c r="C438" i="6"/>
  <c r="B438" i="6"/>
  <c r="A438" i="6"/>
  <c r="H437" i="6"/>
  <c r="G437" i="6"/>
  <c r="E437" i="6"/>
  <c r="D437" i="6"/>
  <c r="C437" i="6"/>
  <c r="B437" i="6"/>
  <c r="A437" i="6"/>
  <c r="H436" i="6"/>
  <c r="G436" i="6"/>
  <c r="E436" i="6"/>
  <c r="D436" i="6"/>
  <c r="C436" i="6"/>
  <c r="B436" i="6"/>
  <c r="A436" i="6"/>
  <c r="H435" i="6"/>
  <c r="G435" i="6"/>
  <c r="E435" i="6"/>
  <c r="D435" i="6"/>
  <c r="C435" i="6"/>
  <c r="B435" i="6"/>
  <c r="A435" i="6"/>
  <c r="H434" i="6"/>
  <c r="G434" i="6"/>
  <c r="E434" i="6"/>
  <c r="D434" i="6"/>
  <c r="C434" i="6"/>
  <c r="B434" i="6"/>
  <c r="A434" i="6"/>
  <c r="H433" i="6"/>
  <c r="G433" i="6"/>
  <c r="F433" i="6"/>
  <c r="E433" i="6"/>
  <c r="D433" i="6"/>
  <c r="C433" i="6"/>
  <c r="B433" i="6"/>
  <c r="A433" i="6"/>
  <c r="H432" i="6"/>
  <c r="G432" i="6"/>
  <c r="F432" i="6"/>
  <c r="E432" i="6"/>
  <c r="D432" i="6"/>
  <c r="C432" i="6"/>
  <c r="B432" i="6"/>
  <c r="A432" i="6"/>
  <c r="G431" i="6"/>
  <c r="G430" i="6" s="1"/>
  <c r="F431" i="6"/>
  <c r="F430" i="6" s="1"/>
  <c r="E431" i="6"/>
  <c r="E430" i="6" s="1"/>
  <c r="D431" i="6"/>
  <c r="D430" i="6" s="1"/>
  <c r="C431" i="6"/>
  <c r="B431" i="6"/>
  <c r="C430" i="6"/>
  <c r="B430" i="6"/>
  <c r="A430" i="6"/>
  <c r="H429" i="6"/>
  <c r="H428" i="6" s="1"/>
  <c r="H427" i="6" s="1"/>
  <c r="G429" i="6"/>
  <c r="F429" i="6"/>
  <c r="E429" i="6"/>
  <c r="D429" i="6"/>
  <c r="C429" i="6"/>
  <c r="B429" i="6"/>
  <c r="G428" i="6"/>
  <c r="G427" i="6" s="1"/>
  <c r="F428" i="6"/>
  <c r="F427" i="6" s="1"/>
  <c r="E428" i="6"/>
  <c r="D428" i="6"/>
  <c r="D427" i="6" s="1"/>
  <c r="B428" i="6"/>
  <c r="E427" i="6"/>
  <c r="C427" i="6"/>
  <c r="B427" i="6"/>
  <c r="A427" i="6"/>
  <c r="H424" i="6"/>
  <c r="H423" i="6" s="1"/>
  <c r="C424" i="6"/>
  <c r="B424" i="6"/>
  <c r="A424" i="6"/>
  <c r="G423" i="6"/>
  <c r="F423" i="6"/>
  <c r="E423" i="6"/>
  <c r="D423" i="6"/>
  <c r="H422" i="6"/>
  <c r="B422" i="6"/>
  <c r="A422" i="6"/>
  <c r="H421" i="6"/>
  <c r="C421" i="6"/>
  <c r="B421" i="6"/>
  <c r="A421" i="6"/>
  <c r="H420" i="6"/>
  <c r="C420" i="6"/>
  <c r="B420" i="6"/>
  <c r="A420" i="6"/>
  <c r="H419" i="6"/>
  <c r="C419" i="6"/>
  <c r="B419" i="6"/>
  <c r="A419" i="6"/>
  <c r="H418" i="6"/>
  <c r="C418" i="6"/>
  <c r="B418" i="6"/>
  <c r="A418" i="6"/>
  <c r="H417" i="6"/>
  <c r="H415" i="6" s="1"/>
  <c r="H414" i="6" s="1"/>
  <c r="C417" i="6"/>
  <c r="B417" i="6"/>
  <c r="A417" i="6"/>
  <c r="H416" i="6"/>
  <c r="C416" i="6"/>
  <c r="B416" i="6"/>
  <c r="A416" i="6"/>
  <c r="G415" i="6"/>
  <c r="G414" i="6" s="1"/>
  <c r="F415" i="6"/>
  <c r="E415" i="6"/>
  <c r="E414" i="6" s="1"/>
  <c r="D415" i="6"/>
  <c r="D414" i="6" s="1"/>
  <c r="B415" i="6"/>
  <c r="F414" i="6"/>
  <c r="C414" i="6"/>
  <c r="B414" i="6"/>
  <c r="A414" i="6"/>
  <c r="H413" i="6"/>
  <c r="G413" i="6"/>
  <c r="F413" i="6"/>
  <c r="E413" i="6"/>
  <c r="D413" i="6"/>
  <c r="C413" i="6"/>
  <c r="B413" i="6"/>
  <c r="A413" i="6"/>
  <c r="H412" i="6"/>
  <c r="G412" i="6"/>
  <c r="F412" i="6"/>
  <c r="E412" i="6"/>
  <c r="D412" i="6"/>
  <c r="C412" i="6"/>
  <c r="B412" i="6"/>
  <c r="A412" i="6"/>
  <c r="H411" i="6"/>
  <c r="H410" i="6" s="1"/>
  <c r="G411" i="6"/>
  <c r="G410" i="6" s="1"/>
  <c r="F411" i="6"/>
  <c r="F410" i="6" s="1"/>
  <c r="E411" i="6"/>
  <c r="D411" i="6"/>
  <c r="C411" i="6"/>
  <c r="B411" i="6"/>
  <c r="E410" i="6"/>
  <c r="D410" i="6"/>
  <c r="C410" i="6"/>
  <c r="B410" i="6"/>
  <c r="A410" i="6"/>
  <c r="H409" i="6"/>
  <c r="G409" i="6"/>
  <c r="F409" i="6"/>
  <c r="E409" i="6"/>
  <c r="D409" i="6"/>
  <c r="C409" i="6"/>
  <c r="B409" i="6"/>
  <c r="A409" i="6"/>
  <c r="H408" i="6"/>
  <c r="G408" i="6"/>
  <c r="F408" i="6"/>
  <c r="E408" i="6"/>
  <c r="D408" i="6"/>
  <c r="C408" i="6"/>
  <c r="B408" i="6"/>
  <c r="A408" i="6"/>
  <c r="H407" i="6"/>
  <c r="G407" i="6"/>
  <c r="F407" i="6"/>
  <c r="E407" i="6"/>
  <c r="D407" i="6"/>
  <c r="C407" i="6"/>
  <c r="B407" i="6"/>
  <c r="A407" i="6"/>
  <c r="H406" i="6"/>
  <c r="G406" i="6"/>
  <c r="F406" i="6"/>
  <c r="E406" i="6"/>
  <c r="D406" i="6"/>
  <c r="C406" i="6"/>
  <c r="B406" i="6"/>
  <c r="A406" i="6"/>
  <c r="H405" i="6"/>
  <c r="G405" i="6"/>
  <c r="F405" i="6"/>
  <c r="E405" i="6"/>
  <c r="D405" i="6"/>
  <c r="C405" i="6"/>
  <c r="B405" i="6"/>
  <c r="A405" i="6"/>
  <c r="H404" i="6"/>
  <c r="G404" i="6"/>
  <c r="F404" i="6"/>
  <c r="E404" i="6"/>
  <c r="D404" i="6"/>
  <c r="C404" i="6"/>
  <c r="B404" i="6"/>
  <c r="A404" i="6"/>
  <c r="H403" i="6"/>
  <c r="G403" i="6"/>
  <c r="F403" i="6"/>
  <c r="E403" i="6"/>
  <c r="D403" i="6"/>
  <c r="C403" i="6"/>
  <c r="B403" i="6"/>
  <c r="A403" i="6"/>
  <c r="H402" i="6"/>
  <c r="H401" i="6" s="1"/>
  <c r="G402" i="6"/>
  <c r="G401" i="6" s="1"/>
  <c r="F402" i="6"/>
  <c r="F401" i="6" s="1"/>
  <c r="E402" i="6"/>
  <c r="E401" i="6" s="1"/>
  <c r="D402" i="6"/>
  <c r="D401" i="6" s="1"/>
  <c r="C402" i="6"/>
  <c r="B402" i="6"/>
  <c r="C401" i="6"/>
  <c r="B401" i="6"/>
  <c r="A401" i="6"/>
  <c r="H400" i="6"/>
  <c r="G400" i="6"/>
  <c r="F400" i="6"/>
  <c r="E400" i="6"/>
  <c r="D400" i="6"/>
  <c r="C400" i="6"/>
  <c r="B400" i="6"/>
  <c r="A400" i="6"/>
  <c r="H399" i="6"/>
  <c r="G399" i="6"/>
  <c r="F399" i="6"/>
  <c r="E399" i="6"/>
  <c r="D399" i="6"/>
  <c r="C399" i="6"/>
  <c r="B399" i="6"/>
  <c r="A399" i="6"/>
  <c r="H398" i="6"/>
  <c r="G398" i="6"/>
  <c r="F398" i="6"/>
  <c r="E398" i="6"/>
  <c r="D398" i="6"/>
  <c r="C398" i="6"/>
  <c r="B398" i="6"/>
  <c r="A398" i="6"/>
  <c r="H397" i="6"/>
  <c r="G397" i="6"/>
  <c r="F397" i="6"/>
  <c r="E397" i="6"/>
  <c r="D397" i="6"/>
  <c r="C397" i="6"/>
  <c r="B397" i="6"/>
  <c r="A397" i="6"/>
  <c r="H396" i="6"/>
  <c r="G396" i="6"/>
  <c r="F396" i="6"/>
  <c r="E396" i="6"/>
  <c r="D396" i="6"/>
  <c r="C396" i="6"/>
  <c r="B396" i="6"/>
  <c r="A396" i="6"/>
  <c r="H395" i="6"/>
  <c r="G395" i="6"/>
  <c r="F395" i="6"/>
  <c r="E395" i="6"/>
  <c r="D395" i="6"/>
  <c r="C395" i="6"/>
  <c r="B395" i="6"/>
  <c r="A395" i="6"/>
  <c r="H394" i="6"/>
  <c r="H393" i="6" s="1"/>
  <c r="H392" i="6" s="1"/>
  <c r="G394" i="6"/>
  <c r="F394" i="6"/>
  <c r="E394" i="6"/>
  <c r="D394" i="6"/>
  <c r="C394" i="6"/>
  <c r="B394" i="6"/>
  <c r="A394" i="6"/>
  <c r="G393" i="6"/>
  <c r="G392" i="6" s="1"/>
  <c r="F393" i="6"/>
  <c r="E393" i="6"/>
  <c r="E392" i="6" s="1"/>
  <c r="D393" i="6"/>
  <c r="D392" i="6" s="1"/>
  <c r="C393" i="6"/>
  <c r="B393" i="6"/>
  <c r="A393" i="6"/>
  <c r="F392" i="6"/>
  <c r="C392" i="6"/>
  <c r="B392" i="6"/>
  <c r="A392" i="6"/>
  <c r="H391" i="6"/>
  <c r="G391" i="6"/>
  <c r="F391" i="6"/>
  <c r="E391" i="6"/>
  <c r="D391" i="6"/>
  <c r="C391" i="6"/>
  <c r="B391" i="6"/>
  <c r="A391" i="6"/>
  <c r="H390" i="6"/>
  <c r="H389" i="6" s="1"/>
  <c r="G390" i="6"/>
  <c r="F390" i="6"/>
  <c r="E390" i="6"/>
  <c r="D390" i="6"/>
  <c r="C390" i="6"/>
  <c r="B390" i="6"/>
  <c r="A390" i="6"/>
  <c r="G389" i="6"/>
  <c r="F389" i="6"/>
  <c r="E389" i="6"/>
  <c r="D389" i="6"/>
  <c r="C389" i="6"/>
  <c r="B389" i="6"/>
  <c r="A389" i="6"/>
  <c r="H388" i="6"/>
  <c r="G388" i="6"/>
  <c r="F388" i="6"/>
  <c r="E388" i="6"/>
  <c r="D388" i="6"/>
  <c r="C388" i="6"/>
  <c r="B388" i="6"/>
  <c r="A388" i="6"/>
  <c r="C387" i="6"/>
  <c r="B387" i="6"/>
  <c r="A387" i="6"/>
  <c r="H386" i="6"/>
  <c r="G386" i="6"/>
  <c r="F386" i="6"/>
  <c r="E386" i="6"/>
  <c r="D386" i="6"/>
  <c r="C386" i="6"/>
  <c r="B386" i="6"/>
  <c r="A386" i="6"/>
  <c r="H385" i="6"/>
  <c r="C385" i="6"/>
  <c r="B385" i="6"/>
  <c r="A385" i="6"/>
  <c r="H384" i="6"/>
  <c r="C384" i="6"/>
  <c r="B384" i="6"/>
  <c r="A384" i="6"/>
  <c r="H383" i="6"/>
  <c r="H382" i="6" s="1"/>
  <c r="H381" i="6" s="1"/>
  <c r="C383" i="6"/>
  <c r="B383" i="6"/>
  <c r="A383" i="6"/>
  <c r="G382" i="6"/>
  <c r="G381" i="6" s="1"/>
  <c r="F382" i="6"/>
  <c r="E382" i="6"/>
  <c r="E381" i="6" s="1"/>
  <c r="D382" i="6"/>
  <c r="D381" i="6" s="1"/>
  <c r="B382" i="6"/>
  <c r="A382" i="6"/>
  <c r="F381" i="6"/>
  <c r="B381" i="6"/>
  <c r="A381" i="6"/>
  <c r="H380" i="6"/>
  <c r="G380" i="6"/>
  <c r="F380" i="6"/>
  <c r="E380" i="6"/>
  <c r="D380" i="6"/>
  <c r="H379" i="6"/>
  <c r="G379" i="6"/>
  <c r="F379" i="6"/>
  <c r="E379" i="6"/>
  <c r="D379" i="6"/>
  <c r="H378" i="6"/>
  <c r="G378" i="6"/>
  <c r="F378" i="6"/>
  <c r="E378" i="6"/>
  <c r="D378" i="6"/>
  <c r="H377" i="6"/>
  <c r="G377" i="6"/>
  <c r="F377" i="6"/>
  <c r="E377" i="6"/>
  <c r="D377" i="6"/>
  <c r="H376" i="6"/>
  <c r="G376" i="6"/>
  <c r="F376" i="6"/>
  <c r="E376" i="6"/>
  <c r="D376" i="6"/>
  <c r="H375" i="6"/>
  <c r="G375" i="6"/>
  <c r="F375" i="6"/>
  <c r="E375" i="6"/>
  <c r="D375" i="6"/>
  <c r="H374" i="6"/>
  <c r="G374" i="6"/>
  <c r="F374" i="6"/>
  <c r="E374" i="6"/>
  <c r="D374" i="6"/>
  <c r="H373" i="6"/>
  <c r="G373" i="6"/>
  <c r="F373" i="6"/>
  <c r="E373" i="6"/>
  <c r="D373" i="6"/>
  <c r="H372" i="6"/>
  <c r="G372" i="6"/>
  <c r="F372" i="6"/>
  <c r="E372" i="6"/>
  <c r="D372" i="6"/>
  <c r="H371" i="6"/>
  <c r="G371" i="6"/>
  <c r="F371" i="6"/>
  <c r="E371" i="6"/>
  <c r="D371" i="6"/>
  <c r="H370" i="6"/>
  <c r="G370" i="6"/>
  <c r="F370" i="6"/>
  <c r="E370" i="6"/>
  <c r="D370" i="6"/>
  <c r="H369" i="6"/>
  <c r="G369" i="6"/>
  <c r="F369" i="6"/>
  <c r="E369" i="6"/>
  <c r="D369" i="6"/>
  <c r="H368" i="6"/>
  <c r="G368" i="6"/>
  <c r="F368" i="6"/>
  <c r="E368" i="6"/>
  <c r="D368" i="6"/>
  <c r="H367" i="6"/>
  <c r="G367" i="6"/>
  <c r="F367" i="6"/>
  <c r="E367" i="6"/>
  <c r="D367" i="6"/>
  <c r="H366" i="6"/>
  <c r="G366" i="6"/>
  <c r="F366" i="6"/>
  <c r="E366" i="6"/>
  <c r="D366" i="6"/>
  <c r="H365" i="6"/>
  <c r="G365" i="6"/>
  <c r="F365" i="6"/>
  <c r="E365" i="6"/>
  <c r="D365" i="6"/>
  <c r="H364" i="6"/>
  <c r="G364" i="6"/>
  <c r="F364" i="6"/>
  <c r="E364" i="6"/>
  <c r="D364" i="6"/>
  <c r="H363" i="6"/>
  <c r="G363" i="6"/>
  <c r="F363" i="6"/>
  <c r="E363" i="6"/>
  <c r="H361" i="6"/>
  <c r="C361" i="6"/>
  <c r="B361" i="6"/>
  <c r="A361" i="6"/>
  <c r="G360" i="6"/>
  <c r="G359" i="6" s="1"/>
  <c r="F360" i="6"/>
  <c r="F359" i="6" s="1"/>
  <c r="E360" i="6"/>
  <c r="E359" i="6" s="1"/>
  <c r="D360" i="6"/>
  <c r="D359" i="6" s="1"/>
  <c r="B360" i="6"/>
  <c r="A360" i="6"/>
  <c r="B359" i="6"/>
  <c r="A359" i="6"/>
  <c r="H358" i="6"/>
  <c r="C358" i="6"/>
  <c r="B358" i="6"/>
  <c r="A358" i="6"/>
  <c r="C357" i="6"/>
  <c r="B357" i="6"/>
  <c r="H356" i="6"/>
  <c r="H352" i="6" s="1"/>
  <c r="H351" i="6" s="1"/>
  <c r="C356" i="6"/>
  <c r="B356" i="6"/>
  <c r="H355" i="6"/>
  <c r="C355" i="6"/>
  <c r="B355" i="6"/>
  <c r="A355" i="6"/>
  <c r="H354" i="6"/>
  <c r="C354" i="6"/>
  <c r="B354" i="6"/>
  <c r="A354" i="6"/>
  <c r="H353" i="6"/>
  <c r="C353" i="6"/>
  <c r="B353" i="6"/>
  <c r="A353" i="6"/>
  <c r="G352" i="6"/>
  <c r="F352" i="6"/>
  <c r="F351" i="6" s="1"/>
  <c r="E352" i="6"/>
  <c r="E351" i="6" s="1"/>
  <c r="D352" i="6"/>
  <c r="C352" i="6"/>
  <c r="B352" i="6"/>
  <c r="A352" i="6"/>
  <c r="G351" i="6"/>
  <c r="D351" i="6"/>
  <c r="C351" i="6"/>
  <c r="B351" i="6"/>
  <c r="A351" i="6"/>
  <c r="H350" i="6"/>
  <c r="G350" i="6"/>
  <c r="F350" i="6"/>
  <c r="E350" i="6"/>
  <c r="D350" i="6"/>
  <c r="C350" i="6"/>
  <c r="B350" i="6"/>
  <c r="A350" i="6"/>
  <c r="H349" i="6"/>
  <c r="H348" i="6" s="1"/>
  <c r="H347" i="6" s="1"/>
  <c r="G349" i="6"/>
  <c r="F349" i="6"/>
  <c r="E349" i="6"/>
  <c r="D349" i="6"/>
  <c r="C349" i="6"/>
  <c r="B349" i="6"/>
  <c r="A349" i="6"/>
  <c r="I348" i="6"/>
  <c r="G348" i="6"/>
  <c r="G347" i="6" s="1"/>
  <c r="F348" i="6"/>
  <c r="F347" i="6" s="1"/>
  <c r="E348" i="6"/>
  <c r="E347" i="6" s="1"/>
  <c r="D348" i="6"/>
  <c r="D347" i="6" s="1"/>
  <c r="C348" i="6"/>
  <c r="B348" i="6"/>
  <c r="C347" i="6"/>
  <c r="B347" i="6"/>
  <c r="A347" i="6"/>
  <c r="H346" i="6"/>
  <c r="G346" i="6"/>
  <c r="E346" i="6"/>
  <c r="D346" i="6"/>
  <c r="C346" i="6"/>
  <c r="B346" i="6"/>
  <c r="A346" i="6"/>
  <c r="H345" i="6"/>
  <c r="G345" i="6"/>
  <c r="E345" i="6"/>
  <c r="D345" i="6"/>
  <c r="C345" i="6"/>
  <c r="B345" i="6"/>
  <c r="A345" i="6"/>
  <c r="I344" i="6"/>
  <c r="G344" i="6"/>
  <c r="F344" i="6"/>
  <c r="E344" i="6"/>
  <c r="D344" i="6"/>
  <c r="C344" i="6"/>
  <c r="B344" i="6"/>
  <c r="A344" i="6"/>
  <c r="H343" i="6"/>
  <c r="G343" i="6"/>
  <c r="F343" i="6"/>
  <c r="E343" i="6"/>
  <c r="D343" i="6"/>
  <c r="C343" i="6"/>
  <c r="B343" i="6"/>
  <c r="A343" i="6"/>
  <c r="H342" i="6"/>
  <c r="G342" i="6"/>
  <c r="F342" i="6"/>
  <c r="E342" i="6"/>
  <c r="D342" i="6"/>
  <c r="C342" i="6"/>
  <c r="B342" i="6"/>
  <c r="A342" i="6"/>
  <c r="H341" i="6"/>
  <c r="G341" i="6"/>
  <c r="G340" i="6" s="1"/>
  <c r="F341" i="6"/>
  <c r="F340" i="6" s="1"/>
  <c r="E341" i="6"/>
  <c r="E340" i="6" s="1"/>
  <c r="D341" i="6"/>
  <c r="C341" i="6"/>
  <c r="B341" i="6"/>
  <c r="I340" i="6"/>
  <c r="D340" i="6"/>
  <c r="C340" i="6"/>
  <c r="B340" i="6"/>
  <c r="A340" i="6"/>
  <c r="H339" i="6"/>
  <c r="H338" i="6" s="1"/>
  <c r="H337" i="6" s="1"/>
  <c r="G339" i="6"/>
  <c r="F339" i="6"/>
  <c r="E339" i="6"/>
  <c r="D339" i="6"/>
  <c r="C339" i="6"/>
  <c r="B339" i="6"/>
  <c r="A339" i="6"/>
  <c r="G338" i="6"/>
  <c r="G337" i="6" s="1"/>
  <c r="F338" i="6"/>
  <c r="F337" i="6" s="1"/>
  <c r="E338" i="6"/>
  <c r="D338" i="6"/>
  <c r="C338" i="6"/>
  <c r="B338" i="6"/>
  <c r="E337" i="6"/>
  <c r="D337" i="6"/>
  <c r="C337" i="6"/>
  <c r="B337" i="6"/>
  <c r="A337" i="6"/>
  <c r="H336" i="6"/>
  <c r="C336" i="6"/>
  <c r="B336" i="6"/>
  <c r="A336" i="6"/>
  <c r="H335" i="6"/>
  <c r="C335" i="6"/>
  <c r="B335" i="6"/>
  <c r="A335" i="6"/>
  <c r="H334" i="6"/>
  <c r="C334" i="6"/>
  <c r="B334" i="6"/>
  <c r="A334" i="6"/>
  <c r="H333" i="6"/>
  <c r="H332" i="6" s="1"/>
  <c r="C333" i="6"/>
  <c r="B333" i="6"/>
  <c r="A333" i="6"/>
  <c r="G332" i="6"/>
  <c r="F332" i="6"/>
  <c r="E332" i="6"/>
  <c r="D332" i="6"/>
  <c r="C332" i="6"/>
  <c r="B332" i="6"/>
  <c r="A332" i="6"/>
  <c r="G331" i="6"/>
  <c r="F331" i="6"/>
  <c r="E331" i="6"/>
  <c r="D331" i="6"/>
  <c r="H331" i="6" s="1"/>
  <c r="C331" i="6"/>
  <c r="B331" i="6"/>
  <c r="A331" i="6"/>
  <c r="G330" i="6"/>
  <c r="F330" i="6"/>
  <c r="E330" i="6"/>
  <c r="D330" i="6"/>
  <c r="H330" i="6" s="1"/>
  <c r="C330" i="6"/>
  <c r="B330" i="6"/>
  <c r="A330" i="6"/>
  <c r="G329" i="6"/>
  <c r="F329" i="6"/>
  <c r="E329" i="6"/>
  <c r="D329" i="6"/>
  <c r="H329" i="6" s="1"/>
  <c r="C329" i="6"/>
  <c r="B329" i="6"/>
  <c r="A329" i="6"/>
  <c r="G328" i="6"/>
  <c r="F328" i="6"/>
  <c r="E328" i="6"/>
  <c r="D328" i="6"/>
  <c r="H328" i="6" s="1"/>
  <c r="C328" i="6"/>
  <c r="B328" i="6"/>
  <c r="A328" i="6"/>
  <c r="C327" i="6"/>
  <c r="B327" i="6"/>
  <c r="A327" i="6"/>
  <c r="C326" i="6"/>
  <c r="B326" i="6"/>
  <c r="A326" i="6"/>
  <c r="G325" i="6"/>
  <c r="F325" i="6"/>
  <c r="H325" i="6" s="1"/>
  <c r="E325" i="6"/>
  <c r="D325" i="6"/>
  <c r="C325" i="6"/>
  <c r="B325" i="6"/>
  <c r="A325" i="6"/>
  <c r="C324" i="6"/>
  <c r="B324" i="6"/>
  <c r="A324" i="6"/>
  <c r="H323" i="6"/>
  <c r="G323" i="6"/>
  <c r="F323" i="6"/>
  <c r="E323" i="6"/>
  <c r="E322" i="6" s="1"/>
  <c r="E321" i="6" s="1"/>
  <c r="D323" i="6"/>
  <c r="B323" i="6"/>
  <c r="A323" i="6"/>
  <c r="G322" i="6"/>
  <c r="G321" i="6" s="1"/>
  <c r="D322" i="6"/>
  <c r="D321" i="6" s="1"/>
  <c r="B322" i="6"/>
  <c r="C321" i="6"/>
  <c r="B321" i="6"/>
  <c r="A321" i="6"/>
  <c r="C320" i="6"/>
  <c r="B320" i="6"/>
  <c r="H319" i="6"/>
  <c r="G319" i="6"/>
  <c r="F319" i="6"/>
  <c r="E319" i="6"/>
  <c r="D319" i="6"/>
  <c r="C319" i="6"/>
  <c r="B319" i="6"/>
  <c r="A319" i="6"/>
  <c r="G318" i="6"/>
  <c r="F318" i="6"/>
  <c r="E318" i="6"/>
  <c r="D318" i="6"/>
  <c r="H318" i="6" s="1"/>
  <c r="H316" i="6" s="1"/>
  <c r="H315" i="6" s="1"/>
  <c r="C318" i="6"/>
  <c r="B318" i="6"/>
  <c r="A318" i="6"/>
  <c r="H317" i="6"/>
  <c r="G317" i="6"/>
  <c r="F317" i="6"/>
  <c r="E317" i="6"/>
  <c r="D317" i="6"/>
  <c r="C317" i="6"/>
  <c r="B317" i="6"/>
  <c r="A317" i="6"/>
  <c r="G316" i="6"/>
  <c r="G315" i="6" s="1"/>
  <c r="F316" i="6"/>
  <c r="F315" i="6" s="1"/>
  <c r="E316" i="6"/>
  <c r="E315" i="6" s="1"/>
  <c r="D316" i="6"/>
  <c r="D315" i="6" s="1"/>
  <c r="C316" i="6"/>
  <c r="C315" i="6"/>
  <c r="B315" i="6"/>
  <c r="A315" i="6"/>
  <c r="G314" i="6"/>
  <c r="H314" i="6" s="1"/>
  <c r="F314" i="6"/>
  <c r="E314" i="6"/>
  <c r="D314" i="6"/>
  <c r="C314" i="6"/>
  <c r="B314" i="6"/>
  <c r="A314" i="6"/>
  <c r="G313" i="6"/>
  <c r="H313" i="6" s="1"/>
  <c r="F313" i="6"/>
  <c r="E313" i="6"/>
  <c r="D313" i="6"/>
  <c r="C313" i="6"/>
  <c r="B313" i="6"/>
  <c r="A313" i="6"/>
  <c r="G312" i="6"/>
  <c r="H312" i="6" s="1"/>
  <c r="H311" i="6" s="1"/>
  <c r="H310" i="6" s="1"/>
  <c r="F312" i="6"/>
  <c r="E312" i="6"/>
  <c r="D312" i="6"/>
  <c r="C312" i="6"/>
  <c r="B312" i="6"/>
  <c r="A312" i="6"/>
  <c r="G311" i="6"/>
  <c r="G310" i="6" s="1"/>
  <c r="F311" i="6"/>
  <c r="F310" i="6" s="1"/>
  <c r="E311" i="6"/>
  <c r="E310" i="6" s="1"/>
  <c r="D311" i="6"/>
  <c r="D310" i="6" s="1"/>
  <c r="C311" i="6"/>
  <c r="B311" i="6"/>
  <c r="C310" i="6"/>
  <c r="B310" i="6"/>
  <c r="A310" i="6"/>
  <c r="G309" i="6"/>
  <c r="F309" i="6"/>
  <c r="H309" i="6" s="1"/>
  <c r="E309" i="6"/>
  <c r="D309" i="6"/>
  <c r="C309" i="6"/>
  <c r="B309" i="6"/>
  <c r="A309" i="6"/>
  <c r="G308" i="6"/>
  <c r="F308" i="6"/>
  <c r="H308" i="6" s="1"/>
  <c r="E308" i="6"/>
  <c r="D308" i="6"/>
  <c r="C308" i="6"/>
  <c r="B308" i="6"/>
  <c r="A308" i="6"/>
  <c r="G307" i="6"/>
  <c r="F307" i="6"/>
  <c r="F306" i="6" s="1"/>
  <c r="E307" i="6"/>
  <c r="E306" i="6" s="1"/>
  <c r="D307" i="6"/>
  <c r="D306" i="6" s="1"/>
  <c r="C307" i="6"/>
  <c r="B307" i="6"/>
  <c r="G306" i="6"/>
  <c r="C306" i="6"/>
  <c r="B306" i="6"/>
  <c r="A306" i="6"/>
  <c r="C305" i="6"/>
  <c r="B305" i="6"/>
  <c r="A305" i="6"/>
  <c r="H304" i="6"/>
  <c r="C304" i="6"/>
  <c r="B304" i="6"/>
  <c r="A304" i="6"/>
  <c r="H303" i="6"/>
  <c r="C303" i="6"/>
  <c r="B303" i="6"/>
  <c r="A303" i="6"/>
  <c r="H302" i="6"/>
  <c r="H301" i="6" s="1"/>
  <c r="G302" i="6"/>
  <c r="G301" i="6" s="1"/>
  <c r="F302" i="6"/>
  <c r="F301" i="6" s="1"/>
  <c r="E302" i="6"/>
  <c r="E301" i="6" s="1"/>
  <c r="D302" i="6"/>
  <c r="C302" i="6"/>
  <c r="B302" i="6"/>
  <c r="D301" i="6"/>
  <c r="C301" i="6"/>
  <c r="B301" i="6"/>
  <c r="A301" i="6"/>
  <c r="G300" i="6"/>
  <c r="F300" i="6"/>
  <c r="E300" i="6"/>
  <c r="D300" i="6"/>
  <c r="D299" i="6" s="1"/>
  <c r="C300" i="6"/>
  <c r="G299" i="6"/>
  <c r="F299" i="6"/>
  <c r="E299" i="6"/>
  <c r="C299" i="6"/>
  <c r="B299" i="6"/>
  <c r="G298" i="6"/>
  <c r="F298" i="6"/>
  <c r="E298" i="6"/>
  <c r="D298" i="6"/>
  <c r="C298" i="6"/>
  <c r="B298" i="6"/>
  <c r="A298" i="6"/>
  <c r="B297" i="6"/>
  <c r="A297" i="6"/>
  <c r="B296" i="6"/>
  <c r="C295" i="6"/>
  <c r="B295" i="6"/>
  <c r="A295" i="6"/>
  <c r="B294" i="6"/>
  <c r="A294" i="6"/>
  <c r="H292" i="6"/>
  <c r="H291" i="6" s="1"/>
  <c r="H290" i="6" s="1"/>
  <c r="C292" i="6"/>
  <c r="B292" i="6"/>
  <c r="A292" i="6"/>
  <c r="G291" i="6"/>
  <c r="G290" i="6" s="1"/>
  <c r="F291" i="6"/>
  <c r="F290" i="6" s="1"/>
  <c r="E291" i="6"/>
  <c r="E290" i="6" s="1"/>
  <c r="D291" i="6"/>
  <c r="C291" i="6"/>
  <c r="B291" i="6"/>
  <c r="D290" i="6"/>
  <c r="C290" i="6"/>
  <c r="B290" i="6"/>
  <c r="A290" i="6"/>
  <c r="H289" i="6"/>
  <c r="G289" i="6"/>
  <c r="E289" i="6"/>
  <c r="D289" i="6"/>
  <c r="C289" i="6"/>
  <c r="B289" i="6"/>
  <c r="A289" i="6"/>
  <c r="G288" i="6"/>
  <c r="H288" i="6" s="1"/>
  <c r="E288" i="6"/>
  <c r="D288" i="6"/>
  <c r="C288" i="6"/>
  <c r="B288" i="6"/>
  <c r="A288" i="6"/>
  <c r="G287" i="6"/>
  <c r="E287" i="6"/>
  <c r="H287" i="6" s="1"/>
  <c r="D287" i="6"/>
  <c r="C287" i="6"/>
  <c r="B287" i="6"/>
  <c r="A287" i="6"/>
  <c r="H286" i="6"/>
  <c r="G286" i="6"/>
  <c r="E286" i="6"/>
  <c r="D286" i="6"/>
  <c r="C286" i="6"/>
  <c r="B286" i="6"/>
  <c r="A286" i="6"/>
  <c r="G285" i="6"/>
  <c r="G284" i="6" s="1"/>
  <c r="F285" i="6"/>
  <c r="D285" i="6"/>
  <c r="D284" i="6" s="1"/>
  <c r="D283" i="6" s="1"/>
  <c r="C285" i="6"/>
  <c r="B285" i="6"/>
  <c r="F284" i="6"/>
  <c r="C284" i="6"/>
  <c r="B284" i="6"/>
  <c r="A284" i="6"/>
  <c r="C283" i="6"/>
  <c r="B283" i="6"/>
  <c r="A283" i="6"/>
  <c r="G282" i="6"/>
  <c r="G280" i="6" s="1"/>
  <c r="E282" i="6"/>
  <c r="E280" i="6" s="1"/>
  <c r="D282" i="6"/>
  <c r="C282" i="6"/>
  <c r="B282" i="6"/>
  <c r="A282" i="6"/>
  <c r="G281" i="6"/>
  <c r="F281" i="6"/>
  <c r="E281" i="6"/>
  <c r="D281" i="6"/>
  <c r="H281" i="6" s="1"/>
  <c r="C281" i="6"/>
  <c r="B281" i="6"/>
  <c r="A281" i="6"/>
  <c r="F280" i="6"/>
  <c r="F279" i="6" s="1"/>
  <c r="F277" i="6" s="1"/>
  <c r="D280" i="6"/>
  <c r="D279" i="6" s="1"/>
  <c r="C280" i="6"/>
  <c r="B280" i="6"/>
  <c r="A280" i="6"/>
  <c r="C279" i="6"/>
  <c r="B279" i="6"/>
  <c r="A279" i="6"/>
  <c r="B278" i="6"/>
  <c r="C277" i="6"/>
  <c r="B277" i="6"/>
  <c r="A277" i="6"/>
  <c r="H276" i="6"/>
  <c r="C276" i="6"/>
  <c r="B276" i="6"/>
  <c r="A276" i="6"/>
  <c r="H275" i="6"/>
  <c r="H274" i="6" s="1"/>
  <c r="C275" i="6"/>
  <c r="B275" i="6"/>
  <c r="A275" i="6"/>
  <c r="I274" i="6"/>
  <c r="I271" i="6" s="1"/>
  <c r="I266" i="6" s="1"/>
  <c r="G274" i="6"/>
  <c r="F274" i="6"/>
  <c r="E274" i="6"/>
  <c r="D274" i="6"/>
  <c r="C274" i="6"/>
  <c r="B274" i="6"/>
  <c r="A274" i="6"/>
  <c r="B273" i="6"/>
  <c r="G272" i="6"/>
  <c r="F272" i="6"/>
  <c r="E272" i="6"/>
  <c r="E271" i="6" s="1"/>
  <c r="D272" i="6"/>
  <c r="C272" i="6"/>
  <c r="B272" i="6"/>
  <c r="A272" i="6"/>
  <c r="G271" i="6"/>
  <c r="F271" i="6"/>
  <c r="C271" i="6"/>
  <c r="B271" i="6"/>
  <c r="A271" i="6"/>
  <c r="I270" i="6"/>
  <c r="H270" i="6"/>
  <c r="C270" i="6"/>
  <c r="B270" i="6"/>
  <c r="A270" i="6"/>
  <c r="G269" i="6"/>
  <c r="F269" i="6"/>
  <c r="F263" i="6" s="1"/>
  <c r="E269" i="6"/>
  <c r="E263" i="6" s="1"/>
  <c r="D269" i="6"/>
  <c r="D263" i="6" s="1"/>
  <c r="C269" i="6"/>
  <c r="B269" i="6"/>
  <c r="A269" i="6"/>
  <c r="H268" i="6"/>
  <c r="C268" i="6"/>
  <c r="B268" i="6"/>
  <c r="A268" i="6"/>
  <c r="H267" i="6"/>
  <c r="C267" i="6"/>
  <c r="B267" i="6"/>
  <c r="A267" i="6"/>
  <c r="H266" i="6"/>
  <c r="C266" i="6"/>
  <c r="B266" i="6"/>
  <c r="A266" i="6"/>
  <c r="H265" i="6"/>
  <c r="C265" i="6"/>
  <c r="B265" i="6"/>
  <c r="A265" i="6"/>
  <c r="H264" i="6"/>
  <c r="C264" i="6"/>
  <c r="B264" i="6"/>
  <c r="A264" i="6"/>
  <c r="G263" i="6"/>
  <c r="B263" i="6"/>
  <c r="A263" i="6"/>
  <c r="G262" i="6"/>
  <c r="F262" i="6"/>
  <c r="E262" i="6"/>
  <c r="D262" i="6"/>
  <c r="B262" i="6"/>
  <c r="A262" i="6"/>
  <c r="G261" i="6"/>
  <c r="F261" i="6"/>
  <c r="E261" i="6"/>
  <c r="E255" i="6" s="1"/>
  <c r="D261" i="6"/>
  <c r="C261" i="6"/>
  <c r="B261" i="6"/>
  <c r="A261" i="6"/>
  <c r="G260" i="6"/>
  <c r="F260" i="6"/>
  <c r="E260" i="6"/>
  <c r="D260" i="6"/>
  <c r="H260" i="6" s="1"/>
  <c r="C260" i="6"/>
  <c r="B260" i="6"/>
  <c r="A260" i="6"/>
  <c r="G259" i="6"/>
  <c r="F259" i="6"/>
  <c r="E259" i="6"/>
  <c r="D259" i="6"/>
  <c r="C259" i="6"/>
  <c r="B259" i="6"/>
  <c r="A259" i="6"/>
  <c r="G258" i="6"/>
  <c r="G257" i="6" s="1"/>
  <c r="G256" i="6" s="1"/>
  <c r="F258" i="6"/>
  <c r="F257" i="6" s="1"/>
  <c r="F256" i="6" s="1"/>
  <c r="B258" i="6"/>
  <c r="C257" i="6"/>
  <c r="B257" i="6"/>
  <c r="A257" i="6"/>
  <c r="I255" i="6"/>
  <c r="G255" i="6"/>
  <c r="F255" i="6"/>
  <c r="D255" i="6"/>
  <c r="B255" i="6"/>
  <c r="A255" i="6"/>
  <c r="C254" i="6"/>
  <c r="B254" i="6"/>
  <c r="A254" i="6"/>
  <c r="C253" i="6"/>
  <c r="B253" i="6"/>
  <c r="A253" i="6"/>
  <c r="G252" i="6"/>
  <c r="F252" i="6"/>
  <c r="E252" i="6"/>
  <c r="D252" i="6"/>
  <c r="C252" i="6"/>
  <c r="B252" i="6"/>
  <c r="A252" i="6"/>
  <c r="C251" i="6"/>
  <c r="B251" i="6"/>
  <c r="A251" i="6"/>
  <c r="C250" i="6"/>
  <c r="B250" i="6"/>
  <c r="A250" i="6"/>
  <c r="G249" i="6"/>
  <c r="F249" i="6"/>
  <c r="E249" i="6"/>
  <c r="D249" i="6"/>
  <c r="H249" i="6" s="1"/>
  <c r="C249" i="6"/>
  <c r="B249" i="6"/>
  <c r="A249" i="6"/>
  <c r="C248" i="6"/>
  <c r="B248" i="6"/>
  <c r="A248" i="6"/>
  <c r="C247" i="6"/>
  <c r="B247" i="6"/>
  <c r="A247" i="6"/>
  <c r="G246" i="6"/>
  <c r="F246" i="6"/>
  <c r="F237" i="6" s="1"/>
  <c r="E246" i="6"/>
  <c r="D246" i="6"/>
  <c r="C246" i="6"/>
  <c r="B246" i="6"/>
  <c r="A246" i="6"/>
  <c r="C245" i="6"/>
  <c r="B245" i="6"/>
  <c r="A245" i="6"/>
  <c r="C244" i="6"/>
  <c r="B244" i="6"/>
  <c r="A244" i="6"/>
  <c r="G243" i="6"/>
  <c r="F243" i="6"/>
  <c r="E243" i="6"/>
  <c r="D243" i="6"/>
  <c r="D237" i="6" s="1"/>
  <c r="C243" i="6"/>
  <c r="B243" i="6"/>
  <c r="A243" i="6"/>
  <c r="C242" i="6"/>
  <c r="B242" i="6"/>
  <c r="A242" i="6"/>
  <c r="C241" i="6"/>
  <c r="B241" i="6"/>
  <c r="A241" i="6"/>
  <c r="G240" i="6"/>
  <c r="F240" i="6"/>
  <c r="E240" i="6"/>
  <c r="D240" i="6"/>
  <c r="H240" i="6" s="1"/>
  <c r="C240" i="6"/>
  <c r="B240" i="6"/>
  <c r="A240" i="6"/>
  <c r="B239" i="6"/>
  <c r="A239" i="6"/>
  <c r="B238" i="6"/>
  <c r="A238" i="6"/>
  <c r="G237" i="6"/>
  <c r="C237" i="6"/>
  <c r="B237" i="6"/>
  <c r="A237" i="6"/>
  <c r="G236" i="6"/>
  <c r="F236" i="6"/>
  <c r="E236" i="6"/>
  <c r="D236" i="6"/>
  <c r="H236" i="6" s="1"/>
  <c r="C236" i="6"/>
  <c r="B236" i="6"/>
  <c r="A236" i="6"/>
  <c r="G235" i="6"/>
  <c r="G232" i="6" s="1"/>
  <c r="F235" i="6"/>
  <c r="F232" i="6" s="1"/>
  <c r="E235" i="6"/>
  <c r="D235" i="6"/>
  <c r="H235" i="6" s="1"/>
  <c r="C235" i="6"/>
  <c r="B235" i="6"/>
  <c r="A235" i="6"/>
  <c r="B234" i="6"/>
  <c r="H233" i="6"/>
  <c r="C233" i="6"/>
  <c r="B233" i="6"/>
  <c r="A233" i="6"/>
  <c r="I232" i="6"/>
  <c r="E232" i="6"/>
  <c r="D232" i="6"/>
  <c r="C232" i="6"/>
  <c r="B232" i="6"/>
  <c r="A232" i="6"/>
  <c r="G231" i="6"/>
  <c r="F231" i="6"/>
  <c r="E231" i="6"/>
  <c r="D231" i="6"/>
  <c r="H231" i="6" s="1"/>
  <c r="C231" i="6"/>
  <c r="B231" i="6"/>
  <c r="A231" i="6"/>
  <c r="G230" i="6"/>
  <c r="F230" i="6"/>
  <c r="E230" i="6"/>
  <c r="D230" i="6"/>
  <c r="H230" i="6" s="1"/>
  <c r="C230" i="6"/>
  <c r="B230" i="6"/>
  <c r="A230" i="6"/>
  <c r="G229" i="6"/>
  <c r="F229" i="6"/>
  <c r="E229" i="6"/>
  <c r="D229" i="6"/>
  <c r="H229" i="6" s="1"/>
  <c r="C229" i="6"/>
  <c r="B229" i="6"/>
  <c r="A229" i="6"/>
  <c r="G228" i="6"/>
  <c r="F228" i="6"/>
  <c r="E228" i="6"/>
  <c r="D228" i="6"/>
  <c r="H228" i="6" s="1"/>
  <c r="C228" i="6"/>
  <c r="B228" i="6"/>
  <c r="A228" i="6"/>
  <c r="G227" i="6"/>
  <c r="F227" i="6"/>
  <c r="E227" i="6"/>
  <c r="D227" i="6"/>
  <c r="D222" i="6" s="1"/>
  <c r="C227" i="6"/>
  <c r="B227" i="6"/>
  <c r="A227" i="6"/>
  <c r="C226" i="6"/>
  <c r="B226" i="6"/>
  <c r="A226" i="6"/>
  <c r="C225" i="6"/>
  <c r="B225" i="6"/>
  <c r="A225" i="6"/>
  <c r="C224" i="6"/>
  <c r="B224" i="6"/>
  <c r="A224" i="6"/>
  <c r="C223" i="6"/>
  <c r="B223" i="6"/>
  <c r="A223" i="6"/>
  <c r="I222" i="6"/>
  <c r="G222" i="6"/>
  <c r="F222" i="6"/>
  <c r="E222" i="6"/>
  <c r="C222" i="6"/>
  <c r="B222" i="6"/>
  <c r="A222" i="6"/>
  <c r="H221" i="6"/>
  <c r="C221" i="6"/>
  <c r="B221" i="6"/>
  <c r="A221" i="6"/>
  <c r="H220" i="6"/>
  <c r="C220" i="6"/>
  <c r="B220" i="6"/>
  <c r="A220" i="6"/>
  <c r="H219" i="6"/>
  <c r="C219" i="6"/>
  <c r="B219" i="6"/>
  <c r="A219" i="6"/>
  <c r="H218" i="6"/>
  <c r="C218" i="6"/>
  <c r="B218" i="6"/>
  <c r="A218" i="6"/>
  <c r="H217" i="6"/>
  <c r="H216" i="6" s="1"/>
  <c r="C217" i="6"/>
  <c r="B217" i="6"/>
  <c r="A217" i="6"/>
  <c r="I216" i="6"/>
  <c r="G216" i="6"/>
  <c r="F216" i="6"/>
  <c r="E216" i="6"/>
  <c r="D216" i="6"/>
  <c r="C216" i="6"/>
  <c r="B216" i="6"/>
  <c r="A216" i="6"/>
  <c r="C215" i="6"/>
  <c r="B215" i="6"/>
  <c r="A215" i="6"/>
  <c r="C214" i="6"/>
  <c r="C256" i="6" s="1"/>
  <c r="B214" i="6"/>
  <c r="B256" i="6" s="1"/>
  <c r="C213" i="6"/>
  <c r="B213" i="6"/>
  <c r="A213" i="6"/>
  <c r="C212" i="6"/>
  <c r="B212" i="6"/>
  <c r="A212" i="6"/>
  <c r="B209" i="6"/>
  <c r="A209" i="6"/>
  <c r="G208" i="6"/>
  <c r="F208" i="6"/>
  <c r="E208" i="6"/>
  <c r="D208" i="6"/>
  <c r="H208" i="6" s="1"/>
  <c r="H207" i="6" s="1"/>
  <c r="H206" i="6" s="1"/>
  <c r="C208" i="6"/>
  <c r="B208" i="6"/>
  <c r="A208" i="6"/>
  <c r="G207" i="6"/>
  <c r="G206" i="6" s="1"/>
  <c r="F207" i="6"/>
  <c r="F206" i="6" s="1"/>
  <c r="E207" i="6"/>
  <c r="D207" i="6"/>
  <c r="D206" i="6" s="1"/>
  <c r="C207" i="6"/>
  <c r="B207" i="6"/>
  <c r="A207" i="6"/>
  <c r="E206" i="6"/>
  <c r="C206" i="6"/>
  <c r="B206" i="6"/>
  <c r="A206" i="6"/>
  <c r="G205" i="6"/>
  <c r="F205" i="6"/>
  <c r="E205" i="6"/>
  <c r="D205" i="6"/>
  <c r="H205" i="6" s="1"/>
  <c r="H204" i="6" s="1"/>
  <c r="H203" i="6" s="1"/>
  <c r="C205" i="6"/>
  <c r="B205" i="6"/>
  <c r="A205" i="6"/>
  <c r="G204" i="6"/>
  <c r="G203" i="6" s="1"/>
  <c r="F204" i="6"/>
  <c r="F203" i="6" s="1"/>
  <c r="E204" i="6"/>
  <c r="D204" i="6"/>
  <c r="D203" i="6" s="1"/>
  <c r="C204" i="6"/>
  <c r="B204" i="6"/>
  <c r="A204" i="6"/>
  <c r="E203" i="6"/>
  <c r="C203" i="6"/>
  <c r="B203" i="6"/>
  <c r="A203" i="6"/>
  <c r="I202" i="6"/>
  <c r="C202" i="6"/>
  <c r="B202" i="6"/>
  <c r="A202" i="6"/>
  <c r="H200" i="6"/>
  <c r="G200" i="6"/>
  <c r="E200" i="6"/>
  <c r="D200" i="6"/>
  <c r="C200" i="6"/>
  <c r="B200" i="6"/>
  <c r="A200" i="6"/>
  <c r="G199" i="6"/>
  <c r="F199" i="6"/>
  <c r="E199" i="6"/>
  <c r="D199" i="6"/>
  <c r="H199" i="6" s="1"/>
  <c r="C199" i="6"/>
  <c r="B199" i="6"/>
  <c r="A199" i="6"/>
  <c r="G198" i="6"/>
  <c r="G196" i="6" s="1"/>
  <c r="G195" i="6" s="1"/>
  <c r="G194" i="6" s="1"/>
  <c r="G193" i="6" s="1"/>
  <c r="F198" i="6"/>
  <c r="E198" i="6"/>
  <c r="D198" i="6"/>
  <c r="C198" i="6"/>
  <c r="B198" i="6"/>
  <c r="A198" i="6"/>
  <c r="G197" i="6"/>
  <c r="F197" i="6"/>
  <c r="F196" i="6" s="1"/>
  <c r="E197" i="6"/>
  <c r="D197" i="6"/>
  <c r="C197" i="6"/>
  <c r="B197" i="6"/>
  <c r="A197" i="6"/>
  <c r="E196" i="6"/>
  <c r="E195" i="6" s="1"/>
  <c r="E194" i="6" s="1"/>
  <c r="E193" i="6" s="1"/>
  <c r="D196" i="6"/>
  <c r="D195" i="6" s="1"/>
  <c r="D194" i="6" s="1"/>
  <c r="D193" i="6" s="1"/>
  <c r="C196" i="6"/>
  <c r="B196" i="6"/>
  <c r="A196" i="6"/>
  <c r="C195" i="6"/>
  <c r="B195" i="6"/>
  <c r="A195" i="6"/>
  <c r="C193" i="6"/>
  <c r="B193" i="6"/>
  <c r="A193" i="6"/>
  <c r="G192" i="6"/>
  <c r="F192" i="6"/>
  <c r="E192" i="6"/>
  <c r="D192" i="6"/>
  <c r="D191" i="6" s="1"/>
  <c r="C192" i="6"/>
  <c r="B192" i="6"/>
  <c r="G191" i="6"/>
  <c r="G190" i="6" s="1"/>
  <c r="F191" i="6"/>
  <c r="F190" i="6" s="1"/>
  <c r="E191" i="6"/>
  <c r="E190" i="6" s="1"/>
  <c r="C190" i="6"/>
  <c r="B190" i="6"/>
  <c r="A190" i="6"/>
  <c r="H189" i="6"/>
  <c r="C189" i="6"/>
  <c r="B189" i="6"/>
  <c r="A189" i="6"/>
  <c r="H188" i="6"/>
  <c r="C188" i="6"/>
  <c r="B188" i="6"/>
  <c r="A188" i="6"/>
  <c r="G187" i="6"/>
  <c r="F187" i="6"/>
  <c r="E187" i="6"/>
  <c r="D187" i="6"/>
  <c r="H187" i="6" s="1"/>
  <c r="C187" i="6"/>
  <c r="B187" i="6"/>
  <c r="A187" i="6"/>
  <c r="G186" i="6"/>
  <c r="G185" i="6" s="1"/>
  <c r="F186" i="6"/>
  <c r="F171" i="6" s="1"/>
  <c r="E186" i="6"/>
  <c r="E185" i="6" s="1"/>
  <c r="D186" i="6"/>
  <c r="D185" i="6" s="1"/>
  <c r="C186" i="6"/>
  <c r="B186" i="6"/>
  <c r="C185" i="6"/>
  <c r="B185" i="6"/>
  <c r="A185" i="6"/>
  <c r="G184" i="6"/>
  <c r="E184" i="6"/>
  <c r="D184" i="6"/>
  <c r="H184" i="6" s="1"/>
  <c r="C184" i="6"/>
  <c r="B184" i="6"/>
  <c r="A184" i="6"/>
  <c r="G183" i="6"/>
  <c r="E183" i="6"/>
  <c r="D183" i="6"/>
  <c r="H183" i="6" s="1"/>
  <c r="C183" i="6"/>
  <c r="B183" i="6"/>
  <c r="A183" i="6"/>
  <c r="G182" i="6"/>
  <c r="E182" i="6"/>
  <c r="D182" i="6"/>
  <c r="H182" i="6" s="1"/>
  <c r="C182" i="6"/>
  <c r="B182" i="6"/>
  <c r="A182" i="6"/>
  <c r="H181" i="6"/>
  <c r="G181" i="6"/>
  <c r="E181" i="6"/>
  <c r="D181" i="6"/>
  <c r="C181" i="6"/>
  <c r="B181" i="6"/>
  <c r="A181" i="6"/>
  <c r="G180" i="6"/>
  <c r="E180" i="6"/>
  <c r="D180" i="6"/>
  <c r="H180" i="6" s="1"/>
  <c r="C180" i="6"/>
  <c r="B180" i="6"/>
  <c r="A180" i="6"/>
  <c r="G179" i="6"/>
  <c r="E179" i="6"/>
  <c r="D179" i="6"/>
  <c r="H179" i="6" s="1"/>
  <c r="C179" i="6"/>
  <c r="B179" i="6"/>
  <c r="A179" i="6"/>
  <c r="G178" i="6"/>
  <c r="E178" i="6"/>
  <c r="D178" i="6"/>
  <c r="H178" i="6" s="1"/>
  <c r="C178" i="6"/>
  <c r="B178" i="6"/>
  <c r="A178" i="6"/>
  <c r="H177" i="6"/>
  <c r="G177" i="6"/>
  <c r="E177" i="6"/>
  <c r="D177" i="6"/>
  <c r="C177" i="6"/>
  <c r="B177" i="6"/>
  <c r="A177" i="6"/>
  <c r="G176" i="6"/>
  <c r="G173" i="6" s="1"/>
  <c r="E176" i="6"/>
  <c r="D176" i="6"/>
  <c r="H176" i="6" s="1"/>
  <c r="C176" i="6"/>
  <c r="B176" i="6"/>
  <c r="A176" i="6"/>
  <c r="G175" i="6"/>
  <c r="E175" i="6"/>
  <c r="E173" i="6" s="1"/>
  <c r="D175" i="6"/>
  <c r="H175" i="6" s="1"/>
  <c r="C175" i="6"/>
  <c r="B175" i="6"/>
  <c r="A175" i="6"/>
  <c r="G174" i="6"/>
  <c r="E174" i="6"/>
  <c r="D174" i="6"/>
  <c r="H174" i="6" s="1"/>
  <c r="C174" i="6"/>
  <c r="B174" i="6"/>
  <c r="A174" i="6"/>
  <c r="F173" i="6"/>
  <c r="F172" i="6" s="1"/>
  <c r="D173" i="6"/>
  <c r="D172" i="6" s="1"/>
  <c r="C173" i="6"/>
  <c r="B173" i="6"/>
  <c r="A173" i="6"/>
  <c r="C172" i="6"/>
  <c r="B172" i="6"/>
  <c r="A172" i="6"/>
  <c r="B171" i="6"/>
  <c r="B170" i="6"/>
  <c r="C169" i="6"/>
  <c r="B169" i="6"/>
  <c r="I168" i="6"/>
  <c r="C168" i="6"/>
  <c r="B168" i="6"/>
  <c r="A168" i="6"/>
  <c r="G167" i="6"/>
  <c r="F167" i="6"/>
  <c r="E167" i="6"/>
  <c r="D167" i="6"/>
  <c r="H167" i="6" s="1"/>
  <c r="C167" i="6"/>
  <c r="B167" i="6"/>
  <c r="A167" i="6"/>
  <c r="G166" i="6"/>
  <c r="F166" i="6"/>
  <c r="E166" i="6"/>
  <c r="D166" i="6"/>
  <c r="H166" i="6" s="1"/>
  <c r="C166" i="6"/>
  <c r="B166" i="6"/>
  <c r="A166" i="6"/>
  <c r="G165" i="6"/>
  <c r="G164" i="6" s="1"/>
  <c r="G163" i="6" s="1"/>
  <c r="F165" i="6"/>
  <c r="E165" i="6"/>
  <c r="E164" i="6" s="1"/>
  <c r="E163" i="6" s="1"/>
  <c r="D165" i="6"/>
  <c r="H165" i="6" s="1"/>
  <c r="C165" i="6"/>
  <c r="B165" i="6"/>
  <c r="A165" i="6"/>
  <c r="F164" i="6"/>
  <c r="D164" i="6"/>
  <c r="C164" i="6"/>
  <c r="B164" i="6"/>
  <c r="F163" i="6"/>
  <c r="D163" i="6"/>
  <c r="C163" i="6"/>
  <c r="B163" i="6"/>
  <c r="A163" i="6"/>
  <c r="H162" i="6"/>
  <c r="H161" i="6" s="1"/>
  <c r="C162" i="6"/>
  <c r="B162" i="6"/>
  <c r="A162" i="6"/>
  <c r="I161" i="6"/>
  <c r="G161" i="6"/>
  <c r="F161" i="6"/>
  <c r="E161" i="6"/>
  <c r="D161" i="6"/>
  <c r="C161" i="6"/>
  <c r="B161" i="6"/>
  <c r="A161" i="6"/>
  <c r="H160" i="6"/>
  <c r="C160" i="6"/>
  <c r="B160" i="6"/>
  <c r="A160" i="6"/>
  <c r="H159" i="6"/>
  <c r="C159" i="6"/>
  <c r="B159" i="6"/>
  <c r="A159" i="6"/>
  <c r="H158" i="6"/>
  <c r="G158" i="6"/>
  <c r="G157" i="6" s="1"/>
  <c r="F158" i="6"/>
  <c r="E158" i="6"/>
  <c r="E157" i="6" s="1"/>
  <c r="E156" i="6" s="1"/>
  <c r="D158" i="6"/>
  <c r="C158" i="6"/>
  <c r="B158" i="6"/>
  <c r="F157" i="6"/>
  <c r="D157" i="6"/>
  <c r="C157" i="6"/>
  <c r="B157" i="6"/>
  <c r="A157" i="6"/>
  <c r="F156" i="6"/>
  <c r="D156" i="6"/>
  <c r="C156" i="6"/>
  <c r="B156" i="6"/>
  <c r="A156" i="6"/>
  <c r="H155" i="6"/>
  <c r="H154" i="6" s="1"/>
  <c r="H153" i="6" s="1"/>
  <c r="C155" i="6"/>
  <c r="B155" i="6"/>
  <c r="A155" i="6"/>
  <c r="I154" i="6"/>
  <c r="I153" i="6" s="1"/>
  <c r="G154" i="6"/>
  <c r="G153" i="6" s="1"/>
  <c r="F154" i="6"/>
  <c r="E154" i="6"/>
  <c r="E153" i="6" s="1"/>
  <c r="D154" i="6"/>
  <c r="D153" i="6" s="1"/>
  <c r="C154" i="6"/>
  <c r="B154" i="6"/>
  <c r="A154" i="6"/>
  <c r="F153" i="6"/>
  <c r="C153" i="6"/>
  <c r="B153" i="6"/>
  <c r="A153" i="6"/>
  <c r="G152" i="6"/>
  <c r="F152" i="6"/>
  <c r="E152" i="6"/>
  <c r="D152" i="6"/>
  <c r="H152" i="6" s="1"/>
  <c r="C152" i="6"/>
  <c r="B152" i="6"/>
  <c r="A152" i="6"/>
  <c r="G151" i="6"/>
  <c r="F151" i="6"/>
  <c r="E151" i="6"/>
  <c r="D151" i="6"/>
  <c r="H151" i="6" s="1"/>
  <c r="C151" i="6"/>
  <c r="B151" i="6"/>
  <c r="A151" i="6"/>
  <c r="G150" i="6"/>
  <c r="F150" i="6"/>
  <c r="E150" i="6"/>
  <c r="D150" i="6"/>
  <c r="C150" i="6"/>
  <c r="B150" i="6"/>
  <c r="A150" i="6"/>
  <c r="G149" i="6"/>
  <c r="F149" i="6"/>
  <c r="E149" i="6"/>
  <c r="D149" i="6"/>
  <c r="H149" i="6" s="1"/>
  <c r="C149" i="6"/>
  <c r="B149" i="6"/>
  <c r="A149" i="6"/>
  <c r="G148" i="6"/>
  <c r="F148" i="6"/>
  <c r="E148" i="6"/>
  <c r="D148" i="6"/>
  <c r="H148" i="6" s="1"/>
  <c r="C148" i="6"/>
  <c r="B148" i="6"/>
  <c r="A148" i="6"/>
  <c r="C147" i="6"/>
  <c r="B147" i="6"/>
  <c r="A147" i="6"/>
  <c r="C146" i="6"/>
  <c r="B146" i="6"/>
  <c r="A146" i="6"/>
  <c r="G145" i="6"/>
  <c r="F145" i="6"/>
  <c r="E145" i="6"/>
  <c r="D145" i="6"/>
  <c r="H145" i="6" s="1"/>
  <c r="C145" i="6"/>
  <c r="B145" i="6"/>
  <c r="A145" i="6"/>
  <c r="H144" i="6"/>
  <c r="C144" i="6"/>
  <c r="B144" i="6"/>
  <c r="H143" i="6"/>
  <c r="C143" i="6"/>
  <c r="B143" i="6"/>
  <c r="H142" i="6"/>
  <c r="C142" i="6"/>
  <c r="B142" i="6"/>
  <c r="A142" i="6"/>
  <c r="G141" i="6"/>
  <c r="F141" i="6"/>
  <c r="F136" i="6" s="1"/>
  <c r="F135" i="6" s="1"/>
  <c r="E141" i="6"/>
  <c r="D141" i="6"/>
  <c r="H141" i="6" s="1"/>
  <c r="C141" i="6"/>
  <c r="B141" i="6"/>
  <c r="A141" i="6"/>
  <c r="C140" i="6"/>
  <c r="B140" i="6"/>
  <c r="A140" i="6"/>
  <c r="C139" i="6"/>
  <c r="B139" i="6"/>
  <c r="A139" i="6"/>
  <c r="C138" i="6"/>
  <c r="B138" i="6"/>
  <c r="A138" i="6"/>
  <c r="G137" i="6"/>
  <c r="G136" i="6" s="1"/>
  <c r="G135" i="6" s="1"/>
  <c r="F137" i="6"/>
  <c r="E137" i="6"/>
  <c r="E136" i="6" s="1"/>
  <c r="E135" i="6" s="1"/>
  <c r="D137" i="6"/>
  <c r="H137" i="6" s="1"/>
  <c r="C137" i="6"/>
  <c r="B137" i="6"/>
  <c r="A137" i="6"/>
  <c r="I136" i="6"/>
  <c r="D136" i="6"/>
  <c r="D135" i="6" s="1"/>
  <c r="C136" i="6"/>
  <c r="B136" i="6"/>
  <c r="A136" i="6"/>
  <c r="I135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G131" i="6"/>
  <c r="F131" i="6"/>
  <c r="E131" i="6"/>
  <c r="D131" i="6"/>
  <c r="H131" i="6" s="1"/>
  <c r="C131" i="6"/>
  <c r="B131" i="6"/>
  <c r="A131" i="6"/>
  <c r="C130" i="6"/>
  <c r="B130" i="6"/>
  <c r="A130" i="6"/>
  <c r="C129" i="6"/>
  <c r="B129" i="6"/>
  <c r="A129" i="6"/>
  <c r="G128" i="6"/>
  <c r="F128" i="6"/>
  <c r="E128" i="6"/>
  <c r="D128" i="6"/>
  <c r="H128" i="6" s="1"/>
  <c r="C128" i="6"/>
  <c r="B128" i="6"/>
  <c r="A128" i="6"/>
  <c r="G127" i="6"/>
  <c r="F127" i="6"/>
  <c r="E127" i="6"/>
  <c r="D127" i="6"/>
  <c r="H127" i="6" s="1"/>
  <c r="C127" i="6"/>
  <c r="B127" i="6"/>
  <c r="A127" i="6"/>
  <c r="G126" i="6"/>
  <c r="F126" i="6"/>
  <c r="E126" i="6"/>
  <c r="D126" i="6"/>
  <c r="D122" i="6" s="1"/>
  <c r="D121" i="6" s="1"/>
  <c r="C126" i="6"/>
  <c r="B126" i="6"/>
  <c r="A126" i="6"/>
  <c r="C125" i="6"/>
  <c r="B125" i="6"/>
  <c r="A125" i="6"/>
  <c r="C124" i="6"/>
  <c r="B124" i="6"/>
  <c r="A124" i="6"/>
  <c r="G123" i="6"/>
  <c r="F123" i="6"/>
  <c r="H123" i="6" s="1"/>
  <c r="D123" i="6"/>
  <c r="C123" i="6"/>
  <c r="B123" i="6"/>
  <c r="A123" i="6"/>
  <c r="I122" i="6"/>
  <c r="G122" i="6"/>
  <c r="G121" i="6" s="1"/>
  <c r="F122" i="6"/>
  <c r="F121" i="6" s="1"/>
  <c r="E122" i="6"/>
  <c r="C122" i="6"/>
  <c r="B122" i="6"/>
  <c r="A122" i="6"/>
  <c r="I121" i="6"/>
  <c r="E121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H117" i="6"/>
  <c r="C117" i="6"/>
  <c r="B117" i="6"/>
  <c r="A117" i="6"/>
  <c r="B116" i="6"/>
  <c r="A116" i="6"/>
  <c r="G115" i="6"/>
  <c r="F115" i="6"/>
  <c r="F114" i="6" s="1"/>
  <c r="F113" i="6" s="1"/>
  <c r="E115" i="6"/>
  <c r="D115" i="6"/>
  <c r="H115" i="6" s="1"/>
  <c r="C115" i="6"/>
  <c r="B115" i="6"/>
  <c r="A115" i="6"/>
  <c r="I114" i="6"/>
  <c r="I113" i="6" s="1"/>
  <c r="G114" i="6"/>
  <c r="G113" i="6" s="1"/>
  <c r="E114" i="6"/>
  <c r="E113" i="6" s="1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G109" i="6"/>
  <c r="G108" i="6" s="1"/>
  <c r="G107" i="6" s="1"/>
  <c r="F109" i="6"/>
  <c r="E109" i="6"/>
  <c r="E108" i="6" s="1"/>
  <c r="E107" i="6" s="1"/>
  <c r="D109" i="6"/>
  <c r="H109" i="6" s="1"/>
  <c r="H108" i="6" s="1"/>
  <c r="H107" i="6" s="1"/>
  <c r="C109" i="6"/>
  <c r="B109" i="6"/>
  <c r="A109" i="6"/>
  <c r="I108" i="6"/>
  <c r="F108" i="6"/>
  <c r="F107" i="6" s="1"/>
  <c r="D108" i="6"/>
  <c r="D107" i="6" s="1"/>
  <c r="C108" i="6"/>
  <c r="B108" i="6"/>
  <c r="A108" i="6"/>
  <c r="I107" i="6"/>
  <c r="C107" i="6"/>
  <c r="B107" i="6"/>
  <c r="A107" i="6"/>
  <c r="I101" i="6"/>
  <c r="H101" i="6"/>
  <c r="G101" i="6"/>
  <c r="F101" i="6"/>
  <c r="E101" i="6"/>
  <c r="D101" i="6"/>
  <c r="B101" i="6"/>
  <c r="A101" i="6"/>
  <c r="I100" i="6"/>
  <c r="H100" i="6"/>
  <c r="G100" i="6"/>
  <c r="F100" i="6"/>
  <c r="E100" i="6"/>
  <c r="D100" i="6"/>
  <c r="C100" i="6"/>
  <c r="B100" i="6"/>
  <c r="A100" i="6"/>
  <c r="H99" i="6"/>
  <c r="G99" i="6"/>
  <c r="E99" i="6"/>
  <c r="D99" i="6"/>
  <c r="C99" i="6"/>
  <c r="B99" i="6"/>
  <c r="A99" i="6"/>
  <c r="G98" i="6"/>
  <c r="G96" i="6" s="1"/>
  <c r="G95" i="6" s="1"/>
  <c r="E98" i="6"/>
  <c r="D98" i="6"/>
  <c r="H98" i="6" s="1"/>
  <c r="C98" i="6"/>
  <c r="B98" i="6"/>
  <c r="A98" i="6"/>
  <c r="G97" i="6"/>
  <c r="E97" i="6"/>
  <c r="E96" i="6" s="1"/>
  <c r="E95" i="6" s="1"/>
  <c r="D97" i="6"/>
  <c r="C97" i="6"/>
  <c r="B97" i="6"/>
  <c r="A97" i="6"/>
  <c r="I96" i="6"/>
  <c r="I95" i="6" s="1"/>
  <c r="F96" i="6"/>
  <c r="D96" i="6"/>
  <c r="B96" i="6"/>
  <c r="A96" i="6"/>
  <c r="F95" i="6"/>
  <c r="D95" i="6"/>
  <c r="C95" i="6"/>
  <c r="B95" i="6"/>
  <c r="A95" i="6"/>
  <c r="G94" i="6"/>
  <c r="F94" i="6"/>
  <c r="H94" i="6" s="1"/>
  <c r="H93" i="6" s="1"/>
  <c r="H92" i="6" s="1"/>
  <c r="E94" i="6"/>
  <c r="C94" i="6"/>
  <c r="B94" i="6"/>
  <c r="A94" i="6"/>
  <c r="I93" i="6"/>
  <c r="G93" i="6"/>
  <c r="F93" i="6"/>
  <c r="E93" i="6"/>
  <c r="E92" i="6" s="1"/>
  <c r="D93" i="6"/>
  <c r="B93" i="6"/>
  <c r="A93" i="6"/>
  <c r="I92" i="6"/>
  <c r="G92" i="6"/>
  <c r="F92" i="6"/>
  <c r="D92" i="6"/>
  <c r="B92" i="6"/>
  <c r="A92" i="6"/>
  <c r="G91" i="6"/>
  <c r="F91" i="6"/>
  <c r="E91" i="6"/>
  <c r="D91" i="6"/>
  <c r="H91" i="6" s="1"/>
  <c r="A91" i="6"/>
  <c r="G90" i="6"/>
  <c r="E90" i="6"/>
  <c r="D90" i="6"/>
  <c r="H90" i="6" s="1"/>
  <c r="C90" i="6"/>
  <c r="B90" i="6"/>
  <c r="A90" i="6"/>
  <c r="G89" i="6"/>
  <c r="E89" i="6"/>
  <c r="H89" i="6" s="1"/>
  <c r="D89" i="6"/>
  <c r="C89" i="6"/>
  <c r="B89" i="6"/>
  <c r="A89" i="6"/>
  <c r="G88" i="6"/>
  <c r="E88" i="6"/>
  <c r="D88" i="6"/>
  <c r="H88" i="6" s="1"/>
  <c r="C88" i="6"/>
  <c r="B88" i="6"/>
  <c r="A88" i="6"/>
  <c r="H87" i="6"/>
  <c r="G87" i="6"/>
  <c r="E87" i="6"/>
  <c r="D87" i="6"/>
  <c r="C87" i="6"/>
  <c r="B87" i="6"/>
  <c r="A87" i="6"/>
  <c r="G86" i="6"/>
  <c r="G85" i="6" s="1"/>
  <c r="G84" i="6" s="1"/>
  <c r="F86" i="6"/>
  <c r="E86" i="6"/>
  <c r="E85" i="6" s="1"/>
  <c r="E84" i="6" s="1"/>
  <c r="D86" i="6"/>
  <c r="H86" i="6" s="1"/>
  <c r="C86" i="6"/>
  <c r="B86" i="6"/>
  <c r="A86" i="6"/>
  <c r="I85" i="6"/>
  <c r="I84" i="6" s="1"/>
  <c r="F85" i="6"/>
  <c r="F84" i="6" s="1"/>
  <c r="D85" i="6"/>
  <c r="D84" i="6" s="1"/>
  <c r="C85" i="6"/>
  <c r="B85" i="6"/>
  <c r="A85" i="6"/>
  <c r="C84" i="6"/>
  <c r="B84" i="6"/>
  <c r="A84" i="6"/>
  <c r="G83" i="6"/>
  <c r="E83" i="6"/>
  <c r="D83" i="6"/>
  <c r="H83" i="6" s="1"/>
  <c r="C83" i="6"/>
  <c r="B83" i="6"/>
  <c r="A83" i="6"/>
  <c r="H82" i="6"/>
  <c r="G82" i="6"/>
  <c r="E82" i="6"/>
  <c r="E81" i="6" s="1"/>
  <c r="E80" i="6" s="1"/>
  <c r="D82" i="6"/>
  <c r="C82" i="6"/>
  <c r="B82" i="6"/>
  <c r="A82" i="6"/>
  <c r="I81" i="6"/>
  <c r="G81" i="6"/>
  <c r="G80" i="6" s="1"/>
  <c r="F81" i="6"/>
  <c r="F80" i="6" s="1"/>
  <c r="D81" i="6"/>
  <c r="D80" i="6" s="1"/>
  <c r="C81" i="6"/>
  <c r="B81" i="6"/>
  <c r="A81" i="6"/>
  <c r="I80" i="6"/>
  <c r="C80" i="6"/>
  <c r="B80" i="6"/>
  <c r="A80" i="6"/>
  <c r="H79" i="6"/>
  <c r="C79" i="6"/>
  <c r="B79" i="6"/>
  <c r="A79" i="6"/>
  <c r="H78" i="6"/>
  <c r="C78" i="6"/>
  <c r="B78" i="6"/>
  <c r="A78" i="6"/>
  <c r="G77" i="6"/>
  <c r="F77" i="6"/>
  <c r="E77" i="6"/>
  <c r="E76" i="6" s="1"/>
  <c r="E75" i="6" s="1"/>
  <c r="D77" i="6"/>
  <c r="H77" i="6" s="1"/>
  <c r="H76" i="6" s="1"/>
  <c r="H75" i="6" s="1"/>
  <c r="C77" i="6"/>
  <c r="B77" i="6"/>
  <c r="A77" i="6"/>
  <c r="I76" i="6"/>
  <c r="G76" i="6"/>
  <c r="F76" i="6"/>
  <c r="F75" i="6" s="1"/>
  <c r="D76" i="6"/>
  <c r="D75" i="6" s="1"/>
  <c r="B76" i="6"/>
  <c r="A76" i="6"/>
  <c r="I75" i="6"/>
  <c r="G75" i="6"/>
  <c r="C75" i="6"/>
  <c r="B75" i="6"/>
  <c r="A75" i="6"/>
  <c r="C74" i="6"/>
  <c r="B74" i="6"/>
  <c r="A74" i="6"/>
  <c r="G72" i="6"/>
  <c r="G71" i="6" s="1"/>
  <c r="G70" i="6" s="1"/>
  <c r="E72" i="6"/>
  <c r="H72" i="6" s="1"/>
  <c r="D72" i="6"/>
  <c r="C72" i="6"/>
  <c r="B72" i="6"/>
  <c r="A72" i="6"/>
  <c r="F71" i="6"/>
  <c r="E71" i="6"/>
  <c r="D71" i="6"/>
  <c r="H71" i="6" s="1"/>
  <c r="H70" i="6" s="1"/>
  <c r="C71" i="6"/>
  <c r="B71" i="6"/>
  <c r="A71" i="6"/>
  <c r="F70" i="6"/>
  <c r="E70" i="6"/>
  <c r="D70" i="6"/>
  <c r="C70" i="6"/>
  <c r="B70" i="6"/>
  <c r="A70" i="6"/>
  <c r="G69" i="6"/>
  <c r="G68" i="6" s="1"/>
  <c r="E69" i="6"/>
  <c r="D69" i="6"/>
  <c r="H69" i="6" s="1"/>
  <c r="C69" i="6"/>
  <c r="B69" i="6"/>
  <c r="A69" i="6"/>
  <c r="F68" i="6"/>
  <c r="F67" i="6" s="1"/>
  <c r="E68" i="6"/>
  <c r="E67" i="6" s="1"/>
  <c r="D68" i="6"/>
  <c r="C68" i="6"/>
  <c r="B68" i="6"/>
  <c r="G67" i="6"/>
  <c r="C67" i="6"/>
  <c r="B67" i="6"/>
  <c r="A67" i="6"/>
  <c r="G66" i="6"/>
  <c r="G65" i="6" s="1"/>
  <c r="G64" i="6" s="1"/>
  <c r="F66" i="6"/>
  <c r="E66" i="6"/>
  <c r="E65" i="6" s="1"/>
  <c r="E64" i="6" s="1"/>
  <c r="D66" i="6"/>
  <c r="D65" i="6" s="1"/>
  <c r="C66" i="6"/>
  <c r="B66" i="6"/>
  <c r="F65" i="6"/>
  <c r="C65" i="6"/>
  <c r="B65" i="6"/>
  <c r="C64" i="6"/>
  <c r="B64" i="6"/>
  <c r="A64" i="6"/>
  <c r="G63" i="6"/>
  <c r="G61" i="6" s="1"/>
  <c r="E63" i="6"/>
  <c r="D63" i="6"/>
  <c r="H63" i="6" s="1"/>
  <c r="C63" i="6"/>
  <c r="B63" i="6"/>
  <c r="A63" i="6"/>
  <c r="H62" i="6"/>
  <c r="G62" i="6"/>
  <c r="E62" i="6"/>
  <c r="D62" i="6"/>
  <c r="C62" i="6"/>
  <c r="B62" i="6"/>
  <c r="A62" i="6"/>
  <c r="I61" i="6"/>
  <c r="H61" i="6"/>
  <c r="F61" i="6"/>
  <c r="E61" i="6"/>
  <c r="C61" i="6"/>
  <c r="B61" i="6"/>
  <c r="I60" i="6"/>
  <c r="F60" i="6"/>
  <c r="E60" i="6"/>
  <c r="C60" i="6"/>
  <c r="B60" i="6"/>
  <c r="A60" i="6"/>
  <c r="I59" i="6"/>
  <c r="E59" i="6"/>
  <c r="C59" i="6"/>
  <c r="B59" i="6"/>
  <c r="I58" i="6"/>
  <c r="E58" i="6"/>
  <c r="C58" i="6"/>
  <c r="B58" i="6"/>
  <c r="A58" i="6"/>
  <c r="G57" i="6"/>
  <c r="F57" i="6"/>
  <c r="E57" i="6"/>
  <c r="D57" i="6"/>
  <c r="C57" i="6"/>
  <c r="B57" i="6"/>
  <c r="A57" i="6"/>
  <c r="G56" i="6"/>
  <c r="G55" i="6" s="1"/>
  <c r="F56" i="6"/>
  <c r="E56" i="6"/>
  <c r="E55" i="6" s="1"/>
  <c r="D56" i="6"/>
  <c r="C56" i="6"/>
  <c r="B56" i="6"/>
  <c r="F55" i="6"/>
  <c r="D55" i="6"/>
  <c r="C55" i="6"/>
  <c r="B55" i="6"/>
  <c r="A55" i="6"/>
  <c r="H53" i="6"/>
  <c r="G53" i="6"/>
  <c r="F53" i="6"/>
  <c r="E53" i="6"/>
  <c r="D53" i="6"/>
  <c r="C53" i="6"/>
  <c r="B53" i="6"/>
  <c r="A53" i="6"/>
  <c r="G51" i="6"/>
  <c r="F51" i="6"/>
  <c r="E51" i="6"/>
  <c r="D51" i="6"/>
  <c r="H51" i="6" s="1"/>
  <c r="G50" i="6"/>
  <c r="G46" i="6" s="1"/>
  <c r="G45" i="6" s="1"/>
  <c r="F50" i="6"/>
  <c r="E50" i="6"/>
  <c r="D50" i="6"/>
  <c r="A50" i="6"/>
  <c r="H49" i="6"/>
  <c r="A49" i="6"/>
  <c r="G48" i="6"/>
  <c r="F48" i="6"/>
  <c r="E48" i="6"/>
  <c r="D48" i="6"/>
  <c r="C48" i="6"/>
  <c r="B48" i="6"/>
  <c r="A48" i="6"/>
  <c r="G47" i="6"/>
  <c r="F47" i="6"/>
  <c r="E47" i="6"/>
  <c r="D47" i="6"/>
  <c r="H47" i="6" s="1"/>
  <c r="C47" i="6"/>
  <c r="B47" i="6"/>
  <c r="A47" i="6"/>
  <c r="F46" i="6"/>
  <c r="F45" i="6" s="1"/>
  <c r="E46" i="6"/>
  <c r="E45" i="6" s="1"/>
  <c r="D46" i="6"/>
  <c r="C46" i="6"/>
  <c r="B46" i="6"/>
  <c r="D45" i="6"/>
  <c r="C45" i="6"/>
  <c r="B45" i="6"/>
  <c r="A45" i="6"/>
  <c r="G44" i="6"/>
  <c r="F44" i="6"/>
  <c r="E44" i="6"/>
  <c r="D44" i="6"/>
  <c r="H44" i="6" s="1"/>
  <c r="C44" i="6"/>
  <c r="B44" i="6"/>
  <c r="A44" i="6"/>
  <c r="G43" i="6"/>
  <c r="F43" i="6"/>
  <c r="E43" i="6"/>
  <c r="D43" i="6"/>
  <c r="H43" i="6" s="1"/>
  <c r="H42" i="6" s="1"/>
  <c r="C43" i="6"/>
  <c r="B43" i="6"/>
  <c r="A43" i="6"/>
  <c r="G42" i="6"/>
  <c r="F42" i="6"/>
  <c r="E42" i="6"/>
  <c r="D42" i="6"/>
  <c r="D41" i="6" s="1"/>
  <c r="H41" i="6" s="1"/>
  <c r="C42" i="6"/>
  <c r="B42" i="6"/>
  <c r="G41" i="6"/>
  <c r="C41" i="6"/>
  <c r="B41" i="6"/>
  <c r="A41" i="6"/>
  <c r="G40" i="6"/>
  <c r="F40" i="6"/>
  <c r="E40" i="6"/>
  <c r="E38" i="6" s="1"/>
  <c r="E37" i="6" s="1"/>
  <c r="D40" i="6"/>
  <c r="H40" i="6" s="1"/>
  <c r="H38" i="6" s="1"/>
  <c r="H37" i="6" s="1"/>
  <c r="H39" i="6"/>
  <c r="C39" i="6"/>
  <c r="B39" i="6"/>
  <c r="A39" i="6"/>
  <c r="G38" i="6"/>
  <c r="G37" i="6" s="1"/>
  <c r="F38" i="6"/>
  <c r="D38" i="6"/>
  <c r="C38" i="6"/>
  <c r="B38" i="6"/>
  <c r="F37" i="6"/>
  <c r="D37" i="6"/>
  <c r="C37" i="6"/>
  <c r="B37" i="6"/>
  <c r="A37" i="6"/>
  <c r="H36" i="6"/>
  <c r="C36" i="6"/>
  <c r="B36" i="6"/>
  <c r="A36" i="6"/>
  <c r="H35" i="6"/>
  <c r="C35" i="6"/>
  <c r="B35" i="6"/>
  <c r="A35" i="6"/>
  <c r="H34" i="6"/>
  <c r="C34" i="6"/>
  <c r="B34" i="6"/>
  <c r="A34" i="6"/>
  <c r="H33" i="6"/>
  <c r="G33" i="6"/>
  <c r="G32" i="6" s="1"/>
  <c r="F33" i="6"/>
  <c r="F32" i="6" s="1"/>
  <c r="E33" i="6"/>
  <c r="D33" i="6"/>
  <c r="C33" i="6"/>
  <c r="B33" i="6"/>
  <c r="H32" i="6"/>
  <c r="E32" i="6"/>
  <c r="D32" i="6"/>
  <c r="C32" i="6"/>
  <c r="B32" i="6"/>
  <c r="A32" i="6"/>
  <c r="G31" i="6"/>
  <c r="F31" i="6"/>
  <c r="E31" i="6"/>
  <c r="D31" i="6"/>
  <c r="H31" i="6" s="1"/>
  <c r="C31" i="6"/>
  <c r="B31" i="6"/>
  <c r="A31" i="6"/>
  <c r="G30" i="6"/>
  <c r="F30" i="6"/>
  <c r="E30" i="6"/>
  <c r="D30" i="6"/>
  <c r="H30" i="6" s="1"/>
  <c r="C30" i="6"/>
  <c r="B30" i="6"/>
  <c r="A30" i="6"/>
  <c r="G29" i="6"/>
  <c r="F29" i="6"/>
  <c r="F28" i="6" s="1"/>
  <c r="F24" i="6" s="1"/>
  <c r="E29" i="6"/>
  <c r="E28" i="6" s="1"/>
  <c r="D29" i="6"/>
  <c r="C29" i="6"/>
  <c r="B29" i="6"/>
  <c r="G28" i="6"/>
  <c r="D28" i="6"/>
  <c r="C28" i="6"/>
  <c r="B28" i="6"/>
  <c r="A28" i="6"/>
  <c r="H27" i="6"/>
  <c r="G27" i="6"/>
  <c r="E27" i="6"/>
  <c r="D27" i="6"/>
  <c r="C27" i="6"/>
  <c r="B27" i="6"/>
  <c r="A27" i="6"/>
  <c r="I26" i="6"/>
  <c r="H26" i="6"/>
  <c r="H25" i="6" s="1"/>
  <c r="G26" i="6"/>
  <c r="F26" i="6"/>
  <c r="E26" i="6"/>
  <c r="D26" i="6"/>
  <c r="D25" i="6" s="1"/>
  <c r="D24" i="6" s="1"/>
  <c r="C26" i="6"/>
  <c r="B26" i="6"/>
  <c r="G25" i="6"/>
  <c r="F25" i="6"/>
  <c r="E25" i="6"/>
  <c r="C25" i="6"/>
  <c r="B25" i="6"/>
  <c r="A25" i="6"/>
  <c r="C24" i="6"/>
  <c r="B24" i="6"/>
  <c r="A24" i="6"/>
  <c r="I23" i="6"/>
  <c r="I494" i="6" s="1"/>
  <c r="C23" i="6"/>
  <c r="B23" i="6"/>
  <c r="A23" i="6"/>
  <c r="C22" i="6"/>
  <c r="B22" i="6"/>
  <c r="A22" i="6"/>
  <c r="C21" i="6"/>
  <c r="B21" i="6"/>
  <c r="A21" i="6"/>
  <c r="G20" i="6"/>
  <c r="F20" i="6"/>
  <c r="E20" i="6"/>
  <c r="E15" i="6" s="1"/>
  <c r="D20" i="6"/>
  <c r="H20" i="6" s="1"/>
  <c r="C20" i="6"/>
  <c r="B20" i="6"/>
  <c r="A20" i="6"/>
  <c r="C19" i="6"/>
  <c r="B19" i="6"/>
  <c r="A19" i="6"/>
  <c r="C18" i="6"/>
  <c r="B18" i="6"/>
  <c r="A18" i="6"/>
  <c r="C17" i="6"/>
  <c r="B17" i="6"/>
  <c r="A17" i="6"/>
  <c r="G16" i="6"/>
  <c r="F16" i="6"/>
  <c r="E16" i="6"/>
  <c r="D16" i="6"/>
  <c r="H16" i="6" s="1"/>
  <c r="H15" i="6" s="1"/>
  <c r="C16" i="6"/>
  <c r="B16" i="6"/>
  <c r="A16" i="6"/>
  <c r="G15" i="6"/>
  <c r="F15" i="6"/>
  <c r="D15" i="6"/>
  <c r="C15" i="6"/>
  <c r="B15" i="6"/>
  <c r="A15" i="6"/>
  <c r="G14" i="6"/>
  <c r="F14" i="6"/>
  <c r="E14" i="6"/>
  <c r="D14" i="6"/>
  <c r="H14" i="6" s="1"/>
  <c r="C14" i="6"/>
  <c r="B14" i="6"/>
  <c r="A14" i="6"/>
  <c r="G13" i="6"/>
  <c r="G9" i="6" s="1"/>
  <c r="G8" i="6" s="1"/>
  <c r="G7" i="6" s="1"/>
  <c r="G6" i="6" s="1"/>
  <c r="F13" i="6"/>
  <c r="F9" i="6" s="1"/>
  <c r="F8" i="6" s="1"/>
  <c r="F7" i="6" s="1"/>
  <c r="F6" i="6" s="1"/>
  <c r="E13" i="6"/>
  <c r="D13" i="6"/>
  <c r="H13" i="6" s="1"/>
  <c r="C13" i="6"/>
  <c r="B13" i="6"/>
  <c r="A13" i="6"/>
  <c r="C12" i="6"/>
  <c r="B12" i="6"/>
  <c r="A12" i="6"/>
  <c r="C11" i="6"/>
  <c r="B11" i="6"/>
  <c r="A11" i="6"/>
  <c r="G10" i="6"/>
  <c r="F10" i="6"/>
  <c r="E10" i="6"/>
  <c r="D10" i="6"/>
  <c r="H10" i="6" s="1"/>
  <c r="H9" i="6" s="1"/>
  <c r="H8" i="6" s="1"/>
  <c r="H7" i="6" s="1"/>
  <c r="H6" i="6" s="1"/>
  <c r="C10" i="6"/>
  <c r="B10" i="6"/>
  <c r="A10" i="6"/>
  <c r="E9" i="6"/>
  <c r="E8" i="6" s="1"/>
  <c r="E7" i="6" s="1"/>
  <c r="E6" i="6" s="1"/>
  <c r="D9" i="6"/>
  <c r="C9" i="6"/>
  <c r="B9" i="6"/>
  <c r="D8" i="6"/>
  <c r="C8" i="6"/>
  <c r="B8" i="6"/>
  <c r="A8" i="6"/>
  <c r="D7" i="6"/>
  <c r="C7" i="6"/>
  <c r="B7" i="6"/>
  <c r="A7" i="6"/>
  <c r="D6" i="6"/>
  <c r="C6" i="6"/>
  <c r="B6" i="6"/>
  <c r="A6" i="6"/>
  <c r="B4" i="6"/>
  <c r="K114" i="3"/>
  <c r="B114" i="3"/>
  <c r="B112" i="3"/>
  <c r="B110" i="3"/>
  <c r="G109" i="3"/>
  <c r="G110" i="3" s="1"/>
  <c r="B109" i="3"/>
  <c r="H108" i="3"/>
  <c r="B108" i="3"/>
  <c r="J107" i="3"/>
  <c r="I107" i="3"/>
  <c r="H107" i="3"/>
  <c r="G107" i="3"/>
  <c r="F107" i="3"/>
  <c r="E107" i="3"/>
  <c r="K107" i="3" s="1"/>
  <c r="I106" i="3"/>
  <c r="G106" i="3"/>
  <c r="E106" i="3"/>
  <c r="K106" i="3" s="1"/>
  <c r="J105" i="3"/>
  <c r="I105" i="3"/>
  <c r="H105" i="3"/>
  <c r="H102" i="3" s="1"/>
  <c r="G105" i="3"/>
  <c r="F105" i="3"/>
  <c r="E105" i="3"/>
  <c r="D105" i="3"/>
  <c r="C105" i="3"/>
  <c r="B105" i="3"/>
  <c r="A105" i="3"/>
  <c r="J104" i="3"/>
  <c r="I104" i="3"/>
  <c r="H104" i="3"/>
  <c r="G104" i="3"/>
  <c r="G102" i="3" s="1"/>
  <c r="F104" i="3"/>
  <c r="E104" i="3"/>
  <c r="D104" i="3"/>
  <c r="C104" i="3"/>
  <c r="B104" i="3"/>
  <c r="A104" i="3"/>
  <c r="J103" i="3"/>
  <c r="J102" i="3" s="1"/>
  <c r="I103" i="3"/>
  <c r="H103" i="3"/>
  <c r="G103" i="3"/>
  <c r="F103" i="3"/>
  <c r="F102" i="3" s="1"/>
  <c r="E103" i="3"/>
  <c r="D103" i="3"/>
  <c r="K103" i="3" s="1"/>
  <c r="C103" i="3"/>
  <c r="B103" i="3"/>
  <c r="A103" i="3"/>
  <c r="I102" i="3"/>
  <c r="C102" i="3"/>
  <c r="B102" i="3"/>
  <c r="J101" i="3"/>
  <c r="I101" i="3"/>
  <c r="H101" i="3"/>
  <c r="G101" i="3"/>
  <c r="K101" i="3" s="1"/>
  <c r="F101" i="3"/>
  <c r="E101" i="3"/>
  <c r="D101" i="3"/>
  <c r="C101" i="3"/>
  <c r="B101" i="3"/>
  <c r="A101" i="3"/>
  <c r="J100" i="3"/>
  <c r="I100" i="3"/>
  <c r="H100" i="3"/>
  <c r="G100" i="3"/>
  <c r="F100" i="3"/>
  <c r="F96" i="3" s="1"/>
  <c r="F95" i="3" s="1"/>
  <c r="E100" i="3"/>
  <c r="D100" i="3"/>
  <c r="C100" i="3"/>
  <c r="B100" i="3"/>
  <c r="A100" i="3"/>
  <c r="J99" i="3"/>
  <c r="I99" i="3"/>
  <c r="H99" i="3"/>
  <c r="G99" i="3"/>
  <c r="F99" i="3"/>
  <c r="E99" i="3"/>
  <c r="K99" i="3" s="1"/>
  <c r="D99" i="3"/>
  <c r="C99" i="3"/>
  <c r="B99" i="3"/>
  <c r="A99" i="3"/>
  <c r="J98" i="3"/>
  <c r="I98" i="3"/>
  <c r="H98" i="3"/>
  <c r="H96" i="3" s="1"/>
  <c r="G98" i="3"/>
  <c r="F98" i="3"/>
  <c r="E98" i="3"/>
  <c r="D98" i="3"/>
  <c r="C98" i="3"/>
  <c r="B98" i="3"/>
  <c r="A98" i="3"/>
  <c r="J97" i="3"/>
  <c r="I97" i="3"/>
  <c r="I96" i="3" s="1"/>
  <c r="H97" i="3"/>
  <c r="G97" i="3"/>
  <c r="F97" i="3"/>
  <c r="E97" i="3"/>
  <c r="E96" i="3" s="1"/>
  <c r="D97" i="3"/>
  <c r="C97" i="3"/>
  <c r="B97" i="3"/>
  <c r="A97" i="3"/>
  <c r="J96" i="3"/>
  <c r="J95" i="3" s="1"/>
  <c r="C96" i="3"/>
  <c r="B96" i="3"/>
  <c r="H95" i="3"/>
  <c r="C95" i="3"/>
  <c r="B95" i="3"/>
  <c r="B111" i="3" s="1"/>
  <c r="A95" i="3"/>
  <c r="B94" i="3"/>
  <c r="H93" i="3"/>
  <c r="H92" i="3" s="1"/>
  <c r="H91" i="3" s="1"/>
  <c r="C93" i="3"/>
  <c r="B93" i="3"/>
  <c r="C92" i="3"/>
  <c r="B92" i="3"/>
  <c r="B91" i="3"/>
  <c r="A91" i="3"/>
  <c r="C90" i="3"/>
  <c r="J89" i="3"/>
  <c r="I89" i="3"/>
  <c r="H89" i="3"/>
  <c r="G89" i="3"/>
  <c r="K89" i="3" s="1"/>
  <c r="K88" i="3" s="1"/>
  <c r="F89" i="3"/>
  <c r="E89" i="3"/>
  <c r="D89" i="3"/>
  <c r="C89" i="3"/>
  <c r="B89" i="3"/>
  <c r="A89" i="3"/>
  <c r="J88" i="3"/>
  <c r="I88" i="3"/>
  <c r="H88" i="3"/>
  <c r="F88" i="3"/>
  <c r="E88" i="3"/>
  <c r="E81" i="3" s="1"/>
  <c r="D88" i="3"/>
  <c r="C88" i="3"/>
  <c r="B88" i="3"/>
  <c r="C87" i="3"/>
  <c r="J86" i="3"/>
  <c r="I86" i="3"/>
  <c r="H86" i="3"/>
  <c r="G86" i="3"/>
  <c r="F86" i="3"/>
  <c r="E86" i="3"/>
  <c r="D86" i="3"/>
  <c r="K86" i="3" s="1"/>
  <c r="C86" i="3"/>
  <c r="B86" i="3"/>
  <c r="J85" i="3"/>
  <c r="I85" i="3"/>
  <c r="H85" i="3"/>
  <c r="G85" i="3"/>
  <c r="F85" i="3"/>
  <c r="F81" i="3" s="1"/>
  <c r="E85" i="3"/>
  <c r="D85" i="3"/>
  <c r="K85" i="3" s="1"/>
  <c r="C85" i="3"/>
  <c r="B85" i="3"/>
  <c r="B84" i="3"/>
  <c r="J83" i="3"/>
  <c r="I83" i="3"/>
  <c r="I82" i="3" s="1"/>
  <c r="H83" i="3"/>
  <c r="G83" i="3"/>
  <c r="F83" i="3"/>
  <c r="E83" i="3"/>
  <c r="E82" i="3" s="1"/>
  <c r="D83" i="3"/>
  <c r="C83" i="3"/>
  <c r="B83" i="3"/>
  <c r="A83" i="3"/>
  <c r="J82" i="3"/>
  <c r="H82" i="3"/>
  <c r="H81" i="3" s="1"/>
  <c r="H109" i="3" s="1"/>
  <c r="H110" i="3" s="1"/>
  <c r="G82" i="3"/>
  <c r="F82" i="3"/>
  <c r="D82" i="3"/>
  <c r="D81" i="3" s="1"/>
  <c r="B82" i="3"/>
  <c r="I81" i="3"/>
  <c r="G81" i="3"/>
  <c r="C81" i="3"/>
  <c r="B81" i="3"/>
  <c r="A81" i="3"/>
  <c r="C80" i="3"/>
  <c r="B80" i="3"/>
  <c r="K79" i="3"/>
  <c r="J79" i="3"/>
  <c r="I79" i="3"/>
  <c r="H79" i="3"/>
  <c r="F79" i="3"/>
  <c r="E79" i="3"/>
  <c r="D79" i="3"/>
  <c r="C79" i="3"/>
  <c r="B79" i="3"/>
  <c r="A79" i="3"/>
  <c r="K78" i="3"/>
  <c r="J78" i="3"/>
  <c r="I78" i="3"/>
  <c r="H78" i="3"/>
  <c r="F78" i="3"/>
  <c r="E78" i="3"/>
  <c r="D78" i="3"/>
  <c r="B78" i="3"/>
  <c r="A78" i="3"/>
  <c r="K77" i="3"/>
  <c r="J77" i="3"/>
  <c r="I77" i="3"/>
  <c r="H77" i="3"/>
  <c r="F77" i="3"/>
  <c r="E77" i="3"/>
  <c r="D77" i="3"/>
  <c r="B77" i="3"/>
  <c r="A77" i="3"/>
  <c r="K76" i="3"/>
  <c r="J76" i="3"/>
  <c r="I76" i="3"/>
  <c r="H76" i="3"/>
  <c r="F76" i="3"/>
  <c r="E76" i="3"/>
  <c r="D76" i="3"/>
  <c r="C76" i="3"/>
  <c r="B76" i="3"/>
  <c r="A76" i="3"/>
  <c r="K75" i="3"/>
  <c r="J75" i="3"/>
  <c r="I75" i="3"/>
  <c r="H75" i="3"/>
  <c r="F75" i="3"/>
  <c r="E75" i="3"/>
  <c r="D75" i="3"/>
  <c r="C75" i="3"/>
  <c r="B75" i="3"/>
  <c r="A75" i="3"/>
  <c r="K74" i="3"/>
  <c r="J74" i="3"/>
  <c r="I74" i="3"/>
  <c r="H74" i="3"/>
  <c r="F74" i="3"/>
  <c r="E74" i="3"/>
  <c r="D74" i="3"/>
  <c r="B74" i="3"/>
  <c r="A74" i="3"/>
  <c r="J72" i="3"/>
  <c r="J68" i="3" s="1"/>
  <c r="I72" i="3"/>
  <c r="H72" i="3"/>
  <c r="G72" i="3"/>
  <c r="F72" i="3"/>
  <c r="E72" i="3"/>
  <c r="D72" i="3"/>
  <c r="K72" i="3" s="1"/>
  <c r="C72" i="3"/>
  <c r="B72" i="3"/>
  <c r="J71" i="3"/>
  <c r="I71" i="3"/>
  <c r="H71" i="3"/>
  <c r="G71" i="3"/>
  <c r="F71" i="3"/>
  <c r="E71" i="3"/>
  <c r="D71" i="3"/>
  <c r="K71" i="3" s="1"/>
  <c r="C71" i="3"/>
  <c r="B71" i="3"/>
  <c r="C70" i="3"/>
  <c r="K69" i="3"/>
  <c r="J69" i="3"/>
  <c r="I69" i="3"/>
  <c r="H69" i="3"/>
  <c r="F69" i="3"/>
  <c r="F68" i="3" s="1"/>
  <c r="E69" i="3"/>
  <c r="D69" i="3"/>
  <c r="C69" i="3"/>
  <c r="B69" i="3"/>
  <c r="I68" i="3"/>
  <c r="I67" i="3" s="1"/>
  <c r="I53" i="3" s="1"/>
  <c r="I51" i="3" s="1"/>
  <c r="H68" i="3"/>
  <c r="H67" i="3" s="1"/>
  <c r="H53" i="3" s="1"/>
  <c r="H51" i="3" s="1"/>
  <c r="G68" i="3"/>
  <c r="E68" i="3"/>
  <c r="E67" i="3" s="1"/>
  <c r="E53" i="3" s="1"/>
  <c r="E51" i="3" s="1"/>
  <c r="D68" i="3"/>
  <c r="D67" i="3" s="1"/>
  <c r="D53" i="3" s="1"/>
  <c r="D51" i="3" s="1"/>
  <c r="C68" i="3"/>
  <c r="B68" i="3"/>
  <c r="J67" i="3"/>
  <c r="G67" i="3"/>
  <c r="F67" i="3"/>
  <c r="F53" i="3" s="1"/>
  <c r="B67" i="3"/>
  <c r="K66" i="3"/>
  <c r="K65" i="3" s="1"/>
  <c r="J66" i="3"/>
  <c r="I66" i="3"/>
  <c r="H66" i="3"/>
  <c r="E66" i="3"/>
  <c r="E65" i="3" s="1"/>
  <c r="J65" i="3"/>
  <c r="I65" i="3"/>
  <c r="H65" i="3"/>
  <c r="F65" i="3"/>
  <c r="D65" i="3"/>
  <c r="K64" i="3"/>
  <c r="J64" i="3"/>
  <c r="I64" i="3"/>
  <c r="H64" i="3"/>
  <c r="E64" i="3"/>
  <c r="I62" i="3"/>
  <c r="H62" i="3"/>
  <c r="K62" i="3" s="1"/>
  <c r="K61" i="3" s="1"/>
  <c r="J61" i="3"/>
  <c r="I61" i="3"/>
  <c r="H61" i="3"/>
  <c r="G61" i="3"/>
  <c r="F61" i="3"/>
  <c r="E61" i="3"/>
  <c r="D61" i="3"/>
  <c r="D63" i="3" s="1"/>
  <c r="C61" i="3"/>
  <c r="B61" i="3"/>
  <c r="A61" i="3"/>
  <c r="C60" i="3"/>
  <c r="J58" i="3"/>
  <c r="H58" i="3"/>
  <c r="J56" i="3"/>
  <c r="J55" i="3" s="1"/>
  <c r="J54" i="3" s="1"/>
  <c r="I56" i="3"/>
  <c r="H56" i="3"/>
  <c r="F56" i="3"/>
  <c r="E56" i="3"/>
  <c r="D56" i="3"/>
  <c r="I55" i="3"/>
  <c r="H55" i="3"/>
  <c r="F55" i="3"/>
  <c r="F54" i="3" s="1"/>
  <c r="E55" i="3"/>
  <c r="D55" i="3"/>
  <c r="I54" i="3"/>
  <c r="H54" i="3"/>
  <c r="E54" i="3"/>
  <c r="D54" i="3"/>
  <c r="J53" i="3"/>
  <c r="G53" i="3"/>
  <c r="I52" i="3"/>
  <c r="I108" i="3" s="1"/>
  <c r="H52" i="3"/>
  <c r="F52" i="3"/>
  <c r="E52" i="3"/>
  <c r="D52" i="3"/>
  <c r="B52" i="3"/>
  <c r="B54" i="3" s="1"/>
  <c r="C50" i="3"/>
  <c r="B50" i="3"/>
  <c r="G49" i="3"/>
  <c r="B49" i="3"/>
  <c r="K46" i="3"/>
  <c r="J46" i="3"/>
  <c r="J45" i="3" s="1"/>
  <c r="J44" i="3" s="1"/>
  <c r="I46" i="3"/>
  <c r="I45" i="3" s="1"/>
  <c r="H46" i="3"/>
  <c r="F46" i="3"/>
  <c r="E46" i="3"/>
  <c r="E45" i="3" s="1"/>
  <c r="E44" i="3" s="1"/>
  <c r="D46" i="3"/>
  <c r="D45" i="3" s="1"/>
  <c r="C46" i="3"/>
  <c r="B46" i="3"/>
  <c r="A46" i="3"/>
  <c r="K45" i="3"/>
  <c r="H45" i="3"/>
  <c r="H44" i="3" s="1"/>
  <c r="F45" i="3"/>
  <c r="F44" i="3" s="1"/>
  <c r="C45" i="3"/>
  <c r="B45" i="3"/>
  <c r="A45" i="3"/>
  <c r="I44" i="3"/>
  <c r="D44" i="3"/>
  <c r="C44" i="3"/>
  <c r="B44" i="3"/>
  <c r="K43" i="3"/>
  <c r="J43" i="3"/>
  <c r="J42" i="3" s="1"/>
  <c r="I43" i="3"/>
  <c r="H43" i="3"/>
  <c r="F43" i="3"/>
  <c r="E43" i="3"/>
  <c r="E42" i="3" s="1"/>
  <c r="D43" i="3"/>
  <c r="C43" i="3"/>
  <c r="B43" i="3"/>
  <c r="A43" i="3"/>
  <c r="K42" i="3"/>
  <c r="I42" i="3"/>
  <c r="H42" i="3"/>
  <c r="F42" i="3"/>
  <c r="D42" i="3"/>
  <c r="C42" i="3"/>
  <c r="B42" i="3"/>
  <c r="A42" i="3"/>
  <c r="K41" i="3"/>
  <c r="J41" i="3"/>
  <c r="J40" i="3" s="1"/>
  <c r="I41" i="3"/>
  <c r="H41" i="3"/>
  <c r="F41" i="3"/>
  <c r="E41" i="3"/>
  <c r="E40" i="3" s="1"/>
  <c r="D41" i="3"/>
  <c r="C41" i="3"/>
  <c r="B41" i="3"/>
  <c r="A41" i="3"/>
  <c r="K40" i="3"/>
  <c r="I40" i="3"/>
  <c r="H40" i="3"/>
  <c r="F40" i="3"/>
  <c r="D40" i="3"/>
  <c r="C40" i="3"/>
  <c r="B40" i="3"/>
  <c r="A40" i="3"/>
  <c r="K39" i="3"/>
  <c r="J39" i="3"/>
  <c r="J38" i="3" s="1"/>
  <c r="J37" i="3" s="1"/>
  <c r="I39" i="3"/>
  <c r="H39" i="3"/>
  <c r="F39" i="3"/>
  <c r="E39" i="3"/>
  <c r="E38" i="3" s="1"/>
  <c r="E37" i="3" s="1"/>
  <c r="D39" i="3"/>
  <c r="C39" i="3"/>
  <c r="B39" i="3"/>
  <c r="A39" i="3"/>
  <c r="K38" i="3"/>
  <c r="I38" i="3"/>
  <c r="H38" i="3"/>
  <c r="H37" i="3" s="1"/>
  <c r="F38" i="3"/>
  <c r="D38" i="3"/>
  <c r="C38" i="3"/>
  <c r="B38" i="3"/>
  <c r="A38" i="3"/>
  <c r="K37" i="3"/>
  <c r="I37" i="3"/>
  <c r="F37" i="3"/>
  <c r="D37" i="3"/>
  <c r="C37" i="3"/>
  <c r="B37" i="3"/>
  <c r="K36" i="3"/>
  <c r="K35" i="3" s="1"/>
  <c r="J36" i="3"/>
  <c r="I36" i="3"/>
  <c r="H36" i="3"/>
  <c r="G36" i="3"/>
  <c r="F36" i="3"/>
  <c r="E36" i="3"/>
  <c r="D36" i="3"/>
  <c r="C36" i="3"/>
  <c r="B36" i="3"/>
  <c r="A36" i="3"/>
  <c r="J35" i="3"/>
  <c r="I35" i="3"/>
  <c r="H35" i="3"/>
  <c r="F35" i="3"/>
  <c r="E35" i="3"/>
  <c r="D35" i="3"/>
  <c r="C35" i="3"/>
  <c r="B35" i="3"/>
  <c r="A35" i="3"/>
  <c r="K34" i="3"/>
  <c r="J34" i="3"/>
  <c r="I34" i="3"/>
  <c r="H34" i="3"/>
  <c r="H33" i="3" s="1"/>
  <c r="H28" i="3" s="1"/>
  <c r="F34" i="3"/>
  <c r="E34" i="3"/>
  <c r="D34" i="3"/>
  <c r="C34" i="3"/>
  <c r="B34" i="3"/>
  <c r="A34" i="3"/>
  <c r="K33" i="3"/>
  <c r="J33" i="3"/>
  <c r="I33" i="3"/>
  <c r="F33" i="3"/>
  <c r="E33" i="3"/>
  <c r="D33" i="3"/>
  <c r="C33" i="3"/>
  <c r="B33" i="3"/>
  <c r="A33" i="3"/>
  <c r="K32" i="3"/>
  <c r="J32" i="3"/>
  <c r="I32" i="3"/>
  <c r="H32" i="3"/>
  <c r="H31" i="3" s="1"/>
  <c r="F32" i="3"/>
  <c r="E32" i="3"/>
  <c r="D32" i="3"/>
  <c r="C32" i="3"/>
  <c r="B32" i="3"/>
  <c r="A32" i="3"/>
  <c r="K31" i="3"/>
  <c r="J31" i="3"/>
  <c r="I31" i="3"/>
  <c r="F31" i="3"/>
  <c r="E31" i="3"/>
  <c r="D31" i="3"/>
  <c r="C31" i="3"/>
  <c r="B31" i="3"/>
  <c r="A31" i="3"/>
  <c r="K30" i="3"/>
  <c r="J30" i="3"/>
  <c r="I30" i="3"/>
  <c r="H30" i="3"/>
  <c r="H29" i="3" s="1"/>
  <c r="F30" i="3"/>
  <c r="F29" i="3" s="1"/>
  <c r="E30" i="3"/>
  <c r="D30" i="3"/>
  <c r="C30" i="3"/>
  <c r="B30" i="3"/>
  <c r="A30" i="3"/>
  <c r="K29" i="3"/>
  <c r="J29" i="3"/>
  <c r="I29" i="3"/>
  <c r="E29" i="3"/>
  <c r="D29" i="3"/>
  <c r="C29" i="3"/>
  <c r="B29" i="3"/>
  <c r="A29" i="3"/>
  <c r="K28" i="3"/>
  <c r="I28" i="3"/>
  <c r="F28" i="3"/>
  <c r="D28" i="3"/>
  <c r="C28" i="3"/>
  <c r="C27" i="3"/>
  <c r="J26" i="3"/>
  <c r="I26" i="3"/>
  <c r="I25" i="3" s="1"/>
  <c r="H26" i="3"/>
  <c r="H25" i="3" s="1"/>
  <c r="G26" i="3"/>
  <c r="F26" i="3"/>
  <c r="E26" i="3"/>
  <c r="D26" i="3"/>
  <c r="C26" i="3"/>
  <c r="B26" i="3"/>
  <c r="J25" i="3"/>
  <c r="F25" i="3"/>
  <c r="E25" i="3"/>
  <c r="C25" i="3"/>
  <c r="B25" i="3"/>
  <c r="C24" i="3"/>
  <c r="J23" i="3"/>
  <c r="I23" i="3"/>
  <c r="I22" i="3" s="1"/>
  <c r="H23" i="3"/>
  <c r="H22" i="3" s="1"/>
  <c r="G23" i="3"/>
  <c r="F23" i="3"/>
  <c r="E23" i="3"/>
  <c r="D23" i="3"/>
  <c r="C23" i="3"/>
  <c r="B23" i="3"/>
  <c r="J22" i="3"/>
  <c r="F22" i="3"/>
  <c r="E22" i="3"/>
  <c r="C22" i="3"/>
  <c r="B22" i="3"/>
  <c r="C21" i="3"/>
  <c r="J20" i="3"/>
  <c r="I20" i="3"/>
  <c r="H20" i="3"/>
  <c r="G20" i="3"/>
  <c r="F20" i="3"/>
  <c r="E20" i="3"/>
  <c r="D20" i="3"/>
  <c r="C20" i="3"/>
  <c r="B20" i="3"/>
  <c r="C19" i="3"/>
  <c r="J18" i="3"/>
  <c r="I18" i="3"/>
  <c r="H18" i="3"/>
  <c r="H17" i="3" s="1"/>
  <c r="G18" i="3"/>
  <c r="G17" i="3" s="1"/>
  <c r="F18" i="3"/>
  <c r="E18" i="3"/>
  <c r="D18" i="3"/>
  <c r="D17" i="3" s="1"/>
  <c r="C18" i="3"/>
  <c r="B18" i="3"/>
  <c r="J17" i="3"/>
  <c r="J16" i="3" s="1"/>
  <c r="J15" i="3" s="1"/>
  <c r="I17" i="3"/>
  <c r="I16" i="3" s="1"/>
  <c r="F17" i="3"/>
  <c r="E17" i="3"/>
  <c r="C17" i="3"/>
  <c r="B17" i="3"/>
  <c r="H16" i="3"/>
  <c r="G16" i="3"/>
  <c r="B16" i="3"/>
  <c r="I15" i="3"/>
  <c r="I14" i="3" s="1"/>
  <c r="H15" i="3"/>
  <c r="H14" i="3" s="1"/>
  <c r="H6" i="3" s="1"/>
  <c r="C15" i="3"/>
  <c r="B15" i="3"/>
  <c r="J14" i="3"/>
  <c r="C14" i="3"/>
  <c r="B14" i="3"/>
  <c r="J13" i="3"/>
  <c r="I13" i="3"/>
  <c r="H13" i="3"/>
  <c r="F13" i="3"/>
  <c r="E13" i="3"/>
  <c r="D13" i="3"/>
  <c r="J12" i="3"/>
  <c r="I12" i="3"/>
  <c r="H12" i="3"/>
  <c r="G12" i="3"/>
  <c r="F12" i="3"/>
  <c r="E12" i="3"/>
  <c r="D12" i="3"/>
  <c r="K12" i="3" s="1"/>
  <c r="J11" i="3"/>
  <c r="I11" i="3"/>
  <c r="H11" i="3"/>
  <c r="H10" i="3" s="1"/>
  <c r="H9" i="3" s="1"/>
  <c r="G11" i="3"/>
  <c r="F11" i="3"/>
  <c r="E11" i="3"/>
  <c r="E10" i="3" s="1"/>
  <c r="E9" i="3" s="1"/>
  <c r="D11" i="3"/>
  <c r="B11" i="3"/>
  <c r="J10" i="3"/>
  <c r="I10" i="3"/>
  <c r="I9" i="3" s="1"/>
  <c r="I8" i="3" s="1"/>
  <c r="I7" i="3" s="1"/>
  <c r="I6" i="3" s="1"/>
  <c r="F10" i="3"/>
  <c r="D10" i="3"/>
  <c r="D9" i="3" s="1"/>
  <c r="D108" i="3" s="1"/>
  <c r="C10" i="3"/>
  <c r="B10" i="3"/>
  <c r="J9" i="3"/>
  <c r="J8" i="3" s="1"/>
  <c r="F9" i="3"/>
  <c r="F108" i="3" s="1"/>
  <c r="C9" i="3"/>
  <c r="B9" i="3"/>
  <c r="H8" i="3"/>
  <c r="G8" i="3"/>
  <c r="D8" i="3"/>
  <c r="D7" i="3" s="1"/>
  <c r="C8" i="3"/>
  <c r="B8" i="3"/>
  <c r="J7" i="3"/>
  <c r="J6" i="3" s="1"/>
  <c r="H7" i="3"/>
  <c r="C7" i="3"/>
  <c r="B7" i="3"/>
  <c r="G6" i="3"/>
  <c r="B6" i="3"/>
  <c r="A2" i="3"/>
  <c r="H26" i="5"/>
  <c r="H23" i="5"/>
  <c r="I23" i="5" s="1"/>
  <c r="K19" i="5"/>
  <c r="H19" i="5"/>
  <c r="G19" i="5"/>
  <c r="K14" i="5"/>
  <c r="I14" i="5"/>
  <c r="H14" i="5"/>
  <c r="G14" i="5"/>
  <c r="L14" i="5" s="1"/>
  <c r="J13" i="5"/>
  <c r="K9" i="5"/>
  <c r="H9" i="5"/>
  <c r="G9" i="5"/>
  <c r="I9" i="5" s="1"/>
  <c r="J8" i="5"/>
  <c r="C5" i="5"/>
  <c r="C415" i="4"/>
  <c r="C414" i="4"/>
  <c r="C416" i="4" s="1"/>
  <c r="G413" i="4"/>
  <c r="F413" i="4"/>
  <c r="E413" i="4"/>
  <c r="D413" i="4"/>
  <c r="C413" i="4"/>
  <c r="B413" i="4"/>
  <c r="A413" i="4"/>
  <c r="G412" i="4"/>
  <c r="F412" i="4"/>
  <c r="E412" i="4"/>
  <c r="D412" i="4"/>
  <c r="C412" i="4"/>
  <c r="B412" i="4"/>
  <c r="A412" i="4"/>
  <c r="G411" i="4"/>
  <c r="F411" i="4"/>
  <c r="E411" i="4"/>
  <c r="D411" i="4"/>
  <c r="C411" i="4"/>
  <c r="B411" i="4"/>
  <c r="A411" i="4"/>
  <c r="G410" i="4"/>
  <c r="F410" i="4"/>
  <c r="E410" i="4"/>
  <c r="D410" i="4"/>
  <c r="J410" i="4" s="1"/>
  <c r="C410" i="4"/>
  <c r="B410" i="4"/>
  <c r="A410" i="4"/>
  <c r="G409" i="4"/>
  <c r="F409" i="4"/>
  <c r="E409" i="4"/>
  <c r="D409" i="4"/>
  <c r="C409" i="4"/>
  <c r="B409" i="4"/>
  <c r="A409" i="4"/>
  <c r="G408" i="4"/>
  <c r="F408" i="4"/>
  <c r="E408" i="4"/>
  <c r="D408" i="4"/>
  <c r="C408" i="4"/>
  <c r="B408" i="4"/>
  <c r="A408" i="4"/>
  <c r="G407" i="4"/>
  <c r="F407" i="4"/>
  <c r="E407" i="4"/>
  <c r="D407" i="4"/>
  <c r="C407" i="4"/>
  <c r="B407" i="4"/>
  <c r="A407" i="4"/>
  <c r="G406" i="4"/>
  <c r="F406" i="4"/>
  <c r="E406" i="4"/>
  <c r="D406" i="4"/>
  <c r="J406" i="4" s="1"/>
  <c r="C406" i="4"/>
  <c r="B406" i="4"/>
  <c r="A406" i="4"/>
  <c r="G405" i="4"/>
  <c r="F405" i="4"/>
  <c r="E405" i="4"/>
  <c r="D405" i="4"/>
  <c r="C405" i="4"/>
  <c r="B405" i="4"/>
  <c r="A405" i="4"/>
  <c r="G404" i="4"/>
  <c r="F404" i="4"/>
  <c r="E404" i="4"/>
  <c r="D404" i="4"/>
  <c r="C404" i="4"/>
  <c r="B404" i="4"/>
  <c r="A404" i="4"/>
  <c r="G403" i="4"/>
  <c r="F403" i="4"/>
  <c r="E403" i="4"/>
  <c r="E402" i="4" s="1"/>
  <c r="E399" i="4" s="1"/>
  <c r="E398" i="4" s="1"/>
  <c r="E397" i="4" s="1"/>
  <c r="E396" i="4" s="1"/>
  <c r="D403" i="4"/>
  <c r="C403" i="4"/>
  <c r="B403" i="4"/>
  <c r="A403" i="4"/>
  <c r="K402" i="4"/>
  <c r="K400" i="4" s="1"/>
  <c r="I402" i="4"/>
  <c r="I399" i="4" s="1"/>
  <c r="I398" i="4" s="1"/>
  <c r="I397" i="4" s="1"/>
  <c r="I396" i="4" s="1"/>
  <c r="H402" i="4"/>
  <c r="G402" i="4"/>
  <c r="C402" i="4"/>
  <c r="B402" i="4"/>
  <c r="A402" i="4"/>
  <c r="B400" i="4"/>
  <c r="H399" i="4"/>
  <c r="H398" i="4" s="1"/>
  <c r="H397" i="4" s="1"/>
  <c r="H396" i="4" s="1"/>
  <c r="G399" i="4"/>
  <c r="G398" i="4" s="1"/>
  <c r="G397" i="4" s="1"/>
  <c r="G396" i="4" s="1"/>
  <c r="C399" i="4"/>
  <c r="B399" i="4"/>
  <c r="C398" i="4"/>
  <c r="B398" i="4"/>
  <c r="A398" i="4"/>
  <c r="C397" i="4"/>
  <c r="B397" i="4"/>
  <c r="A397" i="4"/>
  <c r="K396" i="4"/>
  <c r="J395" i="4"/>
  <c r="B395" i="4"/>
  <c r="A395" i="4"/>
  <c r="J394" i="4"/>
  <c r="C394" i="4"/>
  <c r="B394" i="4"/>
  <c r="J393" i="4"/>
  <c r="J392" i="4" s="1"/>
  <c r="I393" i="4"/>
  <c r="H393" i="4"/>
  <c r="H392" i="4" s="1"/>
  <c r="H367" i="4" s="1"/>
  <c r="H336" i="4" s="1"/>
  <c r="H335" i="4" s="1"/>
  <c r="G393" i="4"/>
  <c r="G392" i="4" s="1"/>
  <c r="G367" i="4" s="1"/>
  <c r="F393" i="4"/>
  <c r="F392" i="4" s="1"/>
  <c r="E393" i="4"/>
  <c r="D393" i="4"/>
  <c r="D392" i="4" s="1"/>
  <c r="D367" i="4" s="1"/>
  <c r="C393" i="4"/>
  <c r="B393" i="4"/>
  <c r="I392" i="4"/>
  <c r="I367" i="4" s="1"/>
  <c r="E392" i="4"/>
  <c r="E367" i="4" s="1"/>
  <c r="B392" i="4"/>
  <c r="J390" i="4"/>
  <c r="J389" i="4"/>
  <c r="J388" i="4"/>
  <c r="I388" i="4"/>
  <c r="I372" i="4" s="1"/>
  <c r="H388" i="4"/>
  <c r="J386" i="4"/>
  <c r="C386" i="4"/>
  <c r="B386" i="4"/>
  <c r="A386" i="4"/>
  <c r="J385" i="4"/>
  <c r="C385" i="4"/>
  <c r="B385" i="4"/>
  <c r="A385" i="4"/>
  <c r="J384" i="4"/>
  <c r="I384" i="4"/>
  <c r="H384" i="4"/>
  <c r="H352" i="4" s="1"/>
  <c r="G384" i="4"/>
  <c r="F384" i="4"/>
  <c r="E384" i="4"/>
  <c r="D384" i="4"/>
  <c r="C384" i="4"/>
  <c r="B384" i="4"/>
  <c r="A384" i="4"/>
  <c r="J383" i="4"/>
  <c r="C383" i="4"/>
  <c r="B383" i="4"/>
  <c r="A383" i="4"/>
  <c r="J382" i="4"/>
  <c r="C382" i="4"/>
  <c r="B382" i="4"/>
  <c r="A382" i="4"/>
  <c r="J381" i="4"/>
  <c r="I381" i="4"/>
  <c r="H381" i="4"/>
  <c r="G381" i="4"/>
  <c r="F381" i="4"/>
  <c r="E381" i="4"/>
  <c r="D381" i="4"/>
  <c r="C381" i="4"/>
  <c r="B381" i="4"/>
  <c r="A381" i="4"/>
  <c r="J380" i="4"/>
  <c r="C380" i="4"/>
  <c r="B380" i="4"/>
  <c r="A380" i="4"/>
  <c r="J379" i="4"/>
  <c r="C379" i="4"/>
  <c r="B379" i="4"/>
  <c r="A379" i="4"/>
  <c r="J378" i="4"/>
  <c r="I378" i="4"/>
  <c r="H378" i="4"/>
  <c r="G378" i="4"/>
  <c r="F378" i="4"/>
  <c r="E378" i="4"/>
  <c r="D378" i="4"/>
  <c r="C378" i="4"/>
  <c r="B378" i="4"/>
  <c r="A378" i="4"/>
  <c r="J377" i="4"/>
  <c r="C377" i="4"/>
  <c r="B377" i="4"/>
  <c r="A377" i="4"/>
  <c r="J376" i="4"/>
  <c r="C376" i="4"/>
  <c r="B376" i="4"/>
  <c r="A376" i="4"/>
  <c r="J375" i="4"/>
  <c r="C375" i="4"/>
  <c r="B375" i="4"/>
  <c r="A375" i="4"/>
  <c r="J374" i="4"/>
  <c r="J373" i="4" s="1"/>
  <c r="C374" i="4"/>
  <c r="B374" i="4"/>
  <c r="A374" i="4"/>
  <c r="I373" i="4"/>
  <c r="H373" i="4"/>
  <c r="G373" i="4"/>
  <c r="F373" i="4"/>
  <c r="E373" i="4"/>
  <c r="D373" i="4"/>
  <c r="C373" i="4"/>
  <c r="B373" i="4"/>
  <c r="A373" i="4"/>
  <c r="K372" i="4"/>
  <c r="G372" i="4"/>
  <c r="E372" i="4"/>
  <c r="B372" i="4"/>
  <c r="A372" i="4"/>
  <c r="J371" i="4"/>
  <c r="C371" i="4"/>
  <c r="B371" i="4"/>
  <c r="A371" i="4"/>
  <c r="J370" i="4"/>
  <c r="J369" i="4" s="1"/>
  <c r="J368" i="4" s="1"/>
  <c r="C370" i="4"/>
  <c r="B370" i="4"/>
  <c r="A370" i="4"/>
  <c r="I369" i="4"/>
  <c r="H369" i="4"/>
  <c r="H368" i="4" s="1"/>
  <c r="G369" i="4"/>
  <c r="G368" i="4" s="1"/>
  <c r="F369" i="4"/>
  <c r="F368" i="4" s="1"/>
  <c r="E369" i="4"/>
  <c r="D369" i="4"/>
  <c r="D368" i="4" s="1"/>
  <c r="C369" i="4"/>
  <c r="B369" i="4"/>
  <c r="A369" i="4"/>
  <c r="I368" i="4"/>
  <c r="E368" i="4"/>
  <c r="B368" i="4"/>
  <c r="J367" i="4"/>
  <c r="F367" i="4"/>
  <c r="B367" i="4"/>
  <c r="E366" i="4"/>
  <c r="C365" i="4"/>
  <c r="B365" i="4"/>
  <c r="A365" i="4"/>
  <c r="C362" i="4"/>
  <c r="B362" i="4"/>
  <c r="C361" i="4"/>
  <c r="B361" i="4"/>
  <c r="J360" i="4"/>
  <c r="C360" i="4"/>
  <c r="B360" i="4"/>
  <c r="C359" i="4"/>
  <c r="B359" i="4"/>
  <c r="G358" i="4"/>
  <c r="F358" i="4"/>
  <c r="E358" i="4"/>
  <c r="D358" i="4"/>
  <c r="C358" i="4"/>
  <c r="B358" i="4"/>
  <c r="A358" i="4"/>
  <c r="C357" i="4"/>
  <c r="B357" i="4"/>
  <c r="A357" i="4"/>
  <c r="J356" i="4"/>
  <c r="C356" i="4"/>
  <c r="B356" i="4"/>
  <c r="G355" i="4"/>
  <c r="G354" i="4" s="1"/>
  <c r="F355" i="4"/>
  <c r="E355" i="4"/>
  <c r="D355" i="4"/>
  <c r="D354" i="4" s="1"/>
  <c r="C355" i="4"/>
  <c r="B355" i="4"/>
  <c r="A355" i="4"/>
  <c r="I354" i="4"/>
  <c r="H354" i="4"/>
  <c r="F354" i="4"/>
  <c r="E354" i="4"/>
  <c r="C354" i="4"/>
  <c r="B354" i="4"/>
  <c r="A354" i="4"/>
  <c r="K353" i="4"/>
  <c r="I352" i="4"/>
  <c r="G352" i="4"/>
  <c r="F352" i="4"/>
  <c r="E352" i="4"/>
  <c r="D352" i="4"/>
  <c r="C352" i="4"/>
  <c r="B352" i="4"/>
  <c r="A352" i="4"/>
  <c r="I351" i="4"/>
  <c r="H351" i="4"/>
  <c r="G351" i="4"/>
  <c r="F351" i="4"/>
  <c r="J351" i="4" s="1"/>
  <c r="E351" i="4"/>
  <c r="D351" i="4"/>
  <c r="C351" i="4"/>
  <c r="B351" i="4"/>
  <c r="A351" i="4"/>
  <c r="I350" i="4"/>
  <c r="H350" i="4"/>
  <c r="G350" i="4"/>
  <c r="F350" i="4"/>
  <c r="E350" i="4"/>
  <c r="D350" i="4"/>
  <c r="C350" i="4"/>
  <c r="B350" i="4"/>
  <c r="A350" i="4"/>
  <c r="G349" i="4"/>
  <c r="F349" i="4"/>
  <c r="J349" i="4" s="1"/>
  <c r="E349" i="4"/>
  <c r="D349" i="4"/>
  <c r="C349" i="4"/>
  <c r="B349" i="4"/>
  <c r="A349" i="4"/>
  <c r="I348" i="4"/>
  <c r="H348" i="4"/>
  <c r="H347" i="4" s="1"/>
  <c r="G348" i="4"/>
  <c r="G347" i="4" s="1"/>
  <c r="F348" i="4"/>
  <c r="E348" i="4"/>
  <c r="E347" i="4" s="1"/>
  <c r="D348" i="4"/>
  <c r="C348" i="4"/>
  <c r="B348" i="4"/>
  <c r="A348" i="4"/>
  <c r="I347" i="4"/>
  <c r="F347" i="4"/>
  <c r="C347" i="4"/>
  <c r="B347" i="4"/>
  <c r="A347" i="4"/>
  <c r="G345" i="4"/>
  <c r="G344" i="4" s="1"/>
  <c r="F345" i="4"/>
  <c r="E345" i="4"/>
  <c r="E344" i="4" s="1"/>
  <c r="D345" i="4"/>
  <c r="C345" i="4"/>
  <c r="B345" i="4"/>
  <c r="A345" i="4"/>
  <c r="F344" i="4"/>
  <c r="C344" i="4"/>
  <c r="B344" i="4"/>
  <c r="A344" i="4"/>
  <c r="G343" i="4"/>
  <c r="G342" i="4" s="1"/>
  <c r="F343" i="4"/>
  <c r="E343" i="4"/>
  <c r="E342" i="4" s="1"/>
  <c r="D343" i="4"/>
  <c r="C343" i="4"/>
  <c r="B343" i="4"/>
  <c r="A343" i="4"/>
  <c r="F342" i="4"/>
  <c r="C342" i="4"/>
  <c r="B342" i="4"/>
  <c r="A342" i="4"/>
  <c r="G341" i="4"/>
  <c r="G340" i="4" s="1"/>
  <c r="F341" i="4"/>
  <c r="E341" i="4"/>
  <c r="E340" i="4" s="1"/>
  <c r="D341" i="4"/>
  <c r="C341" i="4"/>
  <c r="B341" i="4"/>
  <c r="A341" i="4"/>
  <c r="F340" i="4"/>
  <c r="C340" i="4"/>
  <c r="B340" i="4"/>
  <c r="A340" i="4"/>
  <c r="G339" i="4"/>
  <c r="G338" i="4" s="1"/>
  <c r="F339" i="4"/>
  <c r="E339" i="4"/>
  <c r="E338" i="4" s="1"/>
  <c r="D339" i="4"/>
  <c r="C339" i="4"/>
  <c r="B339" i="4"/>
  <c r="A339" i="4"/>
  <c r="F338" i="4"/>
  <c r="C338" i="4"/>
  <c r="B338" i="4"/>
  <c r="A338" i="4"/>
  <c r="I337" i="4"/>
  <c r="H337" i="4"/>
  <c r="G337" i="4"/>
  <c r="F337" i="4"/>
  <c r="E337" i="4"/>
  <c r="D337" i="4"/>
  <c r="C337" i="4"/>
  <c r="B337" i="4"/>
  <c r="A337" i="4"/>
  <c r="G336" i="4"/>
  <c r="F336" i="4"/>
  <c r="F335" i="4" s="1"/>
  <c r="F334" i="4" s="1"/>
  <c r="F332" i="4" s="1"/>
  <c r="E336" i="4"/>
  <c r="D336" i="4"/>
  <c r="J336" i="4" s="1"/>
  <c r="C336" i="4"/>
  <c r="B336" i="4"/>
  <c r="A336" i="4"/>
  <c r="G335" i="4"/>
  <c r="E335" i="4"/>
  <c r="C335" i="4"/>
  <c r="B335" i="4"/>
  <c r="A335" i="4"/>
  <c r="B334" i="4"/>
  <c r="B333" i="4"/>
  <c r="B332" i="4"/>
  <c r="C331" i="4"/>
  <c r="B331" i="4"/>
  <c r="A331" i="4"/>
  <c r="C330" i="4"/>
  <c r="B330" i="4"/>
  <c r="G329" i="4"/>
  <c r="F329" i="4"/>
  <c r="E329" i="4"/>
  <c r="E328" i="4" s="1"/>
  <c r="D329" i="4"/>
  <c r="D328" i="4" s="1"/>
  <c r="C329" i="4"/>
  <c r="B329" i="4"/>
  <c r="A329" i="4"/>
  <c r="I328" i="4"/>
  <c r="H328" i="4"/>
  <c r="G328" i="4"/>
  <c r="F328" i="4"/>
  <c r="C328" i="4"/>
  <c r="B328" i="4"/>
  <c r="B326" i="4"/>
  <c r="G307" i="4"/>
  <c r="F307" i="4"/>
  <c r="F306" i="4" s="1"/>
  <c r="E307" i="4"/>
  <c r="D307" i="4"/>
  <c r="C307" i="4"/>
  <c r="B307" i="4"/>
  <c r="A307" i="4"/>
  <c r="I306" i="4"/>
  <c r="H306" i="4"/>
  <c r="G306" i="4"/>
  <c r="E306" i="4"/>
  <c r="D306" i="4"/>
  <c r="C306" i="4"/>
  <c r="B306" i="4"/>
  <c r="G305" i="4"/>
  <c r="G304" i="4" s="1"/>
  <c r="F305" i="4"/>
  <c r="F304" i="4" s="1"/>
  <c r="E305" i="4"/>
  <c r="D305" i="4"/>
  <c r="D304" i="4" s="1"/>
  <c r="C305" i="4"/>
  <c r="B305" i="4"/>
  <c r="A305" i="4"/>
  <c r="I304" i="4"/>
  <c r="H304" i="4"/>
  <c r="E304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C291" i="4"/>
  <c r="B291" i="4"/>
  <c r="B290" i="4"/>
  <c r="B289" i="4"/>
  <c r="G288" i="4"/>
  <c r="G287" i="4" s="1"/>
  <c r="F288" i="4"/>
  <c r="E288" i="4"/>
  <c r="D288" i="4"/>
  <c r="C288" i="4"/>
  <c r="B288" i="4"/>
  <c r="A288" i="4"/>
  <c r="I287" i="4"/>
  <c r="H287" i="4"/>
  <c r="F287" i="4"/>
  <c r="E287" i="4"/>
  <c r="D287" i="4"/>
  <c r="C287" i="4"/>
  <c r="B287" i="4"/>
  <c r="A287" i="4"/>
  <c r="J286" i="4"/>
  <c r="J285" i="4"/>
  <c r="J283" i="4"/>
  <c r="J281" i="4"/>
  <c r="J280" i="4"/>
  <c r="I280" i="4"/>
  <c r="H280" i="4"/>
  <c r="J279" i="4"/>
  <c r="C279" i="4"/>
  <c r="B279" i="4"/>
  <c r="J278" i="4"/>
  <c r="C278" i="4"/>
  <c r="B278" i="4"/>
  <c r="G277" i="4"/>
  <c r="F277" i="4"/>
  <c r="F276" i="4" s="1"/>
  <c r="E277" i="4"/>
  <c r="D277" i="4"/>
  <c r="C277" i="4"/>
  <c r="B277" i="4"/>
  <c r="A277" i="4"/>
  <c r="I276" i="4"/>
  <c r="H276" i="4"/>
  <c r="G276" i="4"/>
  <c r="E276" i="4"/>
  <c r="D276" i="4"/>
  <c r="C276" i="4"/>
  <c r="B276" i="4"/>
  <c r="A276" i="4"/>
  <c r="J275" i="4"/>
  <c r="C275" i="4"/>
  <c r="B275" i="4"/>
  <c r="A275" i="4"/>
  <c r="J274" i="4"/>
  <c r="C274" i="4"/>
  <c r="B274" i="4"/>
  <c r="A274" i="4"/>
  <c r="J273" i="4"/>
  <c r="C273" i="4"/>
  <c r="B273" i="4"/>
  <c r="A273" i="4"/>
  <c r="J272" i="4"/>
  <c r="C272" i="4"/>
  <c r="B272" i="4"/>
  <c r="J271" i="4"/>
  <c r="C271" i="4"/>
  <c r="B271" i="4"/>
  <c r="A271" i="4"/>
  <c r="J270" i="4"/>
  <c r="C270" i="4"/>
  <c r="B270" i="4"/>
  <c r="J269" i="4"/>
  <c r="C269" i="4"/>
  <c r="B269" i="4"/>
  <c r="A269" i="4"/>
  <c r="J268" i="4"/>
  <c r="C268" i="4"/>
  <c r="B268" i="4"/>
  <c r="J267" i="4"/>
  <c r="C267" i="4"/>
  <c r="B267" i="4"/>
  <c r="A267" i="4"/>
  <c r="J266" i="4"/>
  <c r="C266" i="4"/>
  <c r="B266" i="4"/>
  <c r="J265" i="4"/>
  <c r="C265" i="4"/>
  <c r="B265" i="4"/>
  <c r="A265" i="4"/>
  <c r="B264" i="4"/>
  <c r="J263" i="4"/>
  <c r="C263" i="4"/>
  <c r="B263" i="4"/>
  <c r="G262" i="4"/>
  <c r="F262" i="4"/>
  <c r="E262" i="4"/>
  <c r="D262" i="4"/>
  <c r="C262" i="4"/>
  <c r="B262" i="4"/>
  <c r="A262" i="4"/>
  <c r="J261" i="4"/>
  <c r="C261" i="4"/>
  <c r="B261" i="4"/>
  <c r="J260" i="4"/>
  <c r="C260" i="4"/>
  <c r="B260" i="4"/>
  <c r="A260" i="4"/>
  <c r="J259" i="4"/>
  <c r="C259" i="4"/>
  <c r="B259" i="4"/>
  <c r="J258" i="4"/>
  <c r="C258" i="4"/>
  <c r="B258" i="4"/>
  <c r="A258" i="4"/>
  <c r="J257" i="4"/>
  <c r="C257" i="4"/>
  <c r="B257" i="4"/>
  <c r="J256" i="4"/>
  <c r="C256" i="4"/>
  <c r="B256" i="4"/>
  <c r="A256" i="4"/>
  <c r="J255" i="4"/>
  <c r="C255" i="4"/>
  <c r="B255" i="4"/>
  <c r="J254" i="4"/>
  <c r="C254" i="4"/>
  <c r="B254" i="4"/>
  <c r="A254" i="4"/>
  <c r="J253" i="4"/>
  <c r="C253" i="4"/>
  <c r="B253" i="4"/>
  <c r="J252" i="4"/>
  <c r="C252" i="4"/>
  <c r="B252" i="4"/>
  <c r="A252" i="4"/>
  <c r="J251" i="4"/>
  <c r="C251" i="4"/>
  <c r="B251" i="4"/>
  <c r="J250" i="4"/>
  <c r="C250" i="4"/>
  <c r="B250" i="4"/>
  <c r="A250" i="4"/>
  <c r="J249" i="4"/>
  <c r="C249" i="4"/>
  <c r="B249" i="4"/>
  <c r="J248" i="4"/>
  <c r="C248" i="4"/>
  <c r="B248" i="4"/>
  <c r="A248" i="4"/>
  <c r="J247" i="4"/>
  <c r="C247" i="4"/>
  <c r="B247" i="4"/>
  <c r="J246" i="4"/>
  <c r="C246" i="4"/>
  <c r="B246" i="4"/>
  <c r="A246" i="4"/>
  <c r="J245" i="4"/>
  <c r="C245" i="4"/>
  <c r="B245" i="4"/>
  <c r="J244" i="4"/>
  <c r="C244" i="4"/>
  <c r="B244" i="4"/>
  <c r="J243" i="4"/>
  <c r="C243" i="4"/>
  <c r="B243" i="4"/>
  <c r="J242" i="4"/>
  <c r="C242" i="4"/>
  <c r="B242" i="4"/>
  <c r="A242" i="4"/>
  <c r="J241" i="4"/>
  <c r="C241" i="4"/>
  <c r="B241" i="4"/>
  <c r="J240" i="4"/>
  <c r="C240" i="4"/>
  <c r="B240" i="4"/>
  <c r="A240" i="4"/>
  <c r="J239" i="4"/>
  <c r="C239" i="4"/>
  <c r="B239" i="4"/>
  <c r="G238" i="4"/>
  <c r="G235" i="4" s="1"/>
  <c r="F238" i="4"/>
  <c r="E238" i="4"/>
  <c r="D238" i="4"/>
  <c r="C238" i="4"/>
  <c r="B238" i="4"/>
  <c r="A238" i="4"/>
  <c r="J237" i="4"/>
  <c r="C237" i="4"/>
  <c r="B237" i="4"/>
  <c r="G236" i="4"/>
  <c r="F236" i="4"/>
  <c r="F235" i="4" s="1"/>
  <c r="E236" i="4"/>
  <c r="D236" i="4"/>
  <c r="C236" i="4"/>
  <c r="B236" i="4"/>
  <c r="A236" i="4"/>
  <c r="I235" i="4"/>
  <c r="H235" i="4"/>
  <c r="D235" i="4"/>
  <c r="C235" i="4"/>
  <c r="B235" i="4"/>
  <c r="A235" i="4"/>
  <c r="G234" i="4"/>
  <c r="F234" i="4"/>
  <c r="E234" i="4"/>
  <c r="D234" i="4"/>
  <c r="C234" i="4"/>
  <c r="B234" i="4"/>
  <c r="A234" i="4"/>
  <c r="G233" i="4"/>
  <c r="F233" i="4"/>
  <c r="E233" i="4"/>
  <c r="D233" i="4"/>
  <c r="C233" i="4"/>
  <c r="B233" i="4"/>
  <c r="A233" i="4"/>
  <c r="G232" i="4"/>
  <c r="F232" i="4"/>
  <c r="E232" i="4"/>
  <c r="D232" i="4"/>
  <c r="D229" i="4" s="1"/>
  <c r="C232" i="4"/>
  <c r="B232" i="4"/>
  <c r="A232" i="4"/>
  <c r="J231" i="4"/>
  <c r="C231" i="4"/>
  <c r="B231" i="4"/>
  <c r="G230" i="4"/>
  <c r="G229" i="4" s="1"/>
  <c r="F230" i="4"/>
  <c r="E230" i="4"/>
  <c r="D230" i="4"/>
  <c r="C230" i="4"/>
  <c r="B230" i="4"/>
  <c r="A230" i="4"/>
  <c r="I229" i="4"/>
  <c r="H229" i="4"/>
  <c r="E229" i="4"/>
  <c r="C229" i="4"/>
  <c r="B229" i="4"/>
  <c r="A229" i="4"/>
  <c r="B228" i="4"/>
  <c r="C227" i="4"/>
  <c r="B227" i="4"/>
  <c r="A227" i="4"/>
  <c r="C225" i="4"/>
  <c r="B225" i="4"/>
  <c r="A225" i="4"/>
  <c r="B224" i="4"/>
  <c r="A224" i="4"/>
  <c r="C223" i="4"/>
  <c r="B223" i="4"/>
  <c r="A223" i="4"/>
  <c r="G222" i="4"/>
  <c r="F222" i="4"/>
  <c r="E222" i="4"/>
  <c r="D222" i="4"/>
  <c r="C222" i="4"/>
  <c r="B222" i="4"/>
  <c r="A222" i="4"/>
  <c r="G221" i="4"/>
  <c r="F221" i="4"/>
  <c r="F220" i="4" s="1"/>
  <c r="E221" i="4"/>
  <c r="D221" i="4"/>
  <c r="D220" i="4" s="1"/>
  <c r="C221" i="4"/>
  <c r="B221" i="4"/>
  <c r="A221" i="4"/>
  <c r="I220" i="4"/>
  <c r="H220" i="4"/>
  <c r="E220" i="4"/>
  <c r="C220" i="4"/>
  <c r="B220" i="4"/>
  <c r="A220" i="4"/>
  <c r="J218" i="4"/>
  <c r="J217" i="4" s="1"/>
  <c r="I217" i="4"/>
  <c r="H217" i="4"/>
  <c r="G217" i="4"/>
  <c r="F217" i="4"/>
  <c r="E217" i="4"/>
  <c r="D217" i="4"/>
  <c r="J214" i="4"/>
  <c r="I214" i="4"/>
  <c r="H214" i="4"/>
  <c r="G214" i="4"/>
  <c r="F214" i="4"/>
  <c r="E214" i="4"/>
  <c r="D214" i="4"/>
  <c r="G213" i="4"/>
  <c r="G212" i="4" s="1"/>
  <c r="F213" i="4"/>
  <c r="F212" i="4" s="1"/>
  <c r="E213" i="4"/>
  <c r="D213" i="4"/>
  <c r="D212" i="4" s="1"/>
  <c r="C213" i="4"/>
  <c r="B213" i="4"/>
  <c r="A213" i="4"/>
  <c r="I212" i="4"/>
  <c r="H212" i="4"/>
  <c r="E212" i="4"/>
  <c r="E211" i="4" s="1"/>
  <c r="C212" i="4"/>
  <c r="B212" i="4"/>
  <c r="A212" i="4"/>
  <c r="K211" i="4"/>
  <c r="K197" i="4" s="1"/>
  <c r="B211" i="4"/>
  <c r="A211" i="4"/>
  <c r="G210" i="4"/>
  <c r="G209" i="4" s="1"/>
  <c r="F210" i="4"/>
  <c r="E210" i="4"/>
  <c r="D210" i="4"/>
  <c r="D209" i="4" s="1"/>
  <c r="C210" i="4"/>
  <c r="B210" i="4"/>
  <c r="A210" i="4"/>
  <c r="I209" i="4"/>
  <c r="I205" i="4" s="1"/>
  <c r="H209" i="4"/>
  <c r="F209" i="4"/>
  <c r="E209" i="4"/>
  <c r="C209" i="4"/>
  <c r="B209" i="4"/>
  <c r="A209" i="4"/>
  <c r="G208" i="4"/>
  <c r="F208" i="4"/>
  <c r="E208" i="4"/>
  <c r="D208" i="4"/>
  <c r="J208" i="4" s="1"/>
  <c r="C208" i="4"/>
  <c r="B208" i="4"/>
  <c r="A208" i="4"/>
  <c r="G207" i="4"/>
  <c r="F207" i="4"/>
  <c r="E207" i="4"/>
  <c r="D207" i="4"/>
  <c r="C207" i="4"/>
  <c r="B207" i="4"/>
  <c r="A207" i="4"/>
  <c r="I206" i="4"/>
  <c r="H206" i="4"/>
  <c r="G206" i="4"/>
  <c r="G205" i="4" s="1"/>
  <c r="C206" i="4"/>
  <c r="B206" i="4"/>
  <c r="A206" i="4"/>
  <c r="H205" i="4"/>
  <c r="B205" i="4"/>
  <c r="A205" i="4"/>
  <c r="G204" i="4"/>
  <c r="G203" i="4" s="1"/>
  <c r="F204" i="4"/>
  <c r="E204" i="4"/>
  <c r="D204" i="4"/>
  <c r="D203" i="4" s="1"/>
  <c r="C204" i="4"/>
  <c r="B204" i="4"/>
  <c r="A204" i="4"/>
  <c r="I203" i="4"/>
  <c r="H203" i="4"/>
  <c r="F203" i="4"/>
  <c r="E203" i="4"/>
  <c r="C203" i="4"/>
  <c r="B203" i="4"/>
  <c r="A203" i="4"/>
  <c r="G202" i="4"/>
  <c r="F202" i="4"/>
  <c r="F201" i="4" s="1"/>
  <c r="E202" i="4"/>
  <c r="D202" i="4"/>
  <c r="C202" i="4"/>
  <c r="B202" i="4"/>
  <c r="A202" i="4"/>
  <c r="I201" i="4"/>
  <c r="H201" i="4"/>
  <c r="G201" i="4"/>
  <c r="E201" i="4"/>
  <c r="D201" i="4"/>
  <c r="B201" i="4"/>
  <c r="A201" i="4"/>
  <c r="G200" i="4"/>
  <c r="G199" i="4" s="1"/>
  <c r="F200" i="4"/>
  <c r="F199" i="4" s="1"/>
  <c r="E200" i="4"/>
  <c r="D200" i="4"/>
  <c r="J200" i="4" s="1"/>
  <c r="J199" i="4" s="1"/>
  <c r="C200" i="4"/>
  <c r="B200" i="4"/>
  <c r="A200" i="4"/>
  <c r="I199" i="4"/>
  <c r="H199" i="4"/>
  <c r="E199" i="4"/>
  <c r="C199" i="4"/>
  <c r="B199" i="4"/>
  <c r="A199" i="4"/>
  <c r="H198" i="4"/>
  <c r="G198" i="4"/>
  <c r="B198" i="4"/>
  <c r="A198" i="4"/>
  <c r="B197" i="4"/>
  <c r="K196" i="4"/>
  <c r="B196" i="4"/>
  <c r="A196" i="4"/>
  <c r="J194" i="4"/>
  <c r="C194" i="4"/>
  <c r="B194" i="4"/>
  <c r="A194" i="4"/>
  <c r="J193" i="4"/>
  <c r="J192" i="4" s="1"/>
  <c r="I193" i="4"/>
  <c r="H193" i="4"/>
  <c r="G193" i="4"/>
  <c r="G192" i="4" s="1"/>
  <c r="F193" i="4"/>
  <c r="F192" i="4" s="1"/>
  <c r="E193" i="4"/>
  <c r="D193" i="4"/>
  <c r="D192" i="4" s="1"/>
  <c r="C193" i="4"/>
  <c r="B193" i="4"/>
  <c r="K192" i="4"/>
  <c r="I192" i="4"/>
  <c r="H192" i="4"/>
  <c r="H186" i="4" s="1"/>
  <c r="H185" i="4" s="1"/>
  <c r="E192" i="4"/>
  <c r="B192" i="4"/>
  <c r="A192" i="4"/>
  <c r="G189" i="4"/>
  <c r="F189" i="4"/>
  <c r="E189" i="4"/>
  <c r="D189" i="4"/>
  <c r="J189" i="4" s="1"/>
  <c r="C189" i="4"/>
  <c r="B189" i="4"/>
  <c r="A189" i="4"/>
  <c r="I188" i="4"/>
  <c r="I187" i="4" s="1"/>
  <c r="I186" i="4" s="1"/>
  <c r="I185" i="4" s="1"/>
  <c r="H188" i="4"/>
  <c r="G188" i="4"/>
  <c r="G187" i="4" s="1"/>
  <c r="F188" i="4"/>
  <c r="F187" i="4" s="1"/>
  <c r="E188" i="4"/>
  <c r="J188" i="4" s="1"/>
  <c r="J187" i="4" s="1"/>
  <c r="J186" i="4" s="1"/>
  <c r="J185" i="4" s="1"/>
  <c r="D188" i="4"/>
  <c r="C188" i="4"/>
  <c r="B188" i="4"/>
  <c r="K187" i="4"/>
  <c r="H187" i="4"/>
  <c r="D187" i="4"/>
  <c r="B187" i="4"/>
  <c r="G186" i="4"/>
  <c r="G185" i="4" s="1"/>
  <c r="C186" i="4"/>
  <c r="B186" i="4"/>
  <c r="C185" i="4"/>
  <c r="B185" i="4"/>
  <c r="A185" i="4"/>
  <c r="C184" i="4"/>
  <c r="B184" i="4"/>
  <c r="A184" i="4"/>
  <c r="J183" i="4"/>
  <c r="C183" i="4"/>
  <c r="B183" i="4"/>
  <c r="A183" i="4"/>
  <c r="C182" i="4"/>
  <c r="B182" i="4"/>
  <c r="A182" i="4"/>
  <c r="J181" i="4"/>
  <c r="J178" i="4" s="1"/>
  <c r="C181" i="4"/>
  <c r="B181" i="4"/>
  <c r="A181" i="4"/>
  <c r="C180" i="4"/>
  <c r="B180" i="4"/>
  <c r="A180" i="4"/>
  <c r="J179" i="4"/>
  <c r="C179" i="4"/>
  <c r="B179" i="4"/>
  <c r="A179" i="4"/>
  <c r="I178" i="4"/>
  <c r="H178" i="4"/>
  <c r="G178" i="4"/>
  <c r="F178" i="4"/>
  <c r="E178" i="4"/>
  <c r="D178" i="4"/>
  <c r="C178" i="4"/>
  <c r="B178" i="4"/>
  <c r="C177" i="4"/>
  <c r="B177" i="4"/>
  <c r="A177" i="4"/>
  <c r="J176" i="4"/>
  <c r="C176" i="4"/>
  <c r="B176" i="4"/>
  <c r="A176" i="4"/>
  <c r="J175" i="4"/>
  <c r="I175" i="4"/>
  <c r="I174" i="4" s="1"/>
  <c r="H175" i="4"/>
  <c r="H174" i="4" s="1"/>
  <c r="G175" i="4"/>
  <c r="G174" i="4" s="1"/>
  <c r="F175" i="4"/>
  <c r="E175" i="4"/>
  <c r="D175" i="4"/>
  <c r="D174" i="4" s="1"/>
  <c r="C175" i="4"/>
  <c r="B175" i="4"/>
  <c r="K174" i="4"/>
  <c r="J174" i="4"/>
  <c r="F174" i="4"/>
  <c r="E174" i="4"/>
  <c r="B174" i="4"/>
  <c r="C173" i="4"/>
  <c r="B173" i="4"/>
  <c r="J172" i="4"/>
  <c r="G170" i="4"/>
  <c r="G169" i="4" s="1"/>
  <c r="F170" i="4"/>
  <c r="E170" i="4"/>
  <c r="D170" i="4"/>
  <c r="J170" i="4" s="1"/>
  <c r="J169" i="4" s="1"/>
  <c r="C170" i="4"/>
  <c r="B170" i="4"/>
  <c r="A170" i="4"/>
  <c r="I169" i="4"/>
  <c r="H169" i="4"/>
  <c r="H165" i="4" s="1"/>
  <c r="F169" i="4"/>
  <c r="E169" i="4"/>
  <c r="C169" i="4"/>
  <c r="B169" i="4"/>
  <c r="A169" i="4"/>
  <c r="C168" i="4"/>
  <c r="B168" i="4"/>
  <c r="A168" i="4"/>
  <c r="G167" i="4"/>
  <c r="F167" i="4"/>
  <c r="E167" i="4"/>
  <c r="E166" i="4" s="1"/>
  <c r="E165" i="4" s="1"/>
  <c r="E155" i="4" s="1"/>
  <c r="D167" i="4"/>
  <c r="D166" i="4" s="1"/>
  <c r="C167" i="4"/>
  <c r="B167" i="4"/>
  <c r="A167" i="4"/>
  <c r="I166" i="4"/>
  <c r="H166" i="4"/>
  <c r="G166" i="4"/>
  <c r="G165" i="4" s="1"/>
  <c r="F166" i="4"/>
  <c r="C166" i="4"/>
  <c r="B166" i="4"/>
  <c r="A166" i="4"/>
  <c r="K165" i="4"/>
  <c r="I165" i="4"/>
  <c r="I155" i="4" s="1"/>
  <c r="B165" i="4"/>
  <c r="A165" i="4"/>
  <c r="C163" i="4"/>
  <c r="B163" i="4"/>
  <c r="A163" i="4"/>
  <c r="J162" i="4"/>
  <c r="C162" i="4"/>
  <c r="B162" i="4"/>
  <c r="A162" i="4"/>
  <c r="C161" i="4"/>
  <c r="B161" i="4"/>
  <c r="A161" i="4"/>
  <c r="J160" i="4"/>
  <c r="C160" i="4"/>
  <c r="B160" i="4"/>
  <c r="A160" i="4"/>
  <c r="C159" i="4"/>
  <c r="B159" i="4"/>
  <c r="A159" i="4"/>
  <c r="J158" i="4"/>
  <c r="C158" i="4"/>
  <c r="B158" i="4"/>
  <c r="A158" i="4"/>
  <c r="G157" i="4"/>
  <c r="F157" i="4"/>
  <c r="F156" i="4" s="1"/>
  <c r="E157" i="4"/>
  <c r="D157" i="4"/>
  <c r="D156" i="4" s="1"/>
  <c r="C157" i="4"/>
  <c r="B157" i="4"/>
  <c r="A157" i="4"/>
  <c r="K156" i="4"/>
  <c r="I156" i="4"/>
  <c r="H156" i="4"/>
  <c r="G156" i="4"/>
  <c r="E156" i="4"/>
  <c r="B156" i="4"/>
  <c r="A156" i="4"/>
  <c r="B155" i="4"/>
  <c r="B154" i="4"/>
  <c r="A154" i="4"/>
  <c r="B153" i="4"/>
  <c r="B152" i="4"/>
  <c r="B366" i="4" s="1"/>
  <c r="C151" i="4"/>
  <c r="B151" i="4"/>
  <c r="A151" i="4"/>
  <c r="C150" i="4"/>
  <c r="B150" i="4"/>
  <c r="C149" i="4"/>
  <c r="B149" i="4"/>
  <c r="A149" i="4"/>
  <c r="J148" i="4"/>
  <c r="C148" i="4"/>
  <c r="B148" i="4"/>
  <c r="J147" i="4"/>
  <c r="C147" i="4"/>
  <c r="B147" i="4"/>
  <c r="A147" i="4"/>
  <c r="J146" i="4"/>
  <c r="I146" i="4"/>
  <c r="H146" i="4"/>
  <c r="G146" i="4"/>
  <c r="G138" i="4" s="1"/>
  <c r="G137" i="4" s="1"/>
  <c r="G136" i="4" s="1"/>
  <c r="G135" i="4" s="1"/>
  <c r="F146" i="4"/>
  <c r="F138" i="4" s="1"/>
  <c r="F137" i="4" s="1"/>
  <c r="E146" i="4"/>
  <c r="D146" i="4"/>
  <c r="C146" i="4"/>
  <c r="B146" i="4"/>
  <c r="A146" i="4"/>
  <c r="J145" i="4"/>
  <c r="C145" i="4"/>
  <c r="B145" i="4"/>
  <c r="J144" i="4"/>
  <c r="C144" i="4"/>
  <c r="B144" i="4"/>
  <c r="A144" i="4"/>
  <c r="J143" i="4"/>
  <c r="C143" i="4"/>
  <c r="B143" i="4"/>
  <c r="J142" i="4"/>
  <c r="C142" i="4"/>
  <c r="B142" i="4"/>
  <c r="A142" i="4"/>
  <c r="J141" i="4"/>
  <c r="C141" i="4"/>
  <c r="B141" i="4"/>
  <c r="J140" i="4"/>
  <c r="J139" i="4" s="1"/>
  <c r="C140" i="4"/>
  <c r="B140" i="4"/>
  <c r="A140" i="4"/>
  <c r="I139" i="4"/>
  <c r="I138" i="4" s="1"/>
  <c r="I137" i="4" s="1"/>
  <c r="I136" i="4" s="1"/>
  <c r="I135" i="4" s="1"/>
  <c r="H139" i="4"/>
  <c r="H138" i="4" s="1"/>
  <c r="H137" i="4" s="1"/>
  <c r="H136" i="4" s="1"/>
  <c r="H135" i="4" s="1"/>
  <c r="G139" i="4"/>
  <c r="F139" i="4"/>
  <c r="E139" i="4"/>
  <c r="E138" i="4" s="1"/>
  <c r="E137" i="4" s="1"/>
  <c r="E136" i="4" s="1"/>
  <c r="E135" i="4" s="1"/>
  <c r="D139" i="4"/>
  <c r="D138" i="4" s="1"/>
  <c r="D137" i="4" s="1"/>
  <c r="D136" i="4" s="1"/>
  <c r="D135" i="4" s="1"/>
  <c r="C139" i="4"/>
  <c r="B139" i="4"/>
  <c r="J138" i="4"/>
  <c r="J137" i="4" s="1"/>
  <c r="J136" i="4" s="1"/>
  <c r="J135" i="4" s="1"/>
  <c r="B138" i="4"/>
  <c r="B137" i="4"/>
  <c r="K136" i="4"/>
  <c r="K135" i="4" s="1"/>
  <c r="K134" i="4" s="1"/>
  <c r="F136" i="4"/>
  <c r="F135" i="4" s="1"/>
  <c r="C136" i="4"/>
  <c r="B136" i="4"/>
  <c r="C135" i="4"/>
  <c r="B135" i="4"/>
  <c r="A135" i="4"/>
  <c r="B134" i="4"/>
  <c r="A134" i="4"/>
  <c r="J133" i="4"/>
  <c r="J132" i="4"/>
  <c r="C132" i="4"/>
  <c r="B132" i="4"/>
  <c r="A132" i="4"/>
  <c r="J131" i="4"/>
  <c r="C131" i="4"/>
  <c r="B131" i="4"/>
  <c r="A131" i="4"/>
  <c r="J130" i="4"/>
  <c r="C130" i="4"/>
  <c r="B130" i="4"/>
  <c r="A130" i="4"/>
  <c r="J129" i="4"/>
  <c r="J128" i="4" s="1"/>
  <c r="I129" i="4"/>
  <c r="H129" i="4"/>
  <c r="G129" i="4"/>
  <c r="G128" i="4" s="1"/>
  <c r="F129" i="4"/>
  <c r="F128" i="4" s="1"/>
  <c r="E129" i="4"/>
  <c r="D129" i="4"/>
  <c r="D128" i="4" s="1"/>
  <c r="C129" i="4"/>
  <c r="B129" i="4"/>
  <c r="A129" i="4"/>
  <c r="I128" i="4"/>
  <c r="H128" i="4"/>
  <c r="E128" i="4"/>
  <c r="B128" i="4"/>
  <c r="C127" i="4"/>
  <c r="B127" i="4"/>
  <c r="J126" i="4"/>
  <c r="C126" i="4"/>
  <c r="B126" i="4"/>
  <c r="A126" i="4"/>
  <c r="J125" i="4"/>
  <c r="I125" i="4"/>
  <c r="H125" i="4"/>
  <c r="G125" i="4"/>
  <c r="G123" i="4" s="1"/>
  <c r="F125" i="4"/>
  <c r="F123" i="4" s="1"/>
  <c r="E125" i="4"/>
  <c r="D125" i="4"/>
  <c r="D124" i="4" s="1"/>
  <c r="C125" i="4"/>
  <c r="B125" i="4"/>
  <c r="H124" i="4"/>
  <c r="G124" i="4"/>
  <c r="F124" i="4"/>
  <c r="B124" i="4"/>
  <c r="H123" i="4"/>
  <c r="D123" i="4"/>
  <c r="C123" i="4"/>
  <c r="B123" i="4"/>
  <c r="B122" i="4"/>
  <c r="J121" i="4"/>
  <c r="J120" i="4" s="1"/>
  <c r="J119" i="4" s="1"/>
  <c r="I121" i="4"/>
  <c r="I120" i="4" s="1"/>
  <c r="H121" i="4"/>
  <c r="H120" i="4" s="1"/>
  <c r="H119" i="4" s="1"/>
  <c r="G121" i="4"/>
  <c r="F121" i="4"/>
  <c r="E121" i="4"/>
  <c r="E120" i="4" s="1"/>
  <c r="E119" i="4" s="1"/>
  <c r="D121" i="4"/>
  <c r="D120" i="4" s="1"/>
  <c r="D119" i="4" s="1"/>
  <c r="D118" i="4" s="1"/>
  <c r="C121" i="4"/>
  <c r="B121" i="4"/>
  <c r="A121" i="4"/>
  <c r="G120" i="4"/>
  <c r="G119" i="4" s="1"/>
  <c r="F120" i="4"/>
  <c r="F119" i="4" s="1"/>
  <c r="F118" i="4" s="1"/>
  <c r="C120" i="4"/>
  <c r="B120" i="4"/>
  <c r="I119" i="4"/>
  <c r="C118" i="4"/>
  <c r="B118" i="4"/>
  <c r="J116" i="4"/>
  <c r="G115" i="4"/>
  <c r="G114" i="4" s="1"/>
  <c r="F115" i="4"/>
  <c r="E115" i="4"/>
  <c r="E114" i="4" s="1"/>
  <c r="D115" i="4"/>
  <c r="D114" i="4" s="1"/>
  <c r="C115" i="4"/>
  <c r="B115" i="4"/>
  <c r="A115" i="4"/>
  <c r="I114" i="4"/>
  <c r="H114" i="4"/>
  <c r="F114" i="4"/>
  <c r="C114" i="4"/>
  <c r="B114" i="4"/>
  <c r="A114" i="4"/>
  <c r="J113" i="4"/>
  <c r="B113" i="4"/>
  <c r="G112" i="4"/>
  <c r="F112" i="4"/>
  <c r="E112" i="4"/>
  <c r="E111" i="4" s="1"/>
  <c r="D112" i="4"/>
  <c r="D111" i="4" s="1"/>
  <c r="C112" i="4"/>
  <c r="B112" i="4"/>
  <c r="A112" i="4"/>
  <c r="I111" i="4"/>
  <c r="H111" i="4"/>
  <c r="G111" i="4"/>
  <c r="F111" i="4"/>
  <c r="C111" i="4"/>
  <c r="B111" i="4"/>
  <c r="J98" i="4"/>
  <c r="C98" i="4"/>
  <c r="J97" i="4"/>
  <c r="C97" i="4"/>
  <c r="B97" i="4"/>
  <c r="A97" i="4"/>
  <c r="J96" i="4"/>
  <c r="I96" i="4"/>
  <c r="H96" i="4"/>
  <c r="G96" i="4"/>
  <c r="F96" i="4"/>
  <c r="E96" i="4"/>
  <c r="D96" i="4"/>
  <c r="C96" i="4"/>
  <c r="B96" i="4"/>
  <c r="B91" i="4"/>
  <c r="G90" i="4"/>
  <c r="F90" i="4"/>
  <c r="E90" i="4"/>
  <c r="D90" i="4"/>
  <c r="C90" i="4"/>
  <c r="B90" i="4"/>
  <c r="A90" i="4"/>
  <c r="B89" i="4"/>
  <c r="G88" i="4"/>
  <c r="F88" i="4"/>
  <c r="F87" i="4" s="1"/>
  <c r="E88" i="4"/>
  <c r="D88" i="4"/>
  <c r="C88" i="4"/>
  <c r="B88" i="4"/>
  <c r="A88" i="4"/>
  <c r="I87" i="4"/>
  <c r="H87" i="4"/>
  <c r="G87" i="4"/>
  <c r="E87" i="4"/>
  <c r="D87" i="4"/>
  <c r="C87" i="4"/>
  <c r="B87" i="4"/>
  <c r="A87" i="4"/>
  <c r="J86" i="4"/>
  <c r="J85" i="4"/>
  <c r="J84" i="4"/>
  <c r="B84" i="4"/>
  <c r="G83" i="4"/>
  <c r="E83" i="4"/>
  <c r="D83" i="4"/>
  <c r="C83" i="4"/>
  <c r="B83" i="4"/>
  <c r="A83" i="4"/>
  <c r="J82" i="4"/>
  <c r="B82" i="4"/>
  <c r="G81" i="4"/>
  <c r="E81" i="4"/>
  <c r="D81" i="4"/>
  <c r="J81" i="4" s="1"/>
  <c r="C81" i="4"/>
  <c r="B81" i="4"/>
  <c r="A81" i="4"/>
  <c r="G80" i="4"/>
  <c r="F80" i="4"/>
  <c r="E80" i="4"/>
  <c r="C80" i="4"/>
  <c r="B80" i="4"/>
  <c r="A80" i="4"/>
  <c r="C79" i="4"/>
  <c r="B79" i="4"/>
  <c r="J78" i="4"/>
  <c r="C78" i="4"/>
  <c r="B78" i="4"/>
  <c r="A78" i="4"/>
  <c r="B77" i="4"/>
  <c r="G76" i="4"/>
  <c r="G75" i="4" s="1"/>
  <c r="F76" i="4"/>
  <c r="E76" i="4"/>
  <c r="D76" i="4"/>
  <c r="D75" i="4" s="1"/>
  <c r="C76" i="4"/>
  <c r="B76" i="4"/>
  <c r="A76" i="4"/>
  <c r="I75" i="4"/>
  <c r="H75" i="4"/>
  <c r="F75" i="4"/>
  <c r="E75" i="4"/>
  <c r="C75" i="4"/>
  <c r="B75" i="4"/>
  <c r="A75" i="4"/>
  <c r="H74" i="4"/>
  <c r="H73" i="4" s="1"/>
  <c r="G74" i="4"/>
  <c r="G73" i="4" s="1"/>
  <c r="B74" i="4"/>
  <c r="C73" i="4"/>
  <c r="B73" i="4"/>
  <c r="A73" i="4"/>
  <c r="G68" i="4"/>
  <c r="F68" i="4"/>
  <c r="E68" i="4"/>
  <c r="D68" i="4"/>
  <c r="C68" i="4"/>
  <c r="B68" i="4"/>
  <c r="A68" i="4"/>
  <c r="G67" i="4"/>
  <c r="F67" i="4"/>
  <c r="E67" i="4"/>
  <c r="D67" i="4"/>
  <c r="C67" i="4"/>
  <c r="B67" i="4"/>
  <c r="B66" i="4"/>
  <c r="J65" i="4"/>
  <c r="C65" i="4"/>
  <c r="B65" i="4"/>
  <c r="A65" i="4"/>
  <c r="J64" i="4"/>
  <c r="I64" i="4"/>
  <c r="H64" i="4"/>
  <c r="G64" i="4"/>
  <c r="F64" i="4"/>
  <c r="E64" i="4"/>
  <c r="D64" i="4"/>
  <c r="C64" i="4"/>
  <c r="B64" i="4"/>
  <c r="J63" i="4"/>
  <c r="C63" i="4"/>
  <c r="B63" i="4"/>
  <c r="J62" i="4"/>
  <c r="C62" i="4"/>
  <c r="B62" i="4"/>
  <c r="A62" i="4"/>
  <c r="J61" i="4"/>
  <c r="C61" i="4"/>
  <c r="B61" i="4"/>
  <c r="J60" i="4"/>
  <c r="C60" i="4"/>
  <c r="B60" i="4"/>
  <c r="A60" i="4"/>
  <c r="J59" i="4"/>
  <c r="C59" i="4"/>
  <c r="B59" i="4"/>
  <c r="J58" i="4"/>
  <c r="C58" i="4"/>
  <c r="B58" i="4"/>
  <c r="A58" i="4"/>
  <c r="I57" i="4"/>
  <c r="H57" i="4"/>
  <c r="G57" i="4"/>
  <c r="F57" i="4"/>
  <c r="E57" i="4"/>
  <c r="D57" i="4"/>
  <c r="C57" i="4"/>
  <c r="B57" i="4"/>
  <c r="J56" i="4"/>
  <c r="J55" i="4"/>
  <c r="J54" i="4"/>
  <c r="J53" i="4"/>
  <c r="J52" i="4"/>
  <c r="J51" i="4"/>
  <c r="G49" i="4"/>
  <c r="F49" i="4"/>
  <c r="E49" i="4"/>
  <c r="E48" i="4" s="1"/>
  <c r="D49" i="4"/>
  <c r="D48" i="4" s="1"/>
  <c r="C49" i="4"/>
  <c r="B49" i="4"/>
  <c r="A49" i="4"/>
  <c r="I48" i="4"/>
  <c r="H48" i="4"/>
  <c r="G48" i="4"/>
  <c r="F48" i="4"/>
  <c r="C48" i="4"/>
  <c r="B48" i="4"/>
  <c r="A48" i="4"/>
  <c r="G47" i="4"/>
  <c r="G46" i="4" s="1"/>
  <c r="F47" i="4"/>
  <c r="F46" i="4" s="1"/>
  <c r="E47" i="4"/>
  <c r="D47" i="4"/>
  <c r="C47" i="4"/>
  <c r="B47" i="4"/>
  <c r="A47" i="4"/>
  <c r="I46" i="4"/>
  <c r="H46" i="4"/>
  <c r="H45" i="4" s="1"/>
  <c r="H44" i="4" s="1"/>
  <c r="H43" i="4" s="1"/>
  <c r="E46" i="4"/>
  <c r="D46" i="4"/>
  <c r="C46" i="4"/>
  <c r="B46" i="4"/>
  <c r="A46" i="4"/>
  <c r="B45" i="4"/>
  <c r="A45" i="4"/>
  <c r="C44" i="4"/>
  <c r="B44" i="4"/>
  <c r="C43" i="4"/>
  <c r="B43" i="4"/>
  <c r="A43" i="4"/>
  <c r="G42" i="4"/>
  <c r="G41" i="4" s="1"/>
  <c r="F42" i="4"/>
  <c r="E42" i="4"/>
  <c r="E41" i="4" s="1"/>
  <c r="D42" i="4"/>
  <c r="D41" i="4" s="1"/>
  <c r="C42" i="4"/>
  <c r="B42" i="4"/>
  <c r="A42" i="4"/>
  <c r="I41" i="4"/>
  <c r="H41" i="4"/>
  <c r="F41" i="4"/>
  <c r="C41" i="4"/>
  <c r="B41" i="4"/>
  <c r="A41" i="4"/>
  <c r="G40" i="4"/>
  <c r="G39" i="4" s="1"/>
  <c r="F40" i="4"/>
  <c r="F39" i="4" s="1"/>
  <c r="E40" i="4"/>
  <c r="E39" i="4" s="1"/>
  <c r="D40" i="4"/>
  <c r="C40" i="4"/>
  <c r="B40" i="4"/>
  <c r="A40" i="4"/>
  <c r="I39" i="4"/>
  <c r="I38" i="4" s="1"/>
  <c r="I37" i="4" s="1"/>
  <c r="I36" i="4" s="1"/>
  <c r="H39" i="4"/>
  <c r="D39" i="4"/>
  <c r="C39" i="4"/>
  <c r="B39" i="4"/>
  <c r="A39" i="4"/>
  <c r="K38" i="4"/>
  <c r="B38" i="4"/>
  <c r="B37" i="4"/>
  <c r="B119" i="4" s="1"/>
  <c r="C36" i="4"/>
  <c r="B36" i="4"/>
  <c r="A36" i="4"/>
  <c r="C35" i="4"/>
  <c r="B35" i="4"/>
  <c r="A35" i="4"/>
  <c r="G34" i="4"/>
  <c r="F34" i="4"/>
  <c r="E34" i="4"/>
  <c r="D34" i="4"/>
  <c r="J34" i="4" s="1"/>
  <c r="B34" i="4"/>
  <c r="A34" i="4"/>
  <c r="C33" i="4"/>
  <c r="C34" i="4" s="1"/>
  <c r="B33" i="4"/>
  <c r="A33" i="4"/>
  <c r="G32" i="4"/>
  <c r="F32" i="4"/>
  <c r="E32" i="4"/>
  <c r="D32" i="4"/>
  <c r="B32" i="4"/>
  <c r="A32" i="4"/>
  <c r="C31" i="4"/>
  <c r="C32" i="4" s="1"/>
  <c r="B31" i="4"/>
  <c r="A31" i="4"/>
  <c r="G30" i="4"/>
  <c r="G28" i="4" s="1"/>
  <c r="F30" i="4"/>
  <c r="E30" i="4"/>
  <c r="D30" i="4"/>
  <c r="C30" i="4"/>
  <c r="B30" i="4"/>
  <c r="A30" i="4"/>
  <c r="C29" i="4"/>
  <c r="B29" i="4"/>
  <c r="A29" i="4"/>
  <c r="I28" i="4"/>
  <c r="H28" i="4"/>
  <c r="C28" i="4"/>
  <c r="B28" i="4"/>
  <c r="A28" i="4"/>
  <c r="G27" i="4"/>
  <c r="F27" i="4"/>
  <c r="E27" i="4"/>
  <c r="D27" i="4"/>
  <c r="C27" i="4"/>
  <c r="B27" i="4"/>
  <c r="A27" i="4"/>
  <c r="C26" i="4"/>
  <c r="B26" i="4"/>
  <c r="A26" i="4"/>
  <c r="G25" i="4"/>
  <c r="F25" i="4"/>
  <c r="E25" i="4"/>
  <c r="D25" i="4"/>
  <c r="J25" i="4" s="1"/>
  <c r="C25" i="4"/>
  <c r="B25" i="4"/>
  <c r="A25" i="4"/>
  <c r="C24" i="4"/>
  <c r="B24" i="4"/>
  <c r="A24" i="4"/>
  <c r="C23" i="4"/>
  <c r="B23" i="4"/>
  <c r="J22" i="4"/>
  <c r="J21" i="4" s="1"/>
  <c r="C22" i="4"/>
  <c r="B22" i="4"/>
  <c r="A22" i="4"/>
  <c r="I21" i="4"/>
  <c r="H21" i="4"/>
  <c r="G21" i="4"/>
  <c r="F21" i="4"/>
  <c r="E21" i="4"/>
  <c r="D21" i="4"/>
  <c r="C21" i="4"/>
  <c r="B21" i="4"/>
  <c r="A21" i="4"/>
  <c r="G18" i="4"/>
  <c r="F18" i="4"/>
  <c r="F16" i="4" s="1"/>
  <c r="E18" i="4"/>
  <c r="E16" i="4" s="1"/>
  <c r="D18" i="4"/>
  <c r="C18" i="4"/>
  <c r="B18" i="4"/>
  <c r="A18" i="4"/>
  <c r="C17" i="4"/>
  <c r="B17" i="4"/>
  <c r="A17" i="4"/>
  <c r="I16" i="4"/>
  <c r="H16" i="4"/>
  <c r="G16" i="4"/>
  <c r="D16" i="4"/>
  <c r="G15" i="4"/>
  <c r="F15" i="4"/>
  <c r="E15" i="4"/>
  <c r="D15" i="4"/>
  <c r="J15" i="4" s="1"/>
  <c r="C15" i="4"/>
  <c r="B15" i="4"/>
  <c r="A15" i="4"/>
  <c r="G14" i="4"/>
  <c r="F14" i="4"/>
  <c r="E14" i="4"/>
  <c r="D14" i="4"/>
  <c r="C14" i="4"/>
  <c r="B14" i="4"/>
  <c r="A14" i="4"/>
  <c r="C13" i="4"/>
  <c r="B13" i="4"/>
  <c r="A13" i="4"/>
  <c r="I12" i="4"/>
  <c r="H12" i="4"/>
  <c r="G12" i="4"/>
  <c r="F12" i="4"/>
  <c r="E12" i="4"/>
  <c r="B12" i="4"/>
  <c r="I11" i="4"/>
  <c r="I10" i="4" s="1"/>
  <c r="C11" i="4"/>
  <c r="B11" i="4"/>
  <c r="A11" i="4"/>
  <c r="B10" i="4"/>
  <c r="A10" i="4"/>
  <c r="K9" i="4"/>
  <c r="B9" i="4"/>
  <c r="K8" i="4"/>
  <c r="B8" i="4"/>
  <c r="B7" i="4"/>
  <c r="A7" i="4"/>
  <c r="A4" i="4"/>
  <c r="E9" i="1" l="1"/>
  <c r="E10" i="1"/>
  <c r="E105" i="1" s="1"/>
  <c r="L9" i="1"/>
  <c r="L10" i="1"/>
  <c r="L105" i="1" s="1"/>
  <c r="AC64" i="1"/>
  <c r="AC50" i="1" s="1"/>
  <c r="AC49" i="1" s="1"/>
  <c r="D48" i="1"/>
  <c r="F49" i="1"/>
  <c r="F48" i="1" s="1"/>
  <c r="G9" i="1"/>
  <c r="G10" i="1"/>
  <c r="G105" i="1" s="1"/>
  <c r="AE85" i="1"/>
  <c r="X9" i="1"/>
  <c r="X10" i="1"/>
  <c r="X105" i="1" s="1"/>
  <c r="J13" i="1"/>
  <c r="J39" i="1"/>
  <c r="J38" i="1" s="1"/>
  <c r="J26" i="1" s="1"/>
  <c r="Y56" i="1"/>
  <c r="AA56" i="1" s="1"/>
  <c r="AE56" i="1" s="1"/>
  <c r="F56" i="1"/>
  <c r="J56" i="1" s="1"/>
  <c r="AD63" i="1"/>
  <c r="H10" i="1"/>
  <c r="H105" i="1" s="1"/>
  <c r="F16" i="1"/>
  <c r="J16" i="1" s="1"/>
  <c r="E27" i="1"/>
  <c r="K51" i="1"/>
  <c r="K50" i="1" s="1"/>
  <c r="K49" i="1" s="1"/>
  <c r="Y53" i="1"/>
  <c r="M53" i="1"/>
  <c r="Z51" i="1"/>
  <c r="AB56" i="1"/>
  <c r="Q56" i="1"/>
  <c r="J57" i="1"/>
  <c r="AE57" i="1"/>
  <c r="AD59" i="1"/>
  <c r="AE59" i="1" s="1"/>
  <c r="J60" i="1"/>
  <c r="Y60" i="1"/>
  <c r="AA60" i="1" s="1"/>
  <c r="AE60" i="1" s="1"/>
  <c r="AA66" i="1"/>
  <c r="AE66" i="1" s="1"/>
  <c r="Q68" i="1"/>
  <c r="J69" i="1"/>
  <c r="Y69" i="1"/>
  <c r="AA69" i="1" s="1"/>
  <c r="AE69" i="1" s="1"/>
  <c r="M69" i="1"/>
  <c r="Q69" i="1" s="1"/>
  <c r="AA73" i="1"/>
  <c r="AE73" i="1" s="1"/>
  <c r="J74" i="1"/>
  <c r="Z75" i="1"/>
  <c r="AA75" i="1" s="1"/>
  <c r="AE75" i="1" s="1"/>
  <c r="J76" i="1"/>
  <c r="AD94" i="1"/>
  <c r="AE94" i="1" s="1"/>
  <c r="AB52" i="1"/>
  <c r="AB51" i="1" s="1"/>
  <c r="Q60" i="1"/>
  <c r="AA62" i="1"/>
  <c r="AE62" i="1" s="1"/>
  <c r="Z63" i="1"/>
  <c r="AA65" i="1"/>
  <c r="J66" i="1"/>
  <c r="AA67" i="1"/>
  <c r="AE67" i="1" s="1"/>
  <c r="AA72" i="1"/>
  <c r="AE72" i="1" s="1"/>
  <c r="AE78" i="1"/>
  <c r="Z86" i="1"/>
  <c r="M86" i="1"/>
  <c r="Q86" i="1" s="1"/>
  <c r="AE52" i="1"/>
  <c r="AD54" i="1"/>
  <c r="AE54" i="1" s="1"/>
  <c r="Y58" i="1"/>
  <c r="AA58" i="1" s="1"/>
  <c r="AE58" i="1" s="1"/>
  <c r="M58" i="1"/>
  <c r="Q58" i="1" s="1"/>
  <c r="AB64" i="1"/>
  <c r="AB63" i="1"/>
  <c r="Y81" i="1"/>
  <c r="AA81" i="1" s="1"/>
  <c r="AE81" i="1" s="1"/>
  <c r="M81" i="1"/>
  <c r="Q81" i="1" s="1"/>
  <c r="I51" i="1"/>
  <c r="I50" i="1" s="1"/>
  <c r="I49" i="1" s="1"/>
  <c r="I48" i="1" s="1"/>
  <c r="J52" i="1"/>
  <c r="N51" i="1"/>
  <c r="N50" i="1" s="1"/>
  <c r="N49" i="1" s="1"/>
  <c r="N48" i="1" s="1"/>
  <c r="Y55" i="1"/>
  <c r="AA55" i="1" s="1"/>
  <c r="AE55" i="1" s="1"/>
  <c r="F55" i="1"/>
  <c r="J55" i="1" s="1"/>
  <c r="Q62" i="1"/>
  <c r="Q65" i="1"/>
  <c r="M63" i="1"/>
  <c r="AA74" i="1"/>
  <c r="AE74" i="1" s="1"/>
  <c r="AA86" i="1"/>
  <c r="AE86" i="1" s="1"/>
  <c r="Z90" i="1"/>
  <c r="Z64" i="1" s="1"/>
  <c r="M70" i="1"/>
  <c r="Q70" i="1" s="1"/>
  <c r="C73" i="1"/>
  <c r="Z82" i="1"/>
  <c r="AA82" i="1" s="1"/>
  <c r="AE82" i="1" s="1"/>
  <c r="AB84" i="1"/>
  <c r="Y84" i="1"/>
  <c r="AA84" i="1" s="1"/>
  <c r="M84" i="1"/>
  <c r="Q84" i="1" s="1"/>
  <c r="AD85" i="1"/>
  <c r="AB87" i="1"/>
  <c r="AB91" i="1"/>
  <c r="AB90" i="1" s="1"/>
  <c r="U90" i="1"/>
  <c r="U64" i="1" s="1"/>
  <c r="U50" i="1" s="1"/>
  <c r="U49" i="1" s="1"/>
  <c r="U48" i="1" s="1"/>
  <c r="AA91" i="1"/>
  <c r="Y92" i="1"/>
  <c r="AA92" i="1" s="1"/>
  <c r="AE92" i="1" s="1"/>
  <c r="AA95" i="1"/>
  <c r="AE95" i="1" s="1"/>
  <c r="J97" i="1"/>
  <c r="M97" i="1"/>
  <c r="Q97" i="1" s="1"/>
  <c r="J99" i="1"/>
  <c r="M99" i="1"/>
  <c r="Q99" i="1" s="1"/>
  <c r="AA101" i="1"/>
  <c r="AE101" i="1" s="1"/>
  <c r="J103" i="1"/>
  <c r="M103" i="1"/>
  <c r="Q103" i="1" s="1"/>
  <c r="M54" i="1"/>
  <c r="Q54" i="1" s="1"/>
  <c r="AD78" i="1"/>
  <c r="M82" i="1"/>
  <c r="Q82" i="1" s="1"/>
  <c r="AB83" i="1"/>
  <c r="J85" i="1"/>
  <c r="AA87" i="1"/>
  <c r="P90" i="1"/>
  <c r="P64" i="1" s="1"/>
  <c r="P50" i="1" s="1"/>
  <c r="P49" i="1" s="1"/>
  <c r="P48" i="1" s="1"/>
  <c r="AD91" i="1"/>
  <c r="AC90" i="1"/>
  <c r="J92" i="1"/>
  <c r="M90" i="1"/>
  <c r="M64" i="1" s="1"/>
  <c r="Q92" i="1"/>
  <c r="Q90" i="1" s="1"/>
  <c r="Q94" i="1"/>
  <c r="J96" i="1"/>
  <c r="Q101" i="1"/>
  <c r="J102" i="1"/>
  <c r="J77" i="1"/>
  <c r="Y77" i="1"/>
  <c r="AA77" i="1" s="1"/>
  <c r="AE77" i="1" s="1"/>
  <c r="M77" i="1"/>
  <c r="Q77" i="1" s="1"/>
  <c r="AA79" i="1"/>
  <c r="AE79" i="1" s="1"/>
  <c r="AA83" i="1"/>
  <c r="Q87" i="1"/>
  <c r="J88" i="1"/>
  <c r="Y88" i="1"/>
  <c r="AA88" i="1" s="1"/>
  <c r="AE88" i="1" s="1"/>
  <c r="M88" i="1"/>
  <c r="Q88" i="1" s="1"/>
  <c r="AA97" i="1"/>
  <c r="AE97" i="1" s="1"/>
  <c r="AA99" i="1"/>
  <c r="AE99" i="1" s="1"/>
  <c r="AA103" i="1"/>
  <c r="AE103" i="1" s="1"/>
  <c r="J104" i="1"/>
  <c r="S90" i="1"/>
  <c r="S64" i="1" s="1"/>
  <c r="S50" i="1" s="1"/>
  <c r="S49" i="1" s="1"/>
  <c r="E472" i="6"/>
  <c r="F472" i="6"/>
  <c r="H344" i="6"/>
  <c r="H340" i="6" s="1"/>
  <c r="H307" i="6"/>
  <c r="H306" i="6" s="1"/>
  <c r="G202" i="6"/>
  <c r="H202" i="6"/>
  <c r="F185" i="6"/>
  <c r="D202" i="6"/>
  <c r="E500" i="6"/>
  <c r="E504" i="6"/>
  <c r="E499" i="6"/>
  <c r="F504" i="6"/>
  <c r="F499" i="6"/>
  <c r="F500" i="6"/>
  <c r="E171" i="6"/>
  <c r="G500" i="6"/>
  <c r="H186" i="6"/>
  <c r="G283" i="6"/>
  <c r="D297" i="6"/>
  <c r="D296" i="6" s="1"/>
  <c r="D295" i="6" s="1"/>
  <c r="G297" i="6"/>
  <c r="G296" i="6" s="1"/>
  <c r="G295" i="6" s="1"/>
  <c r="D472" i="6"/>
  <c r="G499" i="6"/>
  <c r="D500" i="6"/>
  <c r="H431" i="6"/>
  <c r="H430" i="6" s="1"/>
  <c r="H173" i="6"/>
  <c r="H232" i="6"/>
  <c r="G215" i="6"/>
  <c r="G214" i="6" s="1"/>
  <c r="G213" i="6" s="1"/>
  <c r="G212" i="6" s="1"/>
  <c r="I268" i="6"/>
  <c r="I269" i="6"/>
  <c r="I267" i="6" s="1"/>
  <c r="I265" i="6" s="1"/>
  <c r="F283" i="6"/>
  <c r="F297" i="6"/>
  <c r="F296" i="6" s="1"/>
  <c r="F295" i="6" s="1"/>
  <c r="D499" i="6"/>
  <c r="E305" i="6"/>
  <c r="F473" i="6"/>
  <c r="F471" i="6"/>
  <c r="F470" i="6" s="1"/>
  <c r="D278" i="6"/>
  <c r="D305" i="6"/>
  <c r="G477" i="6"/>
  <c r="G471" i="6" s="1"/>
  <c r="G470" i="6" s="1"/>
  <c r="D169" i="6"/>
  <c r="F278" i="6"/>
  <c r="F210" i="6" s="1"/>
  <c r="E297" i="6"/>
  <c r="E296" i="6" s="1"/>
  <c r="E295" i="6" s="1"/>
  <c r="E294" i="6" s="1"/>
  <c r="D477" i="6"/>
  <c r="D471" i="6" s="1"/>
  <c r="D470" i="6" s="1"/>
  <c r="H483" i="6"/>
  <c r="H482" i="6" s="1"/>
  <c r="H471" i="6" s="1"/>
  <c r="H470" i="6" s="1"/>
  <c r="E202" i="6"/>
  <c r="F215" i="6"/>
  <c r="F214" i="6" s="1"/>
  <c r="F213" i="6" s="1"/>
  <c r="F212" i="6" s="1"/>
  <c r="H81" i="6"/>
  <c r="H80" i="6" s="1"/>
  <c r="H150" i="6"/>
  <c r="H157" i="6"/>
  <c r="H136" i="6"/>
  <c r="H135" i="6" s="1"/>
  <c r="H164" i="6"/>
  <c r="H163" i="6" s="1"/>
  <c r="E74" i="6"/>
  <c r="F74" i="6"/>
  <c r="G74" i="6"/>
  <c r="H114" i="6"/>
  <c r="H113" i="6" s="1"/>
  <c r="E24" i="6"/>
  <c r="G24" i="6"/>
  <c r="H29" i="6"/>
  <c r="H28" i="6" s="1"/>
  <c r="H50" i="6"/>
  <c r="H57" i="6"/>
  <c r="H56" i="6" s="1"/>
  <c r="H55" i="6" s="1"/>
  <c r="G60" i="6"/>
  <c r="G59" i="6"/>
  <c r="G58" i="6" s="1"/>
  <c r="D67" i="6"/>
  <c r="H68" i="6"/>
  <c r="H67" i="6" s="1"/>
  <c r="H85" i="6"/>
  <c r="H84" i="6" s="1"/>
  <c r="G156" i="6"/>
  <c r="E278" i="6"/>
  <c r="E279" i="6"/>
  <c r="E277" i="6" s="1"/>
  <c r="H48" i="6"/>
  <c r="H46" i="6" s="1"/>
  <c r="H45" i="6" s="1"/>
  <c r="H156" i="6"/>
  <c r="G172" i="6"/>
  <c r="G169" i="6"/>
  <c r="D64" i="6"/>
  <c r="H65" i="6"/>
  <c r="H64" i="6" s="1"/>
  <c r="E169" i="6"/>
  <c r="E172" i="6"/>
  <c r="F169" i="6"/>
  <c r="F168" i="6" s="1"/>
  <c r="F195" i="6"/>
  <c r="F194" i="6" s="1"/>
  <c r="F193" i="6" s="1"/>
  <c r="H60" i="6"/>
  <c r="D61" i="6"/>
  <c r="F64" i="6"/>
  <c r="F59" i="6"/>
  <c r="F58" i="6" s="1"/>
  <c r="H172" i="6"/>
  <c r="H185" i="6"/>
  <c r="D190" i="6"/>
  <c r="D171" i="6"/>
  <c r="G211" i="6"/>
  <c r="H126" i="6"/>
  <c r="H122" i="6" s="1"/>
  <c r="H121" i="6" s="1"/>
  <c r="H192" i="6"/>
  <c r="H191" i="6" s="1"/>
  <c r="H190" i="6" s="1"/>
  <c r="H227" i="6"/>
  <c r="H222" i="6" s="1"/>
  <c r="H243" i="6"/>
  <c r="H500" i="6"/>
  <c r="H499" i="6"/>
  <c r="H504" i="6"/>
  <c r="H66" i="6"/>
  <c r="D114" i="6"/>
  <c r="D113" i="6" s="1"/>
  <c r="D74" i="6" s="1"/>
  <c r="H198" i="6"/>
  <c r="E237" i="6"/>
  <c r="E215" i="6" s="1"/>
  <c r="E214" i="6" s="1"/>
  <c r="H252" i="6"/>
  <c r="H259" i="6"/>
  <c r="H262" i="6"/>
  <c r="G279" i="6"/>
  <c r="G277" i="6" s="1"/>
  <c r="G278" i="6"/>
  <c r="G210" i="6" s="1"/>
  <c r="H285" i="6"/>
  <c r="H284" i="6" s="1"/>
  <c r="H283" i="6" s="1"/>
  <c r="H477" i="6"/>
  <c r="H97" i="6"/>
  <c r="H96" i="6" s="1"/>
  <c r="H95" i="6" s="1"/>
  <c r="H197" i="6"/>
  <c r="H246" i="6"/>
  <c r="E258" i="6"/>
  <c r="E257" i="6" s="1"/>
  <c r="E256" i="6" s="1"/>
  <c r="H272" i="6"/>
  <c r="H271" i="6" s="1"/>
  <c r="G305" i="6"/>
  <c r="H322" i="6"/>
  <c r="H321" i="6" s="1"/>
  <c r="H360" i="6"/>
  <c r="H359" i="6" s="1"/>
  <c r="G171" i="6"/>
  <c r="F202" i="6"/>
  <c r="H261" i="6"/>
  <c r="H263" i="6"/>
  <c r="H269" i="6"/>
  <c r="H282" i="6"/>
  <c r="H280" i="6" s="1"/>
  <c r="H300" i="6"/>
  <c r="D258" i="6"/>
  <c r="D257" i="6" s="1"/>
  <c r="D256" i="6" s="1"/>
  <c r="D271" i="6"/>
  <c r="D215" i="6" s="1"/>
  <c r="D214" i="6" s="1"/>
  <c r="E285" i="6"/>
  <c r="E284" i="6" s="1"/>
  <c r="E283" i="6" s="1"/>
  <c r="F322" i="6"/>
  <c r="F321" i="6" s="1"/>
  <c r="F305" i="6" s="1"/>
  <c r="F294" i="6" s="1"/>
  <c r="E109" i="3"/>
  <c r="E110" i="3" s="1"/>
  <c r="E80" i="3"/>
  <c r="E108" i="3"/>
  <c r="E8" i="3"/>
  <c r="E7" i="3" s="1"/>
  <c r="F94" i="3"/>
  <c r="F93" i="3"/>
  <c r="F92" i="3" s="1"/>
  <c r="F91" i="3" s="1"/>
  <c r="F111" i="3"/>
  <c r="I109" i="3"/>
  <c r="I110" i="3" s="1"/>
  <c r="I80" i="3"/>
  <c r="I50" i="3" s="1"/>
  <c r="I49" i="3" s="1"/>
  <c r="J94" i="3"/>
  <c r="J93" i="3"/>
  <c r="J92" i="3" s="1"/>
  <c r="J91" i="3" s="1"/>
  <c r="J111" i="3"/>
  <c r="K102" i="3"/>
  <c r="F8" i="3"/>
  <c r="F7" i="3" s="1"/>
  <c r="E16" i="3"/>
  <c r="E15" i="3" s="1"/>
  <c r="E14" i="3" s="1"/>
  <c r="E95" i="3"/>
  <c r="I95" i="3"/>
  <c r="F16" i="3"/>
  <c r="F15" i="3" s="1"/>
  <c r="F14" i="3" s="1"/>
  <c r="K18" i="3"/>
  <c r="K20" i="3"/>
  <c r="K23" i="3"/>
  <c r="K22" i="3" s="1"/>
  <c r="D22" i="3"/>
  <c r="K26" i="3"/>
  <c r="K25" i="3" s="1"/>
  <c r="D25" i="3"/>
  <c r="E28" i="3"/>
  <c r="J52" i="3"/>
  <c r="H80" i="3"/>
  <c r="H50" i="3" s="1"/>
  <c r="H49" i="3" s="1"/>
  <c r="D109" i="3"/>
  <c r="D110" i="3" s="1"/>
  <c r="D80" i="3"/>
  <c r="D50" i="3" s="1"/>
  <c r="D49" i="3" s="1"/>
  <c r="K83" i="3"/>
  <c r="K82" i="3" s="1"/>
  <c r="K81" i="3" s="1"/>
  <c r="F109" i="3"/>
  <c r="F110" i="3" s="1"/>
  <c r="F112" i="3" s="1"/>
  <c r="F80" i="3"/>
  <c r="J81" i="3"/>
  <c r="H111" i="3"/>
  <c r="H112" i="3" s="1"/>
  <c r="H113" i="3" s="1"/>
  <c r="H94" i="3"/>
  <c r="J28" i="3"/>
  <c r="K104" i="3"/>
  <c r="K105" i="3"/>
  <c r="D102" i="3"/>
  <c r="K11" i="3"/>
  <c r="K10" i="3" s="1"/>
  <c r="K9" i="3" s="1"/>
  <c r="K8" i="3" s="1"/>
  <c r="K7" i="3" s="1"/>
  <c r="F51" i="3"/>
  <c r="F50" i="3" s="1"/>
  <c r="F49" i="3" s="1"/>
  <c r="E50" i="3"/>
  <c r="E49" i="3" s="1"/>
  <c r="K68" i="3"/>
  <c r="K67" i="3" s="1"/>
  <c r="K53" i="3" s="1"/>
  <c r="G96" i="3"/>
  <c r="G95" i="3" s="1"/>
  <c r="K97" i="3"/>
  <c r="K98" i="3"/>
  <c r="D96" i="3"/>
  <c r="K100" i="3"/>
  <c r="E102" i="3"/>
  <c r="E334" i="4"/>
  <c r="E332" i="4" s="1"/>
  <c r="D186" i="4"/>
  <c r="D185" i="4" s="1"/>
  <c r="J18" i="4"/>
  <c r="J16" i="4" s="1"/>
  <c r="J32" i="4"/>
  <c r="J40" i="4"/>
  <c r="J39" i="4" s="1"/>
  <c r="J207" i="4"/>
  <c r="J233" i="4"/>
  <c r="J236" i="4"/>
  <c r="J262" i="4"/>
  <c r="J352" i="4"/>
  <c r="L19" i="5"/>
  <c r="D12" i="4"/>
  <c r="D28" i="4"/>
  <c r="E28" i="4"/>
  <c r="E187" i="4"/>
  <c r="E186" i="4" s="1"/>
  <c r="E185" i="4" s="1"/>
  <c r="F206" i="4"/>
  <c r="F205" i="4" s="1"/>
  <c r="G228" i="4"/>
  <c r="J238" i="4"/>
  <c r="J350" i="4"/>
  <c r="J405" i="4"/>
  <c r="J409" i="4"/>
  <c r="J413" i="4"/>
  <c r="I26" i="5"/>
  <c r="E11" i="4"/>
  <c r="E10" i="4" s="1"/>
  <c r="J27" i="4"/>
  <c r="F28" i="4"/>
  <c r="H38" i="4"/>
  <c r="H37" i="4" s="1"/>
  <c r="F74" i="4"/>
  <c r="G118" i="4"/>
  <c r="J221" i="4"/>
  <c r="I228" i="4"/>
  <c r="I227" i="4" s="1"/>
  <c r="F229" i="4"/>
  <c r="F228" i="4" s="1"/>
  <c r="F227" i="4" s="1"/>
  <c r="J234" i="4"/>
  <c r="E235" i="4"/>
  <c r="J277" i="4"/>
  <c r="J276" i="4" s="1"/>
  <c r="J337" i="4"/>
  <c r="J335" i="4" s="1"/>
  <c r="D402" i="4"/>
  <c r="D399" i="4" s="1"/>
  <c r="D398" i="4" s="1"/>
  <c r="D397" i="4" s="1"/>
  <c r="D396" i="4" s="1"/>
  <c r="I19" i="5"/>
  <c r="L9" i="5"/>
  <c r="I366" i="4"/>
  <c r="I365" i="4" s="1"/>
  <c r="I357" i="4" s="1"/>
  <c r="I353" i="4" s="1"/>
  <c r="I333" i="4" s="1"/>
  <c r="I153" i="4" s="1"/>
  <c r="I349" i="4"/>
  <c r="E365" i="4"/>
  <c r="E357" i="4" s="1"/>
  <c r="E353" i="4" s="1"/>
  <c r="E333" i="4" s="1"/>
  <c r="E331" i="4" s="1"/>
  <c r="D366" i="4"/>
  <c r="H366" i="4"/>
  <c r="D372" i="4"/>
  <c r="H372" i="4"/>
  <c r="H349" i="4" s="1"/>
  <c r="F372" i="4"/>
  <c r="F366" i="4" s="1"/>
  <c r="F365" i="4" s="1"/>
  <c r="F357" i="4" s="1"/>
  <c r="F353" i="4" s="1"/>
  <c r="F333" i="4" s="1"/>
  <c r="F153" i="4" s="1"/>
  <c r="J372" i="4"/>
  <c r="J366" i="4" s="1"/>
  <c r="J365" i="4" s="1"/>
  <c r="D211" i="4"/>
  <c r="H211" i="4"/>
  <c r="I211" i="4"/>
  <c r="D45" i="4"/>
  <c r="D44" i="4" s="1"/>
  <c r="D43" i="4" s="1"/>
  <c r="E45" i="4"/>
  <c r="E44" i="4" s="1"/>
  <c r="E43" i="4" s="1"/>
  <c r="F45" i="4"/>
  <c r="F44" i="4" s="1"/>
  <c r="F43" i="4" s="1"/>
  <c r="I74" i="4"/>
  <c r="I73" i="4" s="1"/>
  <c r="G38" i="4"/>
  <c r="G37" i="4" s="1"/>
  <c r="E74" i="4"/>
  <c r="E73" i="4" s="1"/>
  <c r="F11" i="4"/>
  <c r="F10" i="4" s="1"/>
  <c r="H11" i="4"/>
  <c r="H10" i="4" s="1"/>
  <c r="G36" i="4"/>
  <c r="J118" i="4"/>
  <c r="J14" i="4"/>
  <c r="J12" i="4" s="1"/>
  <c r="J68" i="4"/>
  <c r="J83" i="4"/>
  <c r="D80" i="4"/>
  <c r="J80" i="4" s="1"/>
  <c r="E154" i="4"/>
  <c r="J157" i="4"/>
  <c r="J156" i="4" s="1"/>
  <c r="J206" i="4"/>
  <c r="G211" i="4"/>
  <c r="G197" i="4" s="1"/>
  <c r="G196" i="4" s="1"/>
  <c r="G227" i="4"/>
  <c r="G11" i="4"/>
  <c r="G10" i="4" s="1"/>
  <c r="G9" i="4"/>
  <c r="D74" i="4"/>
  <c r="D73" i="4" s="1"/>
  <c r="F211" i="4"/>
  <c r="D11" i="4"/>
  <c r="D10" i="4" s="1"/>
  <c r="J30" i="4"/>
  <c r="J28" i="4" s="1"/>
  <c r="D38" i="4"/>
  <c r="D37" i="4" s="1"/>
  <c r="D36" i="4" s="1"/>
  <c r="G45" i="4"/>
  <c r="G44" i="4" s="1"/>
  <c r="G43" i="4" s="1"/>
  <c r="J49" i="4"/>
  <c r="J48" i="4" s="1"/>
  <c r="J57" i="4"/>
  <c r="J67" i="4"/>
  <c r="H118" i="4"/>
  <c r="H155" i="4"/>
  <c r="F198" i="4"/>
  <c r="H197" i="4"/>
  <c r="H196" i="4" s="1"/>
  <c r="E206" i="4"/>
  <c r="E205" i="4" s="1"/>
  <c r="J213" i="4"/>
  <c r="J212" i="4" s="1"/>
  <c r="J211" i="4" s="1"/>
  <c r="H228" i="4"/>
  <c r="H36" i="4"/>
  <c r="H35" i="4" s="1"/>
  <c r="H8" i="4"/>
  <c r="J42" i="4"/>
  <c r="J41" i="4" s="1"/>
  <c r="J38" i="4" s="1"/>
  <c r="J37" i="4" s="1"/>
  <c r="J36" i="4" s="1"/>
  <c r="J76" i="4"/>
  <c r="J75" i="4" s="1"/>
  <c r="E9" i="4"/>
  <c r="E38" i="4"/>
  <c r="E37" i="4" s="1"/>
  <c r="E36" i="4" s="1"/>
  <c r="F38" i="4"/>
  <c r="F37" i="4" s="1"/>
  <c r="I45" i="4"/>
  <c r="I44" i="4" s="1"/>
  <c r="I43" i="4" s="1"/>
  <c r="J47" i="4"/>
  <c r="J46" i="4" s="1"/>
  <c r="J90" i="4"/>
  <c r="J124" i="4"/>
  <c r="J123" i="4"/>
  <c r="I154" i="4"/>
  <c r="F165" i="4"/>
  <c r="F155" i="4" s="1"/>
  <c r="J210" i="4"/>
  <c r="J209" i="4" s="1"/>
  <c r="G155" i="4"/>
  <c r="J115" i="4"/>
  <c r="J114" i="4" s="1"/>
  <c r="D169" i="4"/>
  <c r="D165" i="4" s="1"/>
  <c r="D155" i="4" s="1"/>
  <c r="F186" i="4"/>
  <c r="F185" i="4" s="1"/>
  <c r="D199" i="4"/>
  <c r="D198" i="4" s="1"/>
  <c r="I198" i="4"/>
  <c r="J202" i="4"/>
  <c r="J201" i="4" s="1"/>
  <c r="J198" i="4" s="1"/>
  <c r="J204" i="4"/>
  <c r="J203" i="4" s="1"/>
  <c r="D206" i="4"/>
  <c r="D205" i="4" s="1"/>
  <c r="J348" i="4"/>
  <c r="J347" i="4" s="1"/>
  <c r="D347" i="4"/>
  <c r="J355" i="4"/>
  <c r="J354" i="4" s="1"/>
  <c r="J358" i="4"/>
  <c r="J230" i="4"/>
  <c r="J287" i="4"/>
  <c r="J288" i="4"/>
  <c r="J305" i="4"/>
  <c r="J339" i="4"/>
  <c r="J338" i="4" s="1"/>
  <c r="D338" i="4"/>
  <c r="J343" i="4"/>
  <c r="J342" i="4" s="1"/>
  <c r="D342" i="4"/>
  <c r="G357" i="4"/>
  <c r="G353" i="4" s="1"/>
  <c r="G333" i="4" s="1"/>
  <c r="G153" i="4" s="1"/>
  <c r="G366" i="4"/>
  <c r="G365" i="4" s="1"/>
  <c r="F402" i="4"/>
  <c r="F399" i="4" s="1"/>
  <c r="F398" i="4" s="1"/>
  <c r="F397" i="4" s="1"/>
  <c r="F396" i="4" s="1"/>
  <c r="H9" i="4"/>
  <c r="J88" i="4"/>
  <c r="J87" i="4" s="1"/>
  <c r="J112" i="4"/>
  <c r="J111" i="4" s="1"/>
  <c r="E124" i="4"/>
  <c r="E123" i="4"/>
  <c r="E118" i="4" s="1"/>
  <c r="I124" i="4"/>
  <c r="I123" i="4"/>
  <c r="I118" i="4" s="1"/>
  <c r="J167" i="4"/>
  <c r="J166" i="4" s="1"/>
  <c r="J165" i="4" s="1"/>
  <c r="E198" i="4"/>
  <c r="E197" i="4" s="1"/>
  <c r="E196" i="4" s="1"/>
  <c r="J220" i="4"/>
  <c r="E228" i="4"/>
  <c r="D228" i="4"/>
  <c r="J232" i="4"/>
  <c r="J307" i="4"/>
  <c r="J306" i="4" s="1"/>
  <c r="J329" i="4"/>
  <c r="J328" i="4" s="1"/>
  <c r="D335" i="4"/>
  <c r="J341" i="4"/>
  <c r="J340" i="4" s="1"/>
  <c r="D340" i="4"/>
  <c r="J345" i="4"/>
  <c r="J344" i="4" s="1"/>
  <c r="D344" i="4"/>
  <c r="J403" i="4"/>
  <c r="J407" i="4"/>
  <c r="J411" i="4"/>
  <c r="G220" i="4"/>
  <c r="J222" i="4"/>
  <c r="J304" i="4"/>
  <c r="G334" i="4"/>
  <c r="G332" i="4" s="1"/>
  <c r="D365" i="4"/>
  <c r="D357" i="4" s="1"/>
  <c r="D353" i="4" s="1"/>
  <c r="D333" i="4" s="1"/>
  <c r="H365" i="4"/>
  <c r="H357" i="4" s="1"/>
  <c r="H353" i="4" s="1"/>
  <c r="H333" i="4" s="1"/>
  <c r="I336" i="4"/>
  <c r="I335" i="4" s="1"/>
  <c r="J404" i="4"/>
  <c r="J408" i="4"/>
  <c r="J412" i="4"/>
  <c r="P9" i="1" l="1"/>
  <c r="P10" i="1"/>
  <c r="P105" i="1" s="1"/>
  <c r="U10" i="1"/>
  <c r="U105" i="1" s="1"/>
  <c r="U9" i="1"/>
  <c r="AC105" i="1"/>
  <c r="AC48" i="1"/>
  <c r="Y51" i="1"/>
  <c r="AA53" i="1"/>
  <c r="AE87" i="1"/>
  <c r="Y90" i="1"/>
  <c r="Y64" i="1" s="1"/>
  <c r="Q63" i="1"/>
  <c r="Q64" i="1"/>
  <c r="N10" i="1"/>
  <c r="N105" i="1" s="1"/>
  <c r="N9" i="1"/>
  <c r="AA64" i="1"/>
  <c r="AE65" i="1"/>
  <c r="AA63" i="1"/>
  <c r="AB50" i="1"/>
  <c r="AB49" i="1" s="1"/>
  <c r="K48" i="1"/>
  <c r="M49" i="1"/>
  <c r="M48" i="1" s="1"/>
  <c r="T49" i="1"/>
  <c r="T48" i="1" s="1"/>
  <c r="S48" i="1"/>
  <c r="AE91" i="1"/>
  <c r="AE90" i="1" s="1"/>
  <c r="AA90" i="1"/>
  <c r="I9" i="1"/>
  <c r="I10" i="1"/>
  <c r="I105" i="1" s="1"/>
  <c r="AE83" i="1"/>
  <c r="C79" i="1"/>
  <c r="C80" i="1" s="1"/>
  <c r="C81" i="1" s="1"/>
  <c r="C82" i="1" s="1"/>
  <c r="C83" i="1" s="1"/>
  <c r="C84" i="1" s="1"/>
  <c r="C85" i="1" s="1"/>
  <c r="C86" i="1" s="1"/>
  <c r="C87" i="1" s="1"/>
  <c r="C88" i="1" s="1"/>
  <c r="C90" i="1" s="1"/>
  <c r="C92" i="1" s="1"/>
  <c r="C75" i="1"/>
  <c r="C77" i="1" s="1"/>
  <c r="J51" i="1"/>
  <c r="J50" i="1" s="1"/>
  <c r="J49" i="1" s="1"/>
  <c r="J48" i="1" s="1"/>
  <c r="AD51" i="1"/>
  <c r="Z50" i="1"/>
  <c r="Z49" i="1" s="1"/>
  <c r="F27" i="1"/>
  <c r="F26" i="1" s="1"/>
  <c r="E26" i="1"/>
  <c r="J11" i="1"/>
  <c r="F10" i="1"/>
  <c r="F105" i="1" s="1"/>
  <c r="F9" i="1"/>
  <c r="F11" i="1"/>
  <c r="AD90" i="1"/>
  <c r="AD64" i="1" s="1"/>
  <c r="AE84" i="1"/>
  <c r="F51" i="1"/>
  <c r="F50" i="1" s="1"/>
  <c r="M51" i="1"/>
  <c r="M50" i="1" s="1"/>
  <c r="Q53" i="1"/>
  <c r="Q51" i="1" s="1"/>
  <c r="Q50" i="1" s="1"/>
  <c r="Q49" i="1" s="1"/>
  <c r="Q48" i="1" s="1"/>
  <c r="D9" i="1"/>
  <c r="D10" i="1"/>
  <c r="D105" i="1" s="1"/>
  <c r="D294" i="6"/>
  <c r="G294" i="6"/>
  <c r="F211" i="6"/>
  <c r="F209" i="6" s="1"/>
  <c r="H196" i="6"/>
  <c r="H195" i="6" s="1"/>
  <c r="H194" i="6" s="1"/>
  <c r="H193" i="6" s="1"/>
  <c r="G209" i="6"/>
  <c r="E168" i="6"/>
  <c r="E23" i="6" s="1"/>
  <c r="H472" i="6"/>
  <c r="H171" i="6"/>
  <c r="H237" i="6"/>
  <c r="D168" i="6"/>
  <c r="D277" i="6"/>
  <c r="D210" i="6"/>
  <c r="F23" i="6"/>
  <c r="H74" i="6"/>
  <c r="D213" i="6"/>
  <c r="D212" i="6" s="1"/>
  <c r="D211" i="6"/>
  <c r="D209" i="6" s="1"/>
  <c r="I263" i="6"/>
  <c r="I264" i="6"/>
  <c r="I262" i="6" s="1"/>
  <c r="H279" i="6"/>
  <c r="H277" i="6" s="1"/>
  <c r="H278" i="6"/>
  <c r="H210" i="6" s="1"/>
  <c r="H24" i="6"/>
  <c r="H299" i="6"/>
  <c r="H298" i="6"/>
  <c r="H297" i="6" s="1"/>
  <c r="H296" i="6" s="1"/>
  <c r="H295" i="6" s="1"/>
  <c r="H305" i="6"/>
  <c r="E210" i="6"/>
  <c r="E213" i="6"/>
  <c r="E212" i="6" s="1"/>
  <c r="E211" i="6"/>
  <c r="H169" i="6"/>
  <c r="H168" i="6" s="1"/>
  <c r="D59" i="6"/>
  <c r="D58" i="6" s="1"/>
  <c r="D60" i="6"/>
  <c r="H59" i="6"/>
  <c r="H58" i="6" s="1"/>
  <c r="H255" i="6"/>
  <c r="H258" i="6"/>
  <c r="H257" i="6" s="1"/>
  <c r="H256" i="6" s="1"/>
  <c r="H215" i="6"/>
  <c r="H214" i="6" s="1"/>
  <c r="G168" i="6"/>
  <c r="G23" i="6" s="1"/>
  <c r="J109" i="3"/>
  <c r="J110" i="3" s="1"/>
  <c r="J80" i="3"/>
  <c r="E94" i="3"/>
  <c r="E93" i="3"/>
  <c r="E92" i="3" s="1"/>
  <c r="E91" i="3" s="1"/>
  <c r="E111" i="3"/>
  <c r="K96" i="3"/>
  <c r="K95" i="3" s="1"/>
  <c r="K17" i="3"/>
  <c r="K16" i="3" s="1"/>
  <c r="K15" i="3" s="1"/>
  <c r="K14" i="3" s="1"/>
  <c r="K6" i="3" s="1"/>
  <c r="E6" i="3"/>
  <c r="G93" i="3"/>
  <c r="G92" i="3" s="1"/>
  <c r="G91" i="3" s="1"/>
  <c r="G111" i="3"/>
  <c r="G94" i="3"/>
  <c r="J51" i="3"/>
  <c r="J50" i="3" s="1"/>
  <c r="J49" i="3" s="1"/>
  <c r="J108" i="3"/>
  <c r="J112" i="3" s="1"/>
  <c r="D16" i="3"/>
  <c r="D15" i="3" s="1"/>
  <c r="D14" i="3" s="1"/>
  <c r="D6" i="3" s="1"/>
  <c r="E112" i="3"/>
  <c r="E113" i="3" s="1"/>
  <c r="D95" i="3"/>
  <c r="K80" i="3"/>
  <c r="K109" i="3"/>
  <c r="K110" i="3" s="1"/>
  <c r="I94" i="3"/>
  <c r="I93" i="3"/>
  <c r="I92" i="3" s="1"/>
  <c r="I91" i="3" s="1"/>
  <c r="I111" i="3"/>
  <c r="I112" i="3" s="1"/>
  <c r="F6" i="3"/>
  <c r="J205" i="4"/>
  <c r="J334" i="4"/>
  <c r="J332" i="4" s="1"/>
  <c r="F73" i="4"/>
  <c r="F9" i="4"/>
  <c r="F415" i="4" s="1"/>
  <c r="E8" i="4"/>
  <c r="J235" i="4"/>
  <c r="J357" i="4"/>
  <c r="J353" i="4" s="1"/>
  <c r="J333" i="4" s="1"/>
  <c r="J331" i="4" s="1"/>
  <c r="D334" i="4"/>
  <c r="D332" i="4" s="1"/>
  <c r="F197" i="4"/>
  <c r="F196" i="4" s="1"/>
  <c r="E152" i="4"/>
  <c r="I197" i="4"/>
  <c r="I196" i="4" s="1"/>
  <c r="G415" i="4"/>
  <c r="G35" i="4"/>
  <c r="D35" i="4"/>
  <c r="D9" i="4"/>
  <c r="I9" i="4"/>
  <c r="I415" i="4" s="1"/>
  <c r="D154" i="4"/>
  <c r="I35" i="4"/>
  <c r="D227" i="4"/>
  <c r="D153" i="4"/>
  <c r="F154" i="4"/>
  <c r="G331" i="4"/>
  <c r="E227" i="4"/>
  <c r="E153" i="4"/>
  <c r="E415" i="4" s="1"/>
  <c r="D197" i="4"/>
  <c r="D196" i="4" s="1"/>
  <c r="F36" i="4"/>
  <c r="F35" i="4" s="1"/>
  <c r="F8" i="4"/>
  <c r="J74" i="4"/>
  <c r="D8" i="4"/>
  <c r="J155" i="4"/>
  <c r="G8" i="4"/>
  <c r="J197" i="4"/>
  <c r="J196" i="4" s="1"/>
  <c r="E35" i="4"/>
  <c r="F331" i="4"/>
  <c r="J11" i="4"/>
  <c r="J10" i="4" s="1"/>
  <c r="D331" i="4"/>
  <c r="H154" i="4"/>
  <c r="E414" i="4"/>
  <c r="E7" i="4"/>
  <c r="J402" i="4"/>
  <c r="J399" i="4" s="1"/>
  <c r="J398" i="4" s="1"/>
  <c r="J397" i="4" s="1"/>
  <c r="J396" i="4" s="1"/>
  <c r="J229" i="4"/>
  <c r="J228" i="4" s="1"/>
  <c r="G154" i="4"/>
  <c r="G152" i="4"/>
  <c r="G151" i="4" s="1"/>
  <c r="G134" i="4" s="1"/>
  <c r="J45" i="4"/>
  <c r="J44" i="4" s="1"/>
  <c r="J43" i="4" s="1"/>
  <c r="H7" i="4"/>
  <c r="H227" i="4"/>
  <c r="H153" i="4"/>
  <c r="H415" i="4" s="1"/>
  <c r="I8" i="4"/>
  <c r="Q9" i="1" l="1"/>
  <c r="Q10" i="1"/>
  <c r="Q105" i="1" s="1"/>
  <c r="AD50" i="1"/>
  <c r="AD49" i="1" s="1"/>
  <c r="K9" i="1"/>
  <c r="K10" i="1"/>
  <c r="K105" i="1" s="1"/>
  <c r="AE53" i="1"/>
  <c r="AE51" i="1" s="1"/>
  <c r="AA51" i="1"/>
  <c r="AA50" i="1" s="1"/>
  <c r="J10" i="1"/>
  <c r="J105" i="1" s="1"/>
  <c r="J9" i="1"/>
  <c r="S9" i="1"/>
  <c r="S10" i="1"/>
  <c r="S105" i="1" s="1"/>
  <c r="AB105" i="1"/>
  <c r="AB48" i="1"/>
  <c r="Y50" i="1"/>
  <c r="Y49" i="1" s="1"/>
  <c r="Z105" i="1"/>
  <c r="Z48" i="1"/>
  <c r="T9" i="1"/>
  <c r="T10" i="1"/>
  <c r="T105" i="1" s="1"/>
  <c r="AC9" i="1"/>
  <c r="AC10" i="1"/>
  <c r="C93" i="1"/>
  <c r="C102" i="1"/>
  <c r="M10" i="1"/>
  <c r="M105" i="1" s="1"/>
  <c r="P106" i="1" s="1"/>
  <c r="M9" i="1"/>
  <c r="AE64" i="1"/>
  <c r="AE63" i="1"/>
  <c r="G494" i="6"/>
  <c r="F494" i="6"/>
  <c r="F506" i="6" s="1"/>
  <c r="D23" i="6"/>
  <c r="D494" i="6" s="1"/>
  <c r="D506" i="6" s="1"/>
  <c r="G506" i="6"/>
  <c r="I258" i="6"/>
  <c r="I257" i="6"/>
  <c r="H213" i="6"/>
  <c r="H212" i="6" s="1"/>
  <c r="H211" i="6"/>
  <c r="H209" i="6" s="1"/>
  <c r="H294" i="6"/>
  <c r="E209" i="6"/>
  <c r="E494" i="6" s="1"/>
  <c r="H23" i="6"/>
  <c r="K93" i="3"/>
  <c r="K92" i="3" s="1"/>
  <c r="K91" i="3" s="1"/>
  <c r="K111" i="3"/>
  <c r="K112" i="3" s="1"/>
  <c r="K113" i="3" s="1"/>
  <c r="K94" i="3"/>
  <c r="E114" i="3"/>
  <c r="D114" i="3" s="1"/>
  <c r="I113" i="3"/>
  <c r="D111" i="3"/>
  <c r="D112" i="3" s="1"/>
  <c r="D113" i="3" s="1"/>
  <c r="H114" i="3" s="1"/>
  <c r="D94" i="3"/>
  <c r="D93" i="3"/>
  <c r="D92" i="3" s="1"/>
  <c r="D91" i="3" s="1"/>
  <c r="I339" i="4"/>
  <c r="I338" i="4" s="1"/>
  <c r="I343" i="4"/>
  <c r="I342" i="4" s="1"/>
  <c r="F152" i="4"/>
  <c r="F151" i="4" s="1"/>
  <c r="F134" i="4" s="1"/>
  <c r="E151" i="4"/>
  <c r="E134" i="4" s="1"/>
  <c r="D415" i="4"/>
  <c r="J73" i="4"/>
  <c r="J35" i="4" s="1"/>
  <c r="J9" i="4"/>
  <c r="J152" i="4"/>
  <c r="J154" i="4"/>
  <c r="F414" i="4"/>
  <c r="F416" i="4" s="1"/>
  <c r="F7" i="4"/>
  <c r="H343" i="4"/>
  <c r="H342" i="4" s="1"/>
  <c r="H339" i="4"/>
  <c r="H338" i="4" s="1"/>
  <c r="G414" i="4"/>
  <c r="G416" i="4" s="1"/>
  <c r="G7" i="4"/>
  <c r="D7" i="4"/>
  <c r="D152" i="4"/>
  <c r="D151" i="4" s="1"/>
  <c r="D134" i="4" s="1"/>
  <c r="I7" i="4"/>
  <c r="J227" i="4"/>
  <c r="J153" i="4"/>
  <c r="E416" i="4"/>
  <c r="J8" i="4"/>
  <c r="AD105" i="1" l="1"/>
  <c r="AD48" i="1"/>
  <c r="Z10" i="1"/>
  <c r="Z9" i="1"/>
  <c r="C103" i="1"/>
  <c r="C95" i="1"/>
  <c r="Y105" i="1"/>
  <c r="AA49" i="1"/>
  <c r="Y48" i="1"/>
  <c r="AE50" i="1"/>
  <c r="AE49" i="1" s="1"/>
  <c r="Q106" i="1"/>
  <c r="AB9" i="1"/>
  <c r="AB10" i="1"/>
  <c r="G495" i="6"/>
  <c r="E506" i="6"/>
  <c r="E495" i="6"/>
  <c r="H494" i="6"/>
  <c r="D414" i="4"/>
  <c r="D416" i="4" s="1"/>
  <c r="E417" i="4" s="1"/>
  <c r="J415" i="4"/>
  <c r="J414" i="4"/>
  <c r="J7" i="4"/>
  <c r="J151" i="4"/>
  <c r="J134" i="4" s="1"/>
  <c r="AE105" i="1" l="1"/>
  <c r="AE48" i="1"/>
  <c r="C104" i="1"/>
  <c r="C96" i="1"/>
  <c r="C97" i="1" s="1"/>
  <c r="C98" i="1" s="1"/>
  <c r="C99" i="1" s="1"/>
  <c r="C100" i="1" s="1"/>
  <c r="C101" i="1" s="1"/>
  <c r="AD10" i="1"/>
  <c r="AD9" i="1"/>
  <c r="Y10" i="1"/>
  <c r="Y9" i="1"/>
  <c r="AD106" i="1"/>
  <c r="AA105" i="1"/>
  <c r="AA48" i="1"/>
  <c r="H506" i="6"/>
  <c r="H495" i="6"/>
  <c r="D495" i="6" s="1"/>
  <c r="J492" i="6"/>
  <c r="F417" i="4"/>
  <c r="G417" i="4"/>
  <c r="J416" i="4"/>
  <c r="J417" i="4" s="1"/>
  <c r="D417" i="4" s="1"/>
  <c r="AA10" i="1" l="1"/>
  <c r="AA9" i="1"/>
  <c r="AC106" i="1"/>
  <c r="AB106" i="1"/>
  <c r="AA106" i="1" s="1"/>
  <c r="AE9" i="1"/>
  <c r="AE10" i="1"/>
  <c r="AE106" i="1"/>
  <c r="H134" i="4" l="1"/>
  <c r="H151" i="4"/>
  <c r="H331" i="4"/>
  <c r="I344" i="4"/>
  <c r="I345" i="4"/>
  <c r="G113" i="3"/>
  <c r="G108" i="3"/>
  <c r="G112" i="3"/>
  <c r="G114" i="3"/>
  <c r="I134" i="4"/>
  <c r="I151" i="4"/>
  <c r="I152" i="4"/>
  <c r="I414" i="4"/>
  <c r="I416" i="4"/>
  <c r="I417" i="4"/>
  <c r="I341" i="4"/>
  <c r="I340" i="4"/>
  <c r="I334" i="4"/>
  <c r="I332" i="4"/>
  <c r="I331" i="4"/>
  <c r="G55" i="3"/>
  <c r="G54" i="3"/>
  <c r="K51" i="3"/>
  <c r="K50" i="3"/>
  <c r="K49" i="3"/>
  <c r="A425" i="4"/>
  <c r="A425" i="4" a="1"/>
  <c r="H341" i="4"/>
  <c r="H340" i="4"/>
  <c r="H334" i="4"/>
  <c r="H332" i="4"/>
  <c r="H152" i="4"/>
  <c r="H414" i="4"/>
  <c r="H416" i="4"/>
  <c r="H417" i="4"/>
  <c r="H345" i="4"/>
  <c r="H344" i="4"/>
  <c r="I164" i="6"/>
  <c r="I163" i="6"/>
  <c r="K55" i="3"/>
  <c r="K44" i="3"/>
  <c r="K56" i="3"/>
  <c r="K52" i="3"/>
  <c r="K108" i="3"/>
  <c r="G56" i="3"/>
  <c r="G52" i="3"/>
  <c r="G51" i="3"/>
</calcChain>
</file>

<file path=xl/sharedStrings.xml><?xml version="1.0" encoding="utf-8"?>
<sst xmlns="http://schemas.openxmlformats.org/spreadsheetml/2006/main" count="661" uniqueCount="313">
  <si>
    <t>กลุ่มบริหารงานการเงินและสินทรัพย์  สำนักงานเขตพื้นที่การศึกษาประถมศึกษาปทุมธานี เขต 2</t>
  </si>
  <si>
    <t xml:space="preserve">ที่ </t>
  </si>
  <si>
    <t>รวมเงินงวด</t>
  </si>
  <si>
    <t>ผูกพัน</t>
  </si>
  <si>
    <t>เบิก</t>
  </si>
  <si>
    <t>คงเหลือ</t>
  </si>
  <si>
    <t>ผู้รับผิดชอบ</t>
  </si>
  <si>
    <t>(1)</t>
  </si>
  <si>
    <t>(2)</t>
  </si>
  <si>
    <t>(1)+(2)=3</t>
  </si>
  <si>
    <t>(4)</t>
  </si>
  <si>
    <t>(5)</t>
  </si>
  <si>
    <t>กลุ่มส่งเสริมการจัดการศึกษา</t>
  </si>
  <si>
    <t>กลุ่มนิเทศติดตามและประเมินผลฯ</t>
  </si>
  <si>
    <t>กลุ่มบริหารงานการเงินและสินทรัพย์</t>
  </si>
  <si>
    <t>กลุ่มนโยบายและแผน</t>
  </si>
  <si>
    <t>กลุ่มอำนวยการ</t>
  </si>
  <si>
    <t>กลุ่มบริหารงานบุคคล</t>
  </si>
  <si>
    <t>รวมทั้งสิ้น</t>
  </si>
  <si>
    <t>คิดเป็นร้อยละ</t>
  </si>
  <si>
    <t>ลงชื่อ</t>
  </si>
  <si>
    <t>เงินงวด</t>
  </si>
  <si>
    <t>ที่</t>
  </si>
  <si>
    <t>รายการ</t>
  </si>
  <si>
    <t>เบิกจ่าย</t>
  </si>
  <si>
    <t>รหัสงบประมาณ</t>
  </si>
  <si>
    <t>งบบริหารสำนักงาน</t>
  </si>
  <si>
    <t>หนังสือแจ้งโอน</t>
  </si>
  <si>
    <t>(6)</t>
  </si>
  <si>
    <t>(3)-(4)-(6)=7</t>
  </si>
  <si>
    <t>2.1.1</t>
  </si>
  <si>
    <t>2.1.2</t>
  </si>
  <si>
    <t>2.1.3</t>
  </si>
  <si>
    <t>2.1.4</t>
  </si>
  <si>
    <t>2.1.5</t>
  </si>
  <si>
    <t>2.1.6</t>
  </si>
  <si>
    <t>รหัสงบประมาณ/หนังสือแจ้งโอน</t>
  </si>
  <si>
    <t>กันเงินไว้เบิก</t>
  </si>
  <si>
    <t>1.1.1</t>
  </si>
  <si>
    <t>งบพัฒนาเพื่อพัฒนาคุณภาพการศึกษา</t>
  </si>
  <si>
    <t>เพิ่ม</t>
  </si>
  <si>
    <t>กันไว้เบิก</t>
  </si>
  <si>
    <t>แหล่งของเงิน</t>
  </si>
  <si>
    <t>ผู้อำนวยการสำนักงานเขตพื้นที่การศึกษาประถมศึกษาปทุมธานี เขต 2</t>
  </si>
  <si>
    <t>ร.ร.ชุมชนบึงบา</t>
  </si>
  <si>
    <t>2.2.1</t>
  </si>
  <si>
    <t>2.2.2</t>
  </si>
  <si>
    <t>2.2.3</t>
  </si>
  <si>
    <t>กลุ่มนิเทศติดตามและประเมินผลการจัดการศึกษา</t>
  </si>
  <si>
    <t>รองผู้อำนวยการสำนักงานเขตพื้นที่การศึกษา รักษาราชการแทน</t>
  </si>
  <si>
    <t>นักวิชาการเงินและบัญชีชำนาญการพิเศษ</t>
  </si>
  <si>
    <t>กลุ่มส่งเสริมการจัดการศึกษา/จัดสรรให้ 21 ร.ร.</t>
  </si>
  <si>
    <t>2.2.4</t>
  </si>
  <si>
    <t>2.2.5</t>
  </si>
  <si>
    <t>2.2.6</t>
  </si>
  <si>
    <t>2.4.1</t>
  </si>
  <si>
    <t xml:space="preserve">ค่าสาธารณูปโภค </t>
  </si>
  <si>
    <t>3.2.1</t>
  </si>
  <si>
    <t>5.2.1</t>
  </si>
  <si>
    <t>กลุ่มนิเทศติดตามและประเมินผลการจัดการศึกษา /จัดสรรให้โรงเรียน</t>
  </si>
  <si>
    <t>2.2.7</t>
  </si>
  <si>
    <t>2.2.8</t>
  </si>
  <si>
    <t>2.2.9</t>
  </si>
  <si>
    <t>ระบบ NEW GFMIS</t>
  </si>
  <si>
    <t>(นายคำโพธิ์  บุญสิงห์)</t>
  </si>
  <si>
    <t>โรงเรียนเจริญดีวิทยา</t>
  </si>
  <si>
    <t xml:space="preserve">กลุ่มนิเทศติดตามและประเมินผลการจัดการศึกษา       </t>
  </si>
  <si>
    <t xml:space="preserve">นางสาวเหมือนฝัน  จันทร์ประสิทธิ์ </t>
  </si>
  <si>
    <t>ส่งเสริม/นิเทศ/ร่วมใจประสิทธิ์/ร่วมจิตประสาท/รวมราษฎร์สามัคคี/รเจริญดีวิทยา</t>
  </si>
  <si>
    <t>กลุ่ม ICT</t>
  </si>
  <si>
    <t>ก</t>
  </si>
  <si>
    <t>1)</t>
  </si>
  <si>
    <t>2)</t>
  </si>
  <si>
    <t>3)</t>
  </si>
  <si>
    <t>ข</t>
  </si>
  <si>
    <t>1.1.2</t>
  </si>
  <si>
    <t>กลุ่มนิเทศติดตามและประเมินผลการจัดการศึกษา สุวรรณศรี</t>
  </si>
  <si>
    <t>กลุ่มนิเทศติดตามและประเมินผลการจัดการศึกษา เศรษฐพล</t>
  </si>
  <si>
    <t>กลุ่มส่งเสริมการจัดการศึกษา/วัดโปรยฝน</t>
  </si>
  <si>
    <t>กลุ่มนิเทศติดตามและประเมินผล วัดเขียนเขต</t>
  </si>
  <si>
    <t>ร.ร.</t>
  </si>
  <si>
    <t>บุคคล</t>
  </si>
  <si>
    <t>กลุ่มนืเทศติดตามและประเมินผลการจัดการศึกษา</t>
  </si>
  <si>
    <t>กลุ่มนิเทศติดตามและประเมินผลการจัดการศึกษา ดำเนินการเอง</t>
  </si>
  <si>
    <t>ร.ร.วัดเขียนเขต/กลุ่มนิเทศติดตามและประเมินผลการจัดการศึกษา</t>
  </si>
  <si>
    <t>รายงานผลการเบิกจ่ายเงินงบประมาณ งบประจำเพื่อการบริหารจัดการสำนักงานและงบพัฒนาคุณภาพการศึกษา</t>
  </si>
  <si>
    <t>งบประมาณ</t>
  </si>
  <si>
    <t>ผลการเบิกจ่ายเงินงบประมาณ</t>
  </si>
  <si>
    <t>ผลการใช้จ่ายเงินงบประมาณ</t>
  </si>
  <si>
    <t>บาท</t>
  </si>
  <si>
    <t>%</t>
  </si>
  <si>
    <t>1.</t>
  </si>
  <si>
    <t>การเบิกจ่ายในภาพรวม(ทั้งปี)</t>
  </si>
  <si>
    <t>1.1</t>
  </si>
  <si>
    <t>1.2</t>
  </si>
  <si>
    <t>1.3</t>
  </si>
  <si>
    <t>1.4</t>
  </si>
  <si>
    <t>2.</t>
  </si>
  <si>
    <t xml:space="preserve">การเบิกจ่ายรายจ่ายประจำ </t>
  </si>
  <si>
    <t>2.1</t>
  </si>
  <si>
    <t>2.2</t>
  </si>
  <si>
    <t>2.4</t>
  </si>
  <si>
    <t>3.</t>
  </si>
  <si>
    <t>การเบิกจ่ายงบลงทุน(ทั้งปี)</t>
  </si>
  <si>
    <t>3.1</t>
  </si>
  <si>
    <t>3.2</t>
  </si>
  <si>
    <t>3.3</t>
  </si>
  <si>
    <t>3.4</t>
  </si>
  <si>
    <t>ก่อหนี้ผูกพัน</t>
  </si>
  <si>
    <t>อยู่ระหว่างขอกันไว้เบิกเหลื่อมปี</t>
  </si>
  <si>
    <t>เหลือจ่าย</t>
  </si>
  <si>
    <t>อยู่ระหว่างดำเนินการ</t>
  </si>
  <si>
    <t xml:space="preserve">ลงชื่อ   </t>
  </si>
  <si>
    <t xml:space="preserve">     (นางพัชรี  เรืองรุ่ง)</t>
  </si>
  <si>
    <t>ผลการเบิกจ่ายและใช้จ่ายเงินงบประมาณรายจ่าย ประจำปีงบประมาณ พ.ศ. 2568</t>
  </si>
  <si>
    <t xml:space="preserve">  รายละเอียด 1</t>
  </si>
  <si>
    <t>สรุปผลการเบิกจ่ายและการใช้จ่ายฯ</t>
  </si>
  <si>
    <r>
      <rPr>
        <b/>
        <sz val="12"/>
        <rFont val="TH Sarabun New"/>
        <family val="2"/>
      </rPr>
      <t>เป็น</t>
    </r>
    <r>
      <rPr>
        <sz val="12"/>
        <rFont val="TH Sarabun New"/>
        <family val="2"/>
      </rPr>
      <t>ไปตามมาตรการภาครัฐ</t>
    </r>
  </si>
  <si>
    <r>
      <rPr>
        <b/>
        <sz val="12"/>
        <rFont val="TH Sarabun New"/>
        <family val="2"/>
      </rPr>
      <t>ไม่</t>
    </r>
    <r>
      <rPr>
        <sz val="12"/>
        <rFont val="TH Sarabun New"/>
        <family val="2"/>
      </rPr>
      <t>เป็นไปตามมาตรการภาครัฐ</t>
    </r>
  </si>
  <si>
    <t>ประธานคณะกรรมการติดตามเร่งรัด</t>
  </si>
  <si>
    <t xml:space="preserve">                   (นางสาวสุพิชสิริ ถิรวัฒนาพงศ์)     ติดตามเร่งรัดการเบิกจ่ายเงินฯ</t>
  </si>
  <si>
    <t xml:space="preserve">                          ตรวจสอบแล้วถูกต้อง</t>
  </si>
  <si>
    <t>ลงชื่อ                                  เลขานุการคณะกรรมการติดตามเร่งรัด</t>
  </si>
  <si>
    <t xml:space="preserve">                </t>
  </si>
  <si>
    <t xml:space="preserve">         ประธานคณะกรรมการติดตามเร่งรัด</t>
  </si>
  <si>
    <t xml:space="preserve">    ผู้อำนวยการสำนักงานเขตพื้นที่การศึกษาประถมศึกษาปทุมธานี เขต 2</t>
  </si>
  <si>
    <t xml:space="preserve">         การเบิกจ่ายและการใช้จ่ายเงินฯ</t>
  </si>
  <si>
    <t>รายละเอียด 4</t>
  </si>
  <si>
    <t>กลุ่มนิเทศติดตามและประเมินผลการจัดการศึกษา กำหนดแล้วเสร็จ 6 กย 67</t>
  </si>
  <si>
    <t>กลุ่มนิเทศติดตามและประเมินผลการจัดการศึกษา (รอแจ้งการจัดสรร)</t>
  </si>
  <si>
    <t>3.9.2.2</t>
  </si>
  <si>
    <t>3.9.2.3</t>
  </si>
  <si>
    <t>ร.ร. ร่วมใจประสิทธิ์ ร่วมจิตประสาท รวมราษฎร์สามัคคี เจริญดีวิทยา</t>
  </si>
  <si>
    <t>กลุ่มนโยบายและแผน จัดสรร 9 สค 67 ให้รร. 3 รร.</t>
  </si>
  <si>
    <t>โรงเรียนคุณภาพ</t>
  </si>
  <si>
    <t xml:space="preserve">กลุ่มส่งเสริมการศึกษาทางไกลเทคโนโลยีสารสนเทศและการสื่อสาร </t>
  </si>
  <si>
    <t>กลุ่มนิเทศติดตามและประเมินผลการจัดการศึกษา/วัดเขีนเขต</t>
  </si>
  <si>
    <t xml:space="preserve">ICT/กลุ่มส่งเสริการจัดการศึกษา   </t>
  </si>
  <si>
    <t xml:space="preserve">นายชวาล  อ่อนแสง </t>
  </si>
  <si>
    <t>ร.ร.แสนจำหน่าย</t>
  </si>
  <si>
    <t>ร่วมใจประสิทธิ์ ร่วมจิตประสาท เจริญดีวิทา รวมราษฎร์สามัคคี</t>
  </si>
  <si>
    <t>งบดำเนินงาน 67112xx</t>
  </si>
  <si>
    <t>กลุ่มส่งเสริมแจ้งจัดสรรงบประมาณให้รร</t>
  </si>
  <si>
    <t>กลุ่มนิเทศติดตามและประเมินผลฯ/วัดมูลจินดาราม/วัดลาดสนุ่น/ชุมชนบึงบา</t>
  </si>
  <si>
    <t>(นางสาวสุพิชสิริ ถิรวัฒนาพงศ์)</t>
  </si>
  <si>
    <t>การอนุมัติเงินงวด</t>
  </si>
  <si>
    <t>ปัญหาอุปสรรค</t>
  </si>
  <si>
    <t xml:space="preserve">ครั้งที่ 201 </t>
  </si>
  <si>
    <t>ครั้งที่ 202</t>
  </si>
  <si>
    <t>ครั้งที่ 203</t>
  </si>
  <si>
    <t>28 พ.ย.2559</t>
  </si>
  <si>
    <t>1.1.1.3</t>
  </si>
  <si>
    <t>1.1.1.4</t>
  </si>
  <si>
    <t>1.1.1.5</t>
  </si>
  <si>
    <t>1.2.1</t>
  </si>
  <si>
    <t>1.2.2</t>
  </si>
  <si>
    <t>งวด1 295,500 บาท ครบ 11 กค 67</t>
  </si>
  <si>
    <t>งวด2  443,250 บาท ครบ 31 กค 67</t>
  </si>
  <si>
    <t>งวด3 295,500 บาท ครบ 20 สค 67</t>
  </si>
  <si>
    <t>งวด4 354,600 บาท ครบ 14 กย 67</t>
  </si>
  <si>
    <t>งวด5 591,000 บาท ครบ 9 ตค 67</t>
  </si>
  <si>
    <t>งวด6 384,150 บาท ครบ 29 ตค 67</t>
  </si>
  <si>
    <t>งวด7 591,000 บาท ครบ 18 พย 67</t>
  </si>
  <si>
    <t>1.2.3</t>
  </si>
  <si>
    <t>ทำสัญญา 25 กค 66     ครบกำหนด 8 กย 66</t>
  </si>
  <si>
    <t>1.3.1</t>
  </si>
  <si>
    <t>1.4.1</t>
  </si>
  <si>
    <t>20005 68 05164 00000</t>
  </si>
  <si>
    <t>2.1.1.1</t>
  </si>
  <si>
    <t>2.1.1.2</t>
  </si>
  <si>
    <t>20004 68 0516500000</t>
  </si>
  <si>
    <t>ปี65</t>
  </si>
  <si>
    <t>2.3.3</t>
  </si>
  <si>
    <t>บริหารสัญญา</t>
  </si>
  <si>
    <r>
      <t xml:space="preserve">งวดที่1   2,611,000 ครบ 11 ตค 67 </t>
    </r>
    <r>
      <rPr>
        <sz val="14"/>
        <color rgb="FFFF0000"/>
        <rFont val="TH Sarabun New"/>
        <family val="2"/>
      </rPr>
      <t>แก้เป็น 1,997,387.31</t>
    </r>
  </si>
  <si>
    <t>4100484429 ยกเลิกงดตอกเข็มงวด 1</t>
  </si>
  <si>
    <t>งวดที่ 2  1,119,000 ครบ 11 พย 67</t>
  </si>
  <si>
    <t>งวดที่ 3 1,492,000 ครบ 10 ธค 67</t>
  </si>
  <si>
    <t>15 พย 67</t>
  </si>
  <si>
    <r>
      <t>งวดที่ 4 บางส่วน 587,700 ครบ 9 มค 68</t>
    </r>
    <r>
      <rPr>
        <sz val="14"/>
        <color rgb="FFFF0000"/>
        <rFont val="TH Sarabun New"/>
        <family val="2"/>
      </rPr>
      <t xml:space="preserve"> แก้เป็น 1,201,312.69</t>
    </r>
  </si>
  <si>
    <t>งบปี68 31,490,300 68ครั้งที่ 1 โอน14,330,500 บาท</t>
  </si>
  <si>
    <t>งวดที่ 4 บางส่วน 663,687.31 ครบ 9 มค 68</t>
  </si>
  <si>
    <t>งวดที่ 5  2,611,000 ครบ 8 กพ 68</t>
  </si>
  <si>
    <t>งวดที่ 6  2,611,000 ครบ 10 มีค 68</t>
  </si>
  <si>
    <t>งวดที่ 7  2,611,000 ครบ 9 เมย 68</t>
  </si>
  <si>
    <t>งวดที่ 8  2,984,000 ครบ 9 พค 68</t>
  </si>
  <si>
    <t>งวดที่ 9  1,492,000 ครบ 8 มิย 68</t>
  </si>
  <si>
    <t>งวดที่ 11  1,492,000 ครบ 6 กย 68</t>
  </si>
  <si>
    <t>งวดที่ 12  2,238,000 ครบ 6 ตค 68</t>
  </si>
  <si>
    <t>งวดที่ 13  2,238,000 ครบ 5 พย 68</t>
  </si>
  <si>
    <t>งวดที่ 14  2,984,000 ครบ 5 ธค 68</t>
  </si>
  <si>
    <t>งวดที่ 15  1,865,000 ครบ 5 มค 69</t>
  </si>
  <si>
    <t>งวดที่ 16  5,595,000 ครบ 18 กพ 69</t>
  </si>
  <si>
    <t>งบลงทุน  ค่าที่ดินและสิ่งก่อสร้าง 6811320</t>
  </si>
  <si>
    <t>2.3.1</t>
  </si>
  <si>
    <t>2.31.1</t>
  </si>
  <si>
    <t>ค</t>
  </si>
  <si>
    <t>แผนงานยุทธศาสตร์ : สร้างความเสมอภาคทางการศึกษา</t>
  </si>
  <si>
    <t>ค่าครุภัณฑ์</t>
  </si>
  <si>
    <t>สิ่งก่อสร้าง</t>
  </si>
  <si>
    <t xml:space="preserve">                                      </t>
  </si>
  <si>
    <t>ลงชื่อ                                                 เลขานุการคณะกรรมการติดตามเร่งรัด</t>
  </si>
  <si>
    <t xml:space="preserve">      ประธานคณะกรรมการติดตามเร่งรัด</t>
  </si>
  <si>
    <t>งบลงทุน ค่าครุภัณฑ์ 6711310</t>
  </si>
  <si>
    <t>กิจกรรมการจัดการศึกษาประถมศึกษาสำหรับโรงเรียนปกติ  /กิจกรรมการจัดการศึกษามัธยมศึกษาตอนต้นสำหรับโรงเรียนปกติ</t>
  </si>
  <si>
    <t>20004670516552018/20004670516405272</t>
  </si>
  <si>
    <t>ปรับปรุงแซมแซมอาคารสำนักงานและห้องเก็บของ</t>
  </si>
  <si>
    <t>ลงชื่อ                                     เลขานุการคณะกรรมการติดตามเร่งรัด</t>
  </si>
  <si>
    <t xml:space="preserve">        ประธานคณะกรรมการติดตามเร่งรัด</t>
  </si>
  <si>
    <t>สพป.ปทุมธานี เขต 2</t>
  </si>
  <si>
    <t>1.1.1.1</t>
  </si>
  <si>
    <t>กลุ่มพัฒนาครูและบุคลากรทางการศึกษา</t>
  </si>
  <si>
    <t>เป้าหมายการเบิกจ่ายตามมาตรการภาครัฐ (%)</t>
  </si>
  <si>
    <t>เป้าหมายการใช้จ่ายตามมาตรการภาครัฐ(%)</t>
  </si>
  <si>
    <t>ตรวจสอบแล้วถูกต้อง</t>
  </si>
  <si>
    <r>
      <t xml:space="preserve">กลุ่มส่งเสริมการศึกษาทางไกลเทคโนโลยีสารสนเทศและการสื่อสาร </t>
    </r>
    <r>
      <rPr>
        <sz val="12"/>
        <color rgb="FFFF0000"/>
        <rFont val="TH SarabunIT๙"/>
        <family val="2"/>
      </rPr>
      <t>(ให้แจ้งจัดสรรโดยด่วน)</t>
    </r>
  </si>
  <si>
    <t>กลุ่มนิเทศติดตามและประเมินผล</t>
  </si>
  <si>
    <t>กลุ่มพัฒนาบุคลากรทางการศึกษา</t>
  </si>
  <si>
    <t>1.1.1.2</t>
  </si>
  <si>
    <t xml:space="preserve">ศธ04002/ว5273 ลว.27 ต.ค.67 ครั้งที่ 1 โอนครั้งที่ 19 </t>
  </si>
  <si>
    <t>เลขานุการคณะกรรมการติดตาม</t>
  </si>
  <si>
    <t>สำนักงานเขตพื้นที่การศึกษาประถมศึกษาปทุมธานี เขต 2</t>
  </si>
  <si>
    <t xml:space="preserve">นายชิตพงษ์ เหนือเกาะหวาย ครู โรงเรียนวัดเขียนเขต </t>
  </si>
  <si>
    <t>กลุ่มนิเทศนติดตามและประเมินการจัดการศึกษา</t>
  </si>
  <si>
    <t>ศน.ไอลดา +ศน.ดอกลักษณ์</t>
  </si>
  <si>
    <t xml:space="preserve">กลุ่มบริหารงานบุคคล </t>
  </si>
  <si>
    <t>กลุ่มนิเทศติดตามและประเมินผลการจัดการศึกษา /ร.ร.ธัญญสิทธิศิลป์</t>
  </si>
  <si>
    <t>งบเงินอุดหนุน</t>
  </si>
  <si>
    <t>งบลงทุน 6711320</t>
  </si>
  <si>
    <t>รายละเอียด 2</t>
  </si>
  <si>
    <t>ผอ.สพป.ปท.2/รองผอ.สพป.ปท.2</t>
  </si>
  <si>
    <t>กลุ่มกฎหมายและคดี</t>
  </si>
  <si>
    <t xml:space="preserve">กลุ่มพัฒนาครูและบุคลากรทางการศึกษา </t>
  </si>
  <si>
    <t>กลุ่มนโยบายและแผน จัดสรร 28 มิ.ย. 68 ให้รร.ขนาดเล็ก 13 รร.</t>
  </si>
  <si>
    <t xml:space="preserve">กลุ่มนิเทศติดตามและประเมินผลการจัดการศึกษา ร.ร.วัดประยูรธรรมารามและคลองสิบสาม “ผิวราษฎรบำรุง”         </t>
  </si>
  <si>
    <t>จำลองลักษณ์ ก้อนทอง ร.ร.ชุมชนบึงบา</t>
  </si>
  <si>
    <t>เลขานุการคณะกรรมการติดตามเร่งรัดการใช้จ่ายเงินฯ</t>
  </si>
  <si>
    <t>(นางพัชรี  เรืองรุ่ง)</t>
  </si>
  <si>
    <t xml:space="preserve">   นักวิชาการเงินและบัญชีชำนาญการพิเศษ</t>
  </si>
  <si>
    <t xml:space="preserve">      ประธานคณะกรรมการติดตามเร่งรัดการใช้จ่ายเงินฯ</t>
  </si>
  <si>
    <t xml:space="preserve"> ผู้อำนวยการสำนักงานเขตพื้นที่การศึกษาประถมศึกษาปทุมธานี เขต 2</t>
  </si>
  <si>
    <t>(นายวิรุฬห์  แสงงาม)</t>
  </si>
  <si>
    <t>ชุมชนบึงบาและวัดลาดสนุ่น</t>
  </si>
  <si>
    <t>วัดมูลจินดารามและวัดลาดสนุ่นและชุมชนบึงบา</t>
  </si>
  <si>
    <t>กลุ่มอำนวยการ/ผอ.สพป.ปท.2</t>
  </si>
  <si>
    <t>ผอ.เหมือนฝัน เจริญดี</t>
  </si>
  <si>
    <t>รวมเบิกแทนกันทั้งสิ้น</t>
  </si>
  <si>
    <t>รวมงบประมาณและงบประมาณเบิกแทนกันทั้งสิ้น</t>
  </si>
  <si>
    <t xml:space="preserve">                           (นางสาวสุพิชสิริ ถิรวัฒนาพงศ์)</t>
  </si>
  <si>
    <t xml:space="preserve"> รองผู้อำนวยการสำนักงานเขตพื้นที่การศึกษา รักษาราชการแทน</t>
  </si>
  <si>
    <t>รวมกิจกรรมบริหารจัดการในสำนักงานเขตพื้นที่การศึกษา/กิจกรรมการจัดการศึกษาประถมศึกษาฯ/กิจกรรมสนับสนุนการศึกษาขั้นพื้นฐาน</t>
  </si>
  <si>
    <t>กิจกรรมการบริหารจัดการในเขตพื้นที่การศึกษา/กิจกรรมการจัดการศึกษาประถมศึกษาสำหรับโรงเรียนปกติ/กิจกรรมการสนับสนุนการศึกษาขั้นพื้นฐาน</t>
  </si>
  <si>
    <t>8.2)</t>
  </si>
  <si>
    <t xml:space="preserve">โรงเรียนวัดมูลจินดาราม โรงเรียนวัดลาดสนุ่น และโรงเรียนชุมชนบึงบา </t>
  </si>
  <si>
    <t>กลุ่มนิเทศติดตามและประเมินผลการจัดการศึกษา/วัดเขียนเขต</t>
  </si>
  <si>
    <t xml:space="preserve">กลุ่มนิเทศนติดตามและประเมินการจัดการศึกษาร.ต.ณัฐภัทร จินาสุย </t>
  </si>
  <si>
    <t>ร.ร.ขนาดเล็ก/กลุ่มนโยบายและแผน</t>
  </si>
  <si>
    <t>วัดเขียนเขต/ชุมชนประชาธิปัตย์ สพป.ดำเนินการ</t>
  </si>
  <si>
    <t>ร.ร.ร่วมจิตประสาทและร.ร.รวมราษฎร์สามัคคี</t>
  </si>
  <si>
    <t>ส่งเสริมการจัดการศึกษา</t>
  </si>
  <si>
    <t>กลุ่มนิเทศติดตามและประเมินผลการจัดการศึกษา/ชุมชนบึงบา โรงเรียนวัดอดิศรและโรงเรียนวัดเกตุประภา</t>
  </si>
  <si>
    <t>(นา(นางสาวสุพิชสิริ ถิรวัฒนาพงศ์)</t>
  </si>
  <si>
    <t>งวดที่ 10  1,492,000 ครบ 23 กค  68 ก่อได้เพียง1,357,812.69</t>
  </si>
  <si>
    <t>ลงชื่อ                                     ผู้จัดทำ</t>
  </si>
  <si>
    <t xml:space="preserve">              (นางพัชรี  เรืองรุ่ง)</t>
  </si>
  <si>
    <t xml:space="preserve">                                   ผู้อำนวยการสำนักงานเขตพื้นที่การศึกษาประถมศึกษาปทุมธานี เขต 2</t>
  </si>
  <si>
    <t xml:space="preserve">                                                            ตรวจสอบแล้วถูกต้อง</t>
  </si>
  <si>
    <t xml:space="preserve"> ลงชื่อ                                ผู้จัดทำ</t>
  </si>
  <si>
    <t xml:space="preserve">        ลงชื่อ                                   ผู้จัดทำ</t>
  </si>
  <si>
    <t>งบประมาณของสำนักงานคณะกรรมการการศึกษาขั้นพื้นฐาน</t>
  </si>
  <si>
    <t>การเบิกจ่ายและการใช้จ่ายเงินฯ</t>
  </si>
  <si>
    <r>
      <t>ผลการเบิกจ่าย (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) ไม่เป็น  ใช้จ่าย  ( 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) เป็น      ตามมาตรการภาครัฐ        </t>
    </r>
  </si>
  <si>
    <t>2.3.5</t>
  </si>
  <si>
    <t>รายงานผลการเบิกจ่ายเงินกันไว้เบิกเหลื่อมปี งบประมาณประจำปี พ.ศ. 2568</t>
  </si>
  <si>
    <t>ครบ 30 ก.ย.68</t>
  </si>
  <si>
    <t>ศธ 04002/ว5187 ลว 21 ตค 67ครั้งที่ 5</t>
  </si>
  <si>
    <t>Po4100728818</t>
  </si>
  <si>
    <t xml:space="preserve">              (นางพัชรี  เรืองรุ่ง)     การเบิกจ่ายงบประมาณและการใช้จ่ายฯ                   </t>
  </si>
  <si>
    <t xml:space="preserve">        การเบิกจ่ายงบประมาณและการใช้จ่ายฯ</t>
  </si>
  <si>
    <r>
      <t xml:space="preserve">                                                               รายงานผลการเบิกจ่ายเงินงบประมาณ งบลงทุน   ประจำปีงบประมาณ พ.ศ. 2569                                 </t>
    </r>
    <r>
      <rPr>
        <b/>
        <sz val="14"/>
        <color theme="0"/>
        <rFont val="TH Sarabun New"/>
        <family val="2"/>
      </rPr>
      <t>รายละเอียด 2</t>
    </r>
  </si>
  <si>
    <t>งบลงทุน   6911320</t>
  </si>
  <si>
    <t>+ระบบการควบคุมฯ!C1099</t>
  </si>
  <si>
    <t>1.9.2</t>
  </si>
  <si>
    <t xml:space="preserve">                       (นางพัชรี  เรืองรุ่ง)           การเบิกจ่ายงบประมาณและการใช้จ่ายฯ</t>
  </si>
  <si>
    <t xml:space="preserve">       การเบิกจ่ายงบประมาณและการใช้จ่ายฯ</t>
  </si>
  <si>
    <t>ตามมาตรการเร่งรัดการเบิกจ่ายงบประมาณและการใช้จ่ายภาครัฐ ประจำปีงบประมาณ  พ.ศ. 2569</t>
  </si>
  <si>
    <t>หนังสือกรมบัญชีกลาง ด่วนที่สุด ที่ กค 0412.4/ว7516  ลงวันที่ 28 ตุลาคม 2568</t>
  </si>
  <si>
    <t>ไตรมาสที่ 1    ต.ค.68 - ธ.ค.68</t>
  </si>
  <si>
    <t xml:space="preserve">เบิกจ่ายและใช้จ่าย                (   ) เป็น (  ) ไม่เป็น            ตามมาตรการภาครัฐ        </t>
  </si>
  <si>
    <t>ไตรมาสที่ 2    ม.ค.69 - มี.ค.69</t>
  </si>
  <si>
    <t>ไตรมาสที่ 3    เม.ย.69 - มิ.ย.69</t>
  </si>
  <si>
    <t>ไตรมาสที่ 4    ก.ค.69 - ก.ย.69</t>
  </si>
  <si>
    <t xml:space="preserve">เบิกจ่ายและใช้จ่าย               (   ) เป็น (   ) ไม่เป็น            ตามมาตรการภาครัฐ        </t>
  </si>
  <si>
    <t xml:space="preserve">              ตรวจสอบแล้วถูกต้อง</t>
  </si>
  <si>
    <t>เร่งรัดการเบิกจ่ายและใช้จ่ายฯ</t>
  </si>
  <si>
    <t>การเบิกจ่ายงบประมาณและใช้จ่ายฯ</t>
  </si>
  <si>
    <t>ประจำปีงบประมาณ พ.ศ. 2569</t>
  </si>
  <si>
    <t>วัดเขียนเขต</t>
  </si>
  <si>
    <t>20004 69 00105 00000</t>
  </si>
  <si>
    <t>ร.ร.ธัญญสิทธิศิลป์</t>
  </si>
  <si>
    <t>วัดมูลจินดาราม/วัดลาดสนุ่น/ชุมชนบึงบา</t>
  </si>
  <si>
    <t>งบรายจ่ายอื่น   6911500</t>
  </si>
  <si>
    <t>ลงชื่อ                                   เลขานุการคณะกรรมการติดตาม</t>
  </si>
  <si>
    <t xml:space="preserve">              (นางพัชรี  เรืองรุ่ง)   เร่งรัดการเบิกจ่ายงบประมาณและการใช้จ่ายฯ</t>
  </si>
  <si>
    <t>ลงชื่อ                                  ประธานคณะกรรมการติดตามเร่งรัด</t>
  </si>
  <si>
    <t xml:space="preserve">              (นางพัชรี  เรืองรุ่ง)      การเบิกจ่ายงบประมาณและการใช้จ่ายฯ</t>
  </si>
  <si>
    <t xml:space="preserve">              (นางพัชรี  เรืองรุ่ง)      </t>
  </si>
  <si>
    <t xml:space="preserve">   การเบิกจ่ายงบประมาณและการใช้จ่ายฯ</t>
  </si>
  <si>
    <t>ประจำวันที่ 30 พฤศจิกายน 2568</t>
  </si>
  <si>
    <t>งบดำเนินงาน   69112xx</t>
  </si>
  <si>
    <t xml:space="preserve"> งบเงินอุดหนุน 6911410</t>
  </si>
  <si>
    <t xml:space="preserve"> งบดำเนินงาน 69112xx</t>
  </si>
  <si>
    <t>ประจำเดือนพฤศจิกายน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</si>
</sst>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_(* #,##0_);_(* \(#,##0\);_(* &quot;-&quot;??_);_(@_)"/>
    <numFmt numFmtId="192" formatCode="_(* #,##0.0_);_(* \(#,##0.0\);_(* &quot;-&quot;??_);_(@_)"/>
  </numFmts>
  <fonts count="4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4"/>
      <name val="TH Sarabun New"/>
      <family val="2"/>
    </font>
    <font>
      <sz val="14"/>
      <color theme="0"/>
      <name val="TH Sarabun New"/>
      <family val="2"/>
    </font>
    <font>
      <b/>
      <sz val="12"/>
      <color theme="1"/>
      <name val="TH Sarabun New"/>
      <family val="2"/>
    </font>
    <font>
      <sz val="12"/>
      <name val="TH Sarabun New"/>
      <family val="2"/>
    </font>
    <font>
      <b/>
      <sz val="12"/>
      <name val="TH Sarabun New"/>
      <family val="2"/>
    </font>
    <font>
      <sz val="10"/>
      <name val="TH Sarabun New"/>
      <family val="2"/>
    </font>
    <font>
      <sz val="12"/>
      <color rgb="FFFF0000"/>
      <name val="TH Sarabun New"/>
      <family val="2"/>
    </font>
    <font>
      <sz val="12"/>
      <color theme="0"/>
      <name val="TH Sarabun New"/>
      <family val="2"/>
    </font>
    <font>
      <b/>
      <sz val="12"/>
      <color rgb="FFFF0000"/>
      <name val="TH Sarabun New"/>
      <family val="2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6"/>
      <color theme="1"/>
      <name val="TH Sarabun New"/>
      <family val="2"/>
    </font>
    <font>
      <sz val="10"/>
      <color theme="1"/>
      <name val="TH Sarabun New"/>
      <family val="2"/>
    </font>
    <font>
      <b/>
      <sz val="10"/>
      <color theme="1"/>
      <name val="TH Sarabun New"/>
      <family val="2"/>
    </font>
    <font>
      <sz val="10"/>
      <color theme="1"/>
      <name val="TH Sarabun New"/>
      <family val="2"/>
      <charset val="222"/>
    </font>
    <font>
      <sz val="12"/>
      <name val="TH SarabunIT๙"/>
      <family val="2"/>
    </font>
    <font>
      <sz val="10"/>
      <name val="TH Sarabun New"/>
      <family val="2"/>
      <charset val="222"/>
    </font>
    <font>
      <sz val="10"/>
      <color theme="0"/>
      <name val="TH Sarabun New"/>
      <family val="2"/>
      <charset val="222"/>
    </font>
    <font>
      <b/>
      <sz val="13"/>
      <name val="TH Sarabun New"/>
      <family val="2"/>
    </font>
    <font>
      <sz val="13"/>
      <name val="TH Sarabun New"/>
      <family val="2"/>
    </font>
    <font>
      <sz val="13"/>
      <color theme="1"/>
      <name val="TH Sarabun New"/>
      <family val="2"/>
    </font>
    <font>
      <sz val="12"/>
      <color indexed="8"/>
      <name val="TH Sarabun New"/>
      <family val="2"/>
    </font>
    <font>
      <sz val="12"/>
      <color rgb="FFFF0000"/>
      <name val="TH SarabunIT๙"/>
      <family val="2"/>
    </font>
    <font>
      <sz val="10"/>
      <color rgb="FF000000"/>
      <name val="Tahoma"/>
      <family val="2"/>
      <scheme val="minor"/>
    </font>
    <font>
      <b/>
      <sz val="14"/>
      <color theme="0"/>
      <name val="TH Sarabun New"/>
      <family val="2"/>
    </font>
    <font>
      <sz val="11"/>
      <name val="TH Sarabun New"/>
      <family val="2"/>
    </font>
    <font>
      <sz val="12"/>
      <color rgb="FF000000"/>
      <name val="TH SarabunIT๙"/>
      <family val="2"/>
    </font>
    <font>
      <sz val="16"/>
      <name val="Angsana New"/>
      <family val="1"/>
    </font>
    <font>
      <sz val="12"/>
      <color theme="1"/>
      <name val="TH Sarabun New"/>
      <family val="2"/>
      <charset val="222"/>
    </font>
    <font>
      <sz val="12"/>
      <color rgb="FFFF0000"/>
      <name val="TH Sarabun New"/>
      <family val="2"/>
      <charset val="222"/>
    </font>
    <font>
      <sz val="12"/>
      <name val="TH Sarabun New"/>
      <family val="2"/>
      <charset val="222"/>
    </font>
    <font>
      <b/>
      <sz val="12"/>
      <name val="TH SarabunPSK"/>
      <family val="2"/>
      <charset val="222"/>
    </font>
    <font>
      <b/>
      <sz val="12"/>
      <color theme="0"/>
      <name val="TH Sarabun New"/>
      <family val="2"/>
    </font>
    <font>
      <sz val="16"/>
      <color theme="0"/>
      <name val="TH Sarabun New"/>
      <family val="2"/>
    </font>
    <font>
      <sz val="12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1AD65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DC8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33" fillId="0" borderId="0"/>
  </cellStyleXfs>
  <cellXfs count="1322">
    <xf numFmtId="0" fontId="0" fillId="0" borderId="0" xfId="0"/>
    <xf numFmtId="2" fontId="4" fillId="0" borderId="0" xfId="0" applyNumberFormat="1" applyFont="1"/>
    <xf numFmtId="0" fontId="4" fillId="0" borderId="0" xfId="0" applyFont="1"/>
    <xf numFmtId="187" fontId="4" fillId="0" borderId="0" xfId="1" applyFont="1"/>
    <xf numFmtId="187" fontId="4" fillId="0" borderId="0" xfId="1" applyFont="1" applyAlignment="1">
      <alignment horizontal="right"/>
    </xf>
    <xf numFmtId="0" fontId="4" fillId="0" borderId="3" xfId="0" applyFont="1" applyBorder="1"/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2" fontId="5" fillId="0" borderId="0" xfId="0" applyNumberFormat="1" applyFont="1"/>
    <xf numFmtId="0" fontId="5" fillId="0" borderId="0" xfId="0" applyFont="1"/>
    <xf numFmtId="187" fontId="5" fillId="0" borderId="0" xfId="1" applyFont="1"/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0" xfId="0" applyFont="1" applyFill="1"/>
    <xf numFmtId="188" fontId="5" fillId="0" borderId="0" xfId="1" applyNumberFormat="1" applyFont="1" applyAlignment="1">
      <alignment horizontal="right"/>
    </xf>
    <xf numFmtId="0" fontId="5" fillId="2" borderId="0" xfId="0" applyFont="1" applyFill="1" applyAlignment="1">
      <alignment horizontal="center"/>
    </xf>
    <xf numFmtId="2" fontId="7" fillId="17" borderId="8" xfId="0" applyNumberFormat="1" applyFont="1" applyFill="1" applyBorder="1" applyAlignment="1">
      <alignment horizontal="center" vertical="center" wrapText="1"/>
    </xf>
    <xf numFmtId="2" fontId="7" fillId="17" borderId="12" xfId="0" applyNumberFormat="1" applyFont="1" applyFill="1" applyBorder="1" applyAlignment="1">
      <alignment horizontal="center" vertical="center" wrapText="1"/>
    </xf>
    <xf numFmtId="43" fontId="8" fillId="15" borderId="6" xfId="0" applyNumberFormat="1" applyFont="1" applyFill="1" applyBorder="1" applyAlignment="1">
      <alignment vertical="top"/>
    </xf>
    <xf numFmtId="0" fontId="8" fillId="15" borderId="6" xfId="0" applyFont="1" applyFill="1" applyBorder="1" applyAlignment="1">
      <alignment vertical="top" wrapText="1"/>
    </xf>
    <xf numFmtId="187" fontId="8" fillId="6" borderId="6" xfId="1" applyFont="1" applyFill="1" applyBorder="1"/>
    <xf numFmtId="187" fontId="8" fillId="11" borderId="6" xfId="1" applyFont="1" applyFill="1" applyBorder="1"/>
    <xf numFmtId="187" fontId="8" fillId="6" borderId="6" xfId="1" applyFont="1" applyFill="1" applyBorder="1" applyAlignment="1">
      <alignment vertical="top"/>
    </xf>
    <xf numFmtId="187" fontId="8" fillId="7" borderId="6" xfId="1" applyFont="1" applyFill="1" applyBorder="1"/>
    <xf numFmtId="187" fontId="8" fillId="7" borderId="6" xfId="1" applyFont="1" applyFill="1" applyBorder="1" applyAlignment="1">
      <alignment vertical="top"/>
    </xf>
    <xf numFmtId="2" fontId="8" fillId="9" borderId="6" xfId="1" applyNumberFormat="1" applyFont="1" applyFill="1" applyBorder="1" applyAlignment="1">
      <alignment vertical="top" wrapText="1"/>
    </xf>
    <xf numFmtId="187" fontId="8" fillId="9" borderId="6" xfId="1" applyFont="1" applyFill="1" applyBorder="1" applyAlignment="1">
      <alignment vertical="top"/>
    </xf>
    <xf numFmtId="187" fontId="8" fillId="15" borderId="6" xfId="1" applyFont="1" applyFill="1" applyBorder="1" applyAlignment="1">
      <alignment vertical="top"/>
    </xf>
    <xf numFmtId="187" fontId="8" fillId="9" borderId="6" xfId="1" applyFont="1" applyFill="1" applyBorder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/>
    <xf numFmtId="0" fontId="8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/>
    </xf>
    <xf numFmtId="2" fontId="13" fillId="9" borderId="6" xfId="0" applyNumberFormat="1" applyFont="1" applyFill="1" applyBorder="1" applyAlignment="1">
      <alignment vertical="top" wrapText="1"/>
    </xf>
    <xf numFmtId="2" fontId="13" fillId="9" borderId="6" xfId="0" applyNumberFormat="1" applyFont="1" applyFill="1" applyBorder="1" applyAlignment="1">
      <alignment horizontal="justify" vertical="top"/>
    </xf>
    <xf numFmtId="2" fontId="13" fillId="7" borderId="6" xfId="0" applyNumberFormat="1" applyFont="1" applyFill="1" applyBorder="1" applyAlignment="1">
      <alignment vertical="top"/>
    </xf>
    <xf numFmtId="2" fontId="13" fillId="7" borderId="6" xfId="0" applyNumberFormat="1" applyFont="1" applyFill="1" applyBorder="1" applyAlignment="1">
      <alignment vertical="top" wrapText="1"/>
    </xf>
    <xf numFmtId="2" fontId="13" fillId="7" borderId="6" xfId="0" applyNumberFormat="1" applyFont="1" applyFill="1" applyBorder="1" applyAlignment="1">
      <alignment horizontal="justify" vertical="top"/>
    </xf>
    <xf numFmtId="0" fontId="13" fillId="0" borderId="6" xfId="0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 wrapText="1"/>
    </xf>
    <xf numFmtId="2" fontId="13" fillId="6" borderId="6" xfId="0" applyNumberFormat="1" applyFont="1" applyFill="1" applyBorder="1" applyAlignment="1">
      <alignment vertical="top" wrapText="1"/>
    </xf>
    <xf numFmtId="2" fontId="9" fillId="6" borderId="6" xfId="0" applyNumberFormat="1" applyFont="1" applyFill="1" applyBorder="1" applyAlignment="1">
      <alignment vertical="top" wrapText="1"/>
    </xf>
    <xf numFmtId="0" fontId="13" fillId="9" borderId="6" xfId="0" applyFont="1" applyFill="1" applyBorder="1" applyAlignment="1">
      <alignment horizontal="left" vertical="top" wrapText="1"/>
    </xf>
    <xf numFmtId="2" fontId="9" fillId="9" borderId="6" xfId="0" applyNumberFormat="1" applyFont="1" applyFill="1" applyBorder="1" applyAlignment="1">
      <alignment vertical="top" wrapText="1"/>
    </xf>
    <xf numFmtId="0" fontId="13" fillId="6" borderId="6" xfId="0" applyFont="1" applyFill="1" applyBorder="1" applyAlignment="1">
      <alignment horizontal="left" vertical="top" wrapText="1"/>
    </xf>
    <xf numFmtId="2" fontId="13" fillId="9" borderId="6" xfId="0" applyNumberFormat="1" applyFont="1" applyFill="1" applyBorder="1" applyAlignment="1">
      <alignment horizontal="left" vertical="top" wrapText="1"/>
    </xf>
    <xf numFmtId="2" fontId="13" fillId="15" borderId="6" xfId="0" applyNumberFormat="1" applyFont="1" applyFill="1" applyBorder="1" applyAlignment="1">
      <alignment vertical="top" wrapText="1"/>
    </xf>
    <xf numFmtId="0" fontId="13" fillId="9" borderId="6" xfId="0" applyFont="1" applyFill="1" applyBorder="1" applyAlignment="1">
      <alignment vertical="top"/>
    </xf>
    <xf numFmtId="0" fontId="13" fillId="9" borderId="6" xfId="0" applyFont="1" applyFill="1" applyBorder="1" applyAlignment="1">
      <alignment horizontal="justify" vertical="top"/>
    </xf>
    <xf numFmtId="0" fontId="13" fillId="7" borderId="6" xfId="0" applyFont="1" applyFill="1" applyBorder="1" applyAlignment="1">
      <alignment horizontal="left" vertical="top" wrapText="1"/>
    </xf>
    <xf numFmtId="49" fontId="13" fillId="7" borderId="6" xfId="0" applyNumberFormat="1" applyFont="1" applyFill="1" applyBorder="1" applyAlignment="1">
      <alignment horizontal="left" vertical="top" wrapText="1"/>
    </xf>
    <xf numFmtId="49" fontId="9" fillId="6" borderId="6" xfId="0" applyNumberFormat="1" applyFont="1" applyFill="1" applyBorder="1" applyAlignment="1">
      <alignment vertical="top" wrapText="1"/>
    </xf>
    <xf numFmtId="2" fontId="13" fillId="0" borderId="6" xfId="0" applyNumberFormat="1" applyFont="1" applyBorder="1" applyAlignment="1">
      <alignment horizontal="left" vertical="top" wrapText="1"/>
    </xf>
    <xf numFmtId="0" fontId="13" fillId="15" borderId="6" xfId="0" applyFont="1" applyFill="1" applyBorder="1" applyAlignment="1">
      <alignment vertical="top"/>
    </xf>
    <xf numFmtId="0" fontId="13" fillId="7" borderId="6" xfId="0" applyFont="1" applyFill="1" applyBorder="1" applyAlignment="1">
      <alignment vertical="top"/>
    </xf>
    <xf numFmtId="0" fontId="13" fillId="16" borderId="6" xfId="0" applyFont="1" applyFill="1" applyBorder="1" applyAlignment="1">
      <alignment horizontal="left" vertical="top"/>
    </xf>
    <xf numFmtId="0" fontId="15" fillId="0" borderId="6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24" borderId="6" xfId="0" applyFont="1" applyFill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13" xfId="0" applyFont="1" applyBorder="1" applyAlignment="1">
      <alignment vertical="top" wrapText="1"/>
    </xf>
    <xf numFmtId="0" fontId="13" fillId="6" borderId="6" xfId="0" applyFont="1" applyFill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2" fontId="9" fillId="0" borderId="6" xfId="0" applyNumberFormat="1" applyFont="1" applyBorder="1" applyAlignment="1">
      <alignment vertical="top" wrapText="1"/>
    </xf>
    <xf numFmtId="2" fontId="9" fillId="0" borderId="13" xfId="0" applyNumberFormat="1" applyFont="1" applyBorder="1" applyAlignment="1">
      <alignment vertical="top" wrapText="1"/>
    </xf>
    <xf numFmtId="190" fontId="9" fillId="16" borderId="6" xfId="0" applyNumberFormat="1" applyFont="1" applyFill="1" applyBorder="1" applyAlignment="1">
      <alignment horizontal="center" vertical="top"/>
    </xf>
    <xf numFmtId="0" fontId="13" fillId="6" borderId="6" xfId="0" applyFont="1" applyFill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2" fontId="9" fillId="16" borderId="6" xfId="0" applyNumberFormat="1" applyFont="1" applyFill="1" applyBorder="1" applyAlignment="1">
      <alignment vertical="top" wrapText="1"/>
    </xf>
    <xf numFmtId="0" fontId="9" fillId="16" borderId="6" xfId="0" applyFont="1" applyFill="1" applyBorder="1" applyAlignment="1">
      <alignment horizontal="left" vertical="top"/>
    </xf>
    <xf numFmtId="2" fontId="9" fillId="7" borderId="6" xfId="0" applyNumberFormat="1" applyFont="1" applyFill="1" applyBorder="1" applyAlignment="1">
      <alignment vertical="top"/>
    </xf>
    <xf numFmtId="2" fontId="9" fillId="11" borderId="6" xfId="0" applyNumberFormat="1" applyFont="1" applyFill="1" applyBorder="1" applyAlignment="1">
      <alignment vertical="top" wrapText="1"/>
    </xf>
    <xf numFmtId="0" fontId="13" fillId="11" borderId="6" xfId="0" applyFont="1" applyFill="1" applyBorder="1" applyAlignment="1">
      <alignment vertical="top"/>
    </xf>
    <xf numFmtId="0" fontId="13" fillId="8" borderId="6" xfId="0" applyFont="1" applyFill="1" applyBorder="1" applyAlignment="1">
      <alignment vertical="top"/>
    </xf>
    <xf numFmtId="2" fontId="9" fillId="9" borderId="6" xfId="0" applyNumberFormat="1" applyFont="1" applyFill="1" applyBorder="1" applyAlignment="1">
      <alignment vertical="top"/>
    </xf>
    <xf numFmtId="2" fontId="9" fillId="9" borderId="13" xfId="0" applyNumberFormat="1" applyFont="1" applyFill="1" applyBorder="1" applyAlignment="1">
      <alignment vertical="top" wrapText="1"/>
    </xf>
    <xf numFmtId="0" fontId="13" fillId="9" borderId="13" xfId="0" applyFont="1" applyFill="1" applyBorder="1" applyAlignment="1">
      <alignment vertical="top" wrapText="1"/>
    </xf>
    <xf numFmtId="2" fontId="9" fillId="7" borderId="13" xfId="0" applyNumberFormat="1" applyFont="1" applyFill="1" applyBorder="1" applyAlignment="1">
      <alignment vertical="top" wrapText="1"/>
    </xf>
    <xf numFmtId="0" fontId="13" fillId="7" borderId="13" xfId="0" applyFont="1" applyFill="1" applyBorder="1" applyAlignment="1">
      <alignment vertical="top" wrapText="1"/>
    </xf>
    <xf numFmtId="2" fontId="9" fillId="0" borderId="6" xfId="0" applyNumberFormat="1" applyFont="1" applyBorder="1" applyAlignment="1">
      <alignment vertical="top"/>
    </xf>
    <xf numFmtId="2" fontId="9" fillId="0" borderId="6" xfId="0" applyNumberFormat="1" applyFont="1" applyBorder="1" applyAlignment="1">
      <alignment horizontal="center" vertical="top"/>
    </xf>
    <xf numFmtId="2" fontId="13" fillId="0" borderId="6" xfId="0" applyNumberFormat="1" applyFont="1" applyBorder="1" applyAlignment="1">
      <alignment horizontal="center" vertical="top"/>
    </xf>
    <xf numFmtId="0" fontId="13" fillId="3" borderId="6" xfId="0" applyFont="1" applyFill="1" applyBorder="1"/>
    <xf numFmtId="0" fontId="8" fillId="6" borderId="0" xfId="0" applyFont="1" applyFill="1" applyAlignment="1">
      <alignment horizontal="center"/>
    </xf>
    <xf numFmtId="43" fontId="8" fillId="0" borderId="0" xfId="2" applyFont="1" applyBorder="1" applyAlignment="1">
      <alignment horizontal="left"/>
    </xf>
    <xf numFmtId="2" fontId="9" fillId="0" borderId="0" xfId="0" applyNumberFormat="1" applyFont="1"/>
    <xf numFmtId="43" fontId="21" fillId="0" borderId="0" xfId="0" applyNumberFormat="1" applyFont="1" applyAlignment="1">
      <alignment horizontal="center"/>
    </xf>
    <xf numFmtId="0" fontId="13" fillId="0" borderId="0" xfId="0" applyFont="1"/>
    <xf numFmtId="43" fontId="10" fillId="0" borderId="0" xfId="2" applyFont="1" applyBorder="1" applyAlignment="1">
      <alignment horizontal="left"/>
    </xf>
    <xf numFmtId="0" fontId="10" fillId="0" borderId="0" xfId="0" applyFont="1" applyAlignment="1">
      <alignment horizontal="left"/>
    </xf>
    <xf numFmtId="2" fontId="14" fillId="7" borderId="10" xfId="0" applyNumberFormat="1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/>
    </xf>
    <xf numFmtId="0" fontId="13" fillId="6" borderId="6" xfId="0" applyFont="1" applyFill="1" applyBorder="1" applyAlignment="1">
      <alignment horizontal="left"/>
    </xf>
    <xf numFmtId="2" fontId="13" fillId="6" borderId="6" xfId="0" applyNumberFormat="1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2" fontId="14" fillId="14" borderId="6" xfId="0" applyNumberFormat="1" applyFont="1" applyFill="1" applyBorder="1" applyAlignment="1">
      <alignment horizontal="left" vertical="center"/>
    </xf>
    <xf numFmtId="2" fontId="13" fillId="13" borderId="6" xfId="0" applyNumberFormat="1" applyFont="1" applyFill="1" applyBorder="1" applyAlignment="1">
      <alignment horizontal="left" vertical="center"/>
    </xf>
    <xf numFmtId="0" fontId="14" fillId="13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2" fontId="13" fillId="6" borderId="6" xfId="0" applyNumberFormat="1" applyFont="1" applyFill="1" applyBorder="1" applyAlignment="1">
      <alignment horizontal="left" vertical="center" wrapText="1"/>
    </xf>
    <xf numFmtId="2" fontId="13" fillId="6" borderId="6" xfId="0" applyNumberFormat="1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left" vertical="center"/>
    </xf>
    <xf numFmtId="2" fontId="9" fillId="0" borderId="6" xfId="0" applyNumberFormat="1" applyFont="1" applyBorder="1" applyAlignment="1">
      <alignment horizontal="left" vertical="center"/>
    </xf>
    <xf numFmtId="2" fontId="9" fillId="6" borderId="5" xfId="0" applyNumberFormat="1" applyFont="1" applyFill="1" applyBorder="1" applyAlignment="1">
      <alignment horizontal="left" vertical="top" wrapText="1"/>
    </xf>
    <xf numFmtId="0" fontId="13" fillId="6" borderId="5" xfId="0" applyFont="1" applyFill="1" applyBorder="1" applyAlignment="1">
      <alignment horizontal="left" vertical="top" wrapText="1"/>
    </xf>
    <xf numFmtId="2" fontId="14" fillId="9" borderId="10" xfId="0" applyNumberFormat="1" applyFont="1" applyFill="1" applyBorder="1" applyAlignment="1">
      <alignment horizontal="left" vertical="center" wrapText="1"/>
    </xf>
    <xf numFmtId="188" fontId="13" fillId="6" borderId="0" xfId="0" applyNumberFormat="1" applyFont="1" applyFill="1"/>
    <xf numFmtId="2" fontId="13" fillId="6" borderId="0" xfId="0" applyNumberFormat="1" applyFont="1" applyFill="1" applyAlignment="1">
      <alignment horizontal="left"/>
    </xf>
    <xf numFmtId="0" fontId="13" fillId="6" borderId="0" xfId="0" applyFont="1" applyFill="1"/>
    <xf numFmtId="43" fontId="11" fillId="0" borderId="0" xfId="2" applyFont="1" applyBorder="1" applyAlignment="1"/>
    <xf numFmtId="0" fontId="12" fillId="0" borderId="1" xfId="0" applyFont="1" applyBorder="1"/>
    <xf numFmtId="0" fontId="12" fillId="6" borderId="1" xfId="0" applyFont="1" applyFill="1" applyBorder="1" applyAlignment="1">
      <alignment horizontal="right"/>
    </xf>
    <xf numFmtId="49" fontId="14" fillId="0" borderId="7" xfId="0" applyNumberFormat="1" applyFont="1" applyBorder="1"/>
    <xf numFmtId="0" fontId="13" fillId="0" borderId="8" xfId="0" applyFont="1" applyBorder="1"/>
    <xf numFmtId="0" fontId="13" fillId="0" borderId="2" xfId="0" applyFont="1" applyBorder="1"/>
    <xf numFmtId="49" fontId="13" fillId="0" borderId="3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15" xfId="0" applyFont="1" applyBorder="1"/>
    <xf numFmtId="49" fontId="14" fillId="0" borderId="3" xfId="0" applyNumberFormat="1" applyFont="1" applyBorder="1"/>
    <xf numFmtId="0" fontId="14" fillId="0" borderId="0" xfId="0" applyFont="1"/>
    <xf numFmtId="0" fontId="13" fillId="0" borderId="4" xfId="0" applyFont="1" applyBorder="1"/>
    <xf numFmtId="0" fontId="13" fillId="0" borderId="3" xfId="0" applyFont="1" applyBorder="1"/>
    <xf numFmtId="187" fontId="13" fillId="0" borderId="4" xfId="0" applyNumberFormat="1" applyFont="1" applyBorder="1"/>
    <xf numFmtId="0" fontId="13" fillId="0" borderId="9" xfId="0" applyFont="1" applyBorder="1"/>
    <xf numFmtId="0" fontId="14" fillId="0" borderId="1" xfId="0" applyFont="1" applyBorder="1"/>
    <xf numFmtId="0" fontId="13" fillId="0" borderId="1" xfId="0" applyFont="1" applyBorder="1"/>
    <xf numFmtId="0" fontId="13" fillId="0" borderId="12" xfId="0" applyFont="1" applyBorder="1"/>
    <xf numFmtId="0" fontId="17" fillId="0" borderId="0" xfId="0" applyFont="1"/>
    <xf numFmtId="0" fontId="13" fillId="0" borderId="0" xfId="0" applyFont="1" applyAlignment="1">
      <alignment horizontal="left" vertical="top"/>
    </xf>
    <xf numFmtId="0" fontId="12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87" fontId="13" fillId="0" borderId="2" xfId="1" applyFont="1" applyBorder="1"/>
    <xf numFmtId="187" fontId="13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horizontal="center"/>
    </xf>
    <xf numFmtId="187" fontId="13" fillId="0" borderId="4" xfId="1" applyFont="1" applyBorder="1" applyAlignment="1">
      <alignment vertical="center"/>
    </xf>
    <xf numFmtId="190" fontId="13" fillId="0" borderId="3" xfId="1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187" fontId="13" fillId="0" borderId="4" xfId="1" applyFont="1" applyFill="1" applyBorder="1"/>
    <xf numFmtId="187" fontId="9" fillId="0" borderId="4" xfId="1" applyFont="1" applyFill="1" applyBorder="1"/>
    <xf numFmtId="187" fontId="13" fillId="0" borderId="4" xfId="1" applyFont="1" applyBorder="1" applyAlignment="1"/>
    <xf numFmtId="0" fontId="9" fillId="0" borderId="5" xfId="0" applyFont="1" applyBorder="1" applyAlignment="1">
      <alignment horizontal="center"/>
    </xf>
    <xf numFmtId="187" fontId="9" fillId="0" borderId="5" xfId="1" applyFont="1" applyFill="1" applyBorder="1"/>
    <xf numFmtId="0" fontId="13" fillId="0" borderId="5" xfId="0" applyFont="1" applyBorder="1"/>
    <xf numFmtId="187" fontId="13" fillId="0" borderId="5" xfId="0" applyNumberFormat="1" applyFont="1" applyBorder="1"/>
    <xf numFmtId="187" fontId="13" fillId="0" borderId="0" xfId="1" applyFont="1" applyBorder="1" applyAlignment="1"/>
    <xf numFmtId="187" fontId="13" fillId="0" borderId="0" xfId="1" applyFont="1" applyBorder="1" applyAlignment="1">
      <alignment horizontal="center"/>
    </xf>
    <xf numFmtId="187" fontId="9" fillId="0" borderId="0" xfId="0" applyNumberFormat="1" applyFont="1"/>
    <xf numFmtId="187" fontId="17" fillId="0" borderId="0" xfId="0" applyNumberFormat="1" applyFont="1"/>
    <xf numFmtId="187" fontId="13" fillId="0" borderId="0" xfId="0" applyNumberFormat="1" applyFont="1"/>
    <xf numFmtId="187" fontId="13" fillId="28" borderId="6" xfId="0" applyNumberFormat="1" applyFont="1" applyFill="1" applyBorder="1"/>
    <xf numFmtId="187" fontId="13" fillId="0" borderId="0" xfId="1" applyFont="1" applyBorder="1" applyAlignment="1">
      <alignment horizontal="left"/>
    </xf>
    <xf numFmtId="187" fontId="13" fillId="0" borderId="0" xfId="1" applyFont="1" applyBorder="1" applyAlignment="1">
      <alignment horizontal="right"/>
    </xf>
    <xf numFmtId="49" fontId="9" fillId="0" borderId="4" xfId="1" applyNumberFormat="1" applyFont="1" applyFill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left" vertical="center"/>
    </xf>
    <xf numFmtId="2" fontId="13" fillId="11" borderId="6" xfId="0" applyNumberFormat="1" applyFont="1" applyFill="1" applyBorder="1" applyAlignment="1">
      <alignment horizontal="left" vertical="center" wrapText="1"/>
    </xf>
    <xf numFmtId="187" fontId="13" fillId="11" borderId="6" xfId="1" applyFont="1" applyFill="1" applyBorder="1" applyAlignment="1">
      <alignment vertical="top"/>
    </xf>
    <xf numFmtId="188" fontId="13" fillId="7" borderId="5" xfId="1" applyNumberFormat="1" applyFont="1" applyFill="1" applyBorder="1" applyAlignment="1">
      <alignment horizontal="right" vertical="center"/>
    </xf>
    <xf numFmtId="187" fontId="13" fillId="7" borderId="6" xfId="1" applyFont="1" applyFill="1" applyBorder="1" applyAlignment="1">
      <alignment horizontal="left" vertical="center"/>
    </xf>
    <xf numFmtId="187" fontId="13" fillId="7" borderId="6" xfId="1" applyFont="1" applyFill="1" applyBorder="1" applyAlignment="1">
      <alignment horizontal="center" vertical="center"/>
    </xf>
    <xf numFmtId="187" fontId="13" fillId="6" borderId="5" xfId="1" applyFont="1" applyFill="1" applyBorder="1" applyAlignment="1">
      <alignment horizontal="center" vertical="top"/>
    </xf>
    <xf numFmtId="187" fontId="13" fillId="6" borderId="6" xfId="1" applyFont="1" applyFill="1" applyBorder="1" applyAlignment="1">
      <alignment horizontal="center" vertical="center"/>
    </xf>
    <xf numFmtId="187" fontId="14" fillId="6" borderId="6" xfId="1" applyFont="1" applyFill="1" applyBorder="1" applyAlignment="1">
      <alignment horizontal="center" vertical="center"/>
    </xf>
    <xf numFmtId="187" fontId="13" fillId="6" borderId="6" xfId="1" applyFont="1" applyFill="1" applyBorder="1" applyAlignment="1">
      <alignment horizontal="left" vertical="center"/>
    </xf>
    <xf numFmtId="188" fontId="13" fillId="6" borderId="6" xfId="1" applyNumberFormat="1" applyFont="1" applyFill="1" applyBorder="1" applyAlignment="1">
      <alignment horizontal="right" vertical="center"/>
    </xf>
    <xf numFmtId="187" fontId="13" fillId="6" borderId="6" xfId="1" applyFont="1" applyFill="1" applyBorder="1" applyAlignment="1">
      <alignment horizontal="center" vertical="top"/>
    </xf>
    <xf numFmtId="189" fontId="14" fillId="14" borderId="6" xfId="1" applyNumberFormat="1" applyFont="1" applyFill="1" applyBorder="1" applyAlignment="1">
      <alignment horizontal="right" vertical="center"/>
    </xf>
    <xf numFmtId="2" fontId="13" fillId="14" borderId="7" xfId="0" applyNumberFormat="1" applyFont="1" applyFill="1" applyBorder="1" applyAlignment="1">
      <alignment horizontal="left" vertical="center" wrapText="1"/>
    </xf>
    <xf numFmtId="187" fontId="13" fillId="14" borderId="2" xfId="1" applyFont="1" applyFill="1" applyBorder="1" applyAlignment="1">
      <alignment horizontal="center" vertical="center"/>
    </xf>
    <xf numFmtId="188" fontId="13" fillId="13" borderId="6" xfId="1" applyNumberFormat="1" applyFont="1" applyFill="1" applyBorder="1" applyAlignment="1">
      <alignment horizontal="right" vertical="center"/>
    </xf>
    <xf numFmtId="187" fontId="13" fillId="13" borderId="6" xfId="1" applyFont="1" applyFill="1" applyBorder="1" applyAlignment="1">
      <alignment horizontal="center" vertical="center"/>
    </xf>
    <xf numFmtId="188" fontId="13" fillId="0" borderId="6" xfId="1" applyNumberFormat="1" applyFont="1" applyBorder="1" applyAlignment="1">
      <alignment horizontal="right" vertical="center"/>
    </xf>
    <xf numFmtId="187" fontId="13" fillId="0" borderId="6" xfId="1" applyFont="1" applyBorder="1"/>
    <xf numFmtId="187" fontId="13" fillId="0" borderId="6" xfId="1" applyFont="1" applyBorder="1" applyAlignment="1">
      <alignment horizontal="center" vertical="center"/>
    </xf>
    <xf numFmtId="188" fontId="13" fillId="0" borderId="6" xfId="1" applyNumberFormat="1" applyFont="1" applyBorder="1" applyAlignment="1">
      <alignment horizontal="right" vertical="top"/>
    </xf>
    <xf numFmtId="187" fontId="13" fillId="0" borderId="6" xfId="1" applyFont="1" applyBorder="1" applyAlignment="1">
      <alignment vertical="top"/>
    </xf>
    <xf numFmtId="187" fontId="13" fillId="0" borderId="6" xfId="1" applyFont="1" applyBorder="1" applyAlignment="1">
      <alignment horizontal="center" vertical="top"/>
    </xf>
    <xf numFmtId="187" fontId="13" fillId="0" borderId="6" xfId="1" applyFont="1" applyBorder="1" applyAlignment="1">
      <alignment vertical="center"/>
    </xf>
    <xf numFmtId="188" fontId="13" fillId="6" borderId="9" xfId="1" applyNumberFormat="1" applyFont="1" applyFill="1" applyBorder="1" applyAlignment="1">
      <alignment horizontal="right" vertical="top"/>
    </xf>
    <xf numFmtId="187" fontId="13" fillId="12" borderId="6" xfId="1" applyFont="1" applyFill="1" applyBorder="1" applyAlignment="1">
      <alignment vertical="center"/>
    </xf>
    <xf numFmtId="188" fontId="13" fillId="9" borderId="9" xfId="1" applyNumberFormat="1" applyFont="1" applyFill="1" applyBorder="1" applyAlignment="1">
      <alignment horizontal="right" vertical="center"/>
    </xf>
    <xf numFmtId="2" fontId="13" fillId="9" borderId="6" xfId="0" applyNumberFormat="1" applyFont="1" applyFill="1" applyBorder="1" applyAlignment="1">
      <alignment horizontal="left" vertical="center" wrapText="1"/>
    </xf>
    <xf numFmtId="187" fontId="13" fillId="9" borderId="6" xfId="1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left"/>
    </xf>
    <xf numFmtId="189" fontId="13" fillId="14" borderId="6" xfId="1" applyNumberFormat="1" applyFont="1" applyFill="1" applyBorder="1" applyAlignment="1">
      <alignment horizontal="right" vertical="center"/>
    </xf>
    <xf numFmtId="2" fontId="13" fillId="14" borderId="6" xfId="0" applyNumberFormat="1" applyFont="1" applyFill="1" applyBorder="1" applyAlignment="1">
      <alignment horizontal="left" vertical="center" wrapText="1"/>
    </xf>
    <xf numFmtId="187" fontId="13" fillId="14" borderId="2" xfId="1" applyFont="1" applyFill="1" applyBorder="1" applyAlignment="1">
      <alignment horizontal="center" vertical="center" wrapText="1"/>
    </xf>
    <xf numFmtId="189" fontId="13" fillId="0" borderId="6" xfId="1" applyNumberFormat="1" applyFont="1" applyBorder="1" applyAlignment="1">
      <alignment horizontal="right" vertical="top"/>
    </xf>
    <xf numFmtId="188" fontId="13" fillId="0" borderId="6" xfId="1" applyNumberFormat="1" applyFont="1" applyBorder="1" applyAlignment="1">
      <alignment horizontal="left" vertical="center" wrapText="1"/>
    </xf>
    <xf numFmtId="187" fontId="13" fillId="0" borderId="6" xfId="1" applyFont="1" applyBorder="1" applyAlignment="1">
      <alignment horizontal="right" vertical="center"/>
    </xf>
    <xf numFmtId="188" fontId="13" fillId="0" borderId="6" xfId="1" applyNumberFormat="1" applyFont="1" applyBorder="1" applyAlignment="1">
      <alignment horizontal="left" vertical="top"/>
    </xf>
    <xf numFmtId="188" fontId="13" fillId="0" borderId="6" xfId="1" applyNumberFormat="1" applyFont="1" applyBorder="1" applyAlignment="1">
      <alignment horizontal="left" vertical="top" wrapText="1"/>
    </xf>
    <xf numFmtId="187" fontId="13" fillId="0" borderId="6" xfId="1" applyFont="1" applyBorder="1" applyAlignment="1">
      <alignment horizontal="right" vertical="top"/>
    </xf>
    <xf numFmtId="187" fontId="13" fillId="0" borderId="13" xfId="1" applyFont="1" applyBorder="1" applyAlignment="1">
      <alignment horizontal="center" vertical="top"/>
    </xf>
    <xf numFmtId="2" fontId="9" fillId="6" borderId="6" xfId="0" applyNumberFormat="1" applyFont="1" applyFill="1" applyBorder="1" applyAlignment="1">
      <alignment horizontal="left" vertical="top" wrapText="1"/>
    </xf>
    <xf numFmtId="187" fontId="9" fillId="6" borderId="6" xfId="1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 vertical="center" wrapText="1"/>
    </xf>
    <xf numFmtId="188" fontId="13" fillId="6" borderId="6" xfId="1" applyNumberFormat="1" applyFont="1" applyFill="1" applyBorder="1" applyAlignment="1">
      <alignment horizontal="right" vertical="top"/>
    </xf>
    <xf numFmtId="2" fontId="13" fillId="6" borderId="0" xfId="0" applyNumberFormat="1" applyFont="1" applyFill="1" applyAlignment="1">
      <alignment horizontal="left" vertical="center"/>
    </xf>
    <xf numFmtId="187" fontId="14" fillId="6" borderId="0" xfId="1" applyFont="1" applyFill="1" applyBorder="1" applyAlignment="1">
      <alignment horizontal="center"/>
    </xf>
    <xf numFmtId="187" fontId="12" fillId="6" borderId="0" xfId="1" applyFont="1" applyFill="1" applyBorder="1"/>
    <xf numFmtId="187" fontId="13" fillId="6" borderId="0" xfId="0" applyNumberFormat="1" applyFont="1" applyFill="1" applyAlignment="1">
      <alignment horizontal="left"/>
    </xf>
    <xf numFmtId="188" fontId="13" fillId="6" borderId="0" xfId="1" applyNumberFormat="1" applyFont="1" applyFill="1" applyBorder="1" applyAlignment="1"/>
    <xf numFmtId="2" fontId="13" fillId="6" borderId="0" xfId="1" applyNumberFormat="1" applyFont="1" applyFill="1" applyBorder="1" applyAlignment="1">
      <alignment horizontal="left"/>
    </xf>
    <xf numFmtId="2" fontId="13" fillId="6" borderId="0" xfId="1" applyNumberFormat="1" applyFont="1" applyFill="1" applyBorder="1" applyAlignment="1">
      <alignment horizontal="left" vertical="center"/>
    </xf>
    <xf numFmtId="187" fontId="13" fillId="6" borderId="0" xfId="0" applyNumberFormat="1" applyFont="1" applyFill="1"/>
    <xf numFmtId="187" fontId="13" fillId="6" borderId="0" xfId="1" applyFont="1" applyFill="1" applyBorder="1" applyAlignment="1"/>
    <xf numFmtId="187" fontId="13" fillId="6" borderId="0" xfId="1" applyFont="1" applyFill="1" applyBorder="1" applyAlignment="1">
      <alignment horizontal="left" vertical="center"/>
    </xf>
    <xf numFmtId="0" fontId="17" fillId="6" borderId="0" xfId="0" applyFont="1" applyFill="1"/>
    <xf numFmtId="0" fontId="9" fillId="6" borderId="0" xfId="0" applyFont="1" applyFill="1" applyAlignment="1">
      <alignment horizontal="left"/>
    </xf>
    <xf numFmtId="188" fontId="13" fillId="6" borderId="0" xfId="1" applyNumberFormat="1" applyFont="1" applyFill="1" applyBorder="1" applyAlignment="1">
      <alignment horizontal="left"/>
    </xf>
    <xf numFmtId="0" fontId="24" fillId="6" borderId="6" xfId="0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horizontal="center" vertical="center" wrapText="1"/>
    </xf>
    <xf numFmtId="0" fontId="24" fillId="11" borderId="6" xfId="0" applyFont="1" applyFill="1" applyBorder="1" applyAlignment="1">
      <alignment horizontal="center" vertical="top"/>
    </xf>
    <xf numFmtId="187" fontId="9" fillId="11" borderId="6" xfId="0" applyNumberFormat="1" applyFont="1" applyFill="1" applyBorder="1" applyAlignment="1">
      <alignment horizontal="center" vertical="top"/>
    </xf>
    <xf numFmtId="2" fontId="9" fillId="15" borderId="6" xfId="1" applyNumberFormat="1" applyFont="1" applyFill="1" applyBorder="1" applyAlignment="1">
      <alignment horizontal="left" vertical="top" wrapText="1"/>
    </xf>
    <xf numFmtId="187" fontId="9" fillId="15" borderId="6" xfId="1" applyFont="1" applyFill="1" applyBorder="1" applyAlignment="1">
      <alignment vertical="top"/>
    </xf>
    <xf numFmtId="2" fontId="9" fillId="15" borderId="6" xfId="1" applyNumberFormat="1" applyFont="1" applyFill="1" applyBorder="1" applyAlignment="1">
      <alignment vertical="top"/>
    </xf>
    <xf numFmtId="2" fontId="9" fillId="9" borderId="6" xfId="1" applyNumberFormat="1" applyFont="1" applyFill="1" applyBorder="1" applyAlignment="1">
      <alignment vertical="top"/>
    </xf>
    <xf numFmtId="189" fontId="24" fillId="7" borderId="6" xfId="1" applyNumberFormat="1" applyFont="1" applyFill="1" applyBorder="1" applyAlignment="1">
      <alignment vertical="top"/>
    </xf>
    <xf numFmtId="187" fontId="9" fillId="7" borderId="6" xfId="1" applyFont="1" applyFill="1" applyBorder="1" applyAlignment="1">
      <alignment vertical="top"/>
    </xf>
    <xf numFmtId="2" fontId="9" fillId="7" borderId="6" xfId="1" applyNumberFormat="1" applyFont="1" applyFill="1" applyBorder="1" applyAlignment="1">
      <alignment vertical="top"/>
    </xf>
    <xf numFmtId="2" fontId="13" fillId="6" borderId="13" xfId="0" applyNumberFormat="1" applyFont="1" applyFill="1" applyBorder="1" applyAlignment="1">
      <alignment vertical="top" wrapText="1"/>
    </xf>
    <xf numFmtId="188" fontId="24" fillId="6" borderId="6" xfId="1" applyNumberFormat="1" applyFont="1" applyFill="1" applyBorder="1" applyAlignment="1">
      <alignment vertical="top"/>
    </xf>
    <xf numFmtId="187" fontId="9" fillId="6" borderId="6" xfId="1" applyFont="1" applyFill="1" applyBorder="1" applyAlignment="1">
      <alignment vertical="top"/>
    </xf>
    <xf numFmtId="187" fontId="13" fillId="6" borderId="6" xfId="1" applyFont="1" applyFill="1" applyBorder="1" applyAlignment="1">
      <alignment vertical="top"/>
    </xf>
    <xf numFmtId="188" fontId="24" fillId="9" borderId="6" xfId="1" applyNumberFormat="1" applyFont="1" applyFill="1" applyBorder="1" applyAlignment="1">
      <alignment vertical="top"/>
    </xf>
    <xf numFmtId="187" fontId="9" fillId="9" borderId="6" xfId="1" applyFont="1" applyFill="1" applyBorder="1" applyAlignment="1">
      <alignment vertical="top"/>
    </xf>
    <xf numFmtId="187" fontId="13" fillId="9" borderId="6" xfId="1" applyFont="1" applyFill="1" applyBorder="1" applyAlignment="1">
      <alignment vertical="top"/>
    </xf>
    <xf numFmtId="187" fontId="13" fillId="6" borderId="6" xfId="0" applyNumberFormat="1" applyFont="1" applyFill="1" applyBorder="1" applyAlignment="1">
      <alignment vertical="top" wrapText="1"/>
    </xf>
    <xf numFmtId="0" fontId="13" fillId="4" borderId="6" xfId="0" applyFont="1" applyFill="1" applyBorder="1" applyAlignment="1">
      <alignment horizontal="left" vertical="top" wrapText="1"/>
    </xf>
    <xf numFmtId="187" fontId="13" fillId="4" borderId="6" xfId="0" applyNumberFormat="1" applyFont="1" applyFill="1" applyBorder="1" applyAlignment="1">
      <alignment vertical="top" wrapText="1"/>
    </xf>
    <xf numFmtId="187" fontId="13" fillId="6" borderId="6" xfId="0" applyNumberFormat="1" applyFont="1" applyFill="1" applyBorder="1" applyAlignment="1">
      <alignment vertical="top"/>
    </xf>
    <xf numFmtId="188" fontId="9" fillId="9" borderId="6" xfId="1" applyNumberFormat="1" applyFont="1" applyFill="1" applyBorder="1" applyAlignment="1">
      <alignment vertical="top" wrapText="1"/>
    </xf>
    <xf numFmtId="188" fontId="9" fillId="9" borderId="6" xfId="1" applyNumberFormat="1" applyFont="1" applyFill="1" applyBorder="1" applyAlignment="1">
      <alignment vertical="top"/>
    </xf>
    <xf numFmtId="187" fontId="13" fillId="9" borderId="6" xfId="0" applyNumberFormat="1" applyFont="1" applyFill="1" applyBorder="1" applyAlignment="1">
      <alignment vertical="top"/>
    </xf>
    <xf numFmtId="188" fontId="24" fillId="7" borderId="6" xfId="1" applyNumberFormat="1" applyFont="1" applyFill="1" applyBorder="1" applyAlignment="1">
      <alignment vertical="top"/>
    </xf>
    <xf numFmtId="2" fontId="9" fillId="7" borderId="6" xfId="0" applyNumberFormat="1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vertical="top"/>
    </xf>
    <xf numFmtId="0" fontId="13" fillId="9" borderId="6" xfId="0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horizontal="left" vertical="top" wrapText="1"/>
    </xf>
    <xf numFmtId="188" fontId="9" fillId="6" borderId="6" xfId="1" applyNumberFormat="1" applyFont="1" applyFill="1" applyBorder="1" applyAlignment="1">
      <alignment vertical="top" wrapText="1"/>
    </xf>
    <xf numFmtId="2" fontId="13" fillId="7" borderId="6" xfId="1" applyNumberFormat="1" applyFont="1" applyFill="1" applyBorder="1" applyAlignment="1">
      <alignment horizontal="left" vertical="top" wrapText="1"/>
    </xf>
    <xf numFmtId="189" fontId="24" fillId="6" borderId="6" xfId="1" applyNumberFormat="1" applyFont="1" applyFill="1" applyBorder="1" applyAlignment="1">
      <alignment vertical="top"/>
    </xf>
    <xf numFmtId="187" fontId="13" fillId="7" borderId="6" xfId="1" applyFont="1" applyFill="1" applyBorder="1" applyAlignment="1">
      <alignment horizontal="center" vertical="top" wrapText="1"/>
    </xf>
    <xf numFmtId="187" fontId="13" fillId="7" borderId="6" xfId="1" applyFont="1" applyFill="1" applyBorder="1" applyAlignment="1">
      <alignment horizontal="left" vertical="top" wrapText="1"/>
    </xf>
    <xf numFmtId="49" fontId="9" fillId="6" borderId="6" xfId="1" applyNumberFormat="1" applyFont="1" applyFill="1" applyBorder="1" applyAlignment="1">
      <alignment vertical="top" wrapText="1"/>
    </xf>
    <xf numFmtId="0" fontId="13" fillId="19" borderId="6" xfId="3" applyFont="1" applyFill="1" applyBorder="1" applyAlignment="1">
      <alignment horizontal="left" vertical="center" wrapText="1" shrinkToFit="1"/>
    </xf>
    <xf numFmtId="0" fontId="24" fillId="15" borderId="6" xfId="0" applyFont="1" applyFill="1" applyBorder="1" applyAlignment="1">
      <alignment horizontal="center" vertical="top"/>
    </xf>
    <xf numFmtId="187" fontId="9" fillId="15" borderId="6" xfId="0" applyNumberFormat="1" applyFont="1" applyFill="1" applyBorder="1" applyAlignment="1">
      <alignment horizontal="center" vertical="top"/>
    </xf>
    <xf numFmtId="0" fontId="24" fillId="16" borderId="6" xfId="0" applyFont="1" applyFill="1" applyBorder="1" applyAlignment="1">
      <alignment horizontal="center" vertical="top"/>
    </xf>
    <xf numFmtId="187" fontId="9" fillId="16" borderId="6" xfId="0" applyNumberFormat="1" applyFont="1" applyFill="1" applyBorder="1" applyAlignment="1">
      <alignment horizontal="center" vertical="top"/>
    </xf>
    <xf numFmtId="187" fontId="13" fillId="16" borderId="6" xfId="0" applyNumberFormat="1" applyFont="1" applyFill="1" applyBorder="1" applyAlignment="1">
      <alignment vertical="top"/>
    </xf>
    <xf numFmtId="0" fontId="24" fillId="6" borderId="6" xfId="0" applyFont="1" applyFill="1" applyBorder="1" applyAlignment="1">
      <alignment horizontal="center" vertical="top"/>
    </xf>
    <xf numFmtId="187" fontId="9" fillId="6" borderId="6" xfId="0" applyNumberFormat="1" applyFont="1" applyFill="1" applyBorder="1" applyAlignment="1">
      <alignment horizontal="center" vertical="top"/>
    </xf>
    <xf numFmtId="187" fontId="13" fillId="6" borderId="6" xfId="0" applyNumberFormat="1" applyFont="1" applyFill="1" applyBorder="1" applyAlignment="1">
      <alignment horizontal="center" vertical="top"/>
    </xf>
    <xf numFmtId="0" fontId="24" fillId="7" borderId="6" xfId="0" applyFont="1" applyFill="1" applyBorder="1" applyAlignment="1">
      <alignment horizontal="center" vertical="top"/>
    </xf>
    <xf numFmtId="187" fontId="9" fillId="7" borderId="6" xfId="0" applyNumberFormat="1" applyFont="1" applyFill="1" applyBorder="1" applyAlignment="1">
      <alignment horizontal="center" vertical="top"/>
    </xf>
    <xf numFmtId="2" fontId="9" fillId="15" borderId="6" xfId="0" applyNumberFormat="1" applyFont="1" applyFill="1" applyBorder="1" applyAlignment="1">
      <alignment vertical="top" wrapText="1"/>
    </xf>
    <xf numFmtId="1" fontId="9" fillId="15" borderId="6" xfId="0" applyNumberFormat="1" applyFont="1" applyFill="1" applyBorder="1" applyAlignment="1">
      <alignment horizontal="left" vertical="top" wrapText="1"/>
    </xf>
    <xf numFmtId="0" fontId="13" fillId="7" borderId="6" xfId="0" applyFont="1" applyFill="1" applyBorder="1" applyAlignment="1">
      <alignment horizontal="left" vertical="top"/>
    </xf>
    <xf numFmtId="190" fontId="24" fillId="16" borderId="6" xfId="0" applyNumberFormat="1" applyFont="1" applyFill="1" applyBorder="1" applyAlignment="1">
      <alignment horizontal="center" vertical="top"/>
    </xf>
    <xf numFmtId="2" fontId="24" fillId="7" borderId="6" xfId="0" applyNumberFormat="1" applyFont="1" applyFill="1" applyBorder="1" applyAlignment="1">
      <alignment horizontal="center" vertical="top"/>
    </xf>
    <xf numFmtId="187" fontId="9" fillId="7" borderId="6" xfId="1" applyFont="1" applyFill="1" applyBorder="1" applyAlignment="1">
      <alignment horizontal="center" vertical="top"/>
    </xf>
    <xf numFmtId="2" fontId="13" fillId="7" borderId="6" xfId="0" applyNumberFormat="1" applyFont="1" applyFill="1" applyBorder="1" applyAlignment="1">
      <alignment horizontal="left" vertical="top"/>
    </xf>
    <xf numFmtId="2" fontId="9" fillId="16" borderId="6" xfId="0" applyNumberFormat="1" applyFont="1" applyFill="1" applyBorder="1" applyAlignment="1">
      <alignment vertical="top"/>
    </xf>
    <xf numFmtId="0" fontId="24" fillId="25" borderId="6" xfId="0" applyFont="1" applyFill="1" applyBorder="1" applyAlignment="1">
      <alignment horizontal="center" vertical="top"/>
    </xf>
    <xf numFmtId="2" fontId="9" fillId="25" borderId="6" xfId="0" applyNumberFormat="1" applyFont="1" applyFill="1" applyBorder="1" applyAlignment="1">
      <alignment vertical="top" wrapText="1"/>
    </xf>
    <xf numFmtId="187" fontId="9" fillId="25" borderId="6" xfId="1" applyFont="1" applyFill="1" applyBorder="1" applyAlignment="1">
      <alignment vertical="top"/>
    </xf>
    <xf numFmtId="187" fontId="9" fillId="25" borderId="6" xfId="0" applyNumberFormat="1" applyFont="1" applyFill="1" applyBorder="1" applyAlignment="1">
      <alignment horizontal="center" vertical="top"/>
    </xf>
    <xf numFmtId="0" fontId="13" fillId="25" borderId="6" xfId="0" applyFont="1" applyFill="1" applyBorder="1" applyAlignment="1">
      <alignment vertical="top"/>
    </xf>
    <xf numFmtId="0" fontId="24" fillId="4" borderId="6" xfId="0" applyFont="1" applyFill="1" applyBorder="1" applyAlignment="1">
      <alignment horizontal="center" vertical="top"/>
    </xf>
    <xf numFmtId="0" fontId="15" fillId="4" borderId="6" xfId="0" applyFont="1" applyFill="1" applyBorder="1" applyAlignment="1">
      <alignment vertical="top" wrapText="1"/>
    </xf>
    <xf numFmtId="187" fontId="13" fillId="16" borderId="6" xfId="0" applyNumberFormat="1" applyFont="1" applyFill="1" applyBorder="1" applyAlignment="1">
      <alignment horizontal="center" vertical="top"/>
    </xf>
    <xf numFmtId="187" fontId="24" fillId="7" borderId="6" xfId="0" applyNumberFormat="1" applyFont="1" applyFill="1" applyBorder="1" applyAlignment="1">
      <alignment horizontal="center" vertical="top"/>
    </xf>
    <xf numFmtId="0" fontId="25" fillId="0" borderId="6" xfId="0" applyFont="1" applyBorder="1" applyAlignment="1">
      <alignment vertical="top" wrapText="1"/>
    </xf>
    <xf numFmtId="187" fontId="24" fillId="6" borderId="6" xfId="0" applyNumberFormat="1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left" vertical="top" wrapText="1"/>
    </xf>
    <xf numFmtId="2" fontId="9" fillId="15" borderId="6" xfId="0" applyNumberFormat="1" applyFont="1" applyFill="1" applyBorder="1" applyAlignment="1">
      <alignment vertical="top"/>
    </xf>
    <xf numFmtId="0" fontId="24" fillId="24" borderId="6" xfId="0" applyFont="1" applyFill="1" applyBorder="1" applyAlignment="1">
      <alignment horizontal="center" vertical="top"/>
    </xf>
    <xf numFmtId="2" fontId="9" fillId="24" borderId="6" xfId="0" applyNumberFormat="1" applyFont="1" applyFill="1" applyBorder="1" applyAlignment="1">
      <alignment vertical="top" wrapText="1"/>
    </xf>
    <xf numFmtId="2" fontId="9" fillId="24" borderId="6" xfId="0" applyNumberFormat="1" applyFont="1" applyFill="1" applyBorder="1" applyAlignment="1">
      <alignment vertical="top"/>
    </xf>
    <xf numFmtId="187" fontId="9" fillId="24" borderId="6" xfId="0" applyNumberFormat="1" applyFont="1" applyFill="1" applyBorder="1" applyAlignment="1">
      <alignment horizontal="center" vertical="top"/>
    </xf>
    <xf numFmtId="0" fontId="26" fillId="6" borderId="6" xfId="0" applyFont="1" applyFill="1" applyBorder="1" applyAlignment="1">
      <alignment horizontal="center" vertical="top"/>
    </xf>
    <xf numFmtId="2" fontId="13" fillId="0" borderId="6" xfId="0" applyNumberFormat="1" applyFont="1" applyBorder="1" applyAlignment="1">
      <alignment vertical="top" wrapText="1"/>
    </xf>
    <xf numFmtId="0" fontId="25" fillId="0" borderId="6" xfId="0" applyFont="1" applyBorder="1" applyAlignment="1">
      <alignment vertical="top"/>
    </xf>
    <xf numFmtId="187" fontId="9" fillId="15" borderId="6" xfId="1" applyFont="1" applyFill="1" applyBorder="1" applyAlignment="1">
      <alignment vertical="top" wrapText="1"/>
    </xf>
    <xf numFmtId="187" fontId="9" fillId="16" borderId="6" xfId="1" applyFont="1" applyFill="1" applyBorder="1" applyAlignment="1">
      <alignment vertical="top" wrapText="1"/>
    </xf>
    <xf numFmtId="190" fontId="9" fillId="16" borderId="6" xfId="0" applyNumberFormat="1" applyFont="1" applyFill="1" applyBorder="1" applyAlignment="1">
      <alignment horizontal="center" vertical="center" wrapText="1"/>
    </xf>
    <xf numFmtId="1" fontId="9" fillId="16" borderId="6" xfId="1" applyNumberFormat="1" applyFont="1" applyFill="1" applyBorder="1" applyAlignment="1">
      <alignment horizontal="left" vertical="top" wrapText="1"/>
    </xf>
    <xf numFmtId="187" fontId="9" fillId="6" borderId="6" xfId="1" applyFont="1" applyFill="1" applyBorder="1" applyAlignment="1">
      <alignment vertical="top" wrapText="1"/>
    </xf>
    <xf numFmtId="187" fontId="9" fillId="16" borderId="6" xfId="0" applyNumberFormat="1" applyFont="1" applyFill="1" applyBorder="1" applyAlignment="1">
      <alignment horizontal="center" vertical="top" wrapText="1"/>
    </xf>
    <xf numFmtId="187" fontId="9" fillId="7" borderId="6" xfId="0" applyNumberFormat="1" applyFont="1" applyFill="1" applyBorder="1" applyAlignment="1">
      <alignment horizontal="center" vertical="top" wrapText="1"/>
    </xf>
    <xf numFmtId="187" fontId="24" fillId="7" borderId="6" xfId="1" applyFont="1" applyFill="1" applyBorder="1" applyAlignment="1">
      <alignment horizontal="center" vertical="top"/>
    </xf>
    <xf numFmtId="0" fontId="24" fillId="6" borderId="13" xfId="0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center" vertical="top" wrapText="1"/>
    </xf>
    <xf numFmtId="187" fontId="9" fillId="6" borderId="6" xfId="1" applyFont="1" applyFill="1" applyBorder="1" applyAlignment="1">
      <alignment horizontal="center" vertical="top"/>
    </xf>
    <xf numFmtId="187" fontId="24" fillId="6" borderId="6" xfId="1" applyFont="1" applyFill="1" applyBorder="1" applyAlignment="1">
      <alignment horizontal="center" vertical="top"/>
    </xf>
    <xf numFmtId="191" fontId="24" fillId="6" borderId="6" xfId="1" applyNumberFormat="1" applyFont="1" applyFill="1" applyBorder="1" applyAlignment="1">
      <alignment horizontal="center" vertical="top"/>
    </xf>
    <xf numFmtId="190" fontId="9" fillId="16" borderId="6" xfId="0" applyNumberFormat="1" applyFont="1" applyFill="1" applyBorder="1" applyAlignment="1">
      <alignment horizontal="left" vertical="top" wrapText="1"/>
    </xf>
    <xf numFmtId="187" fontId="9" fillId="7" borderId="6" xfId="1" applyFont="1" applyFill="1" applyBorder="1" applyAlignment="1">
      <alignment horizontal="left" vertical="top" wrapText="1"/>
    </xf>
    <xf numFmtId="187" fontId="9" fillId="0" borderId="6" xfId="1" applyFont="1" applyBorder="1" applyAlignment="1">
      <alignment vertical="top" wrapText="1"/>
    </xf>
    <xf numFmtId="187" fontId="13" fillId="0" borderId="6" xfId="1" applyFont="1" applyBorder="1" applyAlignment="1">
      <alignment vertical="top" wrapText="1"/>
    </xf>
    <xf numFmtId="192" fontId="24" fillId="9" borderId="6" xfId="1" applyNumberFormat="1" applyFont="1" applyFill="1" applyBorder="1" applyAlignment="1">
      <alignment horizontal="center" vertical="top"/>
    </xf>
    <xf numFmtId="187" fontId="9" fillId="9" borderId="6" xfId="1" applyFont="1" applyFill="1" applyBorder="1" applyAlignment="1">
      <alignment vertical="top" wrapText="1"/>
    </xf>
    <xf numFmtId="187" fontId="9" fillId="9" borderId="6" xfId="1" applyFont="1" applyFill="1" applyBorder="1" applyAlignment="1">
      <alignment horizontal="center" vertical="top"/>
    </xf>
    <xf numFmtId="187" fontId="13" fillId="9" borderId="6" xfId="1" applyFont="1" applyFill="1" applyBorder="1" applyAlignment="1">
      <alignment horizontal="center" vertical="top"/>
    </xf>
    <xf numFmtId="187" fontId="13" fillId="9" borderId="6" xfId="1" applyFont="1" applyFill="1" applyBorder="1" applyAlignment="1">
      <alignment vertical="top" wrapText="1"/>
    </xf>
    <xf numFmtId="192" fontId="24" fillId="7" borderId="6" xfId="1" applyNumberFormat="1" applyFont="1" applyFill="1" applyBorder="1" applyAlignment="1">
      <alignment horizontal="center" vertical="top"/>
    </xf>
    <xf numFmtId="187" fontId="9" fillId="7" borderId="6" xfId="1" applyFont="1" applyFill="1" applyBorder="1" applyAlignment="1">
      <alignment vertical="top" wrapText="1"/>
    </xf>
    <xf numFmtId="187" fontId="13" fillId="7" borderId="6" xfId="1" applyFont="1" applyFill="1" applyBorder="1" applyAlignment="1">
      <alignment vertical="top" wrapText="1"/>
    </xf>
    <xf numFmtId="0" fontId="24" fillId="9" borderId="6" xfId="0" applyFont="1" applyFill="1" applyBorder="1" applyAlignment="1">
      <alignment horizontal="center" vertical="top"/>
    </xf>
    <xf numFmtId="187" fontId="9" fillId="9" borderId="6" xfId="0" applyNumberFormat="1" applyFont="1" applyFill="1" applyBorder="1" applyAlignment="1">
      <alignment horizontal="center" vertical="top"/>
    </xf>
    <xf numFmtId="187" fontId="9" fillId="0" borderId="13" xfId="0" applyNumberFormat="1" applyFont="1" applyBorder="1" applyAlignment="1">
      <alignment horizontal="center" vertical="top"/>
    </xf>
    <xf numFmtId="187" fontId="13" fillId="0" borderId="13" xfId="0" applyNumberFormat="1" applyFont="1" applyBorder="1" applyAlignment="1">
      <alignment horizontal="center" vertical="top"/>
    </xf>
    <xf numFmtId="187" fontId="13" fillId="0" borderId="6" xfId="0" applyNumberFormat="1" applyFont="1" applyBorder="1" applyAlignment="1">
      <alignment horizontal="center" vertical="top"/>
    </xf>
    <xf numFmtId="187" fontId="9" fillId="0" borderId="6" xfId="0" applyNumberFormat="1" applyFont="1" applyBorder="1" applyAlignment="1">
      <alignment horizontal="center" vertical="top"/>
    </xf>
    <xf numFmtId="0" fontId="13" fillId="4" borderId="6" xfId="0" applyFont="1" applyFill="1" applyBorder="1" applyAlignment="1">
      <alignment vertical="top" wrapText="1"/>
    </xf>
    <xf numFmtId="187" fontId="9" fillId="8" borderId="6" xfId="0" applyNumberFormat="1" applyFont="1" applyFill="1" applyBorder="1" applyAlignment="1">
      <alignment horizontal="center" vertical="top"/>
    </xf>
    <xf numFmtId="187" fontId="9" fillId="9" borderId="13" xfId="0" applyNumberFormat="1" applyFont="1" applyFill="1" applyBorder="1" applyAlignment="1">
      <alignment horizontal="center" vertical="top"/>
    </xf>
    <xf numFmtId="0" fontId="13" fillId="7" borderId="6" xfId="0" applyFont="1" applyFill="1" applyBorder="1" applyAlignment="1">
      <alignment vertical="top" wrapText="1"/>
    </xf>
    <xf numFmtId="188" fontId="24" fillId="9" borderId="13" xfId="0" applyNumberFormat="1" applyFont="1" applyFill="1" applyBorder="1" applyAlignment="1">
      <alignment horizontal="center" vertical="top"/>
    </xf>
    <xf numFmtId="0" fontId="24" fillId="7" borderId="13" xfId="0" applyFont="1" applyFill="1" applyBorder="1" applyAlignment="1">
      <alignment horizontal="center" vertical="top"/>
    </xf>
    <xf numFmtId="187" fontId="9" fillId="7" borderId="13" xfId="0" applyNumberFormat="1" applyFont="1" applyFill="1" applyBorder="1" applyAlignment="1">
      <alignment horizontal="center" vertical="top"/>
    </xf>
    <xf numFmtId="0" fontId="24" fillId="3" borderId="6" xfId="0" applyFont="1" applyFill="1" applyBorder="1" applyAlignment="1">
      <alignment horizontal="center"/>
    </xf>
    <xf numFmtId="2" fontId="9" fillId="3" borderId="6" xfId="0" applyNumberFormat="1" applyFont="1" applyFill="1" applyBorder="1" applyAlignment="1">
      <alignment horizontal="center" wrapText="1"/>
    </xf>
    <xf numFmtId="2" fontId="9" fillId="3" borderId="6" xfId="0" applyNumberFormat="1" applyFont="1" applyFill="1" applyBorder="1" applyAlignment="1">
      <alignment horizontal="center"/>
    </xf>
    <xf numFmtId="187" fontId="9" fillId="3" borderId="6" xfId="0" applyNumberFormat="1" applyFont="1" applyFill="1" applyBorder="1" applyAlignment="1">
      <alignment horizontal="center"/>
    </xf>
    <xf numFmtId="2" fontId="13" fillId="3" borderId="6" xfId="0" applyNumberFormat="1" applyFont="1" applyFill="1" applyBorder="1"/>
    <xf numFmtId="187" fontId="9" fillId="3" borderId="6" xfId="1" applyFont="1" applyFill="1" applyBorder="1" applyAlignment="1">
      <alignment horizontal="center"/>
    </xf>
    <xf numFmtId="187" fontId="16" fillId="3" borderId="6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9" fillId="0" borderId="0" xfId="0" applyFont="1"/>
    <xf numFmtId="189" fontId="13" fillId="20" borderId="6" xfId="1" applyNumberFormat="1" applyFont="1" applyFill="1" applyBorder="1" applyAlignment="1">
      <alignment horizontal="center" vertical="center"/>
    </xf>
    <xf numFmtId="49" fontId="10" fillId="20" borderId="6" xfId="0" applyNumberFormat="1" applyFont="1" applyFill="1" applyBorder="1" applyAlignment="1">
      <alignment horizontal="left" vertical="center"/>
    </xf>
    <xf numFmtId="187" fontId="10" fillId="20" borderId="6" xfId="1" applyFont="1" applyFill="1" applyBorder="1" applyAlignment="1">
      <alignment horizontal="center" vertical="center"/>
    </xf>
    <xf numFmtId="0" fontId="15" fillId="20" borderId="6" xfId="0" applyFont="1" applyFill="1" applyBorder="1" applyAlignment="1">
      <alignment horizontal="left" vertical="center"/>
    </xf>
    <xf numFmtId="2" fontId="10" fillId="7" borderId="5" xfId="0" applyNumberFormat="1" applyFont="1" applyFill="1" applyBorder="1" applyAlignment="1">
      <alignment horizontal="left"/>
    </xf>
    <xf numFmtId="187" fontId="10" fillId="7" borderId="6" xfId="1" applyFont="1" applyFill="1" applyBorder="1" applyAlignment="1">
      <alignment horizontal="right"/>
    </xf>
    <xf numFmtId="187" fontId="15" fillId="7" borderId="6" xfId="1" applyFont="1" applyFill="1" applyBorder="1" applyAlignment="1">
      <alignment horizontal="right"/>
    </xf>
    <xf numFmtId="2" fontId="10" fillId="7" borderId="5" xfId="0" applyNumberFormat="1" applyFont="1" applyFill="1" applyBorder="1"/>
    <xf numFmtId="0" fontId="13" fillId="21" borderId="5" xfId="0" applyFont="1" applyFill="1" applyBorder="1" applyAlignment="1">
      <alignment horizontal="center" vertical="center"/>
    </xf>
    <xf numFmtId="49" fontId="10" fillId="21" borderId="5" xfId="0" applyNumberFormat="1" applyFont="1" applyFill="1" applyBorder="1" applyAlignment="1">
      <alignment horizontal="left" vertical="top"/>
    </xf>
    <xf numFmtId="187" fontId="10" fillId="21" borderId="5" xfId="1" applyFont="1" applyFill="1" applyBorder="1" applyAlignment="1">
      <alignment horizontal="right" vertical="top"/>
    </xf>
    <xf numFmtId="0" fontId="15" fillId="21" borderId="6" xfId="0" applyFont="1" applyFill="1" applyBorder="1" applyAlignment="1">
      <alignment vertical="top"/>
    </xf>
    <xf numFmtId="190" fontId="13" fillId="9" borderId="6" xfId="0" applyNumberFormat="1" applyFont="1" applyFill="1" applyBorder="1" applyAlignment="1">
      <alignment horizontal="center" vertical="center"/>
    </xf>
    <xf numFmtId="2" fontId="10" fillId="9" borderId="6" xfId="0" applyNumberFormat="1" applyFont="1" applyFill="1" applyBorder="1" applyAlignment="1">
      <alignment horizontal="left" vertical="top" wrapText="1"/>
    </xf>
    <xf numFmtId="187" fontId="10" fillId="9" borderId="6" xfId="1" applyFont="1" applyFill="1" applyBorder="1" applyAlignment="1">
      <alignment horizontal="right" vertical="top"/>
    </xf>
    <xf numFmtId="0" fontId="15" fillId="9" borderId="6" xfId="0" applyFont="1" applyFill="1" applyBorder="1" applyAlignment="1">
      <alignment vertical="top"/>
    </xf>
    <xf numFmtId="2" fontId="10" fillId="7" borderId="6" xfId="0" applyNumberFormat="1" applyFont="1" applyFill="1" applyBorder="1" applyAlignment="1">
      <alignment horizontal="left"/>
    </xf>
    <xf numFmtId="0" fontId="15" fillId="7" borderId="6" xfId="0" applyFont="1" applyFill="1" applyBorder="1"/>
    <xf numFmtId="0" fontId="13" fillId="10" borderId="6" xfId="0" applyFont="1" applyFill="1" applyBorder="1" applyAlignment="1">
      <alignment horizontal="center" vertical="center"/>
    </xf>
    <xf numFmtId="2" fontId="10" fillId="10" borderId="6" xfId="0" applyNumberFormat="1" applyFont="1" applyFill="1" applyBorder="1" applyAlignment="1">
      <alignment horizontal="left" vertical="top"/>
    </xf>
    <xf numFmtId="187" fontId="10" fillId="10" borderId="6" xfId="1" applyFont="1" applyFill="1" applyBorder="1" applyAlignment="1">
      <alignment horizontal="right" vertical="top"/>
    </xf>
    <xf numFmtId="0" fontId="15" fillId="10" borderId="6" xfId="0" applyFont="1" applyFill="1" applyBorder="1" applyAlignment="1">
      <alignment vertical="top"/>
    </xf>
    <xf numFmtId="2" fontId="10" fillId="6" borderId="6" xfId="0" applyNumberFormat="1" applyFont="1" applyFill="1" applyBorder="1" applyAlignment="1">
      <alignment horizontal="left"/>
    </xf>
    <xf numFmtId="187" fontId="10" fillId="6" borderId="6" xfId="1" applyFont="1" applyFill="1" applyBorder="1" applyAlignment="1">
      <alignment horizontal="right"/>
    </xf>
    <xf numFmtId="0" fontId="15" fillId="6" borderId="6" xfId="0" applyFont="1" applyFill="1" applyBorder="1"/>
    <xf numFmtId="0" fontId="19" fillId="10" borderId="6" xfId="0" applyFont="1" applyFill="1" applyBorder="1" applyAlignment="1">
      <alignment vertical="top"/>
    </xf>
    <xf numFmtId="187" fontId="10" fillId="6" borderId="6" xfId="1" applyFont="1" applyFill="1" applyBorder="1" applyAlignment="1">
      <alignment horizontal="right" vertical="top"/>
    </xf>
    <xf numFmtId="187" fontId="13" fillId="15" borderId="6" xfId="1" applyFont="1" applyFill="1" applyBorder="1" applyAlignment="1">
      <alignment horizontal="center" vertical="center"/>
    </xf>
    <xf numFmtId="2" fontId="10" fillId="15" borderId="6" xfId="0" applyNumberFormat="1" applyFont="1" applyFill="1" applyBorder="1" applyAlignment="1">
      <alignment horizontal="left" vertical="top" wrapText="1"/>
    </xf>
    <xf numFmtId="187" fontId="10" fillId="15" borderId="6" xfId="1" applyFont="1" applyFill="1" applyBorder="1" applyAlignment="1">
      <alignment horizontal="right" vertical="top"/>
    </xf>
    <xf numFmtId="0" fontId="15" fillId="15" borderId="6" xfId="0" applyFont="1" applyFill="1" applyBorder="1" applyAlignment="1">
      <alignment horizontal="left" vertical="top"/>
    </xf>
    <xf numFmtId="0" fontId="13" fillId="6" borderId="16" xfId="0" applyFont="1" applyFill="1" applyBorder="1" applyAlignment="1">
      <alignment horizontal="center" vertical="center"/>
    </xf>
    <xf numFmtId="0" fontId="10" fillId="6" borderId="16" xfId="0" applyFont="1" applyFill="1" applyBorder="1"/>
    <xf numFmtId="187" fontId="10" fillId="6" borderId="16" xfId="1" applyFont="1" applyFill="1" applyBorder="1" applyAlignment="1">
      <alignment horizontal="right"/>
    </xf>
    <xf numFmtId="187" fontId="10" fillId="6" borderId="16" xfId="1" applyFont="1" applyFill="1" applyBorder="1" applyAlignment="1">
      <alignment horizontal="center"/>
    </xf>
    <xf numFmtId="187" fontId="10" fillId="6" borderId="16" xfId="1" applyFont="1" applyFill="1" applyBorder="1"/>
    <xf numFmtId="0" fontId="10" fillId="6" borderId="16" xfId="0" applyFont="1" applyFill="1" applyBorder="1" applyAlignment="1">
      <alignment horizontal="left"/>
    </xf>
    <xf numFmtId="187" fontId="10" fillId="6" borderId="19" xfId="0" applyNumberFormat="1" applyFont="1" applyFill="1" applyBorder="1" applyAlignment="1">
      <alignment horizontal="left"/>
    </xf>
    <xf numFmtId="0" fontId="15" fillId="6" borderId="16" xfId="0" applyFont="1" applyFill="1" applyBorder="1" applyAlignment="1">
      <alignment horizontal="left"/>
    </xf>
    <xf numFmtId="0" fontId="13" fillId="6" borderId="4" xfId="0" applyFont="1" applyFill="1" applyBorder="1" applyAlignment="1">
      <alignment horizontal="center" vertical="center"/>
    </xf>
    <xf numFmtId="187" fontId="10" fillId="6" borderId="4" xfId="1" applyFont="1" applyFill="1" applyBorder="1" applyAlignment="1">
      <alignment horizontal="right"/>
    </xf>
    <xf numFmtId="187" fontId="10" fillId="6" borderId="4" xfId="1" applyFont="1" applyFill="1" applyBorder="1" applyAlignment="1">
      <alignment horizontal="center"/>
    </xf>
    <xf numFmtId="187" fontId="10" fillId="6" borderId="4" xfId="1" applyFont="1" applyFill="1" applyBorder="1"/>
    <xf numFmtId="0" fontId="10" fillId="6" borderId="4" xfId="0" applyFont="1" applyFill="1" applyBorder="1" applyAlignment="1">
      <alignment horizontal="left"/>
    </xf>
    <xf numFmtId="187" fontId="10" fillId="6" borderId="3" xfId="0" applyNumberFormat="1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187" fontId="10" fillId="15" borderId="10" xfId="1" applyFont="1" applyFill="1" applyBorder="1" applyAlignment="1">
      <alignment horizontal="right" vertical="top"/>
    </xf>
    <xf numFmtId="2" fontId="10" fillId="7" borderId="6" xfId="0" applyNumberFormat="1" applyFont="1" applyFill="1" applyBorder="1" applyAlignment="1">
      <alignment horizontal="left" vertical="top" wrapText="1"/>
    </xf>
    <xf numFmtId="187" fontId="10" fillId="7" borderId="6" xfId="1" applyFont="1" applyFill="1" applyBorder="1" applyAlignment="1">
      <alignment horizontal="right" vertical="top"/>
    </xf>
    <xf numFmtId="0" fontId="15" fillId="7" borderId="6" xfId="0" applyFont="1" applyFill="1" applyBorder="1" applyAlignment="1">
      <alignment horizontal="left" vertical="top"/>
    </xf>
    <xf numFmtId="2" fontId="10" fillId="12" borderId="5" xfId="0" applyNumberFormat="1" applyFont="1" applyFill="1" applyBorder="1" applyAlignment="1">
      <alignment horizontal="left"/>
    </xf>
    <xf numFmtId="187" fontId="10" fillId="12" borderId="5" xfId="1" applyFont="1" applyFill="1" applyBorder="1" applyAlignment="1">
      <alignment horizontal="right"/>
    </xf>
    <xf numFmtId="0" fontId="15" fillId="12" borderId="5" xfId="0" applyFont="1" applyFill="1" applyBorder="1" applyAlignment="1">
      <alignment horizontal="left"/>
    </xf>
    <xf numFmtId="190" fontId="13" fillId="9" borderId="5" xfId="0" applyNumberFormat="1" applyFont="1" applyFill="1" applyBorder="1" applyAlignment="1">
      <alignment horizontal="center" vertical="center"/>
    </xf>
    <xf numFmtId="187" fontId="10" fillId="9" borderId="5" xfId="1" applyFont="1" applyFill="1" applyBorder="1" applyAlignment="1">
      <alignment horizontal="right" vertical="top"/>
    </xf>
    <xf numFmtId="0" fontId="15" fillId="9" borderId="6" xfId="0" applyFont="1" applyFill="1" applyBorder="1" applyAlignment="1">
      <alignment horizontal="left" vertical="top"/>
    </xf>
    <xf numFmtId="187" fontId="15" fillId="7" borderId="6" xfId="0" applyNumberFormat="1" applyFont="1" applyFill="1" applyBorder="1" applyAlignment="1">
      <alignment horizontal="center"/>
    </xf>
    <xf numFmtId="0" fontId="13" fillId="27" borderId="2" xfId="0" applyFont="1" applyFill="1" applyBorder="1" applyAlignment="1">
      <alignment horizontal="center" vertical="center"/>
    </xf>
    <xf numFmtId="2" fontId="10" fillId="27" borderId="2" xfId="0" applyNumberFormat="1" applyFont="1" applyFill="1" applyBorder="1" applyAlignment="1">
      <alignment horizontal="left"/>
    </xf>
    <xf numFmtId="187" fontId="10" fillId="27" borderId="13" xfId="1" applyFont="1" applyFill="1" applyBorder="1" applyAlignment="1">
      <alignment horizontal="right"/>
    </xf>
    <xf numFmtId="0" fontId="13" fillId="12" borderId="13" xfId="0" applyFont="1" applyFill="1" applyBorder="1" applyAlignment="1">
      <alignment horizontal="center" vertical="top"/>
    </xf>
    <xf numFmtId="2" fontId="10" fillId="12" borderId="13" xfId="0" applyNumberFormat="1" applyFont="1" applyFill="1" applyBorder="1" applyAlignment="1">
      <alignment vertical="top"/>
    </xf>
    <xf numFmtId="187" fontId="10" fillId="12" borderId="13" xfId="1" applyFont="1" applyFill="1" applyBorder="1" applyAlignment="1">
      <alignment horizontal="right" vertical="top"/>
    </xf>
    <xf numFmtId="3" fontId="15" fillId="12" borderId="13" xfId="0" applyNumberFormat="1" applyFont="1" applyFill="1" applyBorder="1" applyAlignment="1">
      <alignment vertical="top"/>
    </xf>
    <xf numFmtId="0" fontId="13" fillId="6" borderId="14" xfId="0" applyFont="1" applyFill="1" applyBorder="1" applyAlignment="1">
      <alignment horizontal="center" vertical="center"/>
    </xf>
    <xf numFmtId="2" fontId="10" fillId="6" borderId="14" xfId="0" applyNumberFormat="1" applyFont="1" applyFill="1" applyBorder="1" applyAlignment="1">
      <alignment vertical="top"/>
    </xf>
    <xf numFmtId="187" fontId="10" fillId="6" borderId="14" xfId="1" applyFont="1" applyFill="1" applyBorder="1" applyAlignment="1">
      <alignment horizontal="right" vertical="top"/>
    </xf>
    <xf numFmtId="187" fontId="10" fillId="6" borderId="14" xfId="1" applyFont="1" applyFill="1" applyBorder="1" applyAlignment="1">
      <alignment horizontal="center" vertical="top"/>
    </xf>
    <xf numFmtId="187" fontId="10" fillId="6" borderId="14" xfId="1" applyFont="1" applyFill="1" applyBorder="1" applyAlignment="1">
      <alignment horizontal="left" vertical="top"/>
    </xf>
    <xf numFmtId="14" fontId="10" fillId="6" borderId="14" xfId="0" quotePrefix="1" applyNumberFormat="1" applyFont="1" applyFill="1" applyBorder="1" applyAlignment="1">
      <alignment horizontal="left" vertical="top"/>
    </xf>
    <xf numFmtId="187" fontId="10" fillId="6" borderId="20" xfId="0" applyNumberFormat="1" applyFont="1" applyFill="1" applyBorder="1" applyAlignment="1">
      <alignment horizontal="left" vertical="top"/>
    </xf>
    <xf numFmtId="3" fontId="15" fillId="6" borderId="14" xfId="0" applyNumberFormat="1" applyFont="1" applyFill="1" applyBorder="1" applyAlignment="1">
      <alignment horizontal="left" vertical="top"/>
    </xf>
    <xf numFmtId="3" fontId="15" fillId="7" borderId="6" xfId="0" applyNumberFormat="1" applyFont="1" applyFill="1" applyBorder="1"/>
    <xf numFmtId="0" fontId="13" fillId="12" borderId="13" xfId="0" applyFont="1" applyFill="1" applyBorder="1" applyAlignment="1">
      <alignment horizontal="center" vertical="center"/>
    </xf>
    <xf numFmtId="2" fontId="10" fillId="12" borderId="13" xfId="0" applyNumberFormat="1" applyFont="1" applyFill="1" applyBorder="1" applyAlignment="1">
      <alignment vertical="top" wrapText="1"/>
    </xf>
    <xf numFmtId="0" fontId="13" fillId="0" borderId="14" xfId="0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left" vertical="top"/>
    </xf>
    <xf numFmtId="187" fontId="10" fillId="0" borderId="14" xfId="1" applyFont="1" applyBorder="1" applyAlignment="1">
      <alignment horizontal="center" vertical="top"/>
    </xf>
    <xf numFmtId="0" fontId="10" fillId="6" borderId="14" xfId="0" applyFont="1" applyFill="1" applyBorder="1" applyAlignment="1">
      <alignment horizontal="center" vertical="top"/>
    </xf>
    <xf numFmtId="187" fontId="10" fillId="6" borderId="20" xfId="0" applyNumberFormat="1" applyFont="1" applyFill="1" applyBorder="1" applyAlignment="1">
      <alignment horizontal="center" vertical="top"/>
    </xf>
    <xf numFmtId="3" fontId="15" fillId="0" borderId="14" xfId="0" applyNumberFormat="1" applyFont="1" applyBorder="1" applyAlignment="1">
      <alignment horizontal="center" vertical="top"/>
    </xf>
    <xf numFmtId="0" fontId="10" fillId="6" borderId="6" xfId="0" applyFont="1" applyFill="1" applyBorder="1" applyAlignment="1">
      <alignment vertical="top"/>
    </xf>
    <xf numFmtId="187" fontId="10" fillId="6" borderId="6" xfId="1" applyFont="1" applyFill="1" applyBorder="1" applyAlignment="1">
      <alignment horizontal="center"/>
    </xf>
    <xf numFmtId="187" fontId="10" fillId="0" borderId="6" xfId="1" applyFont="1" applyBorder="1"/>
    <xf numFmtId="0" fontId="10" fillId="6" borderId="6" xfId="0" applyFont="1" applyFill="1" applyBorder="1"/>
    <xf numFmtId="187" fontId="10" fillId="6" borderId="6" xfId="0" applyNumberFormat="1" applyFont="1" applyFill="1" applyBorder="1" applyAlignment="1">
      <alignment horizontal="left"/>
    </xf>
    <xf numFmtId="3" fontId="15" fillId="0" borderId="6" xfId="0" applyNumberFormat="1" applyFont="1" applyBorder="1"/>
    <xf numFmtId="187" fontId="10" fillId="6" borderId="6" xfId="1" applyFont="1" applyFill="1" applyBorder="1" applyAlignment="1">
      <alignment vertical="top"/>
    </xf>
    <xf numFmtId="187" fontId="10" fillId="6" borderId="6" xfId="0" applyNumberFormat="1" applyFont="1" applyFill="1" applyBorder="1" applyAlignment="1">
      <alignment horizontal="left" vertical="top"/>
    </xf>
    <xf numFmtId="3" fontId="15" fillId="6" borderId="6" xfId="0" applyNumberFormat="1" applyFont="1" applyFill="1" applyBorder="1" applyAlignment="1">
      <alignment vertical="top" wrapText="1"/>
    </xf>
    <xf numFmtId="0" fontId="13" fillId="12" borderId="6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vertical="top"/>
    </xf>
    <xf numFmtId="187" fontId="10" fillId="12" borderId="6" xfId="1" applyFont="1" applyFill="1" applyBorder="1" applyAlignment="1">
      <alignment vertical="top"/>
    </xf>
    <xf numFmtId="187" fontId="10" fillId="12" borderId="6" xfId="0" applyNumberFormat="1" applyFont="1" applyFill="1" applyBorder="1" applyAlignment="1">
      <alignment vertical="top"/>
    </xf>
    <xf numFmtId="187" fontId="15" fillId="12" borderId="6" xfId="1" applyFont="1" applyFill="1" applyBorder="1" applyAlignment="1">
      <alignment horizontal="right" vertical="top"/>
    </xf>
    <xf numFmtId="0" fontId="13" fillId="6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vertical="top"/>
    </xf>
    <xf numFmtId="187" fontId="10" fillId="6" borderId="5" xfId="1" applyFont="1" applyFill="1" applyBorder="1" applyAlignment="1">
      <alignment horizontal="right" vertical="top"/>
    </xf>
    <xf numFmtId="187" fontId="10" fillId="0" borderId="5" xfId="1" applyFont="1" applyBorder="1" applyAlignment="1">
      <alignment horizontal="center" vertical="top"/>
    </xf>
    <xf numFmtId="187" fontId="10" fillId="0" borderId="6" xfId="1" applyFont="1" applyBorder="1" applyAlignment="1">
      <alignment vertical="top"/>
    </xf>
    <xf numFmtId="3" fontId="15" fillId="6" borderId="6" xfId="0" applyNumberFormat="1" applyFont="1" applyFill="1" applyBorder="1" applyAlignment="1">
      <alignment wrapText="1"/>
    </xf>
    <xf numFmtId="0" fontId="10" fillId="6" borderId="14" xfId="0" applyFont="1" applyFill="1" applyBorder="1" applyAlignment="1">
      <alignment vertical="top"/>
    </xf>
    <xf numFmtId="187" fontId="10" fillId="0" borderId="5" xfId="1" applyFont="1" applyBorder="1" applyAlignment="1">
      <alignment vertical="top"/>
    </xf>
    <xf numFmtId="187" fontId="10" fillId="6" borderId="5" xfId="0" applyNumberFormat="1" applyFont="1" applyFill="1" applyBorder="1" applyAlignment="1">
      <alignment horizontal="left" vertical="top"/>
    </xf>
    <xf numFmtId="3" fontId="15" fillId="6" borderId="6" xfId="0" applyNumberFormat="1" applyFont="1" applyFill="1" applyBorder="1" applyAlignment="1">
      <alignment vertical="top"/>
    </xf>
    <xf numFmtId="187" fontId="10" fillId="6" borderId="5" xfId="1" applyFont="1" applyFill="1" applyBorder="1" applyAlignment="1">
      <alignment horizontal="center" vertical="top"/>
    </xf>
    <xf numFmtId="0" fontId="10" fillId="12" borderId="14" xfId="0" applyFont="1" applyFill="1" applyBorder="1" applyAlignment="1">
      <alignment vertical="top"/>
    </xf>
    <xf numFmtId="187" fontId="10" fillId="12" borderId="5" xfId="1" applyFont="1" applyFill="1" applyBorder="1" applyAlignment="1">
      <alignment horizontal="right" vertical="top"/>
    </xf>
    <xf numFmtId="187" fontId="10" fillId="12" borderId="5" xfId="1" applyFont="1" applyFill="1" applyBorder="1" applyAlignment="1">
      <alignment horizontal="center" vertical="top"/>
    </xf>
    <xf numFmtId="187" fontId="10" fillId="12" borderId="6" xfId="0" applyNumberFormat="1" applyFont="1" applyFill="1" applyBorder="1" applyAlignment="1">
      <alignment horizontal="left" vertical="top"/>
    </xf>
    <xf numFmtId="3" fontId="15" fillId="12" borderId="6" xfId="0" applyNumberFormat="1" applyFont="1" applyFill="1" applyBorder="1" applyAlignment="1">
      <alignment vertical="top"/>
    </xf>
    <xf numFmtId="0" fontId="13" fillId="18" borderId="6" xfId="0" applyFont="1" applyFill="1" applyBorder="1" applyAlignment="1">
      <alignment horizontal="center" vertical="center"/>
    </xf>
    <xf numFmtId="0" fontId="10" fillId="18" borderId="14" xfId="0" applyFont="1" applyFill="1" applyBorder="1" applyAlignment="1">
      <alignment vertical="top"/>
    </xf>
    <xf numFmtId="187" fontId="10" fillId="18" borderId="5" xfId="1" applyFont="1" applyFill="1" applyBorder="1" applyAlignment="1">
      <alignment horizontal="right" vertical="top"/>
    </xf>
    <xf numFmtId="187" fontId="10" fillId="18" borderId="5" xfId="1" applyFont="1" applyFill="1" applyBorder="1" applyAlignment="1">
      <alignment horizontal="center" vertical="top"/>
    </xf>
    <xf numFmtId="187" fontId="10" fillId="18" borderId="6" xfId="1" applyFont="1" applyFill="1" applyBorder="1" applyAlignment="1">
      <alignment vertical="top"/>
    </xf>
    <xf numFmtId="0" fontId="10" fillId="18" borderId="6" xfId="0" applyFont="1" applyFill="1" applyBorder="1" applyAlignment="1">
      <alignment vertical="top"/>
    </xf>
    <xf numFmtId="187" fontId="10" fillId="18" borderId="6" xfId="0" applyNumberFormat="1" applyFont="1" applyFill="1" applyBorder="1" applyAlignment="1">
      <alignment horizontal="left" vertical="top"/>
    </xf>
    <xf numFmtId="0" fontId="10" fillId="18" borderId="5" xfId="0" applyFont="1" applyFill="1" applyBorder="1" applyAlignment="1">
      <alignment vertical="top"/>
    </xf>
    <xf numFmtId="0" fontId="13" fillId="9" borderId="6" xfId="0" applyFont="1" applyFill="1" applyBorder="1" applyAlignment="1">
      <alignment horizontal="center" vertical="center"/>
    </xf>
    <xf numFmtId="2" fontId="10" fillId="9" borderId="6" xfId="0" applyNumberFormat="1" applyFont="1" applyFill="1" applyBorder="1" applyAlignment="1">
      <alignment vertical="top" wrapText="1"/>
    </xf>
    <xf numFmtId="3" fontId="15" fillId="9" borderId="6" xfId="0" applyNumberFormat="1" applyFont="1" applyFill="1" applyBorder="1" applyAlignment="1">
      <alignment vertical="top"/>
    </xf>
    <xf numFmtId="187" fontId="10" fillId="7" borderId="5" xfId="1" applyFont="1" applyFill="1" applyBorder="1" applyAlignment="1">
      <alignment horizontal="right"/>
    </xf>
    <xf numFmtId="3" fontId="15" fillId="7" borderId="5" xfId="0" applyNumberFormat="1" applyFont="1" applyFill="1" applyBorder="1" applyAlignment="1">
      <alignment horizontal="left"/>
    </xf>
    <xf numFmtId="0" fontId="13" fillId="22" borderId="6" xfId="0" applyFont="1" applyFill="1" applyBorder="1" applyAlignment="1">
      <alignment horizontal="center" vertical="center"/>
    </xf>
    <xf numFmtId="0" fontId="10" fillId="22" borderId="6" xfId="0" applyFont="1" applyFill="1" applyBorder="1" applyAlignment="1">
      <alignment vertical="top" wrapText="1"/>
    </xf>
    <xf numFmtId="187" fontId="10" fillId="22" borderId="6" xfId="1" applyFont="1" applyFill="1" applyBorder="1" applyAlignment="1">
      <alignment horizontal="right" vertical="top"/>
    </xf>
    <xf numFmtId="3" fontId="15" fillId="22" borderId="13" xfId="0" applyNumberFormat="1" applyFont="1" applyFill="1" applyBorder="1" applyAlignment="1">
      <alignment vertical="top"/>
    </xf>
    <xf numFmtId="0" fontId="13" fillId="18" borderId="5" xfId="0" applyFont="1" applyFill="1" applyBorder="1" applyAlignment="1">
      <alignment horizontal="center" vertical="center"/>
    </xf>
    <xf numFmtId="187" fontId="29" fillId="18" borderId="5" xfId="1" applyFont="1" applyFill="1" applyBorder="1" applyAlignment="1">
      <alignment horizontal="left" vertical="top" wrapText="1"/>
    </xf>
    <xf numFmtId="3" fontId="15" fillId="18" borderId="14" xfId="0" applyNumberFormat="1" applyFont="1" applyFill="1" applyBorder="1" applyAlignment="1">
      <alignment vertical="top"/>
    </xf>
    <xf numFmtId="3" fontId="15" fillId="18" borderId="5" xfId="0" applyNumberFormat="1" applyFont="1" applyFill="1" applyBorder="1" applyAlignment="1">
      <alignment vertical="top"/>
    </xf>
    <xf numFmtId="0" fontId="13" fillId="18" borderId="14" xfId="0" applyFont="1" applyFill="1" applyBorder="1" applyAlignment="1">
      <alignment horizontal="center" vertical="center"/>
    </xf>
    <xf numFmtId="3" fontId="15" fillId="18" borderId="6" xfId="0" applyNumberFormat="1" applyFont="1" applyFill="1" applyBorder="1" applyAlignment="1">
      <alignment vertical="top"/>
    </xf>
    <xf numFmtId="187" fontId="10" fillId="18" borderId="14" xfId="1" applyFont="1" applyFill="1" applyBorder="1" applyAlignment="1">
      <alignment horizontal="right" vertical="top"/>
    </xf>
    <xf numFmtId="49" fontId="10" fillId="22" borderId="6" xfId="0" applyNumberFormat="1" applyFont="1" applyFill="1" applyBorder="1" applyAlignment="1">
      <alignment vertical="top" wrapText="1"/>
    </xf>
    <xf numFmtId="49" fontId="10" fillId="18" borderId="6" xfId="0" applyNumberFormat="1" applyFont="1" applyFill="1" applyBorder="1" applyAlignment="1">
      <alignment vertical="top"/>
    </xf>
    <xf numFmtId="187" fontId="29" fillId="18" borderId="6" xfId="1" applyFont="1" applyFill="1" applyBorder="1" applyAlignment="1">
      <alignment horizontal="left" vertical="top" wrapText="1"/>
    </xf>
    <xf numFmtId="187" fontId="10" fillId="6" borderId="6" xfId="1" applyFont="1" applyFill="1" applyBorder="1" applyAlignment="1">
      <alignment horizontal="center" vertical="top"/>
    </xf>
    <xf numFmtId="2" fontId="10" fillId="18" borderId="6" xfId="0" applyNumberFormat="1" applyFont="1" applyFill="1" applyBorder="1" applyAlignment="1">
      <alignment vertical="top"/>
    </xf>
    <xf numFmtId="187" fontId="10" fillId="18" borderId="6" xfId="1" applyFont="1" applyFill="1" applyBorder="1" applyAlignment="1">
      <alignment horizontal="right" vertical="top"/>
    </xf>
    <xf numFmtId="3" fontId="15" fillId="22" borderId="6" xfId="0" applyNumberFormat="1" applyFont="1" applyFill="1" applyBorder="1" applyAlignment="1">
      <alignment vertical="top"/>
    </xf>
    <xf numFmtId="0" fontId="10" fillId="18" borderId="14" xfId="0" applyFont="1" applyFill="1" applyBorder="1"/>
    <xf numFmtId="2" fontId="10" fillId="18" borderId="14" xfId="0" applyNumberFormat="1" applyFont="1" applyFill="1" applyBorder="1"/>
    <xf numFmtId="0" fontId="10" fillId="18" borderId="5" xfId="0" applyFont="1" applyFill="1" applyBorder="1"/>
    <xf numFmtId="187" fontId="10" fillId="18" borderId="14" xfId="1" applyFont="1" applyFill="1" applyBorder="1" applyAlignment="1">
      <alignment horizontal="right"/>
    </xf>
    <xf numFmtId="187" fontId="8" fillId="6" borderId="5" xfId="1" applyFont="1" applyFill="1" applyBorder="1" applyAlignment="1">
      <alignment horizontal="right"/>
    </xf>
    <xf numFmtId="187" fontId="10" fillId="6" borderId="5" xfId="1" applyFont="1" applyFill="1" applyBorder="1" applyAlignment="1">
      <alignment horizontal="right"/>
    </xf>
    <xf numFmtId="187" fontId="10" fillId="6" borderId="5" xfId="1" applyFont="1" applyFill="1" applyBorder="1" applyAlignment="1">
      <alignment horizontal="center"/>
    </xf>
    <xf numFmtId="3" fontId="15" fillId="18" borderId="6" xfId="0" applyNumberFormat="1" applyFont="1" applyFill="1" applyBorder="1"/>
    <xf numFmtId="187" fontId="8" fillId="6" borderId="6" xfId="1" applyFont="1" applyFill="1" applyBorder="1" applyAlignment="1">
      <alignment horizontal="right" vertical="top"/>
    </xf>
    <xf numFmtId="0" fontId="10" fillId="18" borderId="6" xfId="0" applyFont="1" applyFill="1" applyBorder="1"/>
    <xf numFmtId="187" fontId="10" fillId="18" borderId="6" xfId="1" applyFont="1" applyFill="1" applyBorder="1" applyAlignment="1">
      <alignment horizontal="right"/>
    </xf>
    <xf numFmtId="3" fontId="15" fillId="9" borderId="6" xfId="0" applyNumberFormat="1" applyFont="1" applyFill="1" applyBorder="1"/>
    <xf numFmtId="2" fontId="13" fillId="22" borderId="6" xfId="0" applyNumberFormat="1" applyFont="1" applyFill="1" applyBorder="1" applyAlignment="1">
      <alignment horizontal="center" vertical="center"/>
    </xf>
    <xf numFmtId="2" fontId="10" fillId="22" borderId="6" xfId="0" applyNumberFormat="1" applyFont="1" applyFill="1" applyBorder="1" applyAlignment="1">
      <alignment vertical="top" wrapText="1"/>
    </xf>
    <xf numFmtId="187" fontId="10" fillId="22" borderId="6" xfId="1" applyFont="1" applyFill="1" applyBorder="1" applyAlignment="1">
      <alignment vertical="top"/>
    </xf>
    <xf numFmtId="0" fontId="10" fillId="18" borderId="5" xfId="0" applyFont="1" applyFill="1" applyBorder="1" applyAlignment="1">
      <alignment horizontal="left" vertical="top"/>
    </xf>
    <xf numFmtId="2" fontId="10" fillId="18" borderId="5" xfId="0" applyNumberFormat="1" applyFont="1" applyFill="1" applyBorder="1" applyAlignment="1">
      <alignment horizontal="left" vertical="top"/>
    </xf>
    <xf numFmtId="0" fontId="13" fillId="11" borderId="5" xfId="0" applyFont="1" applyFill="1" applyBorder="1" applyAlignment="1">
      <alignment horizontal="center" vertical="center"/>
    </xf>
    <xf numFmtId="2" fontId="10" fillId="11" borderId="5" xfId="0" applyNumberFormat="1" applyFont="1" applyFill="1" applyBorder="1"/>
    <xf numFmtId="187" fontId="10" fillId="11" borderId="5" xfId="1" applyFont="1" applyFill="1" applyBorder="1" applyAlignment="1">
      <alignment horizontal="right"/>
    </xf>
    <xf numFmtId="3" fontId="15" fillId="11" borderId="4" xfId="0" applyNumberFormat="1" applyFont="1" applyFill="1" applyBorder="1" applyAlignment="1">
      <alignment horizontal="left"/>
    </xf>
    <xf numFmtId="2" fontId="10" fillId="6" borderId="6" xfId="0" applyNumberFormat="1" applyFont="1" applyFill="1" applyBorder="1" applyAlignment="1">
      <alignment vertical="top" wrapText="1"/>
    </xf>
    <xf numFmtId="3" fontId="15" fillId="6" borderId="6" xfId="0" applyNumberFormat="1" applyFont="1" applyFill="1" applyBorder="1"/>
    <xf numFmtId="0" fontId="10" fillId="18" borderId="5" xfId="0" applyFont="1" applyFill="1" applyBorder="1" applyAlignment="1">
      <alignment horizontal="center" vertical="center"/>
    </xf>
    <xf numFmtId="3" fontId="10" fillId="6" borderId="6" xfId="0" applyNumberFormat="1" applyFont="1" applyFill="1" applyBorder="1" applyAlignment="1">
      <alignment wrapText="1"/>
    </xf>
    <xf numFmtId="3" fontId="10" fillId="6" borderId="6" xfId="0" applyNumberFormat="1" applyFont="1" applyFill="1" applyBorder="1"/>
    <xf numFmtId="3" fontId="10" fillId="18" borderId="6" xfId="0" applyNumberFormat="1" applyFont="1" applyFill="1" applyBorder="1"/>
    <xf numFmtId="2" fontId="13" fillId="11" borderId="6" xfId="0" applyNumberFormat="1" applyFont="1" applyFill="1" applyBorder="1" applyAlignment="1">
      <alignment horizontal="center" vertical="center"/>
    </xf>
    <xf numFmtId="2" fontId="10" fillId="11" borderId="6" xfId="0" applyNumberFormat="1" applyFont="1" applyFill="1" applyBorder="1" applyAlignment="1">
      <alignment vertical="top" wrapText="1"/>
    </xf>
    <xf numFmtId="187" fontId="22" fillId="11" borderId="6" xfId="1" applyFont="1" applyFill="1" applyBorder="1"/>
    <xf numFmtId="1" fontId="9" fillId="15" borderId="6" xfId="1" applyNumberFormat="1" applyFont="1" applyFill="1" applyBorder="1" applyAlignment="1">
      <alignment horizontal="center" vertical="center" wrapText="1"/>
    </xf>
    <xf numFmtId="1" fontId="8" fillId="15" borderId="6" xfId="1" applyNumberFormat="1" applyFont="1" applyFill="1" applyBorder="1" applyAlignment="1">
      <alignment horizontal="left" vertical="top" wrapText="1"/>
    </xf>
    <xf numFmtId="2" fontId="22" fillId="15" borderId="6" xfId="1" applyNumberFormat="1" applyFont="1" applyFill="1" applyBorder="1" applyAlignment="1">
      <alignment vertical="top"/>
    </xf>
    <xf numFmtId="188" fontId="9" fillId="9" borderId="10" xfId="1" applyNumberFormat="1" applyFont="1" applyFill="1" applyBorder="1" applyAlignment="1">
      <alignment horizontal="center" vertical="center"/>
    </xf>
    <xf numFmtId="49" fontId="8" fillId="9" borderId="6" xfId="1" applyNumberFormat="1" applyFont="1" applyFill="1" applyBorder="1" applyAlignment="1">
      <alignment vertical="top" wrapText="1"/>
    </xf>
    <xf numFmtId="187" fontId="22" fillId="9" borderId="6" xfId="1" applyFont="1" applyFill="1" applyBorder="1" applyAlignment="1">
      <alignment vertical="top"/>
    </xf>
    <xf numFmtId="2" fontId="13" fillId="7" borderId="6" xfId="0" applyNumberFormat="1" applyFont="1" applyFill="1" applyBorder="1" applyAlignment="1">
      <alignment horizontal="center" vertical="center"/>
    </xf>
    <xf numFmtId="2" fontId="10" fillId="7" borderId="6" xfId="0" applyNumberFormat="1" applyFont="1" applyFill="1" applyBorder="1"/>
    <xf numFmtId="2" fontId="15" fillId="7" borderId="6" xfId="0" applyNumberFormat="1" applyFont="1" applyFill="1" applyBorder="1"/>
    <xf numFmtId="2" fontId="13" fillId="22" borderId="18" xfId="0" applyNumberFormat="1" applyFont="1" applyFill="1" applyBorder="1" applyAlignment="1">
      <alignment horizontal="center" vertical="center"/>
    </xf>
    <xf numFmtId="2" fontId="10" fillId="22" borderId="18" xfId="0" applyNumberFormat="1" applyFont="1" applyFill="1" applyBorder="1" applyAlignment="1">
      <alignment vertical="center"/>
    </xf>
    <xf numFmtId="187" fontId="10" fillId="22" borderId="6" xfId="1" applyFont="1" applyFill="1" applyBorder="1" applyAlignment="1">
      <alignment horizontal="right" vertical="center"/>
    </xf>
    <xf numFmtId="2" fontId="15" fillId="22" borderId="6" xfId="0" applyNumberFormat="1" applyFont="1" applyFill="1" applyBorder="1" applyAlignment="1">
      <alignment vertical="center"/>
    </xf>
    <xf numFmtId="2" fontId="13" fillId="6" borderId="18" xfId="0" applyNumberFormat="1" applyFont="1" applyFill="1" applyBorder="1" applyAlignment="1">
      <alignment horizontal="center" vertical="center"/>
    </xf>
    <xf numFmtId="2" fontId="10" fillId="6" borderId="18" xfId="0" applyNumberFormat="1" applyFont="1" applyFill="1" applyBorder="1"/>
    <xf numFmtId="2" fontId="10" fillId="6" borderId="18" xfId="0" applyNumberFormat="1" applyFont="1" applyFill="1" applyBorder="1" applyAlignment="1">
      <alignment horizontal="left"/>
    </xf>
    <xf numFmtId="2" fontId="10" fillId="22" borderId="6" xfId="0" applyNumberFormat="1" applyFont="1" applyFill="1" applyBorder="1" applyAlignment="1">
      <alignment vertical="top"/>
    </xf>
    <xf numFmtId="187" fontId="22" fillId="15" borderId="6" xfId="1" applyFont="1" applyFill="1" applyBorder="1" applyAlignment="1">
      <alignment vertical="top"/>
    </xf>
    <xf numFmtId="189" fontId="9" fillId="7" borderId="6" xfId="1" applyNumberFormat="1" applyFont="1" applyFill="1" applyBorder="1" applyAlignment="1">
      <alignment horizontal="center" vertical="center"/>
    </xf>
    <xf numFmtId="2" fontId="8" fillId="7" borderId="6" xfId="1" applyNumberFormat="1" applyFont="1" applyFill="1" applyBorder="1" applyAlignment="1">
      <alignment horizontal="left"/>
    </xf>
    <xf numFmtId="2" fontId="22" fillId="7" borderId="6" xfId="1" applyNumberFormat="1" applyFont="1" applyFill="1" applyBorder="1"/>
    <xf numFmtId="1" fontId="13" fillId="7" borderId="6" xfId="0" applyNumberFormat="1" applyFont="1" applyFill="1" applyBorder="1" applyAlignment="1">
      <alignment horizontal="center" vertical="center"/>
    </xf>
    <xf numFmtId="2" fontId="10" fillId="7" borderId="6" xfId="0" applyNumberFormat="1" applyFont="1" applyFill="1" applyBorder="1" applyAlignment="1">
      <alignment vertical="top"/>
    </xf>
    <xf numFmtId="2" fontId="22" fillId="7" borderId="6" xfId="1" applyNumberFormat="1" applyFont="1" applyFill="1" applyBorder="1" applyAlignment="1">
      <alignment vertical="top"/>
    </xf>
    <xf numFmtId="2" fontId="10" fillId="9" borderId="6" xfId="0" applyNumberFormat="1" applyFont="1" applyFill="1" applyBorder="1" applyAlignment="1">
      <alignment wrapText="1"/>
    </xf>
    <xf numFmtId="187" fontId="22" fillId="9" borderId="6" xfId="1" applyFont="1" applyFill="1" applyBorder="1"/>
    <xf numFmtId="49" fontId="8" fillId="7" borderId="6" xfId="1" applyNumberFormat="1" applyFont="1" applyFill="1" applyBorder="1" applyAlignment="1">
      <alignment horizontal="left"/>
    </xf>
    <xf numFmtId="187" fontId="22" fillId="7" borderId="6" xfId="1" applyFont="1" applyFill="1" applyBorder="1"/>
    <xf numFmtId="187" fontId="13" fillId="5" borderId="6" xfId="0" applyNumberFormat="1" applyFont="1" applyFill="1" applyBorder="1" applyAlignment="1">
      <alignment horizontal="center" vertical="center"/>
    </xf>
    <xf numFmtId="2" fontId="10" fillId="5" borderId="6" xfId="0" applyNumberFormat="1" applyFont="1" applyFill="1" applyBorder="1" applyAlignment="1">
      <alignment horizontal="left"/>
    </xf>
    <xf numFmtId="187" fontId="10" fillId="5" borderId="6" xfId="1" applyFont="1" applyFill="1" applyBorder="1" applyAlignment="1">
      <alignment horizontal="right"/>
    </xf>
    <xf numFmtId="187" fontId="15" fillId="5" borderId="6" xfId="1" applyFont="1" applyFill="1" applyBorder="1" applyAlignment="1">
      <alignment horizontal="right"/>
    </xf>
    <xf numFmtId="187" fontId="13" fillId="15" borderId="6" xfId="0" applyNumberFormat="1" applyFont="1" applyFill="1" applyBorder="1" applyAlignment="1">
      <alignment horizontal="center" vertical="center"/>
    </xf>
    <xf numFmtId="49" fontId="10" fillId="15" borderId="6" xfId="0" applyNumberFormat="1" applyFont="1" applyFill="1" applyBorder="1" applyAlignment="1">
      <alignment vertical="top" wrapText="1"/>
    </xf>
    <xf numFmtId="187" fontId="10" fillId="15" borderId="5" xfId="1" applyFont="1" applyFill="1" applyBorder="1" applyAlignment="1">
      <alignment vertical="top"/>
    </xf>
    <xf numFmtId="0" fontId="10" fillId="15" borderId="5" xfId="0" applyFont="1" applyFill="1" applyBorder="1" applyAlignment="1">
      <alignment vertical="top"/>
    </xf>
    <xf numFmtId="187" fontId="10" fillId="15" borderId="5" xfId="0" applyNumberFormat="1" applyFont="1" applyFill="1" applyBorder="1" applyAlignment="1">
      <alignment horizontal="left" vertical="top"/>
    </xf>
    <xf numFmtId="0" fontId="15" fillId="15" borderId="6" xfId="0" applyFont="1" applyFill="1" applyBorder="1" applyAlignment="1">
      <alignment vertical="top"/>
    </xf>
    <xf numFmtId="187" fontId="13" fillId="6" borderId="6" xfId="0" applyNumberFormat="1" applyFont="1" applyFill="1" applyBorder="1" applyAlignment="1">
      <alignment horizontal="center" vertical="center"/>
    </xf>
    <xf numFmtId="49" fontId="10" fillId="6" borderId="6" xfId="0" applyNumberFormat="1" applyFont="1" applyFill="1" applyBorder="1" applyAlignment="1">
      <alignment vertical="top" wrapText="1"/>
    </xf>
    <xf numFmtId="0" fontId="15" fillId="6" borderId="6" xfId="0" applyFont="1" applyFill="1" applyBorder="1" applyAlignment="1">
      <alignment vertical="top"/>
    </xf>
    <xf numFmtId="2" fontId="10" fillId="15" borderId="6" xfId="0" applyNumberFormat="1" applyFont="1" applyFill="1" applyBorder="1" applyAlignment="1">
      <alignment vertical="top" wrapText="1"/>
    </xf>
    <xf numFmtId="2" fontId="15" fillId="15" borderId="6" xfId="0" applyNumberFormat="1" applyFont="1" applyFill="1" applyBorder="1" applyAlignment="1">
      <alignment vertical="top"/>
    </xf>
    <xf numFmtId="2" fontId="15" fillId="6" borderId="6" xfId="0" applyNumberFormat="1" applyFont="1" applyFill="1" applyBorder="1" applyAlignment="1">
      <alignment vertical="top"/>
    </xf>
    <xf numFmtId="0" fontId="13" fillId="5" borderId="6" xfId="0" applyFont="1" applyFill="1" applyBorder="1" applyAlignment="1">
      <alignment horizontal="center" vertical="center"/>
    </xf>
    <xf numFmtId="49" fontId="10" fillId="12" borderId="6" xfId="0" applyNumberFormat="1" applyFont="1" applyFill="1" applyBorder="1" applyAlignment="1">
      <alignment vertical="top" wrapText="1"/>
    </xf>
    <xf numFmtId="187" fontId="10" fillId="12" borderId="6" xfId="1" applyFont="1" applyFill="1" applyBorder="1" applyAlignment="1">
      <alignment horizontal="right" vertical="top"/>
    </xf>
    <xf numFmtId="0" fontId="15" fillId="12" borderId="6" xfId="0" applyFont="1" applyFill="1" applyBorder="1" applyAlignment="1">
      <alignment vertical="top"/>
    </xf>
    <xf numFmtId="2" fontId="13" fillId="12" borderId="6" xfId="0" applyNumberFormat="1" applyFont="1" applyFill="1" applyBorder="1" applyAlignment="1">
      <alignment horizontal="center" vertical="center"/>
    </xf>
    <xf numFmtId="2" fontId="10" fillId="12" borderId="6" xfId="0" applyNumberFormat="1" applyFont="1" applyFill="1" applyBorder="1" applyAlignment="1">
      <alignment vertical="top" wrapText="1"/>
    </xf>
    <xf numFmtId="2" fontId="10" fillId="6" borderId="6" xfId="0" applyNumberFormat="1" applyFont="1" applyFill="1" applyBorder="1" applyAlignment="1">
      <alignment horizontal="left" vertical="top"/>
    </xf>
    <xf numFmtId="2" fontId="10" fillId="9" borderId="6" xfId="0" applyNumberFormat="1" applyFont="1" applyFill="1" applyBorder="1" applyAlignment="1">
      <alignment horizontal="left"/>
    </xf>
    <xf numFmtId="187" fontId="10" fillId="9" borderId="6" xfId="1" applyFont="1" applyFill="1" applyBorder="1" applyAlignment="1">
      <alignment horizontal="right"/>
    </xf>
    <xf numFmtId="187" fontId="15" fillId="9" borderId="6" xfId="1" applyFont="1" applyFill="1" applyBorder="1" applyAlignment="1">
      <alignment horizontal="right"/>
    </xf>
    <xf numFmtId="2" fontId="10" fillId="6" borderId="6" xfId="0" applyNumberFormat="1" applyFont="1" applyFill="1" applyBorder="1" applyAlignment="1">
      <alignment vertical="top"/>
    </xf>
    <xf numFmtId="2" fontId="10" fillId="6" borderId="5" xfId="0" applyNumberFormat="1" applyFont="1" applyFill="1" applyBorder="1" applyAlignment="1">
      <alignment vertical="top"/>
    </xf>
    <xf numFmtId="187" fontId="13" fillId="9" borderId="6" xfId="0" applyNumberFormat="1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vertical="top" wrapText="1"/>
    </xf>
    <xf numFmtId="190" fontId="13" fillId="7" borderId="6" xfId="0" applyNumberFormat="1" applyFont="1" applyFill="1" applyBorder="1" applyAlignment="1">
      <alignment horizontal="center" vertical="center"/>
    </xf>
    <xf numFmtId="0" fontId="13" fillId="23" borderId="6" xfId="0" applyFont="1" applyFill="1" applyBorder="1" applyAlignment="1">
      <alignment horizontal="center" vertical="center"/>
    </xf>
    <xf numFmtId="2" fontId="13" fillId="6" borderId="6" xfId="0" applyNumberFormat="1" applyFont="1" applyFill="1" applyBorder="1" applyAlignment="1">
      <alignment horizontal="center" vertical="center"/>
    </xf>
    <xf numFmtId="2" fontId="10" fillId="0" borderId="6" xfId="1" applyNumberFormat="1" applyFont="1" applyBorder="1" applyAlignment="1">
      <alignment vertical="top"/>
    </xf>
    <xf numFmtId="2" fontId="10" fillId="6" borderId="6" xfId="1" applyNumberFormat="1" applyFont="1" applyFill="1" applyBorder="1" applyAlignment="1">
      <alignment vertical="top"/>
    </xf>
    <xf numFmtId="2" fontId="10" fillId="6" borderId="6" xfId="1" applyNumberFormat="1" applyFont="1" applyFill="1" applyBorder="1" applyAlignment="1">
      <alignment horizontal="right" vertical="top"/>
    </xf>
    <xf numFmtId="2" fontId="13" fillId="6" borderId="6" xfId="0" applyNumberFormat="1" applyFont="1" applyFill="1" applyBorder="1" applyAlignment="1">
      <alignment horizontal="left" vertical="top"/>
    </xf>
    <xf numFmtId="2" fontId="13" fillId="6" borderId="5" xfId="0" applyNumberFormat="1" applyFont="1" applyFill="1" applyBorder="1" applyAlignment="1">
      <alignment horizontal="center" vertical="center"/>
    </xf>
    <xf numFmtId="2" fontId="10" fillId="6" borderId="5" xfId="0" applyNumberFormat="1" applyFont="1" applyFill="1" applyBorder="1" applyAlignment="1">
      <alignment horizontal="left"/>
    </xf>
    <xf numFmtId="2" fontId="10" fillId="0" borderId="5" xfId="1" applyNumberFormat="1" applyFont="1" applyBorder="1" applyAlignment="1">
      <alignment vertical="top"/>
    </xf>
    <xf numFmtId="2" fontId="10" fillId="6" borderId="5" xfId="1" applyNumberFormat="1" applyFont="1" applyFill="1" applyBorder="1" applyAlignment="1">
      <alignment vertical="top"/>
    </xf>
    <xf numFmtId="2" fontId="10" fillId="9" borderId="5" xfId="0" applyNumberFormat="1" applyFont="1" applyFill="1" applyBorder="1" applyAlignment="1">
      <alignment horizontal="left" vertical="top" wrapText="1"/>
    </xf>
    <xf numFmtId="187" fontId="10" fillId="9" borderId="5" xfId="1" applyFont="1" applyFill="1" applyBorder="1" applyAlignment="1">
      <alignment horizontal="center" vertical="top"/>
    </xf>
    <xf numFmtId="2" fontId="10" fillId="9" borderId="5" xfId="1" applyNumberFormat="1" applyFont="1" applyFill="1" applyBorder="1" applyAlignment="1">
      <alignment vertical="top"/>
    </xf>
    <xf numFmtId="187" fontId="13" fillId="9" borderId="5" xfId="1" applyFont="1" applyFill="1" applyBorder="1" applyAlignment="1">
      <alignment horizontal="center" vertical="center"/>
    </xf>
    <xf numFmtId="2" fontId="10" fillId="6" borderId="5" xfId="0" applyNumberFormat="1" applyFont="1" applyFill="1" applyBorder="1" applyAlignment="1">
      <alignment horizontal="left" vertical="top"/>
    </xf>
    <xf numFmtId="188" fontId="9" fillId="9" borderId="5" xfId="1" applyNumberFormat="1" applyFont="1" applyFill="1" applyBorder="1" applyAlignment="1">
      <alignment horizontal="center" vertical="center"/>
    </xf>
    <xf numFmtId="49" fontId="8" fillId="9" borderId="5" xfId="1" applyNumberFormat="1" applyFont="1" applyFill="1" applyBorder="1" applyAlignment="1">
      <alignment vertical="top" wrapText="1"/>
    </xf>
    <xf numFmtId="187" fontId="8" fillId="9" borderId="5" xfId="1" applyFont="1" applyFill="1" applyBorder="1" applyAlignment="1">
      <alignment vertical="top"/>
    </xf>
    <xf numFmtId="187" fontId="10" fillId="7" borderId="6" xfId="1" applyFont="1" applyFill="1" applyBorder="1" applyAlignment="1">
      <alignment horizontal="left"/>
    </xf>
    <xf numFmtId="188" fontId="9" fillId="15" borderId="6" xfId="1" applyNumberFormat="1" applyFont="1" applyFill="1" applyBorder="1" applyAlignment="1">
      <alignment horizontal="center" vertical="center"/>
    </xf>
    <xf numFmtId="188" fontId="8" fillId="15" borderId="6" xfId="1" applyNumberFormat="1" applyFont="1" applyFill="1" applyBorder="1" applyAlignment="1">
      <alignment horizontal="left" vertical="top" wrapText="1"/>
    </xf>
    <xf numFmtId="187" fontId="29" fillId="6" borderId="6" xfId="1" applyFont="1" applyFill="1" applyBorder="1" applyAlignment="1">
      <alignment horizontal="left" vertical="top" wrapText="1"/>
    </xf>
    <xf numFmtId="187" fontId="20" fillId="6" borderId="5" xfId="0" applyNumberFormat="1" applyFont="1" applyFill="1" applyBorder="1" applyAlignment="1">
      <alignment horizontal="left" vertical="top"/>
    </xf>
    <xf numFmtId="0" fontId="20" fillId="6" borderId="6" xfId="0" applyFont="1" applyFill="1" applyBorder="1" applyAlignment="1">
      <alignment vertical="top"/>
    </xf>
    <xf numFmtId="187" fontId="10" fillId="6" borderId="6" xfId="1" applyFont="1" applyFill="1" applyBorder="1" applyAlignment="1">
      <alignment horizontal="left" vertical="top" wrapText="1"/>
    </xf>
    <xf numFmtId="187" fontId="10" fillId="6" borderId="6" xfId="1" applyFont="1" applyFill="1" applyBorder="1" applyAlignment="1">
      <alignment horizontal="left" vertical="top"/>
    </xf>
    <xf numFmtId="0" fontId="13" fillId="15" borderId="6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vertical="top" wrapText="1"/>
    </xf>
    <xf numFmtId="0" fontId="10" fillId="6" borderId="6" xfId="0" applyFont="1" applyFill="1" applyBorder="1" applyAlignment="1">
      <alignment horizontal="left" vertical="top"/>
    </xf>
    <xf numFmtId="49" fontId="10" fillId="6" borderId="6" xfId="0" applyNumberFormat="1" applyFont="1" applyFill="1" applyBorder="1" applyAlignment="1">
      <alignment horizontal="left" vertical="top"/>
    </xf>
    <xf numFmtId="187" fontId="15" fillId="6" borderId="6" xfId="1" applyFont="1" applyFill="1" applyBorder="1" applyAlignment="1">
      <alignment vertical="top"/>
    </xf>
    <xf numFmtId="2" fontId="10" fillId="10" borderId="6" xfId="0" applyNumberFormat="1" applyFont="1" applyFill="1" applyBorder="1" applyAlignment="1">
      <alignment vertical="top" wrapText="1"/>
    </xf>
    <xf numFmtId="0" fontId="15" fillId="10" borderId="6" xfId="0" applyFont="1" applyFill="1" applyBorder="1"/>
    <xf numFmtId="187" fontId="10" fillId="6" borderId="6" xfId="1" applyFont="1" applyFill="1" applyBorder="1"/>
    <xf numFmtId="0" fontId="13" fillId="25" borderId="6" xfId="0" applyFont="1" applyFill="1" applyBorder="1" applyAlignment="1">
      <alignment horizontal="center" vertical="center"/>
    </xf>
    <xf numFmtId="0" fontId="10" fillId="25" borderId="6" xfId="0" applyFont="1" applyFill="1" applyBorder="1" applyAlignment="1">
      <alignment horizontal="left" vertical="top" wrapText="1"/>
    </xf>
    <xf numFmtId="187" fontId="10" fillId="25" borderId="6" xfId="1" applyFont="1" applyFill="1" applyBorder="1" applyAlignment="1">
      <alignment horizontal="right" vertical="top"/>
    </xf>
    <xf numFmtId="0" fontId="15" fillId="25" borderId="6" xfId="0" applyFont="1" applyFill="1" applyBorder="1" applyAlignment="1">
      <alignment vertical="top"/>
    </xf>
    <xf numFmtId="0" fontId="10" fillId="6" borderId="6" xfId="0" applyFont="1" applyFill="1" applyBorder="1" applyAlignment="1">
      <alignment horizontal="left" vertical="top" wrapText="1"/>
    </xf>
    <xf numFmtId="2" fontId="20" fillId="6" borderId="6" xfId="0" applyNumberFormat="1" applyFont="1" applyFill="1" applyBorder="1" applyAlignment="1">
      <alignment vertical="top"/>
    </xf>
    <xf numFmtId="2" fontId="8" fillId="9" borderId="5" xfId="1" applyNumberFormat="1" applyFont="1" applyFill="1" applyBorder="1" applyAlignment="1">
      <alignment vertical="top" wrapText="1"/>
    </xf>
    <xf numFmtId="187" fontId="10" fillId="15" borderId="6" xfId="1" applyFont="1" applyFill="1" applyBorder="1" applyAlignment="1">
      <alignment horizontal="left"/>
    </xf>
    <xf numFmtId="187" fontId="10" fillId="15" borderId="6" xfId="1" applyFont="1" applyFill="1" applyBorder="1" applyAlignment="1">
      <alignment horizontal="left" wrapText="1"/>
    </xf>
    <xf numFmtId="187" fontId="8" fillId="15" borderId="6" xfId="1" applyFont="1" applyFill="1" applyBorder="1"/>
    <xf numFmtId="187" fontId="22" fillId="15" borderId="6" xfId="1" applyFont="1" applyFill="1" applyBorder="1"/>
    <xf numFmtId="187" fontId="10" fillId="6" borderId="6" xfId="1" applyFont="1" applyFill="1" applyBorder="1" applyAlignment="1">
      <alignment horizontal="left"/>
    </xf>
    <xf numFmtId="187" fontId="22" fillId="6" borderId="6" xfId="1" applyFont="1" applyFill="1" applyBorder="1"/>
    <xf numFmtId="187" fontId="10" fillId="15" borderId="6" xfId="1" applyFont="1" applyFill="1" applyBorder="1" applyAlignment="1">
      <alignment horizontal="left" vertical="top"/>
    </xf>
    <xf numFmtId="187" fontId="10" fillId="15" borderId="6" xfId="1" applyFont="1" applyFill="1" applyBorder="1" applyAlignment="1">
      <alignment horizontal="left" vertical="top" wrapText="1"/>
    </xf>
    <xf numFmtId="187" fontId="10" fillId="6" borderId="6" xfId="1" applyFont="1" applyFill="1" applyBorder="1" applyAlignment="1">
      <alignment horizontal="left" wrapText="1"/>
    </xf>
    <xf numFmtId="187" fontId="10" fillId="7" borderId="6" xfId="1" applyFont="1" applyFill="1" applyBorder="1" applyAlignment="1">
      <alignment horizontal="left" vertical="top"/>
    </xf>
    <xf numFmtId="187" fontId="10" fillId="7" borderId="6" xfId="1" applyFont="1" applyFill="1" applyBorder="1" applyAlignment="1">
      <alignment horizontal="left" vertical="top" wrapText="1"/>
    </xf>
    <xf numFmtId="187" fontId="22" fillId="7" borderId="6" xfId="1" applyFont="1" applyFill="1" applyBorder="1" applyAlignment="1">
      <alignment vertical="top"/>
    </xf>
    <xf numFmtId="188" fontId="9" fillId="6" borderId="6" xfId="1" applyNumberFormat="1" applyFont="1" applyFill="1" applyBorder="1" applyAlignment="1">
      <alignment horizontal="left" vertical="center"/>
    </xf>
    <xf numFmtId="188" fontId="9" fillId="15" borderId="6" xfId="1" applyNumberFormat="1" applyFont="1" applyFill="1" applyBorder="1" applyAlignment="1">
      <alignment horizontal="left" vertical="center"/>
    </xf>
    <xf numFmtId="0" fontId="19" fillId="0" borderId="6" xfId="0" applyFont="1" applyBorder="1" applyAlignment="1">
      <alignment vertical="top"/>
    </xf>
    <xf numFmtId="2" fontId="8" fillId="7" borderId="1" xfId="1" applyNumberFormat="1" applyFont="1" applyFill="1" applyBorder="1" applyAlignment="1">
      <alignment vertical="top" wrapText="1"/>
    </xf>
    <xf numFmtId="187" fontId="8" fillId="7" borderId="5" xfId="1" applyFont="1" applyFill="1" applyBorder="1" applyAlignment="1">
      <alignment vertical="top"/>
    </xf>
    <xf numFmtId="49" fontId="10" fillId="7" borderId="1" xfId="1" applyNumberFormat="1" applyFont="1" applyFill="1" applyBorder="1" applyAlignment="1">
      <alignment horizontal="left"/>
    </xf>
    <xf numFmtId="187" fontId="13" fillId="25" borderId="6" xfId="0" applyNumberFormat="1" applyFont="1" applyFill="1" applyBorder="1" applyAlignment="1">
      <alignment horizontal="center" vertical="center"/>
    </xf>
    <xf numFmtId="2" fontId="10" fillId="25" borderId="6" xfId="0" applyNumberFormat="1" applyFont="1" applyFill="1" applyBorder="1" applyAlignment="1">
      <alignment horizontal="left" vertical="top"/>
    </xf>
    <xf numFmtId="187" fontId="15" fillId="25" borderId="6" xfId="1" applyFont="1" applyFill="1" applyBorder="1" applyAlignment="1">
      <alignment horizontal="right" vertical="top"/>
    </xf>
    <xf numFmtId="187" fontId="20" fillId="6" borderId="6" xfId="1" applyFont="1" applyFill="1" applyBorder="1" applyAlignment="1">
      <alignment horizontal="right" vertical="top"/>
    </xf>
    <xf numFmtId="187" fontId="15" fillId="6" borderId="6" xfId="1" applyFont="1" applyFill="1" applyBorder="1" applyAlignment="1">
      <alignment horizontal="right"/>
    </xf>
    <xf numFmtId="187" fontId="13" fillId="7" borderId="6" xfId="0" applyNumberFormat="1" applyFont="1" applyFill="1" applyBorder="1" applyAlignment="1">
      <alignment horizontal="center" vertical="center"/>
    </xf>
    <xf numFmtId="188" fontId="8" fillId="15" borderId="6" xfId="1" applyNumberFormat="1" applyFont="1" applyFill="1" applyBorder="1" applyAlignment="1">
      <alignment horizontal="center" vertical="center" wrapText="1"/>
    </xf>
    <xf numFmtId="187" fontId="13" fillId="6" borderId="2" xfId="0" applyNumberFormat="1" applyFont="1" applyFill="1" applyBorder="1" applyAlignment="1">
      <alignment horizontal="center" vertical="center"/>
    </xf>
    <xf numFmtId="187" fontId="22" fillId="6" borderId="6" xfId="1" applyFont="1" applyFill="1" applyBorder="1" applyAlignment="1">
      <alignment vertical="top"/>
    </xf>
    <xf numFmtId="187" fontId="13" fillId="6" borderId="6" xfId="1" applyFont="1" applyFill="1" applyBorder="1" applyAlignment="1">
      <alignment horizontal="right"/>
    </xf>
    <xf numFmtId="0" fontId="13" fillId="6" borderId="7" xfId="0" applyFont="1" applyFill="1" applyBorder="1" applyAlignment="1">
      <alignment horizontal="center" vertical="center"/>
    </xf>
    <xf numFmtId="187" fontId="10" fillId="7" borderId="1" xfId="1" applyFont="1" applyFill="1" applyBorder="1" applyAlignment="1">
      <alignment horizontal="left"/>
    </xf>
    <xf numFmtId="187" fontId="13" fillId="6" borderId="6" xfId="0" applyNumberFormat="1" applyFont="1" applyFill="1" applyBorder="1" applyAlignment="1">
      <alignment horizontal="left"/>
    </xf>
    <xf numFmtId="189" fontId="9" fillId="11" borderId="6" xfId="1" applyNumberFormat="1" applyFont="1" applyFill="1" applyBorder="1" applyAlignment="1">
      <alignment horizontal="center" vertical="center"/>
    </xf>
    <xf numFmtId="49" fontId="9" fillId="11" borderId="6" xfId="1" applyNumberFormat="1" applyFont="1" applyFill="1" applyBorder="1" applyAlignment="1">
      <alignment horizontal="left" vertical="top"/>
    </xf>
    <xf numFmtId="187" fontId="9" fillId="11" borderId="6" xfId="1" applyFont="1" applyFill="1" applyBorder="1" applyAlignment="1">
      <alignment vertical="top"/>
    </xf>
    <xf numFmtId="187" fontId="22" fillId="11" borderId="6" xfId="1" applyFont="1" applyFill="1" applyBorder="1" applyAlignment="1">
      <alignment vertical="top"/>
    </xf>
    <xf numFmtId="2" fontId="8" fillId="15" borderId="6" xfId="1" applyNumberFormat="1" applyFont="1" applyFill="1" applyBorder="1" applyAlignment="1">
      <alignment horizontal="left" vertical="top" wrapText="1"/>
    </xf>
    <xf numFmtId="188" fontId="9" fillId="9" borderId="6" xfId="1" applyNumberFormat="1" applyFont="1" applyFill="1" applyBorder="1" applyAlignment="1">
      <alignment horizontal="center" vertical="center"/>
    </xf>
    <xf numFmtId="2" fontId="22" fillId="9" borderId="6" xfId="1" applyNumberFormat="1" applyFont="1" applyFill="1" applyBorder="1" applyAlignment="1">
      <alignment vertical="top"/>
    </xf>
    <xf numFmtId="2" fontId="15" fillId="7" borderId="6" xfId="1" applyNumberFormat="1" applyFont="1" applyFill="1" applyBorder="1" applyAlignment="1">
      <alignment horizontal="right"/>
    </xf>
    <xf numFmtId="187" fontId="10" fillId="22" borderId="4" xfId="1" applyFont="1" applyFill="1" applyBorder="1" applyAlignment="1">
      <alignment horizontal="right" vertical="top"/>
    </xf>
    <xf numFmtId="187" fontId="15" fillId="22" borderId="4" xfId="1" applyFont="1" applyFill="1" applyBorder="1" applyAlignment="1">
      <alignment horizontal="right" vertical="top"/>
    </xf>
    <xf numFmtId="187" fontId="10" fillId="8" borderId="6" xfId="1" applyFont="1" applyFill="1" applyBorder="1" applyAlignment="1">
      <alignment horizontal="right"/>
    </xf>
    <xf numFmtId="0" fontId="15" fillId="8" borderId="6" xfId="0" applyFont="1" applyFill="1" applyBorder="1"/>
    <xf numFmtId="0" fontId="10" fillId="23" borderId="6" xfId="0" applyFont="1" applyFill="1" applyBorder="1" applyAlignment="1">
      <alignment horizontal="center"/>
    </xf>
    <xf numFmtId="187" fontId="10" fillId="23" borderId="4" xfId="1" applyFont="1" applyFill="1" applyBorder="1" applyAlignment="1">
      <alignment horizontal="right"/>
    </xf>
    <xf numFmtId="187" fontId="15" fillId="23" borderId="4" xfId="0" applyNumberFormat="1" applyFont="1" applyFill="1" applyBorder="1" applyAlignment="1">
      <alignment horizontal="left"/>
    </xf>
    <xf numFmtId="0" fontId="13" fillId="16" borderId="6" xfId="0" applyFont="1" applyFill="1" applyBorder="1" applyAlignment="1">
      <alignment horizontal="center" vertical="center"/>
    </xf>
    <xf numFmtId="0" fontId="10" fillId="16" borderId="6" xfId="0" applyFont="1" applyFill="1" applyBorder="1" applyAlignment="1">
      <alignment horizontal="center"/>
    </xf>
    <xf numFmtId="187" fontId="10" fillId="16" borderId="6" xfId="1" applyFont="1" applyFill="1" applyBorder="1"/>
    <xf numFmtId="187" fontId="10" fillId="16" borderId="6" xfId="1" applyFont="1" applyFill="1" applyBorder="1" applyAlignment="1">
      <alignment horizontal="right"/>
    </xf>
    <xf numFmtId="187" fontId="8" fillId="16" borderId="6" xfId="1" applyFont="1" applyFill="1" applyBorder="1" applyAlignment="1">
      <alignment horizontal="right"/>
    </xf>
    <xf numFmtId="187" fontId="15" fillId="16" borderId="6" xfId="1" applyFont="1" applyFill="1" applyBorder="1" applyAlignment="1">
      <alignment horizontal="left"/>
    </xf>
    <xf numFmtId="0" fontId="10" fillId="6" borderId="0" xfId="0" applyFont="1" applyFill="1"/>
    <xf numFmtId="187" fontId="10" fillId="6" borderId="0" xfId="1" applyFont="1" applyFill="1" applyBorder="1"/>
    <xf numFmtId="2" fontId="10" fillId="6" borderId="0" xfId="0" applyNumberFormat="1" applyFont="1" applyFill="1"/>
    <xf numFmtId="0" fontId="1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/>
    </xf>
    <xf numFmtId="187" fontId="10" fillId="6" borderId="0" xfId="1" applyFont="1" applyFill="1"/>
    <xf numFmtId="187" fontId="10" fillId="6" borderId="0" xfId="1" applyFont="1" applyFill="1" applyAlignment="1">
      <alignment horizontal="right"/>
    </xf>
    <xf numFmtId="187" fontId="10" fillId="0" borderId="0" xfId="1" applyFont="1" applyAlignment="1">
      <alignment horizontal="right"/>
    </xf>
    <xf numFmtId="2" fontId="10" fillId="0" borderId="0" xfId="1" applyNumberFormat="1" applyFont="1" applyBorder="1" applyAlignment="1">
      <alignment horizontal="left"/>
    </xf>
    <xf numFmtId="187" fontId="10" fillId="6" borderId="0" xfId="1" applyFont="1" applyFill="1" applyBorder="1" applyAlignment="1">
      <alignment horizontal="center"/>
    </xf>
    <xf numFmtId="187" fontId="10" fillId="0" borderId="0" xfId="1" applyFont="1" applyBorder="1" applyAlignment="1">
      <alignment horizontal="right"/>
    </xf>
    <xf numFmtId="187" fontId="10" fillId="0" borderId="0" xfId="1" applyFont="1" applyAlignment="1">
      <alignment horizontal="left"/>
    </xf>
    <xf numFmtId="187" fontId="8" fillId="6" borderId="0" xfId="1" applyFont="1" applyFill="1" applyBorder="1"/>
    <xf numFmtId="2" fontId="8" fillId="6" borderId="0" xfId="1" applyNumberFormat="1" applyFont="1" applyFill="1" applyBorder="1"/>
    <xf numFmtId="187" fontId="10" fillId="0" borderId="0" xfId="1" applyFont="1" applyBorder="1" applyAlignment="1">
      <alignment vertical="center"/>
    </xf>
    <xf numFmtId="187" fontId="10" fillId="0" borderId="0" xfId="1" applyFont="1" applyBorder="1" applyAlignment="1">
      <alignment horizontal="left"/>
    </xf>
    <xf numFmtId="0" fontId="11" fillId="0" borderId="0" xfId="1" applyNumberFormat="1" applyFont="1" applyAlignment="1"/>
    <xf numFmtId="0" fontId="10" fillId="0" borderId="0" xfId="1" applyNumberFormat="1" applyFont="1" applyAlignment="1"/>
    <xf numFmtId="49" fontId="7" fillId="17" borderId="6" xfId="0" applyNumberFormat="1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vertical="center"/>
    </xf>
    <xf numFmtId="49" fontId="7" fillId="11" borderId="6" xfId="0" applyNumberFormat="1" applyFont="1" applyFill="1" applyBorder="1" applyAlignment="1">
      <alignment vertical="center" wrapText="1"/>
    </xf>
    <xf numFmtId="2" fontId="7" fillId="11" borderId="6" xfId="0" applyNumberFormat="1" applyFont="1" applyFill="1" applyBorder="1" applyAlignment="1">
      <alignment horizontal="center" vertical="center" wrapText="1"/>
    </xf>
    <xf numFmtId="43" fontId="8" fillId="11" borderId="6" xfId="0" applyNumberFormat="1" applyFont="1" applyFill="1" applyBorder="1" applyAlignment="1">
      <alignment vertical="center"/>
    </xf>
    <xf numFmtId="0" fontId="8" fillId="15" borderId="6" xfId="0" applyFont="1" applyFill="1" applyBorder="1" applyAlignment="1">
      <alignment vertical="center"/>
    </xf>
    <xf numFmtId="49" fontId="7" fillId="15" borderId="6" xfId="0" applyNumberFormat="1" applyFont="1" applyFill="1" applyBorder="1" applyAlignment="1">
      <alignment vertical="center" wrapText="1"/>
    </xf>
    <xf numFmtId="2" fontId="7" fillId="15" borderId="11" xfId="0" applyNumberFormat="1" applyFont="1" applyFill="1" applyBorder="1" applyAlignment="1">
      <alignment horizontal="center" vertical="center" wrapText="1"/>
    </xf>
    <xf numFmtId="43" fontId="8" fillId="15" borderId="6" xfId="0" applyNumberFormat="1" applyFont="1" applyFill="1" applyBorder="1" applyAlignment="1">
      <alignment vertical="center"/>
    </xf>
    <xf numFmtId="0" fontId="8" fillId="9" borderId="6" xfId="0" applyFont="1" applyFill="1" applyBorder="1" applyAlignment="1">
      <alignment vertical="center"/>
    </xf>
    <xf numFmtId="2" fontId="7" fillId="9" borderId="6" xfId="0" applyNumberFormat="1" applyFont="1" applyFill="1" applyBorder="1" applyAlignment="1">
      <alignment vertical="center" wrapText="1"/>
    </xf>
    <xf numFmtId="2" fontId="8" fillId="9" borderId="11" xfId="0" applyNumberFormat="1" applyFont="1" applyFill="1" applyBorder="1" applyAlignment="1">
      <alignment horizontal="center" vertical="center" wrapText="1"/>
    </xf>
    <xf numFmtId="43" fontId="8" fillId="9" borderId="6" xfId="0" applyNumberFormat="1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horizontal="center" vertical="center"/>
    </xf>
    <xf numFmtId="49" fontId="8" fillId="7" borderId="11" xfId="0" applyNumberFormat="1" applyFont="1" applyFill="1" applyBorder="1" applyAlignment="1">
      <alignment horizontal="center" vertical="center" wrapText="1"/>
    </xf>
    <xf numFmtId="43" fontId="8" fillId="7" borderId="6" xfId="0" applyNumberFormat="1" applyFont="1" applyFill="1" applyBorder="1" applyAlignment="1">
      <alignment vertical="center"/>
    </xf>
    <xf numFmtId="0" fontId="8" fillId="25" borderId="6" xfId="0" applyFont="1" applyFill="1" applyBorder="1" applyAlignment="1">
      <alignment vertical="center"/>
    </xf>
    <xf numFmtId="2" fontId="8" fillId="25" borderId="6" xfId="0" applyNumberFormat="1" applyFont="1" applyFill="1" applyBorder="1" applyAlignment="1">
      <alignment horizontal="center" vertical="center" wrapText="1"/>
    </xf>
    <xf numFmtId="2" fontId="8" fillId="25" borderId="11" xfId="0" applyNumberFormat="1" applyFont="1" applyFill="1" applyBorder="1" applyAlignment="1">
      <alignment horizontal="center" vertical="center" wrapText="1"/>
    </xf>
    <xf numFmtId="187" fontId="8" fillId="25" borderId="6" xfId="1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49" fontId="8" fillId="0" borderId="11" xfId="0" applyNumberFormat="1" applyFont="1" applyBorder="1" applyAlignment="1">
      <alignment horizontal="center" vertical="center" wrapText="1"/>
    </xf>
    <xf numFmtId="187" fontId="8" fillId="0" borderId="6" xfId="1" applyFont="1" applyBorder="1" applyAlignment="1">
      <alignment vertical="center"/>
    </xf>
    <xf numFmtId="2" fontId="8" fillId="0" borderId="11" xfId="0" applyNumberFormat="1" applyFont="1" applyBorder="1" applyAlignment="1">
      <alignment horizontal="center" vertical="center" wrapText="1"/>
    </xf>
    <xf numFmtId="2" fontId="7" fillId="15" borderId="6" xfId="0" applyNumberFormat="1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top"/>
    </xf>
    <xf numFmtId="49" fontId="8" fillId="15" borderId="6" xfId="0" applyNumberFormat="1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right" vertical="center"/>
    </xf>
    <xf numFmtId="2" fontId="8" fillId="6" borderId="6" xfId="0" applyNumberFormat="1" applyFont="1" applyFill="1" applyBorder="1" applyAlignment="1">
      <alignment horizontal="left" vertical="center" wrapText="1"/>
    </xf>
    <xf numFmtId="1" fontId="8" fillId="6" borderId="6" xfId="0" applyNumberFormat="1" applyFont="1" applyFill="1" applyBorder="1" applyAlignment="1">
      <alignment horizontal="center" vertical="center" wrapText="1"/>
    </xf>
    <xf numFmtId="43" fontId="8" fillId="6" borderId="6" xfId="0" applyNumberFormat="1" applyFont="1" applyFill="1" applyBorder="1" applyAlignment="1">
      <alignment vertical="center"/>
    </xf>
    <xf numFmtId="1" fontId="8" fillId="6" borderId="11" xfId="0" applyNumberFormat="1" applyFont="1" applyFill="1" applyBorder="1" applyAlignment="1">
      <alignment horizontal="center" vertical="center" wrapText="1"/>
    </xf>
    <xf numFmtId="0" fontId="8" fillId="15" borderId="6" xfId="0" applyFont="1" applyFill="1" applyBorder="1" applyAlignment="1">
      <alignment vertical="center" wrapText="1"/>
    </xf>
    <xf numFmtId="2" fontId="8" fillId="15" borderId="6" xfId="0" applyNumberFormat="1" applyFont="1" applyFill="1" applyBorder="1" applyAlignment="1">
      <alignment horizontal="center" vertical="center" wrapText="1"/>
    </xf>
    <xf numFmtId="187" fontId="8" fillId="7" borderId="11" xfId="1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horizontal="left" vertical="center" wrapText="1"/>
    </xf>
    <xf numFmtId="0" fontId="8" fillId="15" borderId="6" xfId="0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horizontal="left" vertical="center"/>
    </xf>
    <xf numFmtId="2" fontId="8" fillId="6" borderId="6" xfId="0" applyNumberFormat="1" applyFont="1" applyFill="1" applyBorder="1" applyAlignment="1">
      <alignment horizontal="left" vertical="center"/>
    </xf>
    <xf numFmtId="2" fontId="7" fillId="6" borderId="11" xfId="0" applyNumberFormat="1" applyFont="1" applyFill="1" applyBorder="1" applyAlignment="1">
      <alignment horizontal="center" vertical="center" wrapText="1"/>
    </xf>
    <xf numFmtId="187" fontId="8" fillId="6" borderId="6" xfId="1" applyFont="1" applyFill="1" applyBorder="1" applyAlignment="1">
      <alignment vertical="center"/>
    </xf>
    <xf numFmtId="2" fontId="7" fillId="11" borderId="6" xfId="0" applyNumberFormat="1" applyFont="1" applyFill="1" applyBorder="1" applyAlignment="1">
      <alignment horizontal="left" vertical="center" wrapText="1"/>
    </xf>
    <xf numFmtId="187" fontId="8" fillId="11" borderId="6" xfId="1" applyFont="1" applyFill="1" applyBorder="1" applyAlignment="1">
      <alignment vertical="center"/>
    </xf>
    <xf numFmtId="0" fontId="8" fillId="12" borderId="6" xfId="0" applyFont="1" applyFill="1" applyBorder="1" applyAlignment="1">
      <alignment vertical="center"/>
    </xf>
    <xf numFmtId="2" fontId="7" fillId="12" borderId="6" xfId="0" applyNumberFormat="1" applyFont="1" applyFill="1" applyBorder="1" applyAlignment="1">
      <alignment horizontal="center" vertical="center" wrapText="1"/>
    </xf>
    <xf numFmtId="187" fontId="8" fillId="12" borderId="6" xfId="1" applyFont="1" applyFill="1" applyBorder="1" applyAlignment="1">
      <alignment vertical="center"/>
    </xf>
    <xf numFmtId="2" fontId="8" fillId="9" borderId="6" xfId="1" applyNumberFormat="1" applyFont="1" applyFill="1" applyBorder="1" applyAlignment="1">
      <alignment horizontal="center" vertical="center" wrapText="1"/>
    </xf>
    <xf numFmtId="187" fontId="8" fillId="9" borderId="6" xfId="1" applyFont="1" applyFill="1" applyBorder="1" applyAlignment="1">
      <alignment horizontal="left" vertical="center"/>
    </xf>
    <xf numFmtId="1" fontId="8" fillId="7" borderId="6" xfId="1" applyNumberFormat="1" applyFont="1" applyFill="1" applyBorder="1" applyAlignment="1">
      <alignment horizontal="center" vertical="center" wrapText="1"/>
    </xf>
    <xf numFmtId="187" fontId="8" fillId="7" borderId="6" xfId="1" applyFont="1" applyFill="1" applyBorder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vertical="center"/>
    </xf>
    <xf numFmtId="2" fontId="7" fillId="4" borderId="6" xfId="0" applyNumberFormat="1" applyFont="1" applyFill="1" applyBorder="1" applyAlignment="1">
      <alignment horizontal="center" vertical="center" wrapText="1"/>
    </xf>
    <xf numFmtId="187" fontId="8" fillId="4" borderId="6" xfId="1" applyFont="1" applyFill="1" applyBorder="1" applyAlignment="1">
      <alignment vertical="center"/>
    </xf>
    <xf numFmtId="2" fontId="8" fillId="6" borderId="6" xfId="0" applyNumberFormat="1" applyFont="1" applyFill="1" applyBorder="1" applyAlignment="1">
      <alignment vertical="center"/>
    </xf>
    <xf numFmtId="2" fontId="8" fillId="6" borderId="6" xfId="1" applyNumberFormat="1" applyFont="1" applyFill="1" applyBorder="1" applyAlignment="1">
      <alignment horizontal="center" vertical="center" wrapText="1"/>
    </xf>
    <xf numFmtId="187" fontId="8" fillId="6" borderId="10" xfId="1" applyFont="1" applyFill="1" applyBorder="1" applyAlignment="1">
      <alignment vertical="center"/>
    </xf>
    <xf numFmtId="187" fontId="8" fillId="7" borderId="6" xfId="1" applyFont="1" applyFill="1" applyBorder="1" applyAlignment="1">
      <alignment vertical="center"/>
    </xf>
    <xf numFmtId="187" fontId="7" fillId="7" borderId="6" xfId="1" applyFont="1" applyFill="1" applyBorder="1" applyAlignment="1">
      <alignment vertical="center"/>
    </xf>
    <xf numFmtId="187" fontId="8" fillId="7" borderId="10" xfId="1" applyFont="1" applyFill="1" applyBorder="1" applyAlignment="1">
      <alignment vertical="center"/>
    </xf>
    <xf numFmtId="187" fontId="8" fillId="4" borderId="6" xfId="1" applyFont="1" applyFill="1" applyBorder="1" applyAlignment="1">
      <alignment vertical="center" wrapText="1"/>
    </xf>
    <xf numFmtId="2" fontId="8" fillId="4" borderId="6" xfId="1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/>
    </xf>
    <xf numFmtId="2" fontId="8" fillId="4" borderId="6" xfId="0" applyNumberFormat="1" applyFont="1" applyFill="1" applyBorder="1" applyAlignment="1">
      <alignment vertical="center"/>
    </xf>
    <xf numFmtId="2" fontId="8" fillId="4" borderId="6" xfId="0" applyNumberFormat="1" applyFont="1" applyFill="1" applyBorder="1" applyAlignment="1">
      <alignment horizontal="center" vertical="center" wrapText="1"/>
    </xf>
    <xf numFmtId="187" fontId="8" fillId="4" borderId="10" xfId="1" applyFont="1" applyFill="1" applyBorder="1" applyAlignment="1">
      <alignment vertical="center"/>
    </xf>
    <xf numFmtId="2" fontId="8" fillId="4" borderId="6" xfId="0" applyNumberFormat="1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/>
    </xf>
    <xf numFmtId="2" fontId="7" fillId="5" borderId="6" xfId="0" applyNumberFormat="1" applyFont="1" applyFill="1" applyBorder="1" applyAlignment="1">
      <alignment vertical="center" wrapText="1"/>
    </xf>
    <xf numFmtId="2" fontId="8" fillId="5" borderId="6" xfId="0" applyNumberFormat="1" applyFont="1" applyFill="1" applyBorder="1" applyAlignment="1">
      <alignment horizontal="center" vertical="center" wrapText="1"/>
    </xf>
    <xf numFmtId="187" fontId="8" fillId="5" borderId="6" xfId="1" applyFont="1" applyFill="1" applyBorder="1" applyAlignment="1">
      <alignment vertical="center"/>
    </xf>
    <xf numFmtId="187" fontId="8" fillId="5" borderId="10" xfId="1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horizontal="center" vertical="center" wrapText="1"/>
    </xf>
    <xf numFmtId="187" fontId="8" fillId="9" borderId="6" xfId="1" applyFont="1" applyFill="1" applyBorder="1" applyAlignment="1">
      <alignment vertical="center"/>
    </xf>
    <xf numFmtId="0" fontId="8" fillId="7" borderId="6" xfId="1" applyNumberFormat="1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vertical="center" wrapText="1"/>
    </xf>
    <xf numFmtId="2" fontId="8" fillId="15" borderId="6" xfId="1" applyNumberFormat="1" applyFont="1" applyFill="1" applyBorder="1" applyAlignment="1">
      <alignment horizontal="center" vertical="center" wrapText="1"/>
    </xf>
    <xf numFmtId="187" fontId="8" fillId="15" borderId="6" xfId="1" applyFont="1" applyFill="1" applyBorder="1" applyAlignment="1">
      <alignment vertical="center"/>
    </xf>
    <xf numFmtId="187" fontId="8" fillId="15" borderId="10" xfId="1" applyFont="1" applyFill="1" applyBorder="1" applyAlignment="1">
      <alignment vertical="center"/>
    </xf>
    <xf numFmtId="187" fontId="8" fillId="15" borderId="6" xfId="1" applyFont="1" applyFill="1" applyBorder="1" applyAlignment="1">
      <alignment vertical="center" wrapText="1"/>
    </xf>
    <xf numFmtId="1" fontId="8" fillId="6" borderId="6" xfId="1" applyNumberFormat="1" applyFont="1" applyFill="1" applyBorder="1" applyAlignment="1">
      <alignment horizontal="center" vertical="center" wrapText="1"/>
    </xf>
    <xf numFmtId="188" fontId="8" fillId="9" borderId="6" xfId="0" applyNumberFormat="1" applyFont="1" applyFill="1" applyBorder="1" applyAlignment="1">
      <alignment vertical="center"/>
    </xf>
    <xf numFmtId="2" fontId="8" fillId="9" borderId="6" xfId="0" applyNumberFormat="1" applyFont="1" applyFill="1" applyBorder="1" applyAlignment="1">
      <alignment horizontal="center" vertical="center" wrapText="1"/>
    </xf>
    <xf numFmtId="0" fontId="8" fillId="26" borderId="6" xfId="0" applyFont="1" applyFill="1" applyBorder="1" applyAlignment="1">
      <alignment vertical="center"/>
    </xf>
    <xf numFmtId="2" fontId="8" fillId="26" borderId="6" xfId="0" applyNumberFormat="1" applyFont="1" applyFill="1" applyBorder="1" applyAlignment="1">
      <alignment horizontal="center" vertical="center"/>
    </xf>
    <xf numFmtId="2" fontId="8" fillId="26" borderId="6" xfId="0" applyNumberFormat="1" applyFont="1" applyFill="1" applyBorder="1" applyAlignment="1">
      <alignment horizontal="center" vertical="center" wrapText="1"/>
    </xf>
    <xf numFmtId="43" fontId="8" fillId="26" borderId="6" xfId="0" applyNumberFormat="1" applyFont="1" applyFill="1" applyBorder="1" applyAlignment="1">
      <alignment vertical="center"/>
    </xf>
    <xf numFmtId="0" fontId="7" fillId="7" borderId="6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vertical="center"/>
    </xf>
    <xf numFmtId="2" fontId="8" fillId="19" borderId="6" xfId="0" applyNumberFormat="1" applyFont="1" applyFill="1" applyBorder="1" applyAlignment="1">
      <alignment horizontal="center" vertical="center"/>
    </xf>
    <xf numFmtId="2" fontId="8" fillId="19" borderId="11" xfId="0" applyNumberFormat="1" applyFont="1" applyFill="1" applyBorder="1" applyAlignment="1">
      <alignment horizontal="center" vertical="center" wrapText="1"/>
    </xf>
    <xf numFmtId="43" fontId="8" fillId="19" borderId="6" xfId="0" applyNumberFormat="1" applyFont="1" applyFill="1" applyBorder="1" applyAlignment="1">
      <alignment vertical="center"/>
    </xf>
    <xf numFmtId="2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12" borderId="6" xfId="0" applyNumberFormat="1" applyFont="1" applyFill="1" applyBorder="1" applyAlignment="1">
      <alignment horizontal="left" vertical="center" wrapText="1"/>
    </xf>
    <xf numFmtId="2" fontId="8" fillId="9" borderId="6" xfId="0" applyNumberFormat="1" applyFont="1" applyFill="1" applyBorder="1" applyAlignment="1">
      <alignment vertical="center" wrapText="1"/>
    </xf>
    <xf numFmtId="190" fontId="8" fillId="15" borderId="6" xfId="0" applyNumberFormat="1" applyFont="1" applyFill="1" applyBorder="1" applyAlignment="1">
      <alignment vertical="center" wrapText="1"/>
    </xf>
    <xf numFmtId="0" fontId="9" fillId="15" borderId="0" xfId="0" applyFont="1" applyFill="1" applyAlignment="1">
      <alignment vertical="top"/>
    </xf>
    <xf numFmtId="49" fontId="8" fillId="7" borderId="6" xfId="1" applyNumberFormat="1" applyFont="1" applyFill="1" applyBorder="1" applyAlignment="1">
      <alignment horizontal="center" vertical="center" wrapText="1"/>
    </xf>
    <xf numFmtId="187" fontId="8" fillId="6" borderId="6" xfId="1" applyFont="1" applyFill="1" applyBorder="1" applyAlignment="1">
      <alignment horizontal="right" vertical="center"/>
    </xf>
    <xf numFmtId="187" fontId="9" fillId="6" borderId="6" xfId="1" applyFont="1" applyFill="1" applyBorder="1" applyAlignment="1">
      <alignment horizontal="left" vertical="top" wrapText="1"/>
    </xf>
    <xf numFmtId="0" fontId="23" fillId="0" borderId="0" xfId="0" applyFont="1" applyAlignment="1">
      <alignment horizontal="center"/>
    </xf>
    <xf numFmtId="0" fontId="24" fillId="6" borderId="6" xfId="0" applyFont="1" applyFill="1" applyBorder="1" applyAlignment="1">
      <alignment horizontal="right" vertical="top"/>
    </xf>
    <xf numFmtId="191" fontId="24" fillId="6" borderId="6" xfId="1" applyNumberFormat="1" applyFont="1" applyFill="1" applyBorder="1" applyAlignment="1">
      <alignment horizontal="right" vertical="top"/>
    </xf>
    <xf numFmtId="187" fontId="9" fillId="0" borderId="4" xfId="1" applyFont="1" applyFill="1" applyBorder="1" applyAlignment="1">
      <alignment horizontal="left"/>
    </xf>
    <xf numFmtId="43" fontId="8" fillId="7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3" fontId="11" fillId="0" borderId="0" xfId="2" applyFont="1" applyBorder="1" applyAlignment="1">
      <alignment horizontal="center"/>
    </xf>
    <xf numFmtId="0" fontId="13" fillId="7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9" borderId="6" xfId="0" applyFont="1" applyFill="1" applyBorder="1" applyAlignment="1">
      <alignment horizontal="left" vertical="top"/>
    </xf>
    <xf numFmtId="0" fontId="3" fillId="0" borderId="6" xfId="0" applyFont="1" applyBorder="1" applyAlignment="1">
      <alignment vertical="top"/>
    </xf>
    <xf numFmtId="0" fontId="25" fillId="4" borderId="6" xfId="0" applyFont="1" applyFill="1" applyBorder="1" applyAlignment="1">
      <alignment vertical="top" wrapText="1"/>
    </xf>
    <xf numFmtId="2" fontId="24" fillId="16" borderId="6" xfId="0" applyNumberFormat="1" applyFont="1" applyFill="1" applyBorder="1" applyAlignment="1">
      <alignment horizontal="center" vertical="top"/>
    </xf>
    <xf numFmtId="188" fontId="13" fillId="4" borderId="9" xfId="1" applyNumberFormat="1" applyFont="1" applyFill="1" applyBorder="1" applyAlignment="1">
      <alignment horizontal="right" vertical="top"/>
    </xf>
    <xf numFmtId="2" fontId="9" fillId="4" borderId="6" xfId="0" applyNumberFormat="1" applyFont="1" applyFill="1" applyBorder="1" applyAlignment="1">
      <alignment horizontal="left" vertical="top" wrapText="1"/>
    </xf>
    <xf numFmtId="187" fontId="13" fillId="4" borderId="6" xfId="1" applyFont="1" applyFill="1" applyBorder="1" applyAlignment="1">
      <alignment horizontal="center" vertical="top"/>
    </xf>
    <xf numFmtId="2" fontId="13" fillId="9" borderId="4" xfId="0" applyNumberFormat="1" applyFont="1" applyFill="1" applyBorder="1" applyAlignment="1">
      <alignment vertical="center"/>
    </xf>
    <xf numFmtId="187" fontId="13" fillId="9" borderId="4" xfId="1" applyFont="1" applyFill="1" applyBorder="1" applyAlignment="1">
      <alignment vertical="center"/>
    </xf>
    <xf numFmtId="49" fontId="29" fillId="6" borderId="6" xfId="1" applyNumberFormat="1" applyFont="1" applyFill="1" applyBorder="1" applyAlignment="1">
      <alignment horizontal="left" vertical="top" wrapText="1"/>
    </xf>
    <xf numFmtId="0" fontId="13" fillId="6" borderId="3" xfId="0" applyFont="1" applyFill="1" applyBorder="1" applyAlignment="1">
      <alignment horizontal="center" vertical="center"/>
    </xf>
    <xf numFmtId="49" fontId="8" fillId="15" borderId="6" xfId="1" applyNumberFormat="1" applyFont="1" applyFill="1" applyBorder="1" applyAlignment="1">
      <alignment vertical="center" wrapText="1"/>
    </xf>
    <xf numFmtId="0" fontId="9" fillId="6" borderId="0" xfId="0" applyFont="1" applyFill="1" applyAlignment="1">
      <alignment vertical="top"/>
    </xf>
    <xf numFmtId="0" fontId="8" fillId="0" borderId="0" xfId="0" applyFont="1" applyAlignment="1">
      <alignment horizontal="center"/>
    </xf>
    <xf numFmtId="2" fontId="8" fillId="9" borderId="6" xfId="0" applyNumberFormat="1" applyFont="1" applyFill="1" applyBorder="1" applyAlignment="1">
      <alignment horizontal="left" vertical="center" wrapText="1"/>
    </xf>
    <xf numFmtId="1" fontId="8" fillId="7" borderId="6" xfId="0" applyNumberFormat="1" applyFont="1" applyFill="1" applyBorder="1" applyAlignment="1">
      <alignment horizontal="center" vertical="center" wrapText="1"/>
    </xf>
    <xf numFmtId="187" fontId="9" fillId="6" borderId="5" xfId="1" applyFont="1" applyFill="1" applyBorder="1" applyAlignment="1">
      <alignment horizontal="left" vertical="top" wrapText="1"/>
    </xf>
    <xf numFmtId="187" fontId="13" fillId="22" borderId="6" xfId="1" applyFont="1" applyFill="1" applyBorder="1" applyAlignment="1">
      <alignment horizontal="center" vertical="center"/>
    </xf>
    <xf numFmtId="187" fontId="13" fillId="5" borderId="6" xfId="0" applyNumberFormat="1" applyFont="1" applyFill="1" applyBorder="1"/>
    <xf numFmtId="49" fontId="29" fillId="6" borderId="6" xfId="1" applyNumberFormat="1" applyFont="1" applyFill="1" applyBorder="1" applyAlignment="1">
      <alignment horizontal="left"/>
    </xf>
    <xf numFmtId="49" fontId="29" fillId="6" borderId="6" xfId="1" applyNumberFormat="1" applyFont="1" applyFill="1" applyBorder="1" applyAlignment="1">
      <alignment horizontal="left" vertical="top"/>
    </xf>
    <xf numFmtId="49" fontId="29" fillId="16" borderId="6" xfId="1" applyNumberFormat="1" applyFont="1" applyFill="1" applyBorder="1" applyAlignment="1">
      <alignment horizontal="left"/>
    </xf>
    <xf numFmtId="49" fontId="29" fillId="20" borderId="6" xfId="1" applyNumberFormat="1" applyFont="1" applyFill="1" applyBorder="1" applyAlignment="1">
      <alignment horizontal="left" vertical="center"/>
    </xf>
    <xf numFmtId="0" fontId="13" fillId="7" borderId="6" xfId="0" applyFont="1" applyFill="1" applyBorder="1" applyAlignment="1">
      <alignment horizontal="center" vertical="top"/>
    </xf>
    <xf numFmtId="2" fontId="10" fillId="7" borderId="5" xfId="0" applyNumberFormat="1" applyFont="1" applyFill="1" applyBorder="1" applyAlignment="1">
      <alignment horizontal="left" vertical="top"/>
    </xf>
    <xf numFmtId="49" fontId="29" fillId="7" borderId="6" xfId="1" applyNumberFormat="1" applyFont="1" applyFill="1" applyBorder="1" applyAlignment="1">
      <alignment horizontal="left" vertical="top"/>
    </xf>
    <xf numFmtId="187" fontId="15" fillId="7" borderId="6" xfId="1" applyFont="1" applyFill="1" applyBorder="1" applyAlignment="1">
      <alignment horizontal="right" vertical="top"/>
    </xf>
    <xf numFmtId="2" fontId="10" fillId="7" borderId="5" xfId="0" applyNumberFormat="1" applyFont="1" applyFill="1" applyBorder="1" applyAlignment="1">
      <alignment vertical="top"/>
    </xf>
    <xf numFmtId="49" fontId="29" fillId="21" borderId="5" xfId="1" applyNumberFormat="1" applyFont="1" applyFill="1" applyBorder="1" applyAlignment="1">
      <alignment horizontal="left" vertical="top" wrapText="1"/>
    </xf>
    <xf numFmtId="49" fontId="29" fillId="9" borderId="6" xfId="1" applyNumberFormat="1" applyFont="1" applyFill="1" applyBorder="1" applyAlignment="1">
      <alignment horizontal="left" vertical="top" wrapText="1"/>
    </xf>
    <xf numFmtId="2" fontId="10" fillId="7" borderId="6" xfId="0" applyNumberFormat="1" applyFont="1" applyFill="1" applyBorder="1" applyAlignment="1">
      <alignment horizontal="left" vertical="top"/>
    </xf>
    <xf numFmtId="0" fontId="15" fillId="7" borderId="6" xfId="0" applyFont="1" applyFill="1" applyBorder="1" applyAlignment="1">
      <alignment vertical="top"/>
    </xf>
    <xf numFmtId="0" fontId="13" fillId="10" borderId="6" xfId="0" applyFont="1" applyFill="1" applyBorder="1" applyAlignment="1">
      <alignment horizontal="center" vertical="top"/>
    </xf>
    <xf numFmtId="49" fontId="29" fillId="10" borderId="6" xfId="1" applyNumberFormat="1" applyFont="1" applyFill="1" applyBorder="1" applyAlignment="1">
      <alignment horizontal="left" vertical="top" wrapText="1"/>
    </xf>
    <xf numFmtId="49" fontId="29" fillId="7" borderId="6" xfId="1" applyNumberFormat="1" applyFont="1" applyFill="1" applyBorder="1" applyAlignment="1">
      <alignment horizontal="left"/>
    </xf>
    <xf numFmtId="49" fontId="29" fillId="15" borderId="6" xfId="1" applyNumberFormat="1" applyFont="1" applyFill="1" applyBorder="1" applyAlignment="1">
      <alignment horizontal="left" vertical="top" wrapText="1"/>
    </xf>
    <xf numFmtId="49" fontId="29" fillId="6" borderId="16" xfId="1" applyNumberFormat="1" applyFont="1" applyFill="1" applyBorder="1" applyAlignment="1">
      <alignment horizontal="left"/>
    </xf>
    <xf numFmtId="49" fontId="29" fillId="7" borderId="6" xfId="1" applyNumberFormat="1" applyFont="1" applyFill="1" applyBorder="1" applyAlignment="1">
      <alignment horizontal="left" vertical="top" wrapText="1"/>
    </xf>
    <xf numFmtId="49" fontId="29" fillId="12" borderId="5" xfId="1" applyNumberFormat="1" applyFont="1" applyFill="1" applyBorder="1" applyAlignment="1">
      <alignment horizontal="left"/>
    </xf>
    <xf numFmtId="49" fontId="29" fillId="9" borderId="5" xfId="1" applyNumberFormat="1" applyFont="1" applyFill="1" applyBorder="1" applyAlignment="1">
      <alignment horizontal="left" vertical="top"/>
    </xf>
    <xf numFmtId="49" fontId="29" fillId="27" borderId="13" xfId="1" applyNumberFormat="1" applyFont="1" applyFill="1" applyBorder="1" applyAlignment="1">
      <alignment horizontal="left"/>
    </xf>
    <xf numFmtId="49" fontId="29" fillId="12" borderId="13" xfId="1" applyNumberFormat="1" applyFont="1" applyFill="1" applyBorder="1" applyAlignment="1">
      <alignment horizontal="left" vertical="top" wrapText="1"/>
    </xf>
    <xf numFmtId="49" fontId="29" fillId="6" borderId="14" xfId="1" applyNumberFormat="1" applyFont="1" applyFill="1" applyBorder="1" applyAlignment="1">
      <alignment horizontal="left" wrapText="1"/>
    </xf>
    <xf numFmtId="49" fontId="10" fillId="12" borderId="13" xfId="1" applyNumberFormat="1" applyFont="1" applyFill="1" applyBorder="1" applyAlignment="1">
      <alignment vertical="top" wrapText="1"/>
    </xf>
    <xf numFmtId="49" fontId="29" fillId="0" borderId="14" xfId="1" applyNumberFormat="1" applyFont="1" applyBorder="1" applyAlignment="1">
      <alignment horizontal="left" vertical="top"/>
    </xf>
    <xf numFmtId="49" fontId="29" fillId="12" borderId="6" xfId="1" applyNumberFormat="1" applyFont="1" applyFill="1" applyBorder="1" applyAlignment="1">
      <alignment horizontal="left" vertical="top" wrapText="1"/>
    </xf>
    <xf numFmtId="49" fontId="29" fillId="6" borderId="5" xfId="1" applyNumberFormat="1" applyFont="1" applyFill="1" applyBorder="1" applyAlignment="1">
      <alignment horizontal="left" vertical="top" wrapText="1"/>
    </xf>
    <xf numFmtId="49" fontId="29" fillId="6" borderId="14" xfId="1" applyNumberFormat="1" applyFont="1" applyFill="1" applyBorder="1" applyAlignment="1">
      <alignment horizontal="left" vertical="top" wrapText="1"/>
    </xf>
    <xf numFmtId="49" fontId="29" fillId="12" borderId="14" xfId="1" applyNumberFormat="1" applyFont="1" applyFill="1" applyBorder="1" applyAlignment="1">
      <alignment horizontal="left" vertical="top" wrapText="1"/>
    </xf>
    <xf numFmtId="49" fontId="29" fillId="18" borderId="14" xfId="1" applyNumberFormat="1" applyFont="1" applyFill="1" applyBorder="1" applyAlignment="1">
      <alignment horizontal="left" vertical="top" wrapText="1"/>
    </xf>
    <xf numFmtId="49" fontId="29" fillId="18" borderId="5" xfId="1" applyNumberFormat="1" applyFont="1" applyFill="1" applyBorder="1" applyAlignment="1">
      <alignment horizontal="left" vertical="top" wrapText="1"/>
    </xf>
    <xf numFmtId="49" fontId="29" fillId="7" borderId="5" xfId="1" applyNumberFormat="1" applyFont="1" applyFill="1" applyBorder="1" applyAlignment="1">
      <alignment horizontal="left"/>
    </xf>
    <xf numFmtId="49" fontId="29" fillId="22" borderId="6" xfId="1" applyNumberFormat="1" applyFont="1" applyFill="1" applyBorder="1" applyAlignment="1">
      <alignment horizontal="left" vertical="top" wrapText="1"/>
    </xf>
    <xf numFmtId="49" fontId="29" fillId="18" borderId="14" xfId="1" applyNumberFormat="1" applyFont="1" applyFill="1" applyBorder="1" applyAlignment="1">
      <alignment horizontal="left" vertical="top"/>
    </xf>
    <xf numFmtId="49" fontId="29" fillId="18" borderId="6" xfId="1" applyNumberFormat="1" applyFont="1" applyFill="1" applyBorder="1" applyAlignment="1">
      <alignment horizontal="left" vertical="top" wrapText="1"/>
    </xf>
    <xf numFmtId="49" fontId="29" fillId="18" borderId="14" xfId="1" applyNumberFormat="1" applyFont="1" applyFill="1" applyBorder="1" applyAlignment="1">
      <alignment horizontal="left"/>
    </xf>
    <xf numFmtId="49" fontId="29" fillId="18" borderId="5" xfId="1" applyNumberFormat="1" applyFont="1" applyFill="1" applyBorder="1" applyAlignment="1">
      <alignment horizontal="left"/>
    </xf>
    <xf numFmtId="49" fontId="29" fillId="18" borderId="14" xfId="1" applyNumberFormat="1" applyFont="1" applyFill="1" applyBorder="1" applyAlignment="1">
      <alignment horizontal="left" wrapText="1"/>
    </xf>
    <xf numFmtId="49" fontId="29" fillId="18" borderId="6" xfId="1" applyNumberFormat="1" applyFont="1" applyFill="1" applyBorder="1" applyAlignment="1">
      <alignment horizontal="left"/>
    </xf>
    <xf numFmtId="49" fontId="29" fillId="18" borderId="5" xfId="1" applyNumberFormat="1" applyFont="1" applyFill="1" applyBorder="1" applyAlignment="1">
      <alignment horizontal="left" vertical="top"/>
    </xf>
    <xf numFmtId="49" fontId="29" fillId="11" borderId="5" xfId="1" applyNumberFormat="1" applyFont="1" applyFill="1" applyBorder="1" applyAlignment="1">
      <alignment horizontal="left"/>
    </xf>
    <xf numFmtId="49" fontId="30" fillId="11" borderId="6" xfId="1" applyNumberFormat="1" applyFont="1" applyFill="1" applyBorder="1" applyAlignment="1">
      <alignment horizontal="left"/>
    </xf>
    <xf numFmtId="49" fontId="30" fillId="15" borderId="6" xfId="1" applyNumberFormat="1" applyFont="1" applyFill="1" applyBorder="1" applyAlignment="1">
      <alignment horizontal="left" vertical="top" wrapText="1"/>
    </xf>
    <xf numFmtId="49" fontId="30" fillId="9" borderId="6" xfId="1" applyNumberFormat="1" applyFont="1" applyFill="1" applyBorder="1" applyAlignment="1">
      <alignment horizontal="left" vertical="top"/>
    </xf>
    <xf numFmtId="49" fontId="29" fillId="22" borderId="18" xfId="1" applyNumberFormat="1" applyFont="1" applyFill="1" applyBorder="1" applyAlignment="1">
      <alignment horizontal="left" vertical="center" wrapText="1"/>
    </xf>
    <xf numFmtId="49" fontId="29" fillId="6" borderId="18" xfId="1" applyNumberFormat="1" applyFont="1" applyFill="1" applyBorder="1" applyAlignment="1">
      <alignment horizontal="left"/>
    </xf>
    <xf numFmtId="49" fontId="30" fillId="7" borderId="6" xfId="1" applyNumberFormat="1" applyFont="1" applyFill="1" applyBorder="1" applyAlignment="1">
      <alignment horizontal="left"/>
    </xf>
    <xf numFmtId="49" fontId="29" fillId="9" borderId="6" xfId="1" applyNumberFormat="1" applyFont="1" applyFill="1" applyBorder="1" applyAlignment="1">
      <alignment horizontal="left"/>
    </xf>
    <xf numFmtId="49" fontId="29" fillId="5" borderId="6" xfId="1" applyNumberFormat="1" applyFont="1" applyFill="1" applyBorder="1" applyAlignment="1">
      <alignment horizontal="left"/>
    </xf>
    <xf numFmtId="49" fontId="29" fillId="9" borderId="6" xfId="1" applyNumberFormat="1" applyFont="1" applyFill="1" applyBorder="1" applyAlignment="1">
      <alignment horizontal="left" vertical="top"/>
    </xf>
    <xf numFmtId="49" fontId="29" fillId="6" borderId="5" xfId="1" applyNumberFormat="1" applyFont="1" applyFill="1" applyBorder="1" applyAlignment="1">
      <alignment horizontal="left" vertical="top"/>
    </xf>
    <xf numFmtId="49" fontId="30" fillId="9" borderId="5" xfId="1" applyNumberFormat="1" applyFont="1" applyFill="1" applyBorder="1" applyAlignment="1">
      <alignment horizontal="left" vertical="top" wrapText="1"/>
    </xf>
    <xf numFmtId="49" fontId="29" fillId="0" borderId="6" xfId="1" applyNumberFormat="1" applyFont="1" applyBorder="1" applyAlignment="1">
      <alignment horizontal="left" vertical="top"/>
    </xf>
    <xf numFmtId="49" fontId="28" fillId="0" borderId="6" xfId="1" applyNumberFormat="1" applyFont="1" applyBorder="1" applyAlignment="1">
      <alignment horizontal="left" vertical="top"/>
    </xf>
    <xf numFmtId="49" fontId="29" fillId="25" borderId="6" xfId="1" applyNumberFormat="1" applyFont="1" applyFill="1" applyBorder="1" applyAlignment="1">
      <alignment horizontal="left" vertical="top" wrapText="1"/>
    </xf>
    <xf numFmtId="49" fontId="10" fillId="6" borderId="6" xfId="1" applyNumberFormat="1" applyFont="1" applyFill="1" applyBorder="1" applyAlignment="1">
      <alignment horizontal="left" vertical="top" wrapText="1"/>
    </xf>
    <xf numFmtId="49" fontId="31" fillId="0" borderId="6" xfId="1" applyNumberFormat="1" applyFont="1" applyBorder="1" applyAlignment="1">
      <alignment horizontal="center"/>
    </xf>
    <xf numFmtId="49" fontId="13" fillId="0" borderId="6" xfId="1" applyNumberFormat="1" applyFont="1" applyBorder="1"/>
    <xf numFmtId="1" fontId="30" fillId="9" borderId="5" xfId="1" applyNumberFormat="1" applyFont="1" applyFill="1" applyBorder="1" applyAlignment="1">
      <alignment horizontal="left" vertical="top" wrapText="1"/>
    </xf>
    <xf numFmtId="49" fontId="30" fillId="15" borderId="6" xfId="1" applyNumberFormat="1" applyFont="1" applyFill="1" applyBorder="1" applyAlignment="1">
      <alignment horizontal="left" wrapText="1"/>
    </xf>
    <xf numFmtId="49" fontId="30" fillId="6" borderId="6" xfId="1" applyNumberFormat="1" applyFont="1" applyFill="1" applyBorder="1" applyAlignment="1">
      <alignment horizontal="left"/>
    </xf>
    <xf numFmtId="49" fontId="30" fillId="6" borderId="6" xfId="1" applyNumberFormat="1" applyFont="1" applyFill="1" applyBorder="1" applyAlignment="1">
      <alignment horizontal="left" vertical="top"/>
    </xf>
    <xf numFmtId="187" fontId="10" fillId="6" borderId="6" xfId="1" applyFont="1" applyFill="1" applyBorder="1" applyAlignment="1">
      <alignment horizontal="left" vertical="center"/>
    </xf>
    <xf numFmtId="187" fontId="10" fillId="6" borderId="6" xfId="1" applyFont="1" applyFill="1" applyBorder="1" applyAlignment="1">
      <alignment horizontal="left" vertical="center" wrapText="1"/>
    </xf>
    <xf numFmtId="49" fontId="30" fillId="6" borderId="6" xfId="1" applyNumberFormat="1" applyFont="1" applyFill="1" applyBorder="1" applyAlignment="1">
      <alignment horizontal="left" vertical="center" wrapText="1"/>
    </xf>
    <xf numFmtId="187" fontId="22" fillId="6" borderId="6" xfId="1" applyFont="1" applyFill="1" applyBorder="1" applyAlignment="1">
      <alignment vertical="center"/>
    </xf>
    <xf numFmtId="49" fontId="30" fillId="6" borderId="6" xfId="1" applyNumberFormat="1" applyFont="1" applyFill="1" applyBorder="1" applyAlignment="1">
      <alignment horizontal="left" wrapText="1"/>
    </xf>
    <xf numFmtId="188" fontId="9" fillId="15" borderId="6" xfId="1" applyNumberFormat="1" applyFont="1" applyFill="1" applyBorder="1" applyAlignment="1">
      <alignment horizontal="center" vertical="center" wrapText="1"/>
    </xf>
    <xf numFmtId="49" fontId="9" fillId="15" borderId="6" xfId="1" applyNumberFormat="1" applyFont="1" applyFill="1" applyBorder="1" applyAlignment="1">
      <alignment horizontal="center" vertical="center" wrapText="1"/>
    </xf>
    <xf numFmtId="49" fontId="9" fillId="6" borderId="6" xfId="1" applyNumberFormat="1" applyFont="1" applyFill="1" applyBorder="1" applyAlignment="1">
      <alignment horizontal="left" vertical="center"/>
    </xf>
    <xf numFmtId="49" fontId="30" fillId="7" borderId="5" xfId="1" applyNumberFormat="1" applyFont="1" applyFill="1" applyBorder="1" applyAlignment="1">
      <alignment horizontal="left" vertical="top" wrapText="1"/>
    </xf>
    <xf numFmtId="49" fontId="30" fillId="11" borderId="6" xfId="1" applyNumberFormat="1" applyFont="1" applyFill="1" applyBorder="1" applyAlignment="1">
      <alignment horizontal="left" vertical="top"/>
    </xf>
    <xf numFmtId="49" fontId="29" fillId="22" borderId="4" xfId="1" applyNumberFormat="1" applyFont="1" applyFill="1" applyBorder="1" applyAlignment="1">
      <alignment horizontal="left" vertical="top" wrapText="1"/>
    </xf>
    <xf numFmtId="0" fontId="10" fillId="10" borderId="6" xfId="0" applyFont="1" applyFill="1" applyBorder="1" applyAlignment="1">
      <alignment horizontal="center" vertical="top"/>
    </xf>
    <xf numFmtId="49" fontId="29" fillId="8" borderId="6" xfId="1" applyNumberFormat="1" applyFont="1" applyFill="1" applyBorder="1" applyAlignment="1">
      <alignment horizontal="center"/>
    </xf>
    <xf numFmtId="49" fontId="29" fillId="23" borderId="0" xfId="1" applyNumberFormat="1" applyFont="1" applyFill="1" applyBorder="1" applyAlignment="1">
      <alignment horizontal="center"/>
    </xf>
    <xf numFmtId="49" fontId="10" fillId="6" borderId="0" xfId="1" applyNumberFormat="1" applyFont="1" applyFill="1" applyBorder="1" applyAlignment="1">
      <alignment horizontal="left"/>
    </xf>
    <xf numFmtId="49" fontId="8" fillId="6" borderId="0" xfId="1" applyNumberFormat="1" applyFont="1" applyFill="1" applyBorder="1" applyAlignment="1">
      <alignment horizontal="left"/>
    </xf>
    <xf numFmtId="49" fontId="30" fillId="6" borderId="0" xfId="1" applyNumberFormat="1" applyFont="1" applyFill="1" applyBorder="1" applyAlignment="1">
      <alignment horizontal="left"/>
    </xf>
    <xf numFmtId="43" fontId="8" fillId="19" borderId="11" xfId="0" applyNumberFormat="1" applyFont="1" applyFill="1" applyBorder="1" applyAlignment="1">
      <alignment horizontal="center" vertical="center"/>
    </xf>
    <xf numFmtId="187" fontId="10" fillId="0" borderId="0" xfId="1" applyFont="1" applyBorder="1" applyAlignment="1">
      <alignment horizontal="left" vertical="center"/>
    </xf>
    <xf numFmtId="0" fontId="13" fillId="7" borderId="5" xfId="0" applyFont="1" applyFill="1" applyBorder="1" applyAlignment="1">
      <alignment horizontal="center" vertical="center"/>
    </xf>
    <xf numFmtId="187" fontId="10" fillId="7" borderId="2" xfId="1" applyFont="1" applyFill="1" applyBorder="1" applyAlignment="1">
      <alignment horizontal="center" vertical="center"/>
    </xf>
    <xf numFmtId="187" fontId="10" fillId="7" borderId="5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10" fillId="7" borderId="13" xfId="0" applyNumberFormat="1" applyFont="1" applyFill="1" applyBorder="1"/>
    <xf numFmtId="49" fontId="29" fillId="7" borderId="13" xfId="1" applyNumberFormat="1" applyFont="1" applyFill="1" applyBorder="1" applyAlignment="1">
      <alignment horizontal="left"/>
    </xf>
    <xf numFmtId="187" fontId="10" fillId="7" borderId="13" xfId="1" applyFont="1" applyFill="1" applyBorder="1" applyAlignment="1">
      <alignment horizontal="right"/>
    </xf>
    <xf numFmtId="2" fontId="29" fillId="6" borderId="6" xfId="1" applyNumberFormat="1" applyFont="1" applyFill="1" applyBorder="1" applyAlignment="1">
      <alignment horizontal="left" vertical="top" wrapText="1"/>
    </xf>
    <xf numFmtId="187" fontId="8" fillId="6" borderId="0" xfId="1" applyFont="1" applyFill="1" applyBorder="1" applyAlignment="1">
      <alignment horizontal="right"/>
    </xf>
    <xf numFmtId="2" fontId="8" fillId="6" borderId="0" xfId="0" applyNumberFormat="1" applyFont="1" applyFill="1"/>
    <xf numFmtId="0" fontId="8" fillId="6" borderId="17" xfId="0" applyFont="1" applyFill="1" applyBorder="1"/>
    <xf numFmtId="0" fontId="22" fillId="6" borderId="17" xfId="0" applyFont="1" applyFill="1" applyBorder="1"/>
    <xf numFmtId="0" fontId="8" fillId="6" borderId="0" xfId="0" applyFont="1" applyFill="1"/>
    <xf numFmtId="187" fontId="8" fillId="6" borderId="0" xfId="1" applyFont="1" applyFill="1" applyBorder="1" applyAlignment="1">
      <alignment horizontal="center"/>
    </xf>
    <xf numFmtId="187" fontId="9" fillId="4" borderId="6" xfId="1" applyFont="1" applyFill="1" applyBorder="1" applyAlignment="1">
      <alignment horizontal="left" vertical="top" wrapText="1"/>
    </xf>
    <xf numFmtId="2" fontId="9" fillId="29" borderId="6" xfId="1" applyNumberFormat="1" applyFont="1" applyFill="1" applyBorder="1" applyAlignment="1">
      <alignment horizontal="left" vertical="top" wrapText="1"/>
    </xf>
    <xf numFmtId="187" fontId="9" fillId="29" borderId="6" xfId="1" applyFont="1" applyFill="1" applyBorder="1" applyAlignment="1">
      <alignment vertical="top"/>
    </xf>
    <xf numFmtId="2" fontId="9" fillId="29" borderId="6" xfId="1" applyNumberFormat="1" applyFont="1" applyFill="1" applyBorder="1" applyAlignment="1">
      <alignment vertical="top"/>
    </xf>
    <xf numFmtId="2" fontId="13" fillId="29" borderId="6" xfId="0" applyNumberFormat="1" applyFont="1" applyFill="1" applyBorder="1" applyAlignment="1">
      <alignment vertical="top" wrapText="1"/>
    </xf>
    <xf numFmtId="187" fontId="35" fillId="6" borderId="6" xfId="0" applyNumberFormat="1" applyFont="1" applyFill="1" applyBorder="1" applyAlignment="1">
      <alignment vertical="top"/>
    </xf>
    <xf numFmtId="0" fontId="36" fillId="0" borderId="6" xfId="0" applyFont="1" applyBorder="1" applyAlignment="1">
      <alignment vertical="top" wrapText="1"/>
    </xf>
    <xf numFmtId="1" fontId="24" fillId="29" borderId="6" xfId="0" applyNumberFormat="1" applyFont="1" applyFill="1" applyBorder="1" applyAlignment="1">
      <alignment horizontal="center" vertical="top"/>
    </xf>
    <xf numFmtId="187" fontId="9" fillId="29" borderId="6" xfId="0" applyNumberFormat="1" applyFont="1" applyFill="1" applyBorder="1" applyAlignment="1">
      <alignment horizontal="center" vertical="top"/>
    </xf>
    <xf numFmtId="0" fontId="13" fillId="29" borderId="6" xfId="0" applyFont="1" applyFill="1" applyBorder="1" applyAlignment="1">
      <alignment horizontal="left" vertical="top"/>
    </xf>
    <xf numFmtId="2" fontId="9" fillId="29" borderId="6" xfId="0" applyNumberFormat="1" applyFont="1" applyFill="1" applyBorder="1" applyAlignment="1">
      <alignment vertical="top" wrapText="1"/>
    </xf>
    <xf numFmtId="187" fontId="13" fillId="29" borderId="6" xfId="0" applyNumberFormat="1" applyFont="1" applyFill="1" applyBorder="1" applyAlignment="1">
      <alignment horizontal="center" vertical="top"/>
    </xf>
    <xf numFmtId="2" fontId="9" fillId="0" borderId="6" xfId="0" applyNumberFormat="1" applyFont="1" applyBorder="1" applyAlignment="1">
      <alignment horizontal="left" vertical="top" wrapText="1"/>
    </xf>
    <xf numFmtId="0" fontId="24" fillId="8" borderId="6" xfId="0" applyFont="1" applyFill="1" applyBorder="1" applyAlignment="1">
      <alignment horizontal="center" vertical="top"/>
    </xf>
    <xf numFmtId="2" fontId="9" fillId="8" borderId="6" xfId="0" applyNumberFormat="1" applyFont="1" applyFill="1" applyBorder="1" applyAlignment="1">
      <alignment vertical="top" wrapText="1"/>
    </xf>
    <xf numFmtId="187" fontId="13" fillId="28" borderId="4" xfId="1" applyFont="1" applyFill="1" applyBorder="1" applyAlignment="1">
      <alignment vertical="center"/>
    </xf>
    <xf numFmtId="2" fontId="8" fillId="15" borderId="6" xfId="0" applyNumberFormat="1" applyFont="1" applyFill="1" applyBorder="1" applyAlignment="1">
      <alignment horizontal="center" vertical="top" wrapText="1"/>
    </xf>
    <xf numFmtId="2" fontId="8" fillId="27" borderId="6" xfId="0" applyNumberFormat="1" applyFont="1" applyFill="1" applyBorder="1" applyAlignment="1">
      <alignment horizontal="center" vertical="center" wrapText="1"/>
    </xf>
    <xf numFmtId="1" fontId="8" fillId="27" borderId="6" xfId="1" applyNumberFormat="1" applyFont="1" applyFill="1" applyBorder="1" applyAlignment="1">
      <alignment horizontal="center" vertical="center" wrapText="1"/>
    </xf>
    <xf numFmtId="187" fontId="8" fillId="27" borderId="6" xfId="1" applyFont="1" applyFill="1" applyBorder="1" applyAlignment="1">
      <alignment horizontal="left" vertical="center"/>
    </xf>
    <xf numFmtId="1" fontId="8" fillId="4" borderId="6" xfId="0" applyNumberFormat="1" applyFont="1" applyFill="1" applyBorder="1" applyAlignment="1">
      <alignment horizontal="center" vertical="center"/>
    </xf>
    <xf numFmtId="0" fontId="9" fillId="27" borderId="6" xfId="0" applyFont="1" applyFill="1" applyBorder="1" applyAlignment="1">
      <alignment vertical="top"/>
    </xf>
    <xf numFmtId="43" fontId="37" fillId="23" borderId="6" xfId="4" quotePrefix="1" applyNumberFormat="1" applyFont="1" applyFill="1" applyBorder="1" applyAlignment="1">
      <alignment vertical="top" wrapText="1" shrinkToFit="1"/>
    </xf>
    <xf numFmtId="0" fontId="37" fillId="23" borderId="6" xfId="4" quotePrefix="1" applyFont="1" applyFill="1" applyBorder="1" applyAlignment="1">
      <alignment horizontal="center" vertical="top" wrapText="1" shrinkToFit="1"/>
    </xf>
    <xf numFmtId="187" fontId="37" fillId="23" borderId="6" xfId="1" quotePrefix="1" applyFont="1" applyFill="1" applyBorder="1" applyAlignment="1">
      <alignment horizontal="right" vertical="top" wrapText="1" shrinkToFit="1"/>
    </xf>
    <xf numFmtId="43" fontId="37" fillId="23" borderId="6" xfId="4" quotePrefix="1" applyNumberFormat="1" applyFont="1" applyFill="1" applyBorder="1" applyAlignment="1">
      <alignment horizontal="right" vertical="top" wrapText="1" shrinkToFit="1"/>
    </xf>
    <xf numFmtId="2" fontId="8" fillId="6" borderId="6" xfId="0" applyNumberFormat="1" applyFont="1" applyFill="1" applyBorder="1" applyAlignment="1">
      <alignment vertical="center" wrapText="1"/>
    </xf>
    <xf numFmtId="49" fontId="28" fillId="0" borderId="0" xfId="1" applyNumberFormat="1" applyFont="1" applyBorder="1" applyAlignment="1">
      <alignment horizontal="left"/>
    </xf>
    <xf numFmtId="187" fontId="19" fillId="0" borderId="0" xfId="1" applyFont="1" applyBorder="1" applyAlignment="1">
      <alignment horizontal="right"/>
    </xf>
    <xf numFmtId="187" fontId="19" fillId="0" borderId="0" xfId="1" applyFont="1" applyBorder="1"/>
    <xf numFmtId="2" fontId="19" fillId="0" borderId="0" xfId="0" applyNumberFormat="1" applyFont="1"/>
    <xf numFmtId="1" fontId="10" fillId="12" borderId="5" xfId="0" applyNumberFormat="1" applyFont="1" applyFill="1" applyBorder="1" applyAlignment="1">
      <alignment horizontal="left" indent="3"/>
    </xf>
    <xf numFmtId="190" fontId="10" fillId="9" borderId="5" xfId="0" applyNumberFormat="1" applyFont="1" applyFill="1" applyBorder="1" applyAlignment="1">
      <alignment horizontal="right" vertical="top" wrapText="1"/>
    </xf>
    <xf numFmtId="187" fontId="15" fillId="27" borderId="6" xfId="1" applyFont="1" applyFill="1" applyBorder="1"/>
    <xf numFmtId="187" fontId="13" fillId="7" borderId="13" xfId="1" applyFont="1" applyFill="1" applyBorder="1" applyAlignment="1">
      <alignment horizontal="center" vertical="center"/>
    </xf>
    <xf numFmtId="190" fontId="10" fillId="9" borderId="6" xfId="0" applyNumberFormat="1" applyFont="1" applyFill="1" applyBorder="1" applyAlignment="1">
      <alignment vertical="top" wrapText="1"/>
    </xf>
    <xf numFmtId="0" fontId="10" fillId="22" borderId="6" xfId="0" applyFont="1" applyFill="1" applyBorder="1" applyAlignment="1">
      <alignment horizontal="right" vertical="top" wrapText="1"/>
    </xf>
    <xf numFmtId="0" fontId="13" fillId="22" borderId="14" xfId="0" applyFont="1" applyFill="1" applyBorder="1" applyAlignment="1">
      <alignment horizontal="center" vertical="center"/>
    </xf>
    <xf numFmtId="0" fontId="10" fillId="22" borderId="14" xfId="0" applyFont="1" applyFill="1" applyBorder="1" applyAlignment="1">
      <alignment vertical="top" wrapText="1"/>
    </xf>
    <xf numFmtId="49" fontId="29" fillId="22" borderId="14" xfId="1" applyNumberFormat="1" applyFont="1" applyFill="1" applyBorder="1" applyAlignment="1">
      <alignment horizontal="left" vertical="top" wrapText="1"/>
    </xf>
    <xf numFmtId="187" fontId="10" fillId="22" borderId="5" xfId="1" applyFont="1" applyFill="1" applyBorder="1" applyAlignment="1">
      <alignment vertical="top"/>
    </xf>
    <xf numFmtId="0" fontId="10" fillId="22" borderId="5" xfId="0" applyFont="1" applyFill="1" applyBorder="1" applyAlignment="1">
      <alignment vertical="top"/>
    </xf>
    <xf numFmtId="187" fontId="10" fillId="22" borderId="5" xfId="0" applyNumberFormat="1" applyFont="1" applyFill="1" applyBorder="1" applyAlignment="1">
      <alignment horizontal="left" vertical="top"/>
    </xf>
    <xf numFmtId="0" fontId="19" fillId="18" borderId="6" xfId="0" applyFont="1" applyFill="1" applyBorder="1" applyAlignment="1">
      <alignment vertical="top"/>
    </xf>
    <xf numFmtId="49" fontId="10" fillId="22" borderId="6" xfId="0" applyNumberFormat="1" applyFont="1" applyFill="1" applyBorder="1" applyAlignment="1">
      <alignment horizontal="right" vertical="top" wrapText="1"/>
    </xf>
    <xf numFmtId="1" fontId="24" fillId="30" borderId="6" xfId="0" applyNumberFormat="1" applyFont="1" applyFill="1" applyBorder="1" applyAlignment="1">
      <alignment horizontal="center" vertical="top"/>
    </xf>
    <xf numFmtId="2" fontId="9" fillId="30" borderId="6" xfId="0" applyNumberFormat="1" applyFont="1" applyFill="1" applyBorder="1" applyAlignment="1">
      <alignment vertical="top" wrapText="1"/>
    </xf>
    <xf numFmtId="187" fontId="9" fillId="30" borderId="6" xfId="0" applyNumberFormat="1" applyFont="1" applyFill="1" applyBorder="1" applyAlignment="1">
      <alignment horizontal="center" vertical="top"/>
    </xf>
    <xf numFmtId="0" fontId="13" fillId="30" borderId="6" xfId="0" applyFont="1" applyFill="1" applyBorder="1" applyAlignment="1">
      <alignment horizontal="left" vertical="top"/>
    </xf>
    <xf numFmtId="2" fontId="10" fillId="6" borderId="14" xfId="0" applyNumberFormat="1" applyFont="1" applyFill="1" applyBorder="1" applyAlignment="1">
      <alignment vertical="center"/>
    </xf>
    <xf numFmtId="49" fontId="29" fillId="6" borderId="14" xfId="1" applyNumberFormat="1" applyFont="1" applyFill="1" applyBorder="1" applyAlignment="1">
      <alignment horizontal="left" vertical="center" wrapText="1"/>
    </xf>
    <xf numFmtId="187" fontId="10" fillId="6" borderId="14" xfId="1" applyFont="1" applyFill="1" applyBorder="1" applyAlignment="1">
      <alignment horizontal="right" vertical="center"/>
    </xf>
    <xf numFmtId="187" fontId="10" fillId="6" borderId="14" xfId="1" applyFont="1" applyFill="1" applyBorder="1" applyAlignment="1">
      <alignment horizontal="center" vertical="center"/>
    </xf>
    <xf numFmtId="187" fontId="10" fillId="6" borderId="14" xfId="1" applyFont="1" applyFill="1" applyBorder="1" applyAlignment="1">
      <alignment horizontal="left" vertical="center"/>
    </xf>
    <xf numFmtId="14" fontId="10" fillId="6" borderId="14" xfId="0" quotePrefix="1" applyNumberFormat="1" applyFont="1" applyFill="1" applyBorder="1" applyAlignment="1">
      <alignment horizontal="left" vertical="center"/>
    </xf>
    <xf numFmtId="187" fontId="10" fillId="6" borderId="20" xfId="0" applyNumberFormat="1" applyFont="1" applyFill="1" applyBorder="1" applyAlignment="1">
      <alignment horizontal="left" vertical="center"/>
    </xf>
    <xf numFmtId="3" fontId="15" fillId="6" borderId="14" xfId="0" applyNumberFormat="1" applyFont="1" applyFill="1" applyBorder="1" applyAlignment="1">
      <alignment horizontal="left" vertical="center"/>
    </xf>
    <xf numFmtId="187" fontId="13" fillId="27" borderId="6" xfId="1" applyFont="1" applyFill="1" applyBorder="1" applyAlignment="1">
      <alignment horizontal="center" vertical="top"/>
    </xf>
    <xf numFmtId="0" fontId="13" fillId="6" borderId="6" xfId="0" applyFont="1" applyFill="1" applyBorder="1"/>
    <xf numFmtId="0" fontId="13" fillId="6" borderId="6" xfId="0" applyFont="1" applyFill="1" applyBorder="1" applyAlignment="1">
      <alignment vertical="top"/>
    </xf>
    <xf numFmtId="187" fontId="13" fillId="0" borderId="0" xfId="1" applyFont="1" applyAlignment="1">
      <alignment horizontal="center"/>
    </xf>
    <xf numFmtId="0" fontId="16" fillId="0" borderId="6" xfId="0" applyFont="1" applyBorder="1" applyAlignment="1">
      <alignment vertical="top" wrapText="1"/>
    </xf>
    <xf numFmtId="0" fontId="16" fillId="6" borderId="6" xfId="0" applyFont="1" applyFill="1" applyBorder="1" applyAlignment="1">
      <alignment vertical="top" wrapText="1"/>
    </xf>
    <xf numFmtId="0" fontId="14" fillId="31" borderId="17" xfId="0" applyFont="1" applyFill="1" applyBorder="1"/>
    <xf numFmtId="0" fontId="13" fillId="31" borderId="17" xfId="0" applyFont="1" applyFill="1" applyBorder="1"/>
    <xf numFmtId="0" fontId="14" fillId="31" borderId="0" xfId="0" applyFont="1" applyFill="1"/>
    <xf numFmtId="0" fontId="13" fillId="31" borderId="0" xfId="0" applyFont="1" applyFill="1"/>
    <xf numFmtId="187" fontId="9" fillId="0" borderId="0" xfId="1" applyFont="1" applyBorder="1" applyAlignment="1">
      <alignment horizontal="right"/>
    </xf>
    <xf numFmtId="187" fontId="9" fillId="0" borderId="0" xfId="1" applyFont="1" applyBorder="1" applyAlignment="1"/>
    <xf numFmtId="0" fontId="9" fillId="6" borderId="6" xfId="0" applyFont="1" applyFill="1" applyBorder="1" applyAlignment="1">
      <alignment horizontal="right" vertical="center"/>
    </xf>
    <xf numFmtId="187" fontId="35" fillId="6" borderId="6" xfId="0" applyNumberFormat="1" applyFont="1" applyFill="1" applyBorder="1" applyAlignment="1">
      <alignment vertical="top" wrapText="1"/>
    </xf>
    <xf numFmtId="187" fontId="24" fillId="4" borderId="6" xfId="1" applyFont="1" applyFill="1" applyBorder="1" applyAlignment="1">
      <alignment horizontal="center" vertical="top"/>
    </xf>
    <xf numFmtId="187" fontId="13" fillId="8" borderId="6" xfId="0" applyNumberFormat="1" applyFont="1" applyFill="1" applyBorder="1" applyAlignment="1">
      <alignment horizontal="center" vertical="top"/>
    </xf>
    <xf numFmtId="0" fontId="15" fillId="8" borderId="6" xfId="0" applyFont="1" applyFill="1" applyBorder="1" applyAlignment="1">
      <alignment vertical="top" wrapText="1"/>
    </xf>
    <xf numFmtId="0" fontId="24" fillId="10" borderId="6" xfId="0" applyFont="1" applyFill="1" applyBorder="1" applyAlignment="1">
      <alignment horizontal="center" vertical="top"/>
    </xf>
    <xf numFmtId="0" fontId="15" fillId="10" borderId="6" xfId="0" applyFont="1" applyFill="1" applyBorder="1" applyAlignment="1">
      <alignment vertical="top" wrapText="1"/>
    </xf>
    <xf numFmtId="187" fontId="24" fillId="16" borderId="6" xfId="1" applyFont="1" applyFill="1" applyBorder="1" applyAlignment="1">
      <alignment horizontal="left" vertical="top"/>
    </xf>
    <xf numFmtId="0" fontId="13" fillId="16" borderId="6" xfId="0" applyFont="1" applyFill="1" applyBorder="1" applyAlignment="1">
      <alignment vertical="top" wrapText="1"/>
    </xf>
    <xf numFmtId="0" fontId="24" fillId="6" borderId="0" xfId="0" applyFont="1" applyFill="1" applyAlignment="1">
      <alignment horizontal="center"/>
    </xf>
    <xf numFmtId="2" fontId="8" fillId="6" borderId="0" xfId="0" applyNumberFormat="1" applyFont="1" applyFill="1" applyAlignment="1">
      <alignment horizontal="center" wrapText="1"/>
    </xf>
    <xf numFmtId="2" fontId="8" fillId="6" borderId="17" xfId="0" applyNumberFormat="1" applyFont="1" applyFill="1" applyBorder="1" applyAlignment="1">
      <alignment horizontal="center"/>
    </xf>
    <xf numFmtId="2" fontId="10" fillId="6" borderId="17" xfId="0" applyNumberFormat="1" applyFont="1" applyFill="1" applyBorder="1"/>
    <xf numFmtId="187" fontId="8" fillId="6" borderId="17" xfId="1" applyFont="1" applyFill="1" applyBorder="1" applyAlignment="1">
      <alignment horizontal="center"/>
    </xf>
    <xf numFmtId="187" fontId="10" fillId="6" borderId="17" xfId="1" applyFont="1" applyFill="1" applyBorder="1" applyAlignment="1">
      <alignment horizontal="center"/>
    </xf>
    <xf numFmtId="0" fontId="13" fillId="6" borderId="17" xfId="0" applyFont="1" applyFill="1" applyBorder="1"/>
    <xf numFmtId="0" fontId="24" fillId="24" borderId="10" xfId="0" applyFont="1" applyFill="1" applyBorder="1" applyAlignment="1">
      <alignment horizontal="center"/>
    </xf>
    <xf numFmtId="2" fontId="8" fillId="24" borderId="21" xfId="0" applyNumberFormat="1" applyFont="1" applyFill="1" applyBorder="1" applyAlignment="1">
      <alignment horizontal="center" wrapText="1"/>
    </xf>
    <xf numFmtId="2" fontId="8" fillId="24" borderId="21" xfId="0" applyNumberFormat="1" applyFont="1" applyFill="1" applyBorder="1" applyAlignment="1">
      <alignment horizontal="center"/>
    </xf>
    <xf numFmtId="2" fontId="10" fillId="24" borderId="21" xfId="0" applyNumberFormat="1" applyFont="1" applyFill="1" applyBorder="1"/>
    <xf numFmtId="187" fontId="8" fillId="24" borderId="21" xfId="1" applyFont="1" applyFill="1" applyBorder="1" applyAlignment="1">
      <alignment horizontal="center"/>
    </xf>
    <xf numFmtId="187" fontId="10" fillId="24" borderId="21" xfId="1" applyFont="1" applyFill="1" applyBorder="1" applyAlignment="1">
      <alignment horizontal="center"/>
    </xf>
    <xf numFmtId="0" fontId="13" fillId="24" borderId="11" xfId="0" applyFont="1" applyFill="1" applyBorder="1"/>
    <xf numFmtId="2" fontId="9" fillId="24" borderId="13" xfId="0" applyNumberFormat="1" applyFont="1" applyFill="1" applyBorder="1" applyAlignment="1">
      <alignment horizontal="center" vertical="top" wrapText="1"/>
    </xf>
    <xf numFmtId="2" fontId="16" fillId="24" borderId="13" xfId="0" applyNumberFormat="1" applyFont="1" applyFill="1" applyBorder="1" applyAlignment="1">
      <alignment vertical="top" wrapText="1"/>
    </xf>
    <xf numFmtId="187" fontId="9" fillId="24" borderId="13" xfId="0" applyNumberFormat="1" applyFont="1" applyFill="1" applyBorder="1" applyAlignment="1">
      <alignment horizontal="center" vertical="top"/>
    </xf>
    <xf numFmtId="0" fontId="13" fillId="24" borderId="6" xfId="0" applyFont="1" applyFill="1" applyBorder="1" applyAlignment="1">
      <alignment vertical="top" wrapText="1"/>
    </xf>
    <xf numFmtId="0" fontId="24" fillId="6" borderId="2" xfId="0" applyFont="1" applyFill="1" applyBorder="1" applyAlignment="1">
      <alignment horizontal="center" vertical="top"/>
    </xf>
    <xf numFmtId="2" fontId="9" fillId="0" borderId="2" xfId="0" applyNumberFormat="1" applyFont="1" applyBorder="1" applyAlignment="1">
      <alignment horizontal="center" vertical="top" wrapText="1"/>
    </xf>
    <xf numFmtId="2" fontId="16" fillId="6" borderId="2" xfId="0" applyNumberFormat="1" applyFont="1" applyFill="1" applyBorder="1" applyAlignment="1">
      <alignment vertical="top" wrapText="1"/>
    </xf>
    <xf numFmtId="187" fontId="9" fillId="0" borderId="2" xfId="0" applyNumberFormat="1" applyFont="1" applyBorder="1" applyAlignment="1">
      <alignment horizontal="center" vertical="top"/>
    </xf>
    <xf numFmtId="187" fontId="13" fillId="0" borderId="2" xfId="0" applyNumberFormat="1" applyFont="1" applyBorder="1" applyAlignment="1">
      <alignment horizontal="center" vertical="top"/>
    </xf>
    <xf numFmtId="0" fontId="24" fillId="3" borderId="6" xfId="0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/>
    </xf>
    <xf numFmtId="187" fontId="9" fillId="3" borderId="6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Alignment="1">
      <alignment horizontal="center"/>
    </xf>
    <xf numFmtId="0" fontId="38" fillId="6" borderId="0" xfId="0" applyFont="1" applyFill="1" applyAlignment="1">
      <alignment horizontal="center"/>
    </xf>
    <xf numFmtId="2" fontId="38" fillId="6" borderId="0" xfId="0" applyNumberFormat="1" applyFont="1" applyFill="1" applyAlignment="1">
      <alignment horizontal="center" wrapText="1"/>
    </xf>
    <xf numFmtId="187" fontId="38" fillId="6" borderId="0" xfId="1" applyFont="1" applyFill="1" applyBorder="1" applyAlignment="1"/>
    <xf numFmtId="2" fontId="38" fillId="6" borderId="0" xfId="0" applyNumberFormat="1" applyFont="1" applyFill="1" applyAlignment="1">
      <alignment horizontal="center"/>
    </xf>
    <xf numFmtId="187" fontId="39" fillId="6" borderId="0" xfId="0" applyNumberFormat="1" applyFont="1" applyFill="1" applyAlignment="1">
      <alignment horizontal="center"/>
    </xf>
    <xf numFmtId="187" fontId="40" fillId="6" borderId="0" xfId="0" applyNumberFormat="1" applyFont="1" applyFill="1" applyAlignment="1">
      <alignment horizontal="center"/>
    </xf>
    <xf numFmtId="187" fontId="40" fillId="6" borderId="0" xfId="1" applyFont="1" applyFill="1" applyBorder="1" applyAlignment="1">
      <alignment horizontal="left"/>
    </xf>
    <xf numFmtId="187" fontId="38" fillId="0" borderId="0" xfId="1" applyFont="1" applyBorder="1" applyAlignment="1">
      <alignment horizontal="left"/>
    </xf>
    <xf numFmtId="2" fontId="38" fillId="0" borderId="0" xfId="0" applyNumberFormat="1" applyFont="1" applyAlignment="1">
      <alignment wrapText="1"/>
    </xf>
    <xf numFmtId="2" fontId="38" fillId="0" borderId="0" xfId="0" applyNumberFormat="1" applyFont="1"/>
    <xf numFmtId="187" fontId="38" fillId="0" borderId="0" xfId="0" applyNumberFormat="1" applyFont="1" applyAlignment="1">
      <alignment horizontal="center"/>
    </xf>
    <xf numFmtId="0" fontId="40" fillId="0" borderId="0" xfId="0" applyFont="1"/>
    <xf numFmtId="187" fontId="40" fillId="0" borderId="0" xfId="1" applyFont="1" applyBorder="1" applyAlignment="1">
      <alignment horizontal="right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1" fillId="0" borderId="0" xfId="0" applyFont="1"/>
    <xf numFmtId="2" fontId="40" fillId="6" borderId="0" xfId="0" applyNumberFormat="1" applyFont="1" applyFill="1" applyAlignment="1">
      <alignment horizontal="center" wrapText="1"/>
    </xf>
    <xf numFmtId="187" fontId="38" fillId="0" borderId="0" xfId="1" applyFont="1" applyFill="1" applyBorder="1" applyAlignment="1"/>
    <xf numFmtId="187" fontId="13" fillId="6" borderId="0" xfId="1" applyFont="1" applyFill="1" applyBorder="1" applyAlignment="1">
      <alignment horizontal="right"/>
    </xf>
    <xf numFmtId="0" fontId="9" fillId="6" borderId="0" xfId="0" applyFont="1" applyFill="1"/>
    <xf numFmtId="187" fontId="12" fillId="6" borderId="0" xfId="1" applyFont="1" applyFill="1" applyBorder="1" applyAlignment="1">
      <alignment horizontal="center"/>
    </xf>
    <xf numFmtId="187" fontId="9" fillId="0" borderId="0" xfId="1" applyFont="1" applyFill="1" applyBorder="1" applyAlignment="1"/>
    <xf numFmtId="188" fontId="13" fillId="6" borderId="0" xfId="1" applyNumberFormat="1" applyFont="1" applyFill="1" applyBorder="1" applyAlignment="1">
      <alignment horizontal="right"/>
    </xf>
    <xf numFmtId="2" fontId="13" fillId="6" borderId="0" xfId="0" applyNumberFormat="1" applyFont="1" applyFill="1" applyAlignment="1">
      <alignment horizontal="center"/>
    </xf>
    <xf numFmtId="187" fontId="30" fillId="7" borderId="6" xfId="1" applyFont="1" applyFill="1" applyBorder="1" applyAlignment="1">
      <alignment horizontal="left" vertical="top" wrapText="1"/>
    </xf>
    <xf numFmtId="187" fontId="8" fillId="0" borderId="0" xfId="1" applyFont="1" applyBorder="1" applyAlignment="1"/>
    <xf numFmtId="0" fontId="8" fillId="27" borderId="6" xfId="0" applyFont="1" applyFill="1" applyBorder="1" applyAlignment="1">
      <alignment vertical="center"/>
    </xf>
    <xf numFmtId="187" fontId="8" fillId="7" borderId="6" xfId="1" applyFont="1" applyFill="1" applyBorder="1" applyAlignment="1">
      <alignment vertical="center" wrapText="1"/>
    </xf>
    <xf numFmtId="187" fontId="7" fillId="0" borderId="0" xfId="0" applyNumberFormat="1" applyFont="1" applyAlignment="1">
      <alignment horizontal="center"/>
    </xf>
    <xf numFmtId="187" fontId="9" fillId="18" borderId="2" xfId="1" applyFont="1" applyFill="1" applyBorder="1" applyAlignment="1">
      <alignment horizontal="center" vertical="center"/>
    </xf>
    <xf numFmtId="187" fontId="9" fillId="0" borderId="7" xfId="1" applyFont="1" applyBorder="1" applyAlignment="1">
      <alignment horizontal="center" vertical="center"/>
    </xf>
    <xf numFmtId="187" fontId="9" fillId="18" borderId="4" xfId="1" applyFont="1" applyFill="1" applyBorder="1" applyAlignment="1">
      <alignment horizontal="center" vertical="center"/>
    </xf>
    <xf numFmtId="187" fontId="9" fillId="18" borderId="4" xfId="1" applyFont="1" applyFill="1" applyBorder="1" applyAlignment="1">
      <alignment vertical="center"/>
    </xf>
    <xf numFmtId="187" fontId="9" fillId="0" borderId="3" xfId="1" applyFont="1" applyBorder="1" applyAlignment="1">
      <alignment vertical="center"/>
    </xf>
    <xf numFmtId="187" fontId="9" fillId="18" borderId="5" xfId="1" quotePrefix="1" applyFont="1" applyFill="1" applyBorder="1" applyAlignment="1">
      <alignment horizontal="center" vertical="center"/>
    </xf>
    <xf numFmtId="187" fontId="9" fillId="18" borderId="5" xfId="1" applyFont="1" applyFill="1" applyBorder="1" applyAlignment="1">
      <alignment horizontal="center" vertical="center"/>
    </xf>
    <xf numFmtId="187" fontId="9" fillId="2" borderId="9" xfId="1" applyFont="1" applyFill="1" applyBorder="1" applyAlignment="1">
      <alignment horizontal="center" vertical="center"/>
    </xf>
    <xf numFmtId="189" fontId="14" fillId="11" borderId="6" xfId="1" applyNumberFormat="1" applyFont="1" applyFill="1" applyBorder="1" applyAlignment="1">
      <alignment horizontal="right" vertical="top"/>
    </xf>
    <xf numFmtId="2" fontId="14" fillId="11" borderId="6" xfId="0" applyNumberFormat="1" applyFont="1" applyFill="1" applyBorder="1" applyAlignment="1">
      <alignment horizontal="left" vertical="top" wrapText="1"/>
    </xf>
    <xf numFmtId="2" fontId="14" fillId="11" borderId="6" xfId="0" applyNumberFormat="1" applyFont="1" applyFill="1" applyBorder="1" applyAlignment="1">
      <alignment horizontal="left" vertical="top"/>
    </xf>
    <xf numFmtId="188" fontId="13" fillId="7" borderId="6" xfId="1" applyNumberFormat="1" applyFont="1" applyFill="1" applyBorder="1" applyAlignment="1">
      <alignment horizontal="right" vertical="center"/>
    </xf>
    <xf numFmtId="2" fontId="14" fillId="7" borderId="6" xfId="0" applyNumberFormat="1" applyFont="1" applyFill="1" applyBorder="1" applyAlignment="1">
      <alignment horizontal="left" vertical="center"/>
    </xf>
    <xf numFmtId="189" fontId="14" fillId="13" borderId="6" xfId="1" applyNumberFormat="1" applyFont="1" applyFill="1" applyBorder="1" applyAlignment="1">
      <alignment horizontal="right" vertical="center"/>
    </xf>
    <xf numFmtId="2" fontId="14" fillId="13" borderId="6" xfId="0" applyNumberFormat="1" applyFont="1" applyFill="1" applyBorder="1" applyAlignment="1">
      <alignment horizontal="left" vertical="center"/>
    </xf>
    <xf numFmtId="187" fontId="13" fillId="13" borderId="6" xfId="1" applyFont="1" applyFill="1" applyBorder="1" applyAlignment="1">
      <alignment horizontal="left" vertical="center"/>
    </xf>
    <xf numFmtId="187" fontId="13" fillId="13" borderId="6" xfId="1" applyFont="1" applyFill="1" applyBorder="1" applyAlignment="1">
      <alignment vertical="center"/>
    </xf>
    <xf numFmtId="0" fontId="13" fillId="13" borderId="6" xfId="0" applyFont="1" applyFill="1" applyBorder="1" applyAlignment="1">
      <alignment horizontal="center" wrapText="1"/>
    </xf>
    <xf numFmtId="188" fontId="13" fillId="6" borderId="6" xfId="1" applyNumberFormat="1" applyFont="1" applyFill="1" applyBorder="1" applyAlignment="1">
      <alignment horizontal="left" vertical="top" wrapText="1"/>
    </xf>
    <xf numFmtId="187" fontId="13" fillId="14" borderId="6" xfId="1" applyFont="1" applyFill="1" applyBorder="1" applyAlignment="1">
      <alignment horizontal="center" vertical="center"/>
    </xf>
    <xf numFmtId="187" fontId="13" fillId="13" borderId="6" xfId="1" applyFont="1" applyFill="1" applyBorder="1"/>
    <xf numFmtId="188" fontId="13" fillId="14" borderId="6" xfId="1" applyNumberFormat="1" applyFont="1" applyFill="1" applyBorder="1" applyAlignment="1">
      <alignment horizontal="right" vertical="center"/>
    </xf>
    <xf numFmtId="2" fontId="9" fillId="13" borderId="6" xfId="0" applyNumberFormat="1" applyFont="1" applyFill="1" applyBorder="1" applyAlignment="1">
      <alignment horizontal="left" vertical="center"/>
    </xf>
    <xf numFmtId="2" fontId="9" fillId="13" borderId="6" xfId="0" applyNumberFormat="1" applyFont="1" applyFill="1" applyBorder="1" applyAlignment="1">
      <alignment horizontal="left" vertical="center" wrapText="1"/>
    </xf>
    <xf numFmtId="2" fontId="9" fillId="6" borderId="6" xfId="0" applyNumberFormat="1" applyFont="1" applyFill="1" applyBorder="1" applyAlignment="1">
      <alignment horizontal="left" vertical="center"/>
    </xf>
    <xf numFmtId="2" fontId="9" fillId="6" borderId="6" xfId="0" applyNumberFormat="1" applyFont="1" applyFill="1" applyBorder="1" applyAlignment="1">
      <alignment horizontal="left" vertical="center" wrapText="1"/>
    </xf>
    <xf numFmtId="187" fontId="14" fillId="12" borderId="6" xfId="1" applyFont="1" applyFill="1" applyBorder="1" applyAlignment="1">
      <alignment horizontal="left" vertical="center" wrapText="1"/>
    </xf>
    <xf numFmtId="2" fontId="14" fillId="12" borderId="6" xfId="0" applyNumberFormat="1" applyFont="1" applyFill="1" applyBorder="1" applyAlignment="1">
      <alignment horizontal="left" vertical="center" wrapText="1"/>
    </xf>
    <xf numFmtId="2" fontId="13" fillId="12" borderId="6" xfId="0" applyNumberFormat="1" applyFont="1" applyFill="1" applyBorder="1" applyAlignment="1">
      <alignment horizontal="left" vertical="center" wrapText="1"/>
    </xf>
    <xf numFmtId="0" fontId="14" fillId="12" borderId="6" xfId="0" applyFont="1" applyFill="1" applyBorder="1" applyAlignment="1">
      <alignment horizontal="left" vertical="center"/>
    </xf>
    <xf numFmtId="187" fontId="13" fillId="9" borderId="2" xfId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top"/>
    </xf>
    <xf numFmtId="188" fontId="13" fillId="2" borderId="6" xfId="1" applyNumberFormat="1" applyFont="1" applyFill="1" applyBorder="1" applyAlignment="1">
      <alignment horizontal="right" vertical="top"/>
    </xf>
    <xf numFmtId="2" fontId="9" fillId="2" borderId="6" xfId="0" applyNumberFormat="1" applyFont="1" applyFill="1" applyBorder="1" applyAlignment="1">
      <alignment horizontal="left" vertical="top" wrapText="1"/>
    </xf>
    <xf numFmtId="187" fontId="13" fillId="2" borderId="6" xfId="1" applyFont="1" applyFill="1" applyBorder="1" applyAlignment="1">
      <alignment horizontal="center" vertical="top"/>
    </xf>
    <xf numFmtId="0" fontId="14" fillId="2" borderId="6" xfId="0" applyFont="1" applyFill="1" applyBorder="1" applyAlignment="1">
      <alignment horizontal="left" vertical="top"/>
    </xf>
    <xf numFmtId="187" fontId="9" fillId="22" borderId="5" xfId="1" applyFont="1" applyFill="1" applyBorder="1" applyAlignment="1">
      <alignment horizontal="left" vertical="top" wrapText="1"/>
    </xf>
    <xf numFmtId="43" fontId="13" fillId="6" borderId="0" xfId="0" applyNumberFormat="1" applyFont="1" applyFill="1" applyAlignment="1">
      <alignment vertical="top"/>
    </xf>
    <xf numFmtId="43" fontId="13" fillId="6" borderId="6" xfId="0" applyNumberFormat="1" applyFont="1" applyFill="1" applyBorder="1" applyAlignment="1">
      <alignment vertical="top"/>
    </xf>
    <xf numFmtId="43" fontId="13" fillId="27" borderId="6" xfId="0" applyNumberFormat="1" applyFont="1" applyFill="1" applyBorder="1" applyAlignment="1">
      <alignment vertical="top"/>
    </xf>
    <xf numFmtId="188" fontId="13" fillId="22" borderId="5" xfId="1" applyNumberFormat="1" applyFont="1" applyFill="1" applyBorder="1" applyAlignment="1">
      <alignment horizontal="right" vertical="top"/>
    </xf>
    <xf numFmtId="2" fontId="9" fillId="22" borderId="5" xfId="0" applyNumberFormat="1" applyFont="1" applyFill="1" applyBorder="1" applyAlignment="1">
      <alignment horizontal="center" vertical="top" wrapText="1"/>
    </xf>
    <xf numFmtId="187" fontId="13" fillId="22" borderId="5" xfId="1" applyFont="1" applyFill="1" applyBorder="1" applyAlignment="1">
      <alignment horizontal="center" vertical="top"/>
    </xf>
    <xf numFmtId="188" fontId="13" fillId="6" borderId="6" xfId="0" applyNumberFormat="1" applyFont="1" applyFill="1" applyBorder="1" applyAlignment="1">
      <alignment vertical="top"/>
    </xf>
    <xf numFmtId="2" fontId="13" fillId="6" borderId="6" xfId="0" applyNumberFormat="1" applyFont="1" applyFill="1" applyBorder="1" applyAlignment="1">
      <alignment horizontal="center" vertical="top"/>
    </xf>
    <xf numFmtId="187" fontId="14" fillId="3" borderId="6" xfId="1" applyFont="1" applyFill="1" applyBorder="1" applyAlignment="1">
      <alignment horizontal="center" vertical="top"/>
    </xf>
    <xf numFmtId="2" fontId="14" fillId="3" borderId="6" xfId="1" applyNumberFormat="1" applyFont="1" applyFill="1" applyBorder="1" applyAlignment="1">
      <alignment horizontal="center" vertical="top"/>
    </xf>
    <xf numFmtId="2" fontId="14" fillId="3" borderId="6" xfId="0" applyNumberFormat="1" applyFont="1" applyFill="1" applyBorder="1" applyAlignment="1">
      <alignment vertical="top"/>
    </xf>
    <xf numFmtId="187" fontId="12" fillId="3" borderId="6" xfId="1" applyFont="1" applyFill="1" applyBorder="1" applyAlignment="1">
      <alignment horizontal="left" vertical="top"/>
    </xf>
    <xf numFmtId="187" fontId="18" fillId="3" borderId="6" xfId="1" applyFont="1" applyFill="1" applyBorder="1" applyAlignment="1">
      <alignment horizontal="center" vertical="top"/>
    </xf>
    <xf numFmtId="187" fontId="12" fillId="3" borderId="6" xfId="1" applyFont="1" applyFill="1" applyBorder="1" applyAlignment="1">
      <alignment horizontal="center" vertical="top"/>
    </xf>
    <xf numFmtId="0" fontId="42" fillId="0" borderId="0" xfId="0" applyFont="1" applyAlignment="1">
      <alignment horizontal="left"/>
    </xf>
    <xf numFmtId="189" fontId="24" fillId="15" borderId="6" xfId="1" applyNumberFormat="1" applyFont="1" applyFill="1" applyBorder="1" applyAlignment="1">
      <alignment vertical="top"/>
    </xf>
    <xf numFmtId="187" fontId="13" fillId="0" borderId="6" xfId="1" applyFont="1" applyBorder="1" applyAlignment="1">
      <alignment horizontal="left" vertical="top" wrapText="1"/>
    </xf>
    <xf numFmtId="189" fontId="24" fillId="29" borderId="6" xfId="1" applyNumberFormat="1" applyFont="1" applyFill="1" applyBorder="1" applyAlignment="1">
      <alignment vertical="top"/>
    </xf>
    <xf numFmtId="0" fontId="3" fillId="6" borderId="6" xfId="0" applyFont="1" applyFill="1" applyBorder="1" applyAlignment="1">
      <alignment vertical="top"/>
    </xf>
    <xf numFmtId="43" fontId="24" fillId="9" borderId="6" xfId="1" applyNumberFormat="1" applyFont="1" applyFill="1" applyBorder="1" applyAlignment="1">
      <alignment vertical="top"/>
    </xf>
    <xf numFmtId="188" fontId="9" fillId="7" borderId="6" xfId="1" applyNumberFormat="1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vertical="top" wrapText="1"/>
    </xf>
    <xf numFmtId="187" fontId="24" fillId="9" borderId="6" xfId="1" applyFont="1" applyFill="1" applyBorder="1" applyAlignment="1">
      <alignment vertical="top"/>
    </xf>
    <xf numFmtId="0" fontId="24" fillId="7" borderId="6" xfId="0" applyFont="1" applyFill="1" applyBorder="1" applyAlignment="1">
      <alignment horizontal="center" vertical="top" wrapText="1"/>
    </xf>
    <xf numFmtId="2" fontId="9" fillId="4" borderId="6" xfId="0" applyNumberFormat="1" applyFont="1" applyFill="1" applyBorder="1" applyAlignment="1">
      <alignment vertical="top" wrapText="1"/>
    </xf>
    <xf numFmtId="187" fontId="9" fillId="4" borderId="6" xfId="0" applyNumberFormat="1" applyFont="1" applyFill="1" applyBorder="1" applyAlignment="1">
      <alignment horizontal="center" vertical="top"/>
    </xf>
    <xf numFmtId="187" fontId="9" fillId="4" borderId="6" xfId="1" applyFont="1" applyFill="1" applyBorder="1" applyAlignment="1">
      <alignment vertical="top" wrapText="1"/>
    </xf>
    <xf numFmtId="187" fontId="9" fillId="8" borderId="6" xfId="1" applyFont="1" applyFill="1" applyBorder="1" applyAlignment="1">
      <alignment vertical="top" wrapText="1"/>
    </xf>
    <xf numFmtId="2" fontId="9" fillId="10" borderId="6" xfId="0" applyNumberFormat="1" applyFont="1" applyFill="1" applyBorder="1" applyAlignment="1">
      <alignment vertical="top" wrapText="1"/>
    </xf>
    <xf numFmtId="187" fontId="16" fillId="6" borderId="6" xfId="0" applyNumberFormat="1" applyFont="1" applyFill="1" applyBorder="1" applyAlignment="1">
      <alignment horizontal="center" vertical="top"/>
    </xf>
    <xf numFmtId="0" fontId="13" fillId="15" borderId="6" xfId="0" applyFont="1" applyFill="1" applyBorder="1" applyAlignment="1">
      <alignment vertical="top" wrapText="1"/>
    </xf>
    <xf numFmtId="0" fontId="3" fillId="16" borderId="6" xfId="0" applyFont="1" applyFill="1" applyBorder="1" applyAlignment="1">
      <alignment vertical="top"/>
    </xf>
    <xf numFmtId="0" fontId="9" fillId="0" borderId="6" xfId="1" applyNumberFormat="1" applyFont="1" applyBorder="1" applyAlignment="1">
      <alignment vertical="top" wrapText="1"/>
    </xf>
    <xf numFmtId="0" fontId="9" fillId="9" borderId="6" xfId="1" applyNumberFormat="1" applyFont="1" applyFill="1" applyBorder="1" applyAlignment="1">
      <alignment vertical="top" wrapText="1"/>
    </xf>
    <xf numFmtId="0" fontId="9" fillId="7" borderId="6" xfId="1" applyNumberFormat="1" applyFont="1" applyFill="1" applyBorder="1" applyAlignment="1">
      <alignment vertical="top" wrapText="1"/>
    </xf>
    <xf numFmtId="2" fontId="9" fillId="0" borderId="6" xfId="1" applyNumberFormat="1" applyFont="1" applyBorder="1" applyAlignment="1">
      <alignment vertical="top" wrapText="1"/>
    </xf>
    <xf numFmtId="0" fontId="27" fillId="6" borderId="6" xfId="0" applyFont="1" applyFill="1" applyBorder="1" applyAlignment="1">
      <alignment horizontal="center" vertical="top"/>
    </xf>
    <xf numFmtId="2" fontId="17" fillId="0" borderId="6" xfId="0" applyNumberFormat="1" applyFont="1" applyBorder="1" applyAlignment="1">
      <alignment vertical="top" wrapText="1"/>
    </xf>
    <xf numFmtId="187" fontId="17" fillId="6" borderId="6" xfId="0" applyNumberFormat="1" applyFont="1" applyFill="1" applyBorder="1" applyAlignment="1">
      <alignment horizontal="center" vertical="top"/>
    </xf>
    <xf numFmtId="0" fontId="17" fillId="0" borderId="6" xfId="0" applyFont="1" applyBorder="1" applyAlignment="1">
      <alignment vertical="top"/>
    </xf>
    <xf numFmtId="187" fontId="9" fillId="20" borderId="6" xfId="0" applyNumberFormat="1" applyFont="1" applyFill="1" applyBorder="1" applyAlignment="1">
      <alignment horizontal="center" vertical="top"/>
    </xf>
    <xf numFmtId="49" fontId="9" fillId="0" borderId="6" xfId="0" applyNumberFormat="1" applyFont="1" applyBorder="1" applyAlignment="1">
      <alignment vertical="top" wrapText="1"/>
    </xf>
    <xf numFmtId="187" fontId="9" fillId="11" borderId="6" xfId="1" applyFont="1" applyFill="1" applyBorder="1" applyAlignment="1">
      <alignment vertical="top" wrapText="1"/>
    </xf>
    <xf numFmtId="0" fontId="10" fillId="0" borderId="6" xfId="0" applyFont="1" applyBorder="1"/>
    <xf numFmtId="2" fontId="9" fillId="6" borderId="6" xfId="0" applyNumberFormat="1" applyFont="1" applyFill="1" applyBorder="1" applyAlignment="1">
      <alignment horizontal="center" vertical="top"/>
    </xf>
    <xf numFmtId="0" fontId="24" fillId="6" borderId="6" xfId="0" applyFont="1" applyFill="1" applyBorder="1" applyAlignment="1">
      <alignment horizontal="left" vertical="top" wrapText="1"/>
    </xf>
    <xf numFmtId="0" fontId="24" fillId="6" borderId="6" xfId="0" applyFont="1" applyFill="1" applyBorder="1" applyAlignment="1">
      <alignment horizontal="center" vertical="top" wrapText="1"/>
    </xf>
    <xf numFmtId="2" fontId="16" fillId="6" borderId="6" xfId="0" applyNumberFormat="1" applyFont="1" applyFill="1" applyBorder="1" applyAlignment="1">
      <alignment vertical="top" wrapText="1"/>
    </xf>
    <xf numFmtId="188" fontId="24" fillId="9" borderId="6" xfId="0" applyNumberFormat="1" applyFont="1" applyFill="1" applyBorder="1" applyAlignment="1">
      <alignment horizontal="center" vertical="top"/>
    </xf>
    <xf numFmtId="187" fontId="13" fillId="9" borderId="6" xfId="0" applyNumberFormat="1" applyFont="1" applyFill="1" applyBorder="1" applyAlignment="1">
      <alignment horizontal="center" vertical="top"/>
    </xf>
    <xf numFmtId="187" fontId="13" fillId="7" borderId="6" xfId="0" applyNumberFormat="1" applyFont="1" applyFill="1" applyBorder="1" applyAlignment="1">
      <alignment horizontal="center" vertical="top"/>
    </xf>
    <xf numFmtId="187" fontId="17" fillId="0" borderId="0" xfId="1" applyFont="1" applyFill="1" applyBorder="1" applyAlignment="1"/>
    <xf numFmtId="2" fontId="8" fillId="6" borderId="6" xfId="0" applyNumberFormat="1" applyFont="1" applyFill="1" applyBorder="1" applyAlignment="1">
      <alignment vertical="top"/>
    </xf>
    <xf numFmtId="187" fontId="8" fillId="0" borderId="0" xfId="1" applyFont="1" applyBorder="1" applyAlignment="1">
      <alignment horizontal="right"/>
    </xf>
    <xf numFmtId="2" fontId="8" fillId="0" borderId="0" xfId="1" applyNumberFormat="1" applyFont="1" applyBorder="1" applyAlignment="1">
      <alignment horizontal="left"/>
    </xf>
    <xf numFmtId="187" fontId="8" fillId="0" borderId="0" xfId="1" applyFont="1" applyBorder="1" applyAlignment="1">
      <alignment horizontal="left"/>
    </xf>
    <xf numFmtId="0" fontId="21" fillId="0" borderId="0" xfId="0" applyFont="1" applyAlignment="1">
      <alignment horizontal="left"/>
    </xf>
    <xf numFmtId="0" fontId="7" fillId="6" borderId="0" xfId="0" applyFont="1" applyFill="1"/>
    <xf numFmtId="0" fontId="21" fillId="0" borderId="0" xfId="0" applyFont="1"/>
    <xf numFmtId="187" fontId="21" fillId="0" borderId="0" xfId="1" applyFont="1" applyFill="1" applyBorder="1" applyAlignment="1"/>
    <xf numFmtId="187" fontId="21" fillId="0" borderId="0" xfId="1" applyFont="1" applyFill="1" applyBorder="1" applyAlignment="1">
      <alignment horizontal="center"/>
    </xf>
    <xf numFmtId="187" fontId="21" fillId="0" borderId="0" xfId="0" applyNumberFormat="1" applyFont="1"/>
    <xf numFmtId="49" fontId="11" fillId="6" borderId="0" xfId="1" applyNumberFormat="1" applyFont="1" applyFill="1" applyBorder="1" applyAlignment="1">
      <alignment horizontal="left"/>
    </xf>
    <xf numFmtId="187" fontId="43" fillId="6" borderId="0" xfId="0" applyNumberFormat="1" applyFont="1" applyFill="1"/>
    <xf numFmtId="187" fontId="43" fillId="6" borderId="0" xfId="1" applyFont="1" applyFill="1" applyBorder="1" applyAlignment="1"/>
    <xf numFmtId="0" fontId="34" fillId="6" borderId="0" xfId="0" applyFont="1" applyFill="1"/>
    <xf numFmtId="187" fontId="11" fillId="6" borderId="0" xfId="1" applyFont="1" applyFill="1" applyBorder="1" applyAlignment="1">
      <alignment horizontal="center"/>
    </xf>
    <xf numFmtId="2" fontId="11" fillId="6" borderId="0" xfId="0" applyNumberFormat="1" applyFont="1" applyFill="1"/>
    <xf numFmtId="0" fontId="11" fillId="6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1" fillId="6" borderId="0" xfId="0" applyFont="1" applyFill="1" applyAlignment="1">
      <alignment vertical="center"/>
    </xf>
    <xf numFmtId="43" fontId="11" fillId="6" borderId="0" xfId="2" applyFont="1" applyFill="1" applyBorder="1" applyAlignment="1">
      <alignment vertical="center"/>
    </xf>
    <xf numFmtId="0" fontId="11" fillId="6" borderId="0" xfId="0" applyFont="1" applyFill="1" applyAlignment="1">
      <alignment horizontal="center" vertical="center"/>
    </xf>
    <xf numFmtId="2" fontId="11" fillId="6" borderId="0" xfId="0" applyNumberFormat="1" applyFont="1" applyFill="1" applyAlignment="1">
      <alignment horizontal="center" vertical="center" wrapText="1"/>
    </xf>
    <xf numFmtId="0" fontId="17" fillId="6" borderId="0" xfId="0" applyFont="1" applyFill="1" applyAlignment="1">
      <alignment vertical="center"/>
    </xf>
    <xf numFmtId="187" fontId="8" fillId="0" borderId="0" xfId="1" applyFont="1" applyBorder="1"/>
    <xf numFmtId="0" fontId="24" fillId="32" borderId="6" xfId="0" applyFont="1" applyFill="1" applyBorder="1" applyAlignment="1">
      <alignment horizontal="center" vertical="top"/>
    </xf>
    <xf numFmtId="2" fontId="9" fillId="32" borderId="6" xfId="0" applyNumberFormat="1" applyFont="1" applyFill="1" applyBorder="1" applyAlignment="1">
      <alignment vertical="top" wrapText="1"/>
    </xf>
    <xf numFmtId="1" fontId="9" fillId="32" borderId="6" xfId="0" applyNumberFormat="1" applyFont="1" applyFill="1" applyBorder="1" applyAlignment="1">
      <alignment horizontal="left" vertical="top" wrapText="1"/>
    </xf>
    <xf numFmtId="187" fontId="9" fillId="32" borderId="6" xfId="0" applyNumberFormat="1" applyFont="1" applyFill="1" applyBorder="1" applyAlignment="1">
      <alignment horizontal="center" vertical="top"/>
    </xf>
    <xf numFmtId="187" fontId="16" fillId="6" borderId="4" xfId="1" applyFont="1" applyFill="1" applyBorder="1" applyAlignment="1">
      <alignment horizontal="left"/>
    </xf>
    <xf numFmtId="0" fontId="0" fillId="6" borderId="0" xfId="0" applyFill="1"/>
    <xf numFmtId="49" fontId="10" fillId="25" borderId="6" xfId="0" applyNumberFormat="1" applyFont="1" applyFill="1" applyBorder="1" applyAlignment="1">
      <alignment horizontal="left" vertical="top" wrapText="1"/>
    </xf>
    <xf numFmtId="2" fontId="29" fillId="25" borderId="6" xfId="1" applyNumberFormat="1" applyFont="1" applyFill="1" applyBorder="1" applyAlignment="1">
      <alignment horizontal="left" vertical="top" wrapText="1"/>
    </xf>
    <xf numFmtId="49" fontId="10" fillId="6" borderId="6" xfId="0" applyNumberFormat="1" applyFont="1" applyFill="1" applyBorder="1" applyAlignment="1">
      <alignment vertical="top"/>
    </xf>
    <xf numFmtId="2" fontId="29" fillId="6" borderId="6" xfId="1" applyNumberFormat="1" applyFont="1" applyFill="1" applyBorder="1" applyAlignment="1">
      <alignment horizontal="left" vertical="top"/>
    </xf>
    <xf numFmtId="2" fontId="10" fillId="6" borderId="6" xfId="0" applyNumberFormat="1" applyFont="1" applyFill="1" applyBorder="1" applyAlignment="1">
      <alignment horizontal="left" vertical="top" wrapText="1"/>
    </xf>
    <xf numFmtId="2" fontId="10" fillId="6" borderId="6" xfId="1" applyNumberFormat="1" applyFont="1" applyFill="1" applyBorder="1" applyAlignment="1">
      <alignment horizontal="left" vertical="top" wrapText="1"/>
    </xf>
    <xf numFmtId="2" fontId="38" fillId="25" borderId="6" xfId="1" applyNumberFormat="1" applyFont="1" applyFill="1" applyBorder="1" applyAlignment="1">
      <alignment horizontal="left" vertical="center" wrapText="1"/>
    </xf>
    <xf numFmtId="2" fontId="24" fillId="25" borderId="6" xfId="1" applyNumberFormat="1" applyFont="1" applyFill="1" applyBorder="1" applyAlignment="1">
      <alignment vertical="center" wrapText="1"/>
    </xf>
    <xf numFmtId="2" fontId="40" fillId="0" borderId="6" xfId="1" applyNumberFormat="1" applyFont="1" applyBorder="1" applyAlignment="1">
      <alignment horizontal="left" vertical="top" shrinkToFit="1"/>
    </xf>
    <xf numFmtId="2" fontId="24" fillId="6" borderId="6" xfId="1" quotePrefix="1" applyNumberFormat="1" applyFont="1" applyFill="1" applyBorder="1" applyAlignment="1">
      <alignment horizontal="left" vertical="center" wrapText="1"/>
    </xf>
    <xf numFmtId="49" fontId="24" fillId="6" borderId="6" xfId="1" applyNumberFormat="1" applyFont="1" applyFill="1" applyBorder="1" applyAlignment="1">
      <alignment vertical="top" wrapText="1"/>
    </xf>
    <xf numFmtId="187" fontId="13" fillId="24" borderId="6" xfId="1" applyFont="1" applyFill="1" applyBorder="1" applyAlignment="1">
      <alignment horizontal="center" vertical="center"/>
    </xf>
    <xf numFmtId="2" fontId="10" fillId="24" borderId="6" xfId="0" applyNumberFormat="1" applyFont="1" applyFill="1" applyBorder="1" applyAlignment="1">
      <alignment horizontal="left"/>
    </xf>
    <xf numFmtId="49" fontId="29" fillId="24" borderId="6" xfId="1" applyNumberFormat="1" applyFont="1" applyFill="1" applyBorder="1" applyAlignment="1">
      <alignment horizontal="left"/>
    </xf>
    <xf numFmtId="187" fontId="10" fillId="24" borderId="6" xfId="1" applyFont="1" applyFill="1" applyBorder="1" applyAlignment="1">
      <alignment horizontal="right"/>
    </xf>
    <xf numFmtId="187" fontId="15" fillId="24" borderId="6" xfId="1" applyFont="1" applyFill="1" applyBorder="1" applyAlignment="1">
      <alignment horizontal="right"/>
    </xf>
    <xf numFmtId="2" fontId="29" fillId="12" borderId="6" xfId="1" applyNumberFormat="1" applyFont="1" applyFill="1" applyBorder="1" applyAlignment="1">
      <alignment horizontal="left" vertical="top" wrapText="1"/>
    </xf>
    <xf numFmtId="187" fontId="10" fillId="24" borderId="6" xfId="1" applyFont="1" applyFill="1" applyBorder="1" applyAlignment="1">
      <alignment horizontal="left"/>
    </xf>
    <xf numFmtId="0" fontId="13" fillId="6" borderId="6" xfId="0" applyFont="1" applyFill="1" applyBorder="1" applyAlignment="1">
      <alignment horizontal="center"/>
    </xf>
    <xf numFmtId="187" fontId="13" fillId="6" borderId="4" xfId="0" applyNumberFormat="1" applyFont="1" applyFill="1" applyBorder="1" applyAlignment="1">
      <alignment vertical="center"/>
    </xf>
    <xf numFmtId="187" fontId="13" fillId="6" borderId="4" xfId="1" applyFont="1" applyFill="1" applyBorder="1" applyAlignment="1">
      <alignment vertical="center"/>
    </xf>
    <xf numFmtId="2" fontId="13" fillId="6" borderId="4" xfId="0" applyNumberFormat="1" applyFont="1" applyFill="1" applyBorder="1" applyAlignment="1">
      <alignment vertical="center"/>
    </xf>
    <xf numFmtId="2" fontId="9" fillId="6" borderId="4" xfId="0" applyNumberFormat="1" applyFont="1" applyFill="1" applyBorder="1" applyAlignment="1">
      <alignment vertical="center"/>
    </xf>
    <xf numFmtId="187" fontId="9" fillId="6" borderId="4" xfId="0" applyNumberFormat="1" applyFont="1" applyFill="1" applyBorder="1" applyAlignment="1">
      <alignment vertical="center"/>
    </xf>
    <xf numFmtId="189" fontId="24" fillId="7" borderId="6" xfId="1" applyNumberFormat="1" applyFont="1" applyFill="1" applyBorder="1" applyAlignment="1">
      <alignment horizontal="right" vertical="top"/>
    </xf>
    <xf numFmtId="2" fontId="13" fillId="7" borderId="6" xfId="1" applyNumberFormat="1" applyFont="1" applyFill="1" applyBorder="1" applyAlignment="1">
      <alignment horizontal="right" vertical="top" wrapText="1"/>
    </xf>
    <xf numFmtId="2" fontId="9" fillId="7" borderId="6" xfId="0" applyNumberFormat="1" applyFont="1" applyFill="1" applyBorder="1" applyAlignment="1">
      <alignment horizontal="left" vertical="top" wrapText="1"/>
    </xf>
    <xf numFmtId="43" fontId="0" fillId="0" borderId="0" xfId="0" applyNumberFormat="1"/>
    <xf numFmtId="188" fontId="13" fillId="14" borderId="9" xfId="1" applyNumberFormat="1" applyFont="1" applyFill="1" applyBorder="1" applyAlignment="1">
      <alignment horizontal="right" vertical="top"/>
    </xf>
    <xf numFmtId="2" fontId="9" fillId="14" borderId="6" xfId="0" applyNumberFormat="1" applyFont="1" applyFill="1" applyBorder="1" applyAlignment="1">
      <alignment horizontal="left" vertical="top" wrapText="1"/>
    </xf>
    <xf numFmtId="187" fontId="9" fillId="14" borderId="6" xfId="1" applyFont="1" applyFill="1" applyBorder="1" applyAlignment="1">
      <alignment horizontal="left" vertical="top" wrapText="1"/>
    </xf>
    <xf numFmtId="187" fontId="9" fillId="14" borderId="5" xfId="1" applyFont="1" applyFill="1" applyBorder="1" applyAlignment="1">
      <alignment horizontal="left" vertical="top" wrapText="1"/>
    </xf>
    <xf numFmtId="187" fontId="13" fillId="14" borderId="6" xfId="1" applyFont="1" applyFill="1" applyBorder="1" applyAlignment="1">
      <alignment horizontal="center" vertical="top"/>
    </xf>
    <xf numFmtId="0" fontId="13" fillId="14" borderId="5" xfId="0" applyFont="1" applyFill="1" applyBorder="1" applyAlignment="1">
      <alignment horizontal="left" vertical="top"/>
    </xf>
    <xf numFmtId="187" fontId="13" fillId="14" borderId="13" xfId="1" applyFont="1" applyFill="1" applyBorder="1" applyAlignment="1">
      <alignment horizontal="center" vertical="top"/>
    </xf>
    <xf numFmtId="187" fontId="13" fillId="14" borderId="5" xfId="1" applyFont="1" applyFill="1" applyBorder="1" applyAlignment="1">
      <alignment horizontal="center" vertical="top"/>
    </xf>
    <xf numFmtId="0" fontId="13" fillId="14" borderId="6" xfId="0" applyFont="1" applyFill="1" applyBorder="1" applyAlignment="1">
      <alignment horizontal="left" vertical="top" wrapText="1"/>
    </xf>
    <xf numFmtId="187" fontId="13" fillId="14" borderId="6" xfId="0" applyNumberFormat="1" applyFont="1" applyFill="1" applyBorder="1" applyAlignment="1">
      <alignment vertical="top"/>
    </xf>
    <xf numFmtId="188" fontId="13" fillId="27" borderId="6" xfId="1" applyNumberFormat="1" applyFont="1" applyFill="1" applyBorder="1" applyAlignment="1">
      <alignment horizontal="right" vertical="top"/>
    </xf>
    <xf numFmtId="2" fontId="9" fillId="27" borderId="6" xfId="0" applyNumberFormat="1" applyFont="1" applyFill="1" applyBorder="1" applyAlignment="1">
      <alignment horizontal="left" vertical="top" wrapText="1"/>
    </xf>
    <xf numFmtId="187" fontId="9" fillId="27" borderId="6" xfId="1" applyFont="1" applyFill="1" applyBorder="1" applyAlignment="1">
      <alignment horizontal="left" vertical="top" wrapText="1"/>
    </xf>
    <xf numFmtId="187" fontId="9" fillId="27" borderId="5" xfId="1" applyFont="1" applyFill="1" applyBorder="1" applyAlignment="1">
      <alignment horizontal="left" vertical="top" wrapText="1"/>
    </xf>
    <xf numFmtId="0" fontId="13" fillId="27" borderId="6" xfId="0" applyFont="1" applyFill="1" applyBorder="1" applyAlignment="1">
      <alignment horizontal="left" vertical="top" wrapText="1"/>
    </xf>
    <xf numFmtId="2" fontId="9" fillId="6" borderId="6" xfId="0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horizontal="center"/>
    </xf>
    <xf numFmtId="43" fontId="11" fillId="0" borderId="0" xfId="2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43" fontId="11" fillId="6" borderId="0" xfId="2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/>
    </xf>
    <xf numFmtId="43" fontId="8" fillId="7" borderId="6" xfId="0" applyNumberFormat="1" applyFont="1" applyFill="1" applyBorder="1" applyAlignment="1">
      <alignment horizontal="center" vertical="center"/>
    </xf>
    <xf numFmtId="43" fontId="8" fillId="19" borderId="10" xfId="0" applyNumberFormat="1" applyFont="1" applyFill="1" applyBorder="1" applyAlignment="1">
      <alignment horizontal="center" vertical="center"/>
    </xf>
    <xf numFmtId="43" fontId="8" fillId="19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17" borderId="6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17" borderId="11" xfId="0" applyFont="1" applyFill="1" applyBorder="1" applyAlignment="1">
      <alignment horizontal="center" vertical="center"/>
    </xf>
    <xf numFmtId="0" fontId="7" fillId="17" borderId="2" xfId="0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/>
    </xf>
    <xf numFmtId="43" fontId="7" fillId="17" borderId="2" xfId="0" applyNumberFormat="1" applyFont="1" applyFill="1" applyBorder="1" applyAlignment="1">
      <alignment horizontal="center" vertical="center"/>
    </xf>
    <xf numFmtId="43" fontId="7" fillId="17" borderId="5" xfId="0" applyNumberFormat="1" applyFont="1" applyFill="1" applyBorder="1" applyAlignment="1">
      <alignment horizontal="center" vertical="center"/>
    </xf>
    <xf numFmtId="187" fontId="10" fillId="0" borderId="0" xfId="1" applyFont="1" applyBorder="1" applyAlignment="1">
      <alignment horizontal="center" vertical="center"/>
    </xf>
    <xf numFmtId="187" fontId="8" fillId="0" borderId="0" xfId="1" applyFont="1" applyBorder="1" applyAlignment="1">
      <alignment horizontal="center"/>
    </xf>
    <xf numFmtId="187" fontId="10" fillId="0" borderId="0" xfId="1" applyFont="1" applyBorder="1" applyAlignment="1">
      <alignment horizontal="left" vertical="center"/>
    </xf>
    <xf numFmtId="187" fontId="43" fillId="6" borderId="0" xfId="1" applyFont="1" applyFill="1" applyBorder="1" applyAlignment="1">
      <alignment horizontal="center"/>
    </xf>
    <xf numFmtId="187" fontId="43" fillId="6" borderId="0" xfId="1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87" fontId="7" fillId="0" borderId="1" xfId="1" applyFont="1" applyBorder="1" applyAlignment="1">
      <alignment horizontal="center"/>
    </xf>
    <xf numFmtId="0" fontId="13" fillId="7" borderId="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49" fontId="29" fillId="7" borderId="2" xfId="1" applyNumberFormat="1" applyFont="1" applyFill="1" applyBorder="1" applyAlignment="1">
      <alignment horizontal="center" vertical="center" wrapText="1"/>
    </xf>
    <xf numFmtId="49" fontId="29" fillId="7" borderId="5" xfId="1" applyNumberFormat="1" applyFont="1" applyFill="1" applyBorder="1" applyAlignment="1">
      <alignment horizontal="center" vertical="center" wrapText="1"/>
    </xf>
    <xf numFmtId="187" fontId="10" fillId="7" borderId="2" xfId="1" applyFont="1" applyFill="1" applyBorder="1" applyAlignment="1">
      <alignment horizontal="center" vertical="center"/>
    </xf>
    <xf numFmtId="187" fontId="10" fillId="7" borderId="5" xfId="1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 wrapText="1"/>
    </xf>
    <xf numFmtId="187" fontId="9" fillId="6" borderId="17" xfId="1" applyFont="1" applyFill="1" applyBorder="1" applyAlignment="1">
      <alignment horizontal="left"/>
    </xf>
    <xf numFmtId="187" fontId="38" fillId="6" borderId="0" xfId="1" applyFont="1" applyFill="1" applyBorder="1" applyAlignment="1">
      <alignment horizontal="center"/>
    </xf>
    <xf numFmtId="187" fontId="13" fillId="6" borderId="0" xfId="1" applyFont="1" applyFill="1" applyBorder="1" applyAlignment="1">
      <alignment horizontal="left"/>
    </xf>
    <xf numFmtId="187" fontId="9" fillId="0" borderId="0" xfId="1" applyFont="1" applyFill="1" applyBorder="1" applyAlignment="1">
      <alignment horizontal="left"/>
    </xf>
    <xf numFmtId="187" fontId="9" fillId="13" borderId="10" xfId="0" applyNumberFormat="1" applyFont="1" applyFill="1" applyBorder="1" applyAlignment="1">
      <alignment horizontal="center"/>
    </xf>
    <xf numFmtId="187" fontId="9" fillId="13" borderId="21" xfId="0" applyNumberFormat="1" applyFont="1" applyFill="1" applyBorder="1" applyAlignment="1">
      <alignment horizontal="center"/>
    </xf>
    <xf numFmtId="187" fontId="9" fillId="13" borderId="11" xfId="0" applyNumberFormat="1" applyFont="1" applyFill="1" applyBorder="1" applyAlignment="1">
      <alignment horizontal="center"/>
    </xf>
    <xf numFmtId="187" fontId="9" fillId="30" borderId="10" xfId="0" applyNumberFormat="1" applyFont="1" applyFill="1" applyBorder="1" applyAlignment="1">
      <alignment horizontal="center"/>
    </xf>
    <xf numFmtId="187" fontId="9" fillId="30" borderId="21" xfId="0" applyNumberFormat="1" applyFont="1" applyFill="1" applyBorder="1" applyAlignment="1">
      <alignment horizontal="center"/>
    </xf>
    <xf numFmtId="187" fontId="9" fillId="30" borderId="11" xfId="0" applyNumberFormat="1" applyFont="1" applyFill="1" applyBorder="1" applyAlignment="1">
      <alignment horizontal="center"/>
    </xf>
    <xf numFmtId="187" fontId="9" fillId="11" borderId="6" xfId="0" applyNumberFormat="1" applyFont="1" applyFill="1" applyBorder="1" applyAlignment="1">
      <alignment horizontal="center"/>
    </xf>
    <xf numFmtId="187" fontId="8" fillId="18" borderId="2" xfId="1" applyFont="1" applyFill="1" applyBorder="1" applyAlignment="1">
      <alignment horizontal="center" vertical="center"/>
    </xf>
    <xf numFmtId="187" fontId="8" fillId="18" borderId="4" xfId="1" applyFont="1" applyFill="1" applyBorder="1" applyAlignment="1">
      <alignment horizontal="center" vertical="center"/>
    </xf>
    <xf numFmtId="187" fontId="8" fillId="18" borderId="5" xfId="1" applyFont="1" applyFill="1" applyBorder="1" applyAlignment="1">
      <alignment horizontal="center" vertical="center"/>
    </xf>
    <xf numFmtId="187" fontId="9" fillId="18" borderId="2" xfId="1" applyFont="1" applyFill="1" applyBorder="1" applyAlignment="1">
      <alignment horizontal="center" vertical="center" wrapText="1"/>
    </xf>
    <xf numFmtId="187" fontId="9" fillId="18" borderId="4" xfId="1" applyFont="1" applyFill="1" applyBorder="1" applyAlignment="1">
      <alignment horizontal="center" vertical="center" wrapText="1"/>
    </xf>
    <xf numFmtId="2" fontId="9" fillId="18" borderId="2" xfId="0" applyNumberFormat="1" applyFont="1" applyFill="1" applyBorder="1" applyAlignment="1">
      <alignment horizontal="center" vertical="center" wrapText="1"/>
    </xf>
    <xf numFmtId="2" fontId="9" fillId="18" borderId="4" xfId="0" applyNumberFormat="1" applyFont="1" applyFill="1" applyBorder="1" applyAlignment="1">
      <alignment horizontal="center" vertical="center" wrapText="1"/>
    </xf>
    <xf numFmtId="187" fontId="9" fillId="6" borderId="0" xfId="0" applyNumberFormat="1" applyFont="1" applyFill="1" applyAlignment="1">
      <alignment horizontal="center"/>
    </xf>
    <xf numFmtId="187" fontId="7" fillId="0" borderId="0" xfId="0" applyNumberFormat="1" applyFont="1" applyAlignment="1">
      <alignment horizontal="center"/>
    </xf>
    <xf numFmtId="188" fontId="9" fillId="0" borderId="6" xfId="1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49" fontId="13" fillId="31" borderId="10" xfId="0" applyNumberFormat="1" applyFont="1" applyFill="1" applyBorder="1" applyAlignment="1">
      <alignment horizontal="center"/>
    </xf>
    <xf numFmtId="0" fontId="13" fillId="31" borderId="21" xfId="0" applyFont="1" applyFill="1" applyBorder="1" applyAlignment="1">
      <alignment horizontal="center"/>
    </xf>
    <xf numFmtId="0" fontId="13" fillId="31" borderId="11" xfId="0" applyFont="1" applyFill="1" applyBorder="1" applyAlignment="1">
      <alignment horizontal="center"/>
    </xf>
    <xf numFmtId="187" fontId="17" fillId="0" borderId="0" xfId="1" applyFont="1" applyFill="1" applyBorder="1" applyAlignment="1">
      <alignment horizontal="center"/>
    </xf>
    <xf numFmtId="187" fontId="9" fillId="0" borderId="0" xfId="1" applyFont="1" applyFill="1" applyBorder="1" applyAlignment="1"/>
    <xf numFmtId="2" fontId="7" fillId="0" borderId="1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87" fontId="9" fillId="0" borderId="0" xfId="0" applyNumberFormat="1" applyFont="1" applyAlignment="1">
      <alignment horizontal="center"/>
    </xf>
    <xf numFmtId="187" fontId="13" fillId="0" borderId="0" xfId="1" applyFont="1" applyBorder="1" applyAlignment="1">
      <alignment horizontal="center"/>
    </xf>
    <xf numFmtId="0" fontId="13" fillId="0" borderId="0" xfId="0" applyFont="1" applyAlignment="1">
      <alignment horizontal="center"/>
    </xf>
    <xf numFmtId="187" fontId="1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24" fillId="33" borderId="6" xfId="0" applyFont="1" applyFill="1" applyBorder="1" applyAlignment="1">
      <alignment horizontal="center" vertical="top"/>
    </xf>
    <xf numFmtId="2" fontId="9" fillId="33" borderId="6" xfId="0" applyNumberFormat="1" applyFont="1" applyFill="1" applyBorder="1" applyAlignment="1">
      <alignment vertical="top" wrapText="1"/>
    </xf>
    <xf numFmtId="187" fontId="9" fillId="33" borderId="6" xfId="1" applyFont="1" applyFill="1" applyBorder="1" applyAlignment="1">
      <alignment vertical="top"/>
    </xf>
    <xf numFmtId="187" fontId="9" fillId="33" borderId="6" xfId="0" applyNumberFormat="1" applyFont="1" applyFill="1" applyBorder="1" applyAlignment="1">
      <alignment horizontal="center" vertical="top"/>
    </xf>
    <xf numFmtId="0" fontId="13" fillId="33" borderId="6" xfId="0" applyFont="1" applyFill="1" applyBorder="1" applyAlignment="1">
      <alignment horizontal="center" vertical="top"/>
    </xf>
    <xf numFmtId="0" fontId="13" fillId="33" borderId="6" xfId="0" applyFont="1" applyFill="1" applyBorder="1" applyAlignment="1">
      <alignment horizontal="left" vertical="top"/>
    </xf>
    <xf numFmtId="187" fontId="24" fillId="15" borderId="6" xfId="1" applyFont="1" applyFill="1" applyBorder="1" applyAlignment="1">
      <alignment horizontal="center" vertical="top"/>
    </xf>
    <xf numFmtId="2" fontId="22" fillId="7" borderId="6" xfId="0" applyNumberFormat="1" applyFont="1" applyFill="1" applyBorder="1" applyAlignment="1">
      <alignment vertical="top" wrapText="1"/>
    </xf>
    <xf numFmtId="0" fontId="9" fillId="6" borderId="6" xfId="0" applyFont="1" applyFill="1" applyBorder="1" applyAlignment="1">
      <alignment vertical="top" wrapText="1"/>
    </xf>
    <xf numFmtId="190" fontId="24" fillId="9" borderId="6" xfId="0" applyNumberFormat="1" applyFont="1" applyFill="1" applyBorder="1" applyAlignment="1">
      <alignment horizontal="center" vertical="top"/>
    </xf>
    <xf numFmtId="2" fontId="13" fillId="9" borderId="6" xfId="0" applyNumberFormat="1" applyFont="1" applyFill="1" applyBorder="1" applyAlignment="1">
      <alignment vertical="top"/>
    </xf>
  </cellXfs>
  <cellStyles count="5">
    <cellStyle name="Normal 3 2" xfId="4" xr:uid="{929F01DC-9758-4941-8B43-58AFF1565E20}"/>
    <cellStyle name="จุลภาค" xfId="1" builtinId="3"/>
    <cellStyle name="จุลภาค 2" xfId="2" xr:uid="{3057F25D-35B6-46E2-BBD0-647C3C7DB753}"/>
    <cellStyle name="ปกติ" xfId="0" builtinId="0"/>
    <cellStyle name="ปกติ 2 3 2" xfId="3" xr:uid="{5CC34BD6-4A79-455B-84F4-02471E4FB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%2069/&#3591;&#3610;&#3611;&#3619;&#3632;&#3617;&#3634;&#3603;/&#3607;&#3632;&#3648;&#3610;&#3637;&#3618;&#3609;&#3588;&#3640;&#3617;&#3591;&#3623;&#3604;&#3614;&#3620;&#3624;&#3592;&#3636;&#3585;&#3634;&#3618;&#3609;%20%202568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%2066/&#3648;&#3591;&#3636;&#3609;&#3591;&#3623;&#3604;&#3605;.&#3588;.6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65/&#3648;&#3591;&#3636;&#3609;&#3591;&#3610;&#3611;&#3619;&#3632;&#3617;&#3634;&#3603;/&#3617;.&#3588;.65%20&#3651;&#3627;&#3617;&#365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65/&#3648;&#3591;&#3636;&#3609;&#3591;&#3610;&#3611;&#3619;&#3632;&#3617;&#3634;&#3603;/&#3648;&#3591;&#3636;&#3609;&#3591;&#3623;&#3604;&#3585;.&#3614;.6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%2069/&#3648;&#3591;&#3636;&#3609;&#3585;&#3633;&#3609;&#3652;&#3623;&#3657;&#3648;&#3610;&#3636;&#3585;&#3648;&#3627;&#3621;&#3639;&#3656;&#3629;&#3617;&#3611;&#3637;/&#3588;&#3640;&#3617;&#3648;&#3591;&#3636;&#3609;&#3585;&#3633;&#3609;&#3614;&#3618;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งบกลาง รายการเงินสำรอง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่งเสริมการอ่าน 3720 1000"/>
      <sheetName val="สรุปผลการเบิกจ่าย+"/>
      <sheetName val="การพัฒนาเด็กปฐมวัย 86176"/>
      <sheetName val="ยกระดับคุณภาพกศ บ้านนักวิท3720 "/>
      <sheetName val="มาตรการ 68 ประชุมผอรร"/>
      <sheetName val="โครงการส่งเสริมการเรียนรู้ทุกที"/>
      <sheetName val="ยุทธศาสตร์ โครการพัฒนาหลักสูตร "/>
      <sheetName val="3720 ช่วยเหลือกลุ่ม  ขับเคลื่"/>
      <sheetName val="1408บุคลากรภาครัฐ"/>
      <sheetName val="ของบ"/>
      <sheetName val="3022ยุทธศาสตร์สร้างความเสมอภาค"/>
      <sheetName val="ควบคุมสิ่งก่อสร้าง 37001 "/>
      <sheetName val="ยุทศาสตร์ โครงการยั่งยืน310061"/>
      <sheetName val="ส่งเสริมสนับสนุน52015"/>
      <sheetName val="โครงการพัฒนาสมรรถนะครูฯ"/>
      <sheetName val="โครงการโรงเรียนคุณภาพ"/>
      <sheetName val="ยุธศาสตร์เรียนดีปร3100116003211"/>
      <sheetName val="ประถม3720 1000"/>
      <sheetName val="รายงานเงินงวด"/>
      <sheetName val="งบลงทุน68"/>
      <sheetName val="งบลงทุน รายงานแผนผล 68 "/>
      <sheetName val="งบประจำและงบกลยุทธ์"/>
      <sheetName val="ทะเบียนคุมย่อย"/>
      <sheetName val="มาตการ รวมงบบุคลากร"/>
      <sheetName val="งบสพฐ"/>
      <sheetName val="ระบบการควบคุมฯ"/>
      <sheetName val="คุมงบ 36001 36002 ครุภัณฑ์"/>
      <sheetName val="ปปค่าจ้างปี68"/>
      <sheetName val="มัธยม350002"/>
      <sheetName val="6020บูรณาการต่อต้านการทุจร "/>
      <sheetName val="06036บูรณาการป้องกัน ปราบปราม ฯ"/>
      <sheetName val="ขั้นพื้นฐานสนับสนุนการศึกษา"/>
      <sheetName val="บริหารสำนักงานเขต 3720 1000"/>
      <sheetName val="Sheet4"/>
      <sheetName val="กิจกรรมประถม รองพัฒนาระบบการวัด"/>
      <sheetName val="กิจกรรมส่งเสริมศักยภาพในการเรีย"/>
      <sheetName val="งบเบิกแทนกัน"/>
      <sheetName val="ส่งเสริมสนับสนุน3720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7">
          <cell r="I37">
            <v>0</v>
          </cell>
          <cell r="J37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10">
          <cell r="C310" t="str">
            <v>4100569081 / 14 ม.ค.68</v>
          </cell>
          <cell r="E310" t="str">
            <v>ครบ 14 มีค 68</v>
          </cell>
        </row>
        <row r="311">
          <cell r="D311" t="str">
            <v>ครบ 13 ก.พ.68</v>
          </cell>
          <cell r="E311" t="str">
            <v>งวดที่ 1 158,895 บาท</v>
          </cell>
        </row>
        <row r="312">
          <cell r="D312" t="str">
            <v>ครบ 15 มี.ค.68</v>
          </cell>
          <cell r="E312" t="str">
            <v>งวดที่ 2 158,895 บาท</v>
          </cell>
        </row>
        <row r="313">
          <cell r="D313" t="str">
            <v>ครบ 14 เมย. 68</v>
          </cell>
          <cell r="E313" t="str">
            <v>งวดที่ 3 211,860 บาท</v>
          </cell>
        </row>
      </sheetData>
      <sheetData sheetId="60"/>
      <sheetData sheetId="61"/>
      <sheetData sheetId="62"/>
      <sheetData sheetId="63">
        <row r="232">
          <cell r="E232" t="str">
            <v>รวม</v>
          </cell>
        </row>
      </sheetData>
      <sheetData sheetId="64">
        <row r="332">
          <cell r="D332" t="str">
            <v>ทำสัญญา 19 ธค 65 ครบ 16 มีค 66</v>
          </cell>
        </row>
        <row r="381">
          <cell r="E381" t="str">
            <v>ทำสัญญญา  9 มค 66 ครบ 25 มีค 66</v>
          </cell>
        </row>
      </sheetData>
      <sheetData sheetId="65"/>
      <sheetData sheetId="66"/>
      <sheetData sheetId="67">
        <row r="228">
          <cell r="B228" t="str">
            <v>ครบ 25 กพ 68</v>
          </cell>
        </row>
      </sheetData>
      <sheetData sheetId="68"/>
      <sheetData sheetId="69">
        <row r="4">
          <cell r="A4" t="str">
            <v>ประจำเดือนพฤศจิกายน 2568</v>
          </cell>
        </row>
      </sheetData>
      <sheetData sheetId="70"/>
      <sheetData sheetId="71"/>
      <sheetData sheetId="72">
        <row r="310">
          <cell r="B310" t="str">
            <v>กิจกรรมการสนับสนุนการศึกษาขั้นพื้นฐาน</v>
          </cell>
        </row>
      </sheetData>
      <sheetData sheetId="73">
        <row r="4">
          <cell r="A4" t="str">
            <v xml:space="preserve">ประจำเดือน พฤศจิกายน 2568 </v>
          </cell>
        </row>
        <row r="7">
          <cell r="A7" t="str">
            <v>ก</v>
          </cell>
          <cell r="B7" t="str">
            <v xml:space="preserve">แผนงานบุคลากรภาครัฐ </v>
          </cell>
          <cell r="C7" t="str">
            <v>20004 1400 0800</v>
          </cell>
        </row>
        <row r="8">
          <cell r="A8">
            <v>1</v>
          </cell>
          <cell r="B8" t="str">
            <v>ผลผลิตรายการค่าใช้จ่ายบุคลากรภาครัฐ ยกระดับคุณภาพการศึกษาและการเรียนรู้ตลอดชีวิต</v>
          </cell>
          <cell r="C8" t="str">
            <v>20004 1400 0800</v>
          </cell>
        </row>
        <row r="10">
          <cell r="A10">
            <v>1.1000000000000001</v>
          </cell>
          <cell r="B10" t="str">
            <v>กิจกรรมค่าใช้จ่ายบุคลากรภาครัฐของสำนักงานคณะกรรมการการศึกษาขั้นพื้นฐาน</v>
          </cell>
          <cell r="C10" t="str">
            <v>20004 69 79456 00000</v>
          </cell>
        </row>
        <row r="12">
          <cell r="B12" t="str">
            <v>งบบุคลากร  6911150</v>
          </cell>
          <cell r="C12" t="str">
            <v>20004 14000800 1000000</v>
          </cell>
        </row>
        <row r="14">
          <cell r="A14" t="str">
            <v>1.1.1</v>
          </cell>
          <cell r="B14" t="str">
            <v>ค่าตอบแทนพนักงานราชการ 22 อัตรา  5 เดือน(ต.ค.68 - ก.พ 69) 2,895,000 บาท</v>
          </cell>
          <cell r="C14" t="str">
            <v>ศธ 04002/ว46528 ลว.14 ต.ค.68 ครั้งที่ 2</v>
          </cell>
          <cell r="F14">
            <v>2895000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139400</v>
          </cell>
          <cell r="L14">
            <v>942207.33</v>
          </cell>
        </row>
        <row r="15">
          <cell r="A15" t="str">
            <v>1.1.1.1</v>
          </cell>
          <cell r="B15" t="str">
            <v>ค่าตอบแทนพนักงานราชการ 26 อัตรา (มีค-เมย 67) 1,206,200 บาท เงินเลื่อนค่าตอบแทนพนักงานราชการ 5 เดือน (ตค 66 -กพ 67) 103,300</v>
          </cell>
          <cell r="C15" t="str">
            <v>ศธ 04002/ว660 ลว.19 กพ 68 ครั้งที่ 270</v>
          </cell>
        </row>
        <row r="16">
          <cell r="A16" t="str">
            <v>1.1.1.2</v>
          </cell>
          <cell r="B16" t="str">
            <v xml:space="preserve">ค่าตอบแทนพนักงานราชการ 26 อัตรา 3 เดือน (พค-กค 68) 1,812,000 บาท </v>
          </cell>
        </row>
        <row r="19">
          <cell r="A19" t="str">
            <v>1.1.1.2</v>
          </cell>
          <cell r="B19" t="str">
    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    </cell>
          <cell r="C19" t="str">
            <v>ศธ 04002/ว40338 ลว. 15 กค 68 ครั้งที่ 691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 t="str">
            <v>1.1.1.3</v>
          </cell>
          <cell r="B20" t="str">
            <v xml:space="preserve">งบประมาณชดเชยสำหรับพนักงานราชการที่ลาออก </v>
          </cell>
          <cell r="C20" t="str">
            <v>ศธ 04002/ว40338 ลว. 15 กค 68 ครั้งที่ 691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6">
          <cell r="B26" t="str">
            <v xml:space="preserve"> งบดำเนินงาน 6911220</v>
          </cell>
          <cell r="C26" t="str">
            <v>20004 1420 0800 2000000</v>
          </cell>
        </row>
        <row r="28">
          <cell r="A28" t="str">
            <v>1.1.2</v>
          </cell>
          <cell r="B28" t="str">
            <v>เงินสมทบกองทุนประกันสังคมพนักงานราชการ 22 อัตรา (ต.ค.68 - ก.ย.69)/เงินสมทบกองทุนทดแทน 12 เดือน (มค 68 - ธค 69) 109,000 บาท</v>
          </cell>
          <cell r="C28" t="str">
            <v>ศธ 04002/ว46528 ลว.14 ต.ค.68 ครั้งที่ 2</v>
          </cell>
          <cell r="F28">
            <v>109000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4500</v>
          </cell>
          <cell r="L28">
            <v>26777</v>
          </cell>
        </row>
        <row r="29">
          <cell r="A29" t="str">
            <v>1.1.2.1</v>
          </cell>
          <cell r="B29" t="str">
            <v>เงินสมทบกองทุนประกันสังคม จำนวน 5 เดือน  ( มีนาคม -เมษายน 2568) 39,000</v>
          </cell>
          <cell r="C29" t="str">
            <v>ศธ 04002/ว660 ลว.19 กพ 68 ครั้งที่ 270</v>
          </cell>
        </row>
        <row r="30">
          <cell r="A30" t="str">
            <v>1.1.2.2</v>
          </cell>
          <cell r="B30" t="str">
            <v>เงินสมทบกองทุนประกันสังคม จำนวน 3 เดือน  (พฤษภาคม 2567 - กรกฎาคม 2567) 58,500 บาท</v>
          </cell>
          <cell r="C30" t="str">
            <v>ศธ 04002/ว1390 ลว. 2 เมย 68 ครั้งที่ 390</v>
          </cell>
        </row>
        <row r="34">
          <cell r="A34" t="str">
            <v>1.1.3</v>
          </cell>
          <cell r="B34" t="str">
            <v xml:space="preserve">ค่าเช่าบ้าน  (ตุลาคม  2568 - กพ. 2569) ครั้งที่ 1 741,200 บาท </v>
          </cell>
          <cell r="C34" t="str">
            <v>ศธ 04002/ว48512 ลว 11 พ.ย.2025 โอนครั้งที่ 65</v>
          </cell>
          <cell r="F34">
            <v>741200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144600</v>
          </cell>
          <cell r="L34">
            <v>89200</v>
          </cell>
        </row>
        <row r="35">
          <cell r="A35" t="str">
            <v>1.1.3.1</v>
          </cell>
          <cell r="B35" t="str">
            <v>ค่าเช่าบ้านครั้งที่ 2 (มี.ค. - เม.ย 67) จำนวนเงิน 370,400 บาท</v>
          </cell>
          <cell r="C35" t="str">
            <v>ศธ 04002/ว934 ลว. 10 มี.ค. 68 ครั้งที่ 321</v>
          </cell>
        </row>
        <row r="36">
          <cell r="A36" t="str">
            <v>1.1.3.2</v>
          </cell>
          <cell r="B36" t="str">
            <v>ค่าเช่าบ้านครั้งที่ 3 (พค-กค 68) จำนวนเงิน 455,100 บาท</v>
          </cell>
          <cell r="C36" t="str">
            <v>ศธ 04002/ว1931 ลว. 8 พ.ค 68 ครั้งที่ 473</v>
          </cell>
        </row>
        <row r="39">
          <cell r="A39" t="str">
            <v>ข</v>
          </cell>
          <cell r="B39" t="str">
            <v xml:space="preserve">แผนงานยุทธศาสตร์พัฒนาคุณภาพการศึกษาและการเรียนรู้ </v>
          </cell>
          <cell r="C39" t="str">
            <v>20004 3300</v>
          </cell>
        </row>
        <row r="43">
          <cell r="B43" t="str">
            <v>ครุภัณฑ์ 6911310</v>
          </cell>
        </row>
        <row r="44">
          <cell r="B44" t="str">
            <v>สิ่งก่อสร้าง 6911320</v>
          </cell>
        </row>
        <row r="45">
          <cell r="C45" t="str">
            <v>20004 3320 3300 2000000</v>
          </cell>
        </row>
        <row r="48">
          <cell r="A48">
            <v>1.1000000000000001</v>
          </cell>
          <cell r="B48" t="str">
            <v>กิจกรรมการส่งเสริมและพัฒนาระบบการประกันคุณภาพภายในสถานศึกษา</v>
          </cell>
          <cell r="C48" t="str">
            <v>20004 69 00015 00000</v>
          </cell>
        </row>
        <row r="49">
          <cell r="B49" t="str">
            <v>งบดำเนินงาน   69112xx</v>
          </cell>
          <cell r="C49" t="str">
            <v>20004 3320 3300 2000000</v>
          </cell>
        </row>
        <row r="50">
          <cell r="A50" t="str">
            <v>1.1.1</v>
          </cell>
          <cell r="B50" t="str">
            <v xml:space="preserve">สนับสนุนการคัดเลือกสถานศึกษาเพื่อรับรางวัล IQA AWARD ประจำปีการศึกษา 2567 </v>
          </cell>
          <cell r="C50" t="str">
            <v>ศธ 04002/ว2336  ลว. 29 พ.ค. 68 โอนครั้งที่ 542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L50">
            <v>0</v>
          </cell>
        </row>
        <row r="54">
          <cell r="A54">
            <v>1.2</v>
          </cell>
          <cell r="B54" t="str">
            <v>กิจกรรมการยกระดับผลการทดสอบทางการศึกษาระดับชาติที่สอดคล้องกับบริบทพื้นที่</v>
          </cell>
          <cell r="C54" t="str">
            <v>20004 69 00040 00000</v>
          </cell>
        </row>
        <row r="55">
          <cell r="B55" t="str">
            <v>งบดำเนินงาน   69112xx</v>
          </cell>
          <cell r="C55" t="str">
            <v>20004 3320 3300 2000000</v>
          </cell>
        </row>
        <row r="56">
          <cell r="A56" t="str">
            <v>1.2.1</v>
          </cell>
          <cell r="B56" t="str">
    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2567 จำนวนเงิน 20,260.00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2566 รุ่นที่ 1 สำหรับสำนักงานเขตพื้นที่การศึกษาที่เป็นศูนย์สอบ  ระหว่างวันที่ 6 – 8 พฤศจิกายน 2567 สำหรับโรงเรียน  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20,100 บาท</v>
          </cell>
          <cell r="C56" t="str">
            <v>ศธ 04002/ว163  ลว. 15 มค 68โอนครั้งที่ 192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A57" t="str">
            <v>1.2.2</v>
          </cell>
          <cell r="B57" t="str">
    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    </cell>
          <cell r="C57" t="str">
            <v>ศธ 04002/ว41100  ลว. 23 ก.ค 68โอนครั้งที่ 737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63">
          <cell r="A63">
            <v>1.3</v>
          </cell>
          <cell r="B63" t="str">
            <v>กิจกรรมการขับเคลื่อนการจัดการเรียนรู้วิทยาการคำนวณและการออกแบบเทคโนโลยี</v>
          </cell>
          <cell r="C63" t="str">
            <v>20004 69 00075 00000</v>
          </cell>
        </row>
        <row r="64">
          <cell r="B64" t="str">
            <v>งบดำเนินงาน   6911200</v>
          </cell>
          <cell r="C64" t="str">
            <v>20004 3320 3300 2000000</v>
          </cell>
        </row>
        <row r="65">
          <cell r="A65" t="str">
            <v>1.3.1</v>
          </cell>
        </row>
        <row r="66">
          <cell r="A66" t="str">
            <v>1.3.2</v>
          </cell>
          <cell r="B66" t="str">
            <v>ค่าใช้จ่ายในการดำเนินโครงการประเมินความสามารถด้านการอ่านของผู้เรียน (RT) ชั้นประถมศึกษาปีที่ 1 ปีการศึกษา 2566  จำนวนเงิน 18,440.-บาท  (หนึ่งหมื่นแปดพันสี่ร้อยสี่สิบบาทถ้วน)    ให้กลุ่มนิเทศติดตามและประเมินผลการจัดการศึกษา และตามบันทึกกลุ่มนโยบายและแผน(ที่ ศธ 04087/128 ลงวันที่ 17 มกราคม 2567) แจ้งการจัดสรรงบประมาณ เป็นค่าใช้จ่ายดำเนินโครงการประเมินคุณภาพผู้เรียน (NT) ชั้นประถมศึกษาปีที่ 3 ปีการศึกษา 2566 สำหรับโรงเรียนตามโครงการพระราชดำริสมเด็จพระกนิษฐาธิราชเจ้า กรมสมเด็จพระเทพรัตนราชสุดาฯ สยามบรมราชกุมารีและโรงเรียนทั่วไป จำนวนเงิน 18,640.-บาท  (หนึ่งหมื่นแปดพันหกร้อยสี่สิบบาทถ้วน) ให้กลุ่มนิเทศ</v>
          </cell>
          <cell r="C66" t="str">
            <v>ศธ 04002/ว2439 ลว. 17 มค 67 โอนครั้งที่ 139</v>
          </cell>
        </row>
        <row r="67">
          <cell r="A67" t="str">
            <v>1.1.3</v>
          </cell>
          <cell r="B67" t="str">
            <v>ค่าใช้จ่ายในการสนับสนุนการขับเคลื่อนการยกระดับคุณภาพการเสริมสร้างสมรรถนะผู้เรียนตามแนวทางการประเมินนานาชาติ (PISA)</v>
          </cell>
          <cell r="C67" t="str">
            <v>ศธ 04002/ว3556  ลว. 15 สค 67 โอนครั้งที่ 324</v>
          </cell>
        </row>
        <row r="70">
          <cell r="A70">
            <v>1.4</v>
          </cell>
          <cell r="B70" t="str">
            <v>กิจกรรมการพัฒนาระบบธนาคารหน่วยกิต และผลคะแนนการเรียนเฉลี่ยสะสม</v>
          </cell>
          <cell r="C70" t="str">
            <v>20004 69 00088 00000</v>
          </cell>
        </row>
        <row r="71">
          <cell r="B71" t="str">
            <v>งบรายจ่ายอื่น   6911500</v>
          </cell>
        </row>
        <row r="72">
          <cell r="A72" t="str">
            <v>1.4.1</v>
          </cell>
          <cell r="B72" t="str">
            <v xml:space="preserve">ค่าใช้จ่ายในการนิเทศ กำกับ ติดตามการจัดการเรียนรู้วิทยาการคำนวณและการออกแบบเทคโนโลยี (CODING) </v>
          </cell>
          <cell r="C72" t="str">
            <v>ศธ 04002/ว2345 ลว.11 มิย 67 โอนครั้งที่ 118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1.5</v>
          </cell>
          <cell r="B74" t="str">
            <v>กิจกรรมส่งเสริมและพัฒนาศักยภาพตามพหุปัญญาระดับการศึกษาขั้นพื้นฐาน</v>
          </cell>
          <cell r="C74" t="str">
            <v>20004 69 00107 00000</v>
          </cell>
        </row>
        <row r="75">
          <cell r="B75" t="str">
            <v>งบรายจ่ายอื่น   6911500</v>
          </cell>
          <cell r="C75" t="str">
            <v>20004 31003100 5000007</v>
          </cell>
        </row>
        <row r="76">
          <cell r="A76" t="str">
            <v>1.4.1</v>
          </cell>
          <cell r="B76" t="str">
            <v xml:space="preserve">ค่าใช้จ่ายในการประชุมเชิงปฏิบัติการพัฒนาศักยภาพศึกษานิเทศก์พร้อมรับการประเมิน PISA 2025 ระหว่างวันที่ 1- 4 กันยายน  2566 ณ โรงแรมเอวาน่า เขตบางนา กรุงเทพมหานคร </v>
          </cell>
          <cell r="C76" t="str">
            <v>ศธ 04002/ว2988  ลว. 20 ก.ค. 66 โอนครั้งที่ 688 งบ 10800 บาท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 t="str">
            <v>1.4.2</v>
          </cell>
          <cell r="B77" t="str">
            <v xml:space="preserve">ค่าใช้จ่ายดำเนินงานโครงการยกระดับสมรรถนะความฉลาดรู้ของผู้เรียนตามกรอบการประเมิน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สู่การเพิ่มขีดความสามารถการแข่งขันในศตวรรษที่ 21 </v>
          </cell>
          <cell r="C77" t="str">
            <v xml:space="preserve">ศธ 04002/ว3528  ลว. 22 ส.ค. 66 โอนครั้งที่ 797 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9">
          <cell r="A79">
            <v>1.6</v>
          </cell>
          <cell r="B79" t="str">
            <v>กิจกรรมการขับเคลื่อนการจัดการเรียนรู้สตีมศึกษา</v>
          </cell>
        </row>
        <row r="80">
          <cell r="B80" t="str">
            <v>งบดำเนินงาน   69112xx</v>
          </cell>
          <cell r="C80" t="str">
            <v>20004 3320 3300 2000000</v>
          </cell>
        </row>
        <row r="81">
          <cell r="A81" t="str">
            <v>1.6.1</v>
          </cell>
          <cell r="B81" t="str">
            <v>ค่าใช้จ่ายในการเดินทางเข้าร่วมประชุมเชิงปฏิบัติการฝึกอบรมและพัฒนาศักยภาพครูผู้สอนในประเทศไทยในการจัดการเรียนรู้สตีมศึกษาที่ส่งเสริมและพัฒนาผู้เรียนตามความถนัดและความสนใจ ระหว่างวันที่ 15 – 18 พฤศจิกายน 2567  ณ โรงแรมรอแยล เบญจา กรุงเทพมหานคร</v>
          </cell>
          <cell r="C81" t="str">
            <v>ศธ 04002/ว5614 ลว.18 พย 67 โอนครั้งที่ 67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1.6.2</v>
          </cell>
          <cell r="B82" t="str">
            <v xml:space="preserve">ค่าใช้จ่ายในการเดินทางเข้าร่วมประชุมเชิงปฏิบัติการส่งเสริมและพัฒนาผู้เรียนตามพหุปัญญาด้วยกระบวนการเรียนรู้สตีมศึกษาสู่ทักษะการเรียนรู้ในศตวรรษที่ 21 ระหว่างวันที่ 6 – 8 สิงหาคม 2568  ณ โรงแรมรอแยล เบญจา กรุงเทพมหานคร  </v>
          </cell>
          <cell r="C82" t="str">
            <v>ศธ 04002/ว41875 ลว.1 ส.ค 68 โอนครั้งที่ 791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A84" t="str">
            <v>1.6.3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6">
          <cell r="A86">
            <v>1.7</v>
          </cell>
          <cell r="B86" t="str">
            <v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v>
          </cell>
          <cell r="C86" t="str">
            <v>20004 68 00156 00000</v>
          </cell>
        </row>
        <row r="87">
          <cell r="B87" t="str">
            <v>งบรายจ่ายอื่น   6911500</v>
          </cell>
          <cell r="C87" t="str">
            <v>20004 31003170 5000012</v>
          </cell>
        </row>
        <row r="88">
          <cell r="A88" t="str">
            <v>1.6.1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90">
          <cell r="A90">
            <v>2</v>
          </cell>
          <cell r="B90" t="str">
            <v>โครงการพัฒนาสมรรถนะครูและบุคลากรทางการศึกษาเพื่อความเป็นเลิศ</v>
          </cell>
          <cell r="C90" t="str">
            <v>20004 3320 4700</v>
          </cell>
        </row>
        <row r="91">
          <cell r="B91" t="str">
            <v>งบดำเนินงาน   69112xx</v>
          </cell>
          <cell r="C91" t="str">
            <v>20004 3320 4700 2000000</v>
          </cell>
        </row>
        <row r="92">
          <cell r="B92" t="str">
            <v xml:space="preserve">กิจกรรมพัฒนาสมรรถนะครูและบุคลากรทางการศึกษาเพื่อความเป็นเลิศ </v>
          </cell>
          <cell r="C92" t="str">
            <v>20004 69 00140 00000</v>
          </cell>
        </row>
        <row r="93">
          <cell r="B93" t="str">
            <v>งบดำเนินงาน   69112xx</v>
          </cell>
          <cell r="C93" t="str">
            <v>20004 31320 4700 2000000</v>
          </cell>
        </row>
        <row r="94">
          <cell r="A94" t="str">
            <v>2.1.1</v>
          </cell>
          <cell r="B94" t="str">
            <v xml:space="preserve">ค่าใช้จ่ายในการเดินทางเข้าร่วมโครงการพัฒนาศึกษานิเทศก์ ประจำปีงบประมาณ พ.ศ. 2568 (รุ่นที่ 2) ระยะระหว่างการพัฒนา(On – site Training) ระหว่างวันที่ 2-6 มีนาคม 2568 ณ โรงแรมอิงธาร รีสอร์ท จังหวัดนครนายก      </v>
          </cell>
          <cell r="C94" t="str">
            <v>ศธ 04002/ว967 ลว.12 มี.ค. 68 ครั้งที่ 328</v>
          </cell>
          <cell r="F94">
            <v>0</v>
          </cell>
          <cell r="G94">
            <v>0</v>
          </cell>
          <cell r="H94">
            <v>0</v>
          </cell>
          <cell r="K94">
            <v>0</v>
          </cell>
          <cell r="L94">
            <v>0</v>
          </cell>
        </row>
        <row r="95">
          <cell r="A95" t="str">
            <v>2.1.1.1</v>
          </cell>
          <cell r="B95" t="str">
            <v xml:space="preserve">ค่าใช้จ่ายในการเดินทางเข้าร่วมโครงการพัฒนาศึกษานิเทศก์ ประจำปีงบประมาณ พ.ศ. 2568 (รุ่นที่ 3) ระยะระหว่างการพัฒนา(On – site Training) ระหว่างวันที่ 26 ก.ค. - 2 ส.ค. 68 ณ โรงแรมอิงธาร รีสอร์ท จังหวัดนครนายก      </v>
          </cell>
          <cell r="C95" t="str">
            <v>ศธ 04002/ว40628 ลว.17 ก.ค. 68 ครั้งที่ 711</v>
          </cell>
          <cell r="F95">
            <v>0</v>
          </cell>
          <cell r="G95">
            <v>0</v>
          </cell>
          <cell r="H95">
            <v>0</v>
          </cell>
          <cell r="K95">
            <v>0</v>
          </cell>
          <cell r="L95">
            <v>0</v>
          </cell>
        </row>
        <row r="97">
          <cell r="B97" t="str">
            <v>งบดำเนินงาน   69112xx</v>
          </cell>
        </row>
        <row r="99">
          <cell r="A99">
            <v>2.2999999999999998</v>
          </cell>
          <cell r="B99" t="str">
            <v>กิจกรรมยกระดับสมรรถนะทางด้านภาษาอังกฤษ</v>
          </cell>
          <cell r="C99" t="str">
            <v>20004 68 00142 00000</v>
          </cell>
        </row>
        <row r="100">
          <cell r="B100" t="str">
            <v>งบดำเนินงาน   69112xx</v>
          </cell>
          <cell r="C100" t="str">
            <v>20004 3320 4700 2000000</v>
          </cell>
        </row>
        <row r="101">
          <cell r="A101" t="str">
            <v>2.3.1</v>
          </cell>
          <cell r="B101" t="str">
            <v xml:space="preserve">ค่าใช้จ่ายในการเดินทางเข้าร่วมโครงการพัฒนาผู้อำนวยการกลุ่มพัฒนาครูและบุคลากรทางการศึกษา  ระหว่างวันที่ 4 - 6 มิถุนายน 2568 ณ โรงแรมริเวอร์ไซด์ กรุงเทพมหานคร      </v>
          </cell>
          <cell r="C101" t="str">
            <v>ศธ 04002/ว2600 ลว.12 มิ.ย. 68 ครั้งที่ 582</v>
          </cell>
          <cell r="F101">
            <v>0</v>
          </cell>
          <cell r="G101">
            <v>0</v>
          </cell>
          <cell r="H101">
            <v>0</v>
          </cell>
          <cell r="K101">
            <v>0</v>
          </cell>
          <cell r="L101">
            <v>0</v>
          </cell>
        </row>
        <row r="103">
          <cell r="A103">
            <v>2.4</v>
          </cell>
          <cell r="B103" t="str">
            <v xml:space="preserve">กิจกรรมพัฒนาครูเพื่อการจัดการเรียนรู้สู่ฐานสมรรถนะ  </v>
          </cell>
          <cell r="C103" t="str">
            <v>20004 69 00140 00000</v>
          </cell>
        </row>
        <row r="104">
          <cell r="B104" t="str">
            <v>งบดำเนินงาน   69112xx</v>
          </cell>
          <cell r="C104" t="str">
            <v>20004 3320 4700 2000000</v>
          </cell>
          <cell r="F104">
            <v>5000</v>
          </cell>
          <cell r="G104">
            <v>0</v>
          </cell>
          <cell r="H104">
            <v>0</v>
          </cell>
          <cell r="K104">
            <v>0</v>
          </cell>
          <cell r="L104">
            <v>0</v>
          </cell>
        </row>
        <row r="105">
          <cell r="A105" t="str">
            <v>2.4.1</v>
          </cell>
          <cell r="B105" t="str">
            <v xml:space="preserve">ค่าใช้จ่ายในการเดินทางไปราชการของวิทยากรพี่เลี้ยง พัฒนาข้าราชการครูและบุคลากรทางการศึกษาก่อนแต่งตั้งให้ดำรงตำแหน่งผู้บริหารสถานศึกษา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ระยะที่ 2 และระยะที่ 3       ระหว่างวันที่ 9 – 15 พฤศจิกายน 2568 ณ โรงแรมเอวาน่า กรุงเทพ โฮเทล แอนด์ คอนเวนชั่น เซ็นเตอร์ กรุงเทพมหานคร และโรงแรมอิงธาร รีสอร์ท จังหวัดนครนายก   </v>
          </cell>
          <cell r="C105" t="str">
            <v>ศธ 04002/ว49618 ลว. 27 พ.ย. 68 โอนครั้งที่ 114</v>
          </cell>
        </row>
        <row r="109">
          <cell r="A109">
            <v>3</v>
          </cell>
          <cell r="B109" t="str">
            <v>โครงการขับเคลื่อนการพัฒนาการศึกษาที่ยั่งยืน</v>
          </cell>
          <cell r="C109" t="str">
            <v xml:space="preserve">20004 3300630 </v>
          </cell>
        </row>
        <row r="115">
          <cell r="A115">
            <v>3.1</v>
          </cell>
          <cell r="B115" t="str">
            <v xml:space="preserve">กิจกรรมสานความร่วมมือภาคีเครือข่ายด้านการจัดการศึกษา </v>
          </cell>
          <cell r="C115" t="str">
            <v>20004 69 00078 00000</v>
          </cell>
        </row>
        <row r="116">
          <cell r="A116">
            <v>1</v>
          </cell>
          <cell r="B116" t="str">
            <v>งบรายจ่ายอื่น   6911500</v>
          </cell>
        </row>
        <row r="118">
          <cell r="A118" t="str">
            <v>3.1.1.1</v>
          </cell>
          <cell r="B118" t="str">
            <v xml:space="preserve">ค่าใช้จ่ายในการเดินทางเข้าร่วมการอบรมเชิงปฏิบัติการส่งเสริมและพัฒนาการจัดการเรียนรู้เพื่อสิ่งแวดล้อมที่ยั่งยืน ตามหลักเศรษฐกิจหมุนเวียน รุ่นที่ 1 ระหว่างวันที่ 24 – 28 เมษายน 2566 ณ โรงแรมเดอะ ลอฟท์ รีสอร์ท กรุงเทพมหานคร </v>
          </cell>
          <cell r="C118" t="str">
            <v>ศธ 04002/ว1915 ลว.  11 พค 66 โอนครั้งที่ 515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3.1.1</v>
          </cell>
          <cell r="B119" t="str">
    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    </cell>
          <cell r="C119" t="str">
            <v xml:space="preserve">ศธ 04002/ว5680 ลว.  27 ธค  66 โอนครั้งที่ 110 </v>
          </cell>
        </row>
        <row r="120">
          <cell r="A120" t="str">
            <v>3.1.2</v>
          </cell>
          <cell r="B120" t="str">
            <v xml:space="preserve">ค่าใช้จ่ายในการจัดอบรมหลักสูตรผู้นำด้านเทคโนโลยี  เพื่อการศึกษา (ICT Talent) ภาครัฐ รุ่นที่ 5 ระหว่างวันที่ 30 – 31 สิงหาคม 2567  ณ สถานีโทรทัศน์การศึกษาขั้นพื้นฐาน OBEC Channel อาคาร สพฐ. 1 </v>
          </cell>
          <cell r="C120" t="str">
            <v>ศธ 04002/ว3488 ลว.  9 สค 67 โอนครั้งที่ 297</v>
          </cell>
        </row>
        <row r="121">
          <cell r="A121">
            <v>3.2</v>
          </cell>
          <cell r="B121" t="str">
    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    </cell>
          <cell r="C121" t="str">
            <v>20004 69 00085 00000</v>
          </cell>
        </row>
        <row r="122">
          <cell r="A122" t="str">
            <v>3.2.1</v>
          </cell>
          <cell r="B122" t="str">
            <v>งบดำเนินงาน   6911xx</v>
          </cell>
          <cell r="C122" t="str">
            <v>20004 3320 6300 2000000</v>
          </cell>
        </row>
        <row r="123">
          <cell r="A123" t="str">
            <v>3.2.1.1</v>
          </cell>
          <cell r="B123" t="str">
            <v>เพื่อเป็นค่าใช้จ่ายในการ ดำเนินงานโครงการการป้องกันและลดปัญหาการออกกลางคันของผู้เรียนระดับการศึกษาขั้นพื้นฐาน (โครงการพาน้องกลับมาเรียน)</v>
          </cell>
          <cell r="C123" t="str">
            <v>ศธ 04002/ว789 ลว.  26 กพ 68 โอนครั้งที่ 292</v>
          </cell>
          <cell r="G123">
            <v>0</v>
          </cell>
          <cell r="H123">
            <v>0</v>
          </cell>
          <cell r="K123">
            <v>0</v>
          </cell>
          <cell r="L123">
            <v>0</v>
          </cell>
        </row>
        <row r="124">
          <cell r="A124" t="str">
            <v>3.2.1.2</v>
          </cell>
          <cell r="B124" t="str">
            <v>เพื่อสนับสนุนการดำเนินงานของสำนักงานเขตพื้นที่การศึกษาที่จัดส่งผลงานนวัตกรรมการลดอัตราการออกกลางคันของผู้เรียน</v>
          </cell>
          <cell r="C124" t="str">
            <v>ศธ 04002/ว41937 ลว.  4 ส.ค. 68 โอนครั้งที่ 814</v>
          </cell>
          <cell r="G124">
            <v>0</v>
          </cell>
          <cell r="H124">
            <v>0</v>
          </cell>
          <cell r="K124">
            <v>0</v>
          </cell>
          <cell r="L124">
            <v>0</v>
          </cell>
        </row>
        <row r="129">
          <cell r="A129">
            <v>3.3</v>
          </cell>
          <cell r="B129" t="str">
            <v>กิจกรรมการยกระดับคุณภาพด้านวิทยาศาสตร์ศึกษาเพื่อความเป็นเลิศ</v>
          </cell>
          <cell r="C129" t="str">
            <v>20004 69 00093 00000</v>
          </cell>
        </row>
        <row r="130">
          <cell r="A130" t="str">
            <v>3.3.1</v>
          </cell>
          <cell r="B130" t="str">
            <v>งบดำเนินงาน   69112xx</v>
          </cell>
          <cell r="C130" t="str">
            <v>20004 3320 6300 2000000</v>
          </cell>
        </row>
        <row r="131">
          <cell r="A131" t="str">
            <v>3.3.1.1</v>
          </cell>
          <cell r="B131" t="str">
            <v xml:space="preserve">ค่าใช้จ่ายในการดำเนินงานของโรงเรียนในโครงการวิทยาศาสตร์พลังสิบ ระดับประถมศึกษา จำนวนเงิน 10,000.-บาท </v>
          </cell>
          <cell r="C131" t="str">
            <v>ศธ 04002/ว48288 ลว.  7 พย 68 โอนครั้งที่ 61</v>
          </cell>
          <cell r="F131">
            <v>10000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3.3.1.2</v>
          </cell>
          <cell r="B132" t="str">
            <v xml:space="preserve">ค่าใช้จ่ายในการดำเนินงานของโรงเรียนโครงการวิทยาศาสตร์พลังสิบ ระดับประถมศึกษา ตามหลักสูตร ชั้นประถมศึกษาปีที่ 6  </v>
          </cell>
          <cell r="C132" t="str">
            <v>ที่ ศธ 04002/ว1438 ลว. 3 เม.ย. 68 ครั้ง 392</v>
          </cell>
          <cell r="F132">
            <v>0</v>
          </cell>
          <cell r="G132">
            <v>0</v>
          </cell>
          <cell r="H132">
            <v>0</v>
          </cell>
          <cell r="K132">
            <v>0</v>
          </cell>
          <cell r="L132">
            <v>0</v>
          </cell>
        </row>
        <row r="133">
          <cell r="A133" t="str">
            <v>3.3.1.3</v>
          </cell>
          <cell r="B133" t="str">
            <v xml:space="preserve">ค่าใช้จ่ายในการลงทะเบียน/ค่าใช้จ่ายในการเดินทางเข้าร่วมการประชุมวิชาการระดับชาติศึกษาศาสตร์วิจัย มหาวิทยาลัยนเรศวร ครั้งที่ 12 ประจำปี 2568  </v>
          </cell>
          <cell r="C133" t="str">
            <v>ที่ ศธ 04002/ว1438 ลว. 3 เม.ย. 68  ครั้งที่ 393</v>
          </cell>
          <cell r="F133">
            <v>0</v>
          </cell>
          <cell r="G133">
            <v>0</v>
          </cell>
          <cell r="H133">
            <v>0</v>
          </cell>
          <cell r="K133">
            <v>0</v>
          </cell>
          <cell r="L133">
            <v>0</v>
          </cell>
        </row>
        <row r="134">
          <cell r="A134" t="str">
            <v>3.3.1.4</v>
          </cell>
          <cell r="B134" t="str">
            <v xml:space="preserve">ค่าใช้จ่ายในการนิเทศ ติดตาม โรงเรียนในโครงการวิทยาศาสตร์พลังสิบ ระดับประถมศึกษา  </v>
          </cell>
          <cell r="C134" t="str">
            <v>ศธ 04002/ว2070 ลว.  19 พค 68 โอนครั้งที่ 492 ยอด 2,000 บาท</v>
          </cell>
          <cell r="F134">
            <v>0</v>
          </cell>
          <cell r="G134">
            <v>0</v>
          </cell>
          <cell r="H134">
            <v>0</v>
          </cell>
          <cell r="K134">
            <v>0</v>
          </cell>
          <cell r="L134">
            <v>0</v>
          </cell>
        </row>
        <row r="135">
          <cell r="A135" t="str">
            <v>3.5.4</v>
          </cell>
          <cell r="B135" t="str">
            <v>ค่าสาธารณูปโภค</v>
          </cell>
          <cell r="C135" t="str">
            <v>โอนเปลี่ยนแปลง1/68 25 กย.68</v>
          </cell>
          <cell r="F135">
            <v>0</v>
          </cell>
          <cell r="G135">
            <v>0</v>
          </cell>
          <cell r="H135">
            <v>0</v>
          </cell>
          <cell r="K135">
            <v>0</v>
          </cell>
          <cell r="L135">
            <v>0</v>
          </cell>
        </row>
        <row r="137">
          <cell r="A137" t="str">
            <v>3.3.6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B138" t="str">
            <v>งบลงทุน 6911310</v>
          </cell>
        </row>
        <row r="139">
          <cell r="A139" t="str">
            <v>3.3.1.1</v>
          </cell>
          <cell r="B139" t="str">
            <v xml:space="preserve">ครุภัณฑ์ห้องปฏิบัติการวิทยาศาสตร์                </v>
          </cell>
          <cell r="C139" t="str">
            <v>ศธ 04002/ว47614 ลว.  31 ตค 68 โอนครั้งที่ 23</v>
          </cell>
        </row>
        <row r="140">
          <cell r="A140" t="str">
            <v>1)</v>
          </cell>
          <cell r="B140" t="str">
            <v xml:space="preserve"> โรงเรียนวัดมูลจินดาราม</v>
          </cell>
          <cell r="C140" t="str">
            <v>20004 33006300 3110187</v>
          </cell>
          <cell r="F140">
            <v>100000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A141" t="str">
            <v>2)</v>
          </cell>
          <cell r="B141" t="str">
            <v xml:space="preserve"> โรงเรียนชุมชนบึงบา</v>
          </cell>
          <cell r="C141" t="str">
            <v>20004 33006300 3110188</v>
          </cell>
          <cell r="F141">
            <v>100000</v>
          </cell>
          <cell r="G141">
            <v>0</v>
          </cell>
          <cell r="H141">
            <v>99000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A144" t="str">
            <v>3.3.2</v>
          </cell>
          <cell r="B144" t="str">
            <v>ปรับปรุงซ่อมแซมห้องปฏิบัติการวิทยาศาสตร์</v>
          </cell>
          <cell r="C144" t="str">
            <v>ศธ 04002/ว47614 ลว.  31 ตค 68 โอนครั้งที่ 23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A145" t="str">
            <v>1)</v>
          </cell>
          <cell r="B145" t="str">
            <v xml:space="preserve"> โรงเรียนวัดเขียนเขต </v>
          </cell>
          <cell r="C145" t="str">
            <v>20004 33006300 3110064</v>
          </cell>
        </row>
        <row r="147">
          <cell r="A147">
            <v>3.4</v>
          </cell>
        </row>
        <row r="148">
          <cell r="B148" t="str">
            <v>งบรายจ่ายอื่น   6911500</v>
          </cell>
        </row>
        <row r="149">
          <cell r="A149" t="str">
            <v>3.4.1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>
            <v>3.5</v>
          </cell>
          <cell r="B150" t="str">
            <v>กิจกรรมหลักบ้านวิทยาศาสตร์น้อยประเทศไทย ระดับประถมศึกษา</v>
          </cell>
          <cell r="C150" t="str">
            <v>20004 69 00108 00000</v>
          </cell>
        </row>
        <row r="151">
          <cell r="A151">
            <v>1</v>
          </cell>
          <cell r="B151" t="str">
            <v>งบดำเนินงาน   69112xx</v>
          </cell>
        </row>
        <row r="152">
          <cell r="A152" t="str">
            <v>3.5.1</v>
          </cell>
          <cell r="B152" t="str">
            <v xml:space="preserve">ค่าใช้จ่ายในการเดินทางเข้าร่วมการประชุมวิชาการ “บ้านนักวิทยาศาสตร์น้อย ประเทศไทย ครบรอบ 15 ปี สู่การศึกษาเพื่อการพัฒนาอย่างยั่งยืน (ESD)เฉลิมพระเกียรติ 70 พรรษา สมเด็จพระกนิษฐาธิราชเจ้า กรมสมเด็จพระเทพรัตนราชสุดาฯ สยามบรมราชกุมารี” ระหว่างวันที่ 21-23 ตุลาคม 2568 ณ มหาวิทยาลัยศรีนครินทรวิโรฒ และโรงแรมเดอะพาลาสโซ กรุงเทพมหานคร ของนางสาวเบญจวรรณ นุชโส วิทยากรเครือข่ายท้องถิ่น โรงเรียนธัญญสิทธิศิลป์   </v>
          </cell>
          <cell r="C152" t="str">
            <v>ศธ 04002/ว47543 ลว.  31 ตค 68 โอนครั้งที่ 21</v>
          </cell>
          <cell r="D152">
            <v>1000</v>
          </cell>
          <cell r="G152">
            <v>0</v>
          </cell>
          <cell r="H152">
            <v>0</v>
          </cell>
          <cell r="K152">
            <v>0</v>
          </cell>
          <cell r="L152">
            <v>0</v>
          </cell>
        </row>
        <row r="153">
          <cell r="B153" t="str">
            <v xml:space="preserve">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 ระดับปฐมวัย จำนวนเงิน 5,000.-บาท (ห้าพันบาทถ้วน)
2. 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ระดับประถมศึกษา จำนวนเงิน 5,000.-บาท (ห้าพันบาทถ้วน)
</v>
          </cell>
          <cell r="C153" t="str">
            <v>ศธ 04002/ว49147 ลว.  20 พ.ย. 68 โอนครั้งที่ 90</v>
          </cell>
          <cell r="F153">
            <v>10000</v>
          </cell>
          <cell r="G153">
            <v>0</v>
          </cell>
          <cell r="H153">
            <v>0</v>
          </cell>
          <cell r="K153">
            <v>0</v>
          </cell>
          <cell r="L153">
            <v>0</v>
          </cell>
        </row>
        <row r="154">
          <cell r="A154" t="str">
            <v>3.5.2</v>
          </cell>
        </row>
        <row r="155">
          <cell r="A155" t="str">
            <v>3.5.3</v>
          </cell>
          <cell r="B155" t="str">
            <v xml:space="preserve">ค่าใช้จ่ายในการขยายผลการฝึกอบรมเชิงปฏิบัติการขั้นเฉพาะทางในหัวข้อ “เทคโนโลยี : จากที่นี่ไปที่นั่น” ให้กับครูผู้สอนระดับปฐมวัยและระดับประถมศึกษาในโรงเรียนที่เข้าร่วมโครงการบ้านนักวิทยาศาสตร์น้อย ประเทศไทย ประจำปีงบประมาณ พ.ศ. 2568  1. เพื่อเป็นค่าใช้จ่ายในการขยายผลตามแนวทางของโครงบ้านนักวิยาศาสตร์น้อย ประเทศไทย   1. ระดับปฐมวัย เขตละ 10,000 บาท (หนึ่งหมื่นบาทถ้วน) 2. ระดับประถมศึกษา เขตละ 10,000 บาท (หนึ่งหมื่นบาทถ้วน)
</v>
          </cell>
          <cell r="F155">
            <v>0</v>
          </cell>
          <cell r="G155">
            <v>0</v>
          </cell>
          <cell r="H155">
            <v>0</v>
          </cell>
          <cell r="K155">
            <v>0</v>
          </cell>
          <cell r="L155">
            <v>0</v>
          </cell>
        </row>
        <row r="174">
          <cell r="A174" t="str">
            <v>1)</v>
          </cell>
          <cell r="C174" t="str">
            <v>20004 31006100 3110010</v>
          </cell>
        </row>
        <row r="175">
          <cell r="A175" t="str">
            <v>3.6.2.2</v>
          </cell>
          <cell r="B175" t="str">
            <v xml:space="preserve">เครื่องปรับอากาศแบบติดผนัง (ระบบ INVERTER) ขนาด 18,000 บีทียู       </v>
          </cell>
          <cell r="C175" t="str">
            <v>20005 31006100 3110011</v>
          </cell>
        </row>
        <row r="176">
          <cell r="A176" t="str">
            <v>2)</v>
          </cell>
          <cell r="B176" t="str">
            <v>สพป.ปท.2</v>
          </cell>
          <cell r="C176" t="str">
            <v>20005 31006100 3110011</v>
          </cell>
          <cell r="F176">
            <v>0</v>
          </cell>
          <cell r="G176">
            <v>0</v>
          </cell>
        </row>
        <row r="177">
          <cell r="A177" t="str">
            <v>3.6.2.3</v>
          </cell>
          <cell r="B177" t="str">
            <v xml:space="preserve">โพเดียม </v>
          </cell>
          <cell r="C177" t="str">
            <v>20008 31006100 3110014</v>
          </cell>
        </row>
        <row r="178">
          <cell r="A178" t="str">
            <v>3)</v>
          </cell>
          <cell r="B178" t="str">
            <v>สพป.ปท.2</v>
          </cell>
          <cell r="C178" t="str">
            <v>20008 31006100 3110014</v>
          </cell>
          <cell r="F178">
            <v>0</v>
          </cell>
          <cell r="G178">
            <v>0</v>
          </cell>
        </row>
        <row r="179">
          <cell r="B179" t="str">
            <v>ครุภัณฑ์โฆษณาและเผยแพร่ 120601</v>
          </cell>
          <cell r="C179" t="str">
            <v>โอนเปลี่ยนแปลงครั้งที่ 1/66 บท.กลุ่มนโยบายและแผน  ที่ ศธ 04087/1957 ลว. 28 กย 66</v>
          </cell>
        </row>
        <row r="180">
          <cell r="A180" t="str">
            <v>3.6.2.4</v>
          </cell>
          <cell r="B180" t="str">
            <v xml:space="preserve">โทรทัศน์สีแอล อี ดี (LED TV) แบบ Smart TV ระดับความละเอียดจอภาพ 3840 x 2160 พิกเซล ขนาด 75 นิ้ว </v>
          </cell>
          <cell r="C180" t="str">
            <v>20007 31006100 3110012</v>
          </cell>
        </row>
        <row r="181">
          <cell r="A181" t="str">
            <v>1)</v>
          </cell>
          <cell r="B181" t="str">
            <v>สพป.ปท.2</v>
          </cell>
          <cell r="F181">
            <v>0</v>
          </cell>
          <cell r="G181">
            <v>0</v>
          </cell>
        </row>
        <row r="182">
          <cell r="A182" t="str">
            <v>3.6.2.5</v>
          </cell>
          <cell r="B182" t="str">
            <v xml:space="preserve">ไมโครโฟนไร้สาย </v>
          </cell>
          <cell r="C182" t="str">
            <v>20008 31006100 3110013</v>
          </cell>
        </row>
        <row r="183">
          <cell r="A183" t="str">
            <v>2)</v>
          </cell>
          <cell r="B183" t="str">
            <v>สพป.ปท.2</v>
          </cell>
          <cell r="F183">
            <v>0</v>
          </cell>
        </row>
        <row r="184">
          <cell r="A184" t="str">
            <v>3.6.2.6</v>
          </cell>
          <cell r="B184" t="str">
            <v xml:space="preserve">เครื่องมัลติมีเดีย โปรเจคเตอร์ ระดับ XGA ขนาด 5000 ANSI Lumens  </v>
          </cell>
          <cell r="C184" t="str">
            <v>20009 31006100 3110015</v>
          </cell>
        </row>
        <row r="185">
          <cell r="A185" t="str">
            <v>3)</v>
          </cell>
          <cell r="B185" t="str">
            <v>สพป.ปท.2</v>
          </cell>
          <cell r="F185">
            <v>0</v>
          </cell>
        </row>
        <row r="188">
          <cell r="A188">
            <v>3.7</v>
          </cell>
        </row>
        <row r="192">
          <cell r="A192">
            <v>3.6</v>
          </cell>
          <cell r="B192" t="str">
            <v xml:space="preserve">กิจกรรมการจัดการศึกษาเพื่อการมีงานทำ  </v>
          </cell>
          <cell r="C192" t="str">
            <v>20004 69 86178 00000</v>
          </cell>
        </row>
        <row r="193">
          <cell r="B193" t="str">
            <v xml:space="preserve"> งบดำเนินงาน 69112xx</v>
          </cell>
        </row>
        <row r="195">
          <cell r="A195">
            <v>3.7</v>
          </cell>
          <cell r="B195" t="str">
            <v xml:space="preserve">กิจกรรมจัดหาบุคลากรสนับสนุน การปฏิบัติงานให้ราชการ กิจกรรมย่อยครูผู้ทรงคุณค่าแห่งแผ่นดิน </v>
          </cell>
          <cell r="C195" t="str">
            <v xml:space="preserve">20004 69 00154 86190 </v>
          </cell>
        </row>
        <row r="196">
          <cell r="B196" t="str">
            <v xml:space="preserve"> งบรายจ่ายอื่น 6911500</v>
          </cell>
          <cell r="C196" t="str">
            <v xml:space="preserve">20004 3300 6300 5000006 </v>
          </cell>
        </row>
        <row r="197">
          <cell r="A197" t="str">
            <v>3.7.1</v>
          </cell>
          <cell r="B197" t="str">
            <v>ค่าตอบแทนการจ้างอัตราจ้างครูผู้ทรงคุณค่าแห่งแผ่นดิน งวดที่ 1 ระยะเวลา 4 เดือน (พฤศจิกายน 2568 – กุมภาพันธ์ 2569)  1 อัตรา 68,000 บาท</v>
          </cell>
          <cell r="C197" t="str">
            <v>ศธ 04002/ว47668 ลว.30/10/2025 โอนครั้งที่ 25</v>
          </cell>
          <cell r="F197">
            <v>68000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A198" t="str">
            <v>3.7.1.1</v>
          </cell>
          <cell r="B198" t="str">
            <v>ครูผู้ทรงคุณค่าแห่งแผ่นดิน ครั้งที่ 2 ระยะเวลา 2 เดือน 16 วัน (16 พฤษภาคม 2568 – 31 กรกฎาคม  2568)   จำนวน 1 อัตรา อัตราละ 17,000.-บาท จำนวนเงิน 42,500 บาท</v>
          </cell>
          <cell r="C198" t="str">
            <v>ศธ 04002/ว1526 ลว.10/4/2025 โอนครั้งที่ 408</v>
          </cell>
        </row>
        <row r="199">
          <cell r="A199" t="str">
            <v>3.7.1.2</v>
          </cell>
          <cell r="B199" t="str">
            <v>ครูผู้ทรงคุณค่าแห่งแผ่นดิน ครั้งที่ 3 ระยะเวลา 2 เดือน (สิงหาคม - กันยายน  2568)  จำนวน 1 อัตรา     อัตราละ 17,000.-บาท จำนวนเงิน 17,300 บาท</v>
          </cell>
          <cell r="C199" t="str">
            <v>ศธ 04002/ว3075 ลว.7/7/2025 โอนครั้งที่ 666</v>
          </cell>
        </row>
        <row r="203">
          <cell r="A203">
            <v>3.8</v>
          </cell>
          <cell r="B203" t="str">
            <v>กิจกรรมจัดหาบุคลากรสนับสนุนการปฏิบัติงานให้ราชการ (คืนครูสำหรับเด็กพิการ)</v>
          </cell>
          <cell r="C203" t="str">
            <v>20004 69 00154 00122</v>
          </cell>
        </row>
        <row r="204">
          <cell r="B204" t="str">
            <v xml:space="preserve"> งบรายจ่ายอื่น 6911500</v>
          </cell>
          <cell r="C204" t="str">
            <v>20004 3300 6300 5000001</v>
          </cell>
        </row>
        <row r="205">
          <cell r="A205" t="str">
            <v>3.8.1</v>
          </cell>
          <cell r="B205" t="str">
            <v xml:space="preserve">จ้างเหมาพี่เลี้ยงเด็กพิการ  จำนวน 36 อัตรา ครั้งที่ 1 (ตุลาคม 68 -ม.ค 69) ค่าจ้าง1,296,000 บาท </v>
          </cell>
          <cell r="C205" t="str">
            <v>ศธ 04002/ว47742 ลว 30 ตค 68 ครั้งที่ 34</v>
          </cell>
          <cell r="F205">
            <v>1296000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288000</v>
          </cell>
        </row>
        <row r="206">
          <cell r="A206" t="str">
            <v>3.8.1.1</v>
          </cell>
          <cell r="B206" t="str">
            <v>พี่เลี้ยงเด็กพิการอัตราจ้างชั่วคราวรายเดือน จำนวน 36 อัตรา ครั้งที่ 2 (เม.ย. - มิ.ย. 68) ค่าจ้าง 942,100.-บาท จัดสรรแผน 1 เม.ย. 68 30 อัตรา เหลือ 6 อัตรา</v>
          </cell>
        </row>
        <row r="208">
          <cell r="A208">
            <v>3.9</v>
          </cell>
          <cell r="B208" t="str">
            <v>กิจกรรมจัดหาบุคลากรสนับสนุนการปฏิบัติงานให้ราชการ (คืนครูสำหรับผู้จบการศึกษาขั้นพื้นฐาน)</v>
          </cell>
          <cell r="C208" t="str">
            <v>20004 69 00154 00153</v>
          </cell>
        </row>
        <row r="219">
          <cell r="B219" t="str">
            <v xml:space="preserve"> งบรายจ่ายอื่น 6911500</v>
          </cell>
          <cell r="C219" t="str">
            <v>20004 3300 6300 5000005</v>
          </cell>
        </row>
        <row r="221">
          <cell r="A221" t="str">
            <v>3.9.1</v>
          </cell>
          <cell r="B221" t="str">
            <v>ค่าจ้างบุคลากรปฏิบัติงานในสำนักงานเขตพื้นที่การศึกษาที่ขาดแคลน  จำนวน 4 อัตรา   ครั้งที่ 1  (ต.ค.68 - ม.ค 69 ) จำนวนเงิน 144,000.-บาท</v>
          </cell>
          <cell r="C221" t="str">
            <v>ศธ 04002/ว46527 ลว.14/ต.ค./2568 โอนครั้งที่ 3</v>
          </cell>
          <cell r="F221">
            <v>144000</v>
          </cell>
          <cell r="I221">
            <v>0</v>
          </cell>
          <cell r="J221">
            <v>0</v>
          </cell>
          <cell r="K221">
            <v>34548.379999999997</v>
          </cell>
          <cell r="L221">
            <v>0</v>
          </cell>
        </row>
        <row r="222">
          <cell r="A222" t="str">
            <v>3.9.1.1</v>
          </cell>
          <cell r="B222" t="str">
            <v>ค่าจ้างบุคลากรปฏิบัติงานในสำนักงานเขตพื้นที่การศึกษาที่ขาดแคลน จำนวน 4 อัตรา   ครั้งที่ 2  (เม.ย.68 - ก.ค 68) จำนวนเงิน 109,200.-บาท</v>
          </cell>
          <cell r="C222" t="str">
            <v>ศธ 04002/ว1307 ลว.28 มี.ค. 68 โอนครั้งที่ 378</v>
          </cell>
        </row>
        <row r="223">
          <cell r="A223" t="str">
            <v>3.9.1.2</v>
          </cell>
          <cell r="B223" t="str">
            <v>ค่าจ้างบุคลากรปฏิบัติงานในสำนักงานเขตพื้นที่การศึกษาที่ขาดแคลน จำนวน 4 อัตรา   ครั้งที่ 3  (ส.ค. 68 - ก.ย 68) จำนวนเงิน 68,600.-บาท</v>
          </cell>
          <cell r="C223" t="str">
            <v>ศธ 04002/ว41252 ลว.25 ก.ค. 68 โอนครั้งที่ 747</v>
          </cell>
        </row>
        <row r="224">
          <cell r="A224" t="str">
            <v>3.8.1.3</v>
          </cell>
          <cell r="B224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-885.73</v>
          </cell>
          <cell r="C224" t="str">
            <v>โอนเปลี่ยนแลง 1/68 ลว 25 ก.ย. 68</v>
          </cell>
        </row>
        <row r="226">
          <cell r="A226" t="str">
            <v>3.9.2</v>
          </cell>
          <cell r="B226" t="str">
            <v xml:space="preserve">ค่าจ้างครูรายเดือนแก้ไขปัญหาสถานศึกษาขาดแคลนครูขั้นวิกฤต ค่าจ้าง 15,000บาท จำนวน 24 อัตรา ครั้งที่ 1(ต.ค.68 - ม.ค 69) จำนวนเงิน 1,440,000.-บาท   </v>
          </cell>
          <cell r="C226" t="str">
            <v>ศธ 04002/ว46527 ลว.14/ต.ค./2568 โอนครั้งที่ 3</v>
          </cell>
          <cell r="F226">
            <v>1440000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345000</v>
          </cell>
        </row>
        <row r="227">
          <cell r="A227" t="str">
            <v>3.9.2.1</v>
          </cell>
          <cell r="B227" t="str">
            <v xml:space="preserve">ค่าจ้างครูรายเดือนแก้ไขปัญหาสถานศึกษาขาดแคลนครูขั้นวิกฤต ค่าจ้าง 15,000บาทจำนวน 24 อัตรา (รายเดิม 22 จ้างเหมา 2)ครั้งที่ 2  (เม.ย. - กค 67) จำนวนเงิน 1,440,000.-บาท </v>
          </cell>
          <cell r="C227" t="str">
            <v>ศธ 04002/ว1307 ลว.28 มี.ค. 68 โอนครั้งที่ 377</v>
          </cell>
        </row>
        <row r="228">
          <cell r="A228" t="str">
            <v>3.9.2.1</v>
          </cell>
          <cell r="B228" t="str">
    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3 (ส.ค. - ก.ย. 67) จำนวนเงิน 695,900.-บาท </v>
          </cell>
          <cell r="C228" t="str">
            <v>ศธ 04002/ว 41252 ลว.25 ก.ค. 68 โอนครั้งที่ 747</v>
          </cell>
        </row>
        <row r="229">
          <cell r="A229" t="str">
            <v>3.9.2.2</v>
          </cell>
          <cell r="B229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-2002.29</v>
          </cell>
          <cell r="C229" t="str">
            <v>โอนเปลี่ยนแลง 1/68 ลว 25 ก.ย. 68</v>
          </cell>
        </row>
        <row r="231">
          <cell r="A231" t="str">
            <v>3.9.3</v>
          </cell>
          <cell r="B231" t="str">
            <v>ค่าจ้างสำหรับโครงการครูคลังสมอง ครั้งที่ 1  ระยะเวลา     6 เดือน (ตุลาคม 2568 ถึง มีนาคม 2569) อัตราละ 15,000.-บาท 180,000 บาท</v>
          </cell>
          <cell r="C231" t="str">
            <v>ศธ 04002/ว47688 ลว. 30 ต.ค. 68 โอนครั้งที่ 30</v>
          </cell>
          <cell r="F231">
            <v>180000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30000</v>
          </cell>
          <cell r="L231">
            <v>0</v>
          </cell>
        </row>
        <row r="232">
          <cell r="A232" t="str">
            <v>3.9.3.1</v>
          </cell>
          <cell r="B232" t="str">
            <v>ค่าจ้างสำหรับโครงการครูคลังสมอง ครั้งที่ 2  ระยะเวลา  2 เดือน (เมษายน 2568 ถึง พฤษภาคม 2568) อัตราละ 15,000.-บาท  90,000 บาท</v>
          </cell>
          <cell r="C232" t="str">
            <v>ศธ 04002/ว1326 ลว. 31 มี.ค.68 โอนครั้งที่ 382</v>
          </cell>
        </row>
        <row r="233">
          <cell r="A233" t="str">
            <v>3.9.3.2</v>
          </cell>
          <cell r="B233" t="str">
            <v>ค่าจ้างสำหรับโครงการครูคลังสมอง ครั้งที่ 3  ระยะเวลา  4 เดือน (มิถุนายน 2568 ถึง กันยายน 2568) 3 อัตราละ 15,000.-บาท  180,000 บาท</v>
          </cell>
          <cell r="C233" t="str">
            <v>ศธ 04002/ว2337 ลว. 29 พ.ค.68 โอนครั้งที่ 544</v>
          </cell>
        </row>
        <row r="235">
          <cell r="A235">
            <v>3.1</v>
          </cell>
          <cell r="B235" t="str">
    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    </cell>
          <cell r="C235" t="str">
            <v>20004 69 00154 87195</v>
          </cell>
        </row>
        <row r="237">
          <cell r="A237">
            <v>1</v>
          </cell>
          <cell r="B237" t="str">
            <v xml:space="preserve"> งบรายจ่ายอื่น 6911500</v>
          </cell>
          <cell r="C237" t="str">
            <v>20004 3300 6300 5000007</v>
          </cell>
        </row>
        <row r="239">
          <cell r="A239" t="str">
            <v>3.10.1</v>
          </cell>
          <cell r="B239" t="str">
            <v xml:space="preserve">ค่าจ้างเหมาธุรการโรงเรียนรายเดิมจ้างต่อเนื่อง  อัตราละ 15,000.00 บาท จำนวน 32 อัตรา  ครั้งที่ 1  (ต.ค.68 - 31 มค 69) จำนวนเงิน 1,920,000.-บาท </v>
          </cell>
          <cell r="C239" t="str">
            <v>ศธ 04002/ว4543ลว.31/ต.ค./2023 โอนครั้งที่ 14</v>
          </cell>
          <cell r="F239">
            <v>1920000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465000</v>
          </cell>
        </row>
        <row r="240">
          <cell r="A240" t="str">
            <v>3.10.1.1</v>
          </cell>
          <cell r="B240" t="str">
            <v xml:space="preserve">ค่าจ้างธุรการโรงเรียนรายเดิมจ้างต่อเนื่อง  ค่าจ้าง 15,000.00 บาท จำนวน 32 อัตรา (รายเดิม 26 จ้างเหมา 6)ครั้งที่ 2  (เม.ย.68 - ก.ค 68) จำนวนเงิน 1,902,600.-บาท </v>
          </cell>
          <cell r="C240" t="str">
            <v>ศธ 04002/ว1328 ลว. 31 มี.ค. 68 โอนครั้งที่ 380</v>
          </cell>
        </row>
        <row r="241">
          <cell r="A241" t="str">
            <v>3.9.1.3</v>
          </cell>
          <cell r="B241" t="str">
            <v xml:space="preserve">ค่าจ้างธุรการโรงเรียนรายเดิมจ้างต่อเนื่อง  ค่าจ้าง 15,000.00 บาท จำนวน 32 อัตรา ครั้งที่ 3  (ส.ค.-ก.ย. 68) จำนวนเงิน 905,200.-บาท </v>
          </cell>
          <cell r="C241" t="str">
            <v>ศธ 04002/ว40806 ลว. 21 ก.ค. 68 โอนครั้งที่ 717</v>
          </cell>
        </row>
        <row r="242">
          <cell r="A242" t="str">
            <v>3.9.1.3</v>
          </cell>
          <cell r="B242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-2952.07</v>
          </cell>
          <cell r="C242" t="str">
            <v>โอนเปลี่ยนแลง 1/68 ลว 25 ก.ย. 68</v>
          </cell>
        </row>
        <row r="243">
          <cell r="A243" t="str">
            <v>3.10.2</v>
          </cell>
          <cell r="B243" t="str">
            <v>ค่าจ้างเหมาธุรการโรงเรียนรายเดิมจ้างต่อเนื่อง อัตราละ 9,000.-บาท  จำนวน 20 อัตรา ครั้งที่ 1  (ตค 68 -มีค 69) จำนวนเงิน  720,000.-บาท</v>
          </cell>
          <cell r="C243" t="str">
            <v>ศธ 04002/ว4236 ลว.25 ตค 67 โอนครั้งที่ 14</v>
          </cell>
          <cell r="F243">
            <v>720000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171000</v>
          </cell>
        </row>
        <row r="244">
          <cell r="A244" t="str">
            <v>3.10.2.1</v>
          </cell>
          <cell r="B244" t="str">
            <v>ค่าจ้างเหมาธุรการโรงเรียนรายเดิมจ้างต่อเนื่อง อัตราละ 9,000.-บาท  จำนวน 20 อัตรา ครั้งที่ 1  (เม.ย.68 -ก.ค 68) จำนวนเงิน  716,300.-บาท</v>
          </cell>
          <cell r="C244" t="str">
            <v>ศธ 04002/ว1328 ลว. 31 มี.ค. 68 โอนครั้งที่ 380</v>
          </cell>
        </row>
        <row r="245">
          <cell r="B245" t="str">
            <v>ค่าจ้างเหมาธุรการโรงเรียนรายเดิมจ้างต่อเนื่อง อัตราละ 9,000.-บาท  จำนวน 20 อัตรา ครั้งที่ 3  (ส.ค.-ก. 68) จำนวนเงิน  345,700.-บาท</v>
          </cell>
          <cell r="C245" t="str">
            <v>ศธ 04002/ว40806 ลว. 21 ก.ค. 68 โอนครั้งที่ 717</v>
          </cell>
        </row>
        <row r="246">
          <cell r="B246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-30031.1</v>
          </cell>
          <cell r="C246" t="str">
            <v>โอนเปลี่ยนแลง 1/68 ลว 25 ก.ย. 68</v>
          </cell>
        </row>
        <row r="247">
          <cell r="A247" t="str">
            <v>3.10.3</v>
          </cell>
          <cell r="B247" t="str">
            <v>ค่าจ้างนักการภารโรง ค่าจ้าง 9,000.-บาท จำนวน 63 อัตรา  ครั้งที่ 1  (ตค 68 - มค 69) จำนวนเงิน 2,268,000 บาท</v>
          </cell>
          <cell r="C247" t="str">
            <v>ศธ 04002/ว4236 ลว.25 ตค 67 โอนครั้งที่ 14</v>
          </cell>
          <cell r="F247">
            <v>2268000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522000</v>
          </cell>
        </row>
        <row r="248">
          <cell r="A248" t="str">
            <v>3.10.3.1</v>
          </cell>
          <cell r="B248" t="str">
            <v>ค่าจ้างเหมาบริการนักการภารโรง อัตราละ 9,000.-บาท จำนวน 63 อัตรา (รายเดิมจ้างชั่วคราว  14 อัตรา  จ้างเหมาบริการ 3 อัตรา งบกลางเดิม  43 อัตรา ทดแทนเกษียณ 3 อัตรา) จำนวนเงิน 2,108,100.-บาท</v>
          </cell>
          <cell r="C248" t="str">
            <v>ศธ 04002/ว1328 ลว. 31 มี.ค. 68 โอนครั้งที่ 380</v>
          </cell>
        </row>
        <row r="249">
          <cell r="A249" t="str">
            <v>3.10.3.2</v>
          </cell>
          <cell r="B249" t="str">
            <v>ค่าจ้างเหมาบริการนักการภารโรง อัตราละ 9,000.-บาท จำนวน 63 อัตรา ครั้งที่ 3 ระยะเวลา 2 เดือน (สิงหาคม 2568 - กันยายน 2568)  จำนวนเงิน 1,007,600.-บาท</v>
          </cell>
          <cell r="C249" t="str">
            <v>ศธ 04002/ว40806 ลว. 21 ก.ค. 68 โอนครั้งที่ 717</v>
          </cell>
        </row>
        <row r="250">
          <cell r="A250" t="str">
            <v>3.10.4</v>
          </cell>
          <cell r="B250" t="str">
            <v>นักการภารโรง กรณีทดแทนลูกจ้างประจำเกษียณอายุและว่างโดยเหตุอื่นระหว่างปี เมื่อสิ้นปีงบประมาณ พ.ศ. 2567 ครั้งที่ 1 ระยะเวลา      5 เดือน (พฤศจิกายน 2567 - มีนาคม 2568) จำนวน 3 อัตราๆละ 9000 บาท</v>
          </cell>
          <cell r="C250" t="str">
            <v>ศธ 04002/ว5486 ลว. 8 พย 67 โอนครั้งที่ 50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</row>
        <row r="252">
          <cell r="A252" t="str">
            <v>3.10.5</v>
          </cell>
          <cell r="B252" t="str">
            <v xml:space="preserve">พี่เลี้ยงเด็กพิการอัตราจ้างชั่วคราวรายเดือน จำนวน 36 อัตรา ครั้งที่ 3 (ก.ค. - ก.ย. 68) ค่าจ้าง 856,650.-บาท  36 อัตรา </v>
          </cell>
          <cell r="C252" t="str">
            <v>ศธ 04002/ว41586 ลว. 31 ก.ค. ครั้งที่ 792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</row>
        <row r="255">
          <cell r="A255">
            <v>2</v>
          </cell>
          <cell r="B255" t="str">
            <v xml:space="preserve"> งบรายจ่ายอื่น 6911500</v>
          </cell>
          <cell r="C255" t="str">
            <v>20004 31006100 5000027</v>
          </cell>
        </row>
        <row r="256">
          <cell r="A256" t="str">
            <v>3.11.2.1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A257" t="str">
            <v>3.11.2.2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</row>
        <row r="259">
          <cell r="A259">
            <v>3.12</v>
          </cell>
          <cell r="B259" t="str">
            <v xml:space="preserve">กิจกรรมการยกระดับคุณภาพการเรียนรู้ภาษาไทย  </v>
          </cell>
          <cell r="C259" t="str">
            <v>20004 69 96778 00000</v>
          </cell>
        </row>
        <row r="260">
          <cell r="B260" t="str">
            <v xml:space="preserve"> งบรายจ่ายอื่น 6911500</v>
          </cell>
          <cell r="C260" t="str">
            <v>20004 31006100 5000029</v>
          </cell>
        </row>
        <row r="261">
          <cell r="A261" t="str">
            <v>3.10.1</v>
          </cell>
          <cell r="B261" t="str">
            <v xml:space="preserve">ค่าใช้จ่ายในการเดินทางเข้าร่วมประชุมอบรมเชิงปฏิบัติการพัฒนาองค์ความรู้เพื่อเสริมสร้างศักยภาพการจัดการเรียนการสอนด้านการอ่านและการเขียนภาษาไทยสำหรับครูสอนภาษาไทย ชั้นประถมศึกษาปีที่ 5-6 ระหว่างวันที่ 29 เมษายน - 2 พฤษภาคม 2567  ณ โรงแรมเอเชียแอร์พอร์ท จังหวัดปทุมธานี </v>
          </cell>
          <cell r="C261" t="str">
            <v>ศธ 04002/ว2546 ลว 24 มิย 67 โอนครั้งที่ 152</v>
          </cell>
        </row>
        <row r="267">
          <cell r="A267">
            <v>4.0999999999999996</v>
          </cell>
          <cell r="B267" t="str">
            <v xml:space="preserve">กิจกรรมส่งเสริมกิจกรรมนักเรียนเพื่อเสริมสร้างคุณธรรม จริยธรรม และลักษณะที่พึงประสงค์ </v>
          </cell>
          <cell r="C267" t="str">
            <v>20004 69 5203900000</v>
          </cell>
        </row>
        <row r="268">
          <cell r="B268" t="str">
            <v>งบรายจ่ายอื่น 6911500</v>
          </cell>
          <cell r="C268" t="str">
            <v>20004 31006200 5000003</v>
          </cell>
        </row>
        <row r="269">
          <cell r="B269" t="str">
            <v>ค่าใช้จ่ายในการเดินทางสำหรับคณะทำงานและผู้เข้าร่วมการอบรมสัมมนาสภานักเรียน ระดับประเทศ ประจำปี 2566 "สภานักเรียน สพฐ. สานต่อแนวทางที่สร้างสรรค์เรียนรู้อย่างเท่าทัน มุ่งมันประชาธิปไตย"  ระหว่างวันที่ 9 – 14 มกราคม 2566 ณ โรงแรมเดอะพาลาสโซ กรุงเทพมหานคร</v>
          </cell>
          <cell r="C269" t="str">
            <v xml:space="preserve">ศธ 04002/ว2221 ลว. 5 มิย 2567 โอนครั้งที่ 86  </v>
          </cell>
        </row>
        <row r="270">
          <cell r="B270" t="str">
            <v xml:space="preserve">เข้าร่วมประชุมเชิงปฏิบัติการโครงการลูกเสือดิจิทัล เพื่อการศึกษาขั้นพื้นฐาน  ระหว่างวันที่ 15 - 18 กรกฎาคม 2567 ณ โรงแรมเดอะพาลาสโซ กรุงเทพมหานคร </v>
          </cell>
          <cell r="C270" t="str">
            <v>ศธ 04002/ว2796 ลว.2 ก.ค. 2567 โอนครั้งที่ 175</v>
          </cell>
        </row>
        <row r="271">
          <cell r="B271" t="str">
            <v>งบรายจ่ายอื่น 6911500</v>
          </cell>
          <cell r="C271" t="str">
            <v>20004 31006200 5000001</v>
          </cell>
        </row>
        <row r="272">
          <cell r="A272" t="str">
            <v>4.1.3</v>
          </cell>
          <cell r="B272" t="str">
            <v>ค่าใช้จ่ายดำเนินงานโครงการนักธุรกิจน้อยมีคุณธรรมนำสู่เศรษฐกิจสร้างสรรค์  รร ประชาธิปัตย์</v>
          </cell>
          <cell r="C272" t="str">
            <v>ศธ 04002/ว3577 ลว.15 ส.ค. 2567 โอนครั้งที่ 351</v>
          </cell>
        </row>
        <row r="274">
          <cell r="B274" t="str">
            <v xml:space="preserve">กิจกรรมส่งเสริมคุณธรรม จริยธรรมและคุณลักษณะอันพึงประสงค์และค่านิยมของชาติ            </v>
          </cell>
          <cell r="C274" t="str">
            <v>20004 69 86179 00000</v>
          </cell>
        </row>
        <row r="275">
          <cell r="B275" t="str">
            <v>งบรายจ่ายอื่น 6911500</v>
          </cell>
        </row>
        <row r="276">
          <cell r="A276" t="str">
            <v>4.2.1</v>
          </cell>
          <cell r="B276" t="str">
            <v xml:space="preserve">ค่าใช้จ่ายดำเนินงานโครงการโรงเรียนคุณธรรม สพฐ. เพื่อเป็นค่าใช้จ่ายในการเดินทางเข้าร่วมประชุมปฏิบัติการพัฒนาโรงเรียนในโครงการกองทุน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สมเด็จพระกนิษฐาธิราชเจ้ากรมสมเด็จพระเทพรัตนราชสุดาฯ สยามบรมราชกุมารี ระหว่างวันที่ 11 - 13 ธันวาคม 2565 ณ โรงแรมเอเชียแอร์พอร์ต จังหวัดปทุมธานี       </v>
          </cell>
          <cell r="C276" t="str">
            <v>ศธ 04002/ว58 ลว. 9 มค 66 โอนครั้งที่ 176</v>
          </cell>
          <cell r="F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</row>
        <row r="277">
          <cell r="A277" t="str">
            <v>4.2.2</v>
          </cell>
          <cell r="B277" t="str">
            <v xml:space="preserve">ค่าใช้จ่ายในการเดินทางเข้าร่วมประชุมปฏิบัติการจัดทำแผนขับเคลื่อนโครงการโรงเรียนคุณธรรม สพฐ. สำหรับทีมเคลื่อนที่เร็ว (Rovig  Team : RT) ประจำปีงบประมาณ พ.ศ. 2566  ระหว่างวันที่ 14 - 16 กรกฎาคม  2566 ณ โรงแรมเอวาน่า กรุงเทพมหานคร </v>
          </cell>
          <cell r="C277" t="str">
            <v>ศธ 04002/ว3099 ลว. 3 สค 66 โอนครั้งที่ 719</v>
          </cell>
          <cell r="F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81">
          <cell r="A281">
            <v>5</v>
          </cell>
          <cell r="B281" t="str">
            <v>โครงการโรงเรียนคุณภาพ</v>
          </cell>
          <cell r="C281" t="str">
            <v>20004 3300 B800</v>
          </cell>
        </row>
        <row r="282">
          <cell r="C282" t="str">
            <v>20004 3320 B800 2000000</v>
          </cell>
        </row>
        <row r="283">
          <cell r="B283" t="str">
            <v>งบลงทุน   69113xx</v>
          </cell>
        </row>
        <row r="286">
          <cell r="A286">
            <v>5.0999999999999996</v>
          </cell>
          <cell r="B286" t="str">
            <v xml:space="preserve">กิจกรรมขับเคลื่อนโรงเรียนคุณภาพ  </v>
          </cell>
          <cell r="C286" t="str">
            <v>20004 69 00132 00000</v>
          </cell>
        </row>
        <row r="287">
          <cell r="B287" t="str">
            <v>งบดำเนินงาน  69112xx</v>
          </cell>
          <cell r="C287" t="str">
            <v>20004 3320 B800 2000000</v>
          </cell>
        </row>
        <row r="288">
          <cell r="A288" t="str">
            <v>5.1.1</v>
          </cell>
          <cell r="B288" t="str">
            <v xml:space="preserve">ค่าใช้จ่ายในการบริหารจัดการประเมินความสามารถด้านการอ่านของผู้เรียน (RT) ชั้นประถมศึกษาปีที่ 1 และการประเมินคุณภาพผู้เรียน (NT) ชั้นประถมศึกษาปีที่ 3 ปีการศึกษา 2567 สำหรับโรงเรียนโครงการ 1 อำเภอ 1 โรงเรียนคุณภาพ      </v>
          </cell>
          <cell r="C288" t="str">
            <v>ศธ 04002/ว292 ลว. 24 ม.ค.68 โอนครั้งที่ 215</v>
          </cell>
          <cell r="F288">
            <v>0</v>
          </cell>
          <cell r="G288">
            <v>0</v>
          </cell>
          <cell r="H288">
            <v>0</v>
          </cell>
          <cell r="K288">
            <v>0</v>
          </cell>
          <cell r="L288">
            <v>0</v>
          </cell>
        </row>
        <row r="289">
          <cell r="A289" t="str">
            <v>5.1.2</v>
          </cell>
          <cell r="B289" t="str">
            <v xml:space="preserve">ค่าใช้จ่ายในการส่งเสริม สนับสนุน เตรียมความพร้อมและยกระดับคุณธรรมและความโปร่งใสในการดำเนินงานของสถานศึกษา </v>
          </cell>
          <cell r="C289" t="str">
            <v>ศธ 04002/</v>
          </cell>
          <cell r="F289">
            <v>0</v>
          </cell>
          <cell r="G289">
            <v>0</v>
          </cell>
          <cell r="H289">
            <v>0</v>
          </cell>
          <cell r="K289">
            <v>0</v>
          </cell>
          <cell r="L289">
            <v>0</v>
          </cell>
        </row>
        <row r="290">
          <cell r="A290" t="str">
            <v>5.1.1</v>
          </cell>
          <cell r="B290" t="str">
            <v xml:space="preserve">ค่าจ้างครูผู้สอนภาษาอังกฤษและภาษาจีน ภาคเรียนที่ 2 ปีการศึกษา 2568 ระยะเวลา  6  เดือน (ตค 68 - มีค 69)  จำนวน 4 อัตราเดือนละ 27,000.-บาท จำนวนเงิน 648,000.-บาท </v>
          </cell>
          <cell r="C290" t="str">
            <v>ศธ 04002/ว47396 ลว. 27 ต.ค.68 ครั้งที่ 16</v>
          </cell>
          <cell r="F290">
            <v>648000</v>
          </cell>
          <cell r="G290">
            <v>0</v>
          </cell>
          <cell r="H290">
            <v>0</v>
          </cell>
          <cell r="K290">
            <v>54000</v>
          </cell>
          <cell r="L290">
            <v>0</v>
          </cell>
        </row>
        <row r="291">
          <cell r="A291" t="str">
            <v>5.1.3.1</v>
          </cell>
          <cell r="B291" t="str">
            <v xml:space="preserve">ค่าจ้างครูผู้สอนภาษาอังกฤษและภาษาจีน ภาคเรียนที่ 1 ปีการศึกษา 2568  (ครั้งที่ 3) ระยะเวลา 3 เดือนๆละ27,000 บาท (กรกฎาคม - กันยายน 2568) จำนวนเงิน 162,000.-บาท </v>
          </cell>
          <cell r="C291" t="str">
            <v>ศธ 04002/ว3032 ลว. 3 ก.ค.68 ครั้งที่ 655</v>
          </cell>
        </row>
        <row r="292">
          <cell r="A292" t="str">
            <v>5.1.4</v>
          </cell>
          <cell r="B292" t="str">
            <v xml:space="preserve">ค่าใช้จ่ายในการเดินทางเข้าร่วมการอบรมเชิงปฏิบัติการขยายผลการพัฒนาสมรรถนะการใช้ปัญญาประดิษฐ์ (AI) ในการจัดการเรียนการสอน โรงเรียน 1 อำเภอ 1 โรงเรียนคุณภาพ ระหว่างวันที่ 22 – 24 พฤษภาคม 2568 ณ โรงแรมริเวอร์ไซด์ กรุงเทพมหานคร </v>
          </cell>
          <cell r="C292" t="str">
            <v>ศธ 04002/ว2318 ลว. 29 พ.ค.68 ครั้งที่ 534</v>
          </cell>
          <cell r="F292">
            <v>0</v>
          </cell>
          <cell r="G292">
            <v>0</v>
          </cell>
          <cell r="H292">
            <v>0</v>
          </cell>
          <cell r="K292">
            <v>0</v>
          </cell>
          <cell r="L292">
            <v>0</v>
          </cell>
        </row>
        <row r="293">
          <cell r="A293" t="str">
            <v>5.1.4.1</v>
          </cell>
          <cell r="B293" t="str">
            <v>ค่าใช้จ่ายในการเดินทางเข้าร่วมการอบรมเชิงปฏิบัติการพัฒนาศักยภาพครูด้านเทคโนโลยีดิจิทัลเพื่อการบริหารจัดการและการเรียนรู้  โครงการ 1 อำเภอ 1 โรงเรียนคุณภาพ ระหว่างวันที่ 21 – 28 สิงหาคม 2568 ณ โรงแรมเอวาน่า กรุงเทพมหานคร</v>
          </cell>
          <cell r="C293" t="str">
            <v>ศธ 04002/ว41899 ลว. 1 ส.ค.68 ครั้งที่ 806</v>
          </cell>
          <cell r="F293">
            <v>0</v>
          </cell>
          <cell r="G293">
            <v>0</v>
          </cell>
          <cell r="H293">
            <v>0</v>
          </cell>
          <cell r="K293">
            <v>0</v>
          </cell>
          <cell r="L293">
            <v>0</v>
          </cell>
        </row>
        <row r="294">
          <cell r="A294" t="str">
            <v>5.1.5</v>
          </cell>
          <cell r="B294" t="str">
            <v xml:space="preserve">ค่าใช้จ่ายในการพัฒนาสถานศึกษาตามแนวทางขับเคลื่อนการใช้แบบสะท้อนคุณภาพสถานศึกษา โครงการ 1 อำเภอ 1 โรงเรียนคุณภาพ      </v>
          </cell>
          <cell r="C294" t="str">
            <v>ศธ 04002/ว2519 ลว. 9 มิ.ย.68 ครั้งที่ 567</v>
          </cell>
          <cell r="F294">
            <v>0</v>
          </cell>
          <cell r="G294">
            <v>0</v>
          </cell>
          <cell r="H294">
            <v>0</v>
          </cell>
          <cell r="K294">
            <v>0</v>
          </cell>
          <cell r="L294">
            <v>0</v>
          </cell>
        </row>
        <row r="295">
          <cell r="A295" t="str">
            <v>5.1.6</v>
          </cell>
          <cell r="B295" t="str">
            <v xml:space="preserve">ค่าใช้จ่ายในการดำเนินการส่งเสริม สนับสนุน และยกระดับคุณภาพการจัดการศึกษาของสถานศึกษา  โครงการ 1 อำเภอ 1 โรงเรียนคุณภาพ      </v>
          </cell>
          <cell r="C295" t="str">
            <v>ศธ 04002/ว41380 ลว. 29 ก.ค.68 ครั้งที่ 760</v>
          </cell>
          <cell r="F295">
            <v>0</v>
          </cell>
          <cell r="G295">
            <v>0</v>
          </cell>
          <cell r="H295">
            <v>0</v>
          </cell>
          <cell r="K295">
            <v>0</v>
          </cell>
          <cell r="L295">
            <v>0</v>
          </cell>
        </row>
        <row r="296">
          <cell r="A296" t="str">
            <v>5.1.7</v>
          </cell>
          <cell r="B296" t="str">
            <v xml:space="preserve">ค่าใช้จ่ายในการเดินทางเข้าร่วมการอบรมเชิงปฏิบัติการพัฒนาสมรรถนะศึกษานิเทศก์ ผู้นำเทคโนโลยี เพื่อการบริหารจัดการและการเรียนรู้  โครงการ 1 อำเภอ 1 โรงเรียนคุณภาพ ระหว่างวันที่ 12 – 13 มิถุนายน 2568 ณ โรงแรมริเวอร์ไซด์ กรุงเทพมหานคร </v>
          </cell>
          <cell r="C296" t="str">
            <v>ศธ 04002/ว2721 ลว. 19 มิ.ย.68 ครั้งที่ 598</v>
          </cell>
          <cell r="F296">
            <v>0</v>
          </cell>
          <cell r="G296">
            <v>0</v>
          </cell>
          <cell r="H296">
            <v>0</v>
          </cell>
          <cell r="K296">
            <v>0</v>
          </cell>
          <cell r="L296">
            <v>0</v>
          </cell>
        </row>
        <row r="297">
          <cell r="A297" t="str">
            <v>5.1.8</v>
          </cell>
          <cell r="B297" t="str">
            <v xml:space="preserve">ค่าใช้จ่ายในการพัฒนาคุณภาพเชิงระบบที่สอดคล้องกับบริบทและประเด็นการพัฒนาที่ได้จากการใช้เครื่องมือแบบสะท้อนคุณภาพของสถานศึกษา โครการ 1 อำเภอ 1 โรงเรียนคุณภาพ </v>
          </cell>
          <cell r="C297" t="str">
            <v>ศธ 04002/ว41320  ลว. 25 ก.ค.68 ครั้งที่ 754</v>
          </cell>
          <cell r="F297">
            <v>0</v>
          </cell>
          <cell r="G297">
            <v>0</v>
          </cell>
          <cell r="H297">
            <v>0</v>
          </cell>
          <cell r="K297">
            <v>0</v>
          </cell>
          <cell r="L297">
            <v>0</v>
          </cell>
        </row>
        <row r="299">
          <cell r="A299">
            <v>5.2</v>
          </cell>
          <cell r="B299" t="str">
            <v>กิจกรรมการยกระดับคุณภาพการศึกษาเพื่อขับเคลื่อนโรงเรียนคุณภาพ</v>
          </cell>
          <cell r="C299" t="str">
            <v>20004 69 00133 00000</v>
          </cell>
        </row>
        <row r="301">
          <cell r="B301" t="str">
            <v>ครุภัณฑ์  สำนักงาน 120611</v>
          </cell>
        </row>
        <row r="302">
          <cell r="A302" t="str">
            <v>5.1.1</v>
          </cell>
          <cell r="B302" t="str">
            <v>โต๊ะเก้าอี้นักเรียน สำหรับนักเรียนประถมศึกษา</v>
          </cell>
          <cell r="C302" t="str">
            <v>ที่ ศธ 04087/ว49453/25 พย 68 ครั้งที่ 104</v>
          </cell>
        </row>
        <row r="303">
          <cell r="A303" t="str">
            <v>1)</v>
          </cell>
          <cell r="B303" t="str">
            <v>โรงเรียนวัดแสงสรรค์</v>
          </cell>
          <cell r="C303" t="str">
            <v>200043300B8003110429</v>
          </cell>
          <cell r="F303">
            <v>15000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</row>
        <row r="304">
          <cell r="A304" t="str">
            <v>5.1.2</v>
          </cell>
          <cell r="B304" t="str">
            <v>โต๊ะเก้าอี้นักเรียน สำหรับนักเรียนก่อนประถมศึกษา</v>
          </cell>
          <cell r="C304" t="str">
            <v>ที่ ศธ 04087/ว49453/25 พย 68 ครั้งที่ 104</v>
          </cell>
        </row>
        <row r="305">
          <cell r="A305" t="str">
            <v>1)</v>
          </cell>
          <cell r="B305" t="str">
            <v>โรงเรียนวัดจตุพิธวราวาส</v>
          </cell>
          <cell r="C305" t="str">
            <v>200043300B8003110430</v>
          </cell>
          <cell r="F305">
            <v>14000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8">
          <cell r="A308" t="str">
            <v>1)</v>
          </cell>
          <cell r="B308" t="str">
            <v>โรงเรียนชุมชนวัดพิชิตปิตยาราม</v>
          </cell>
          <cell r="C308" t="str">
            <v>200043300B8003110429</v>
          </cell>
        </row>
        <row r="309">
          <cell r="B309" t="str">
            <v>ครุภัณฑ์  งานบ้านงานครัว 120612</v>
          </cell>
          <cell r="C309">
            <v>120612</v>
          </cell>
        </row>
        <row r="310">
          <cell r="A310" t="str">
            <v>5.1.1</v>
          </cell>
          <cell r="B310" t="str">
            <v>โต๊ะเก้าอี้นักเรียน สำหรับนักเรียนประถมศึกษา</v>
          </cell>
        </row>
        <row r="311">
          <cell r="A311" t="str">
            <v>1)</v>
          </cell>
          <cell r="B311" t="str">
            <v>โรงเรียนชุมชนวัดพิชิตปิตยาราม</v>
          </cell>
          <cell r="C311" t="str">
            <v>200043300B8003110235</v>
          </cell>
        </row>
        <row r="312">
          <cell r="A312" t="str">
            <v>1)</v>
          </cell>
          <cell r="B312" t="str">
            <v>โรงเรียนชุมชนวัดพิชิตปิตยาราม</v>
          </cell>
          <cell r="C312" t="str">
            <v>200043300B8003110235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A313" t="str">
            <v>5.1.2</v>
          </cell>
          <cell r="B313" t="str">
            <v xml:space="preserve">เครื่องตัดหญ้า แบบเข็น </v>
          </cell>
          <cell r="C313" t="str">
            <v>ที่ ศธ 04087/ว5376/1 พย 67 ครั้งที่ 39</v>
          </cell>
        </row>
        <row r="317">
          <cell r="A317">
            <v>5.3</v>
          </cell>
          <cell r="B317" t="str">
            <v>กิจกรรมการยกระดับคุณภาพการศึกษาสำหรับโรงเรียนคุณภาพตามนโยบาย 1 อำเภอ 1 โรงเรียนคุณภาพ</v>
          </cell>
          <cell r="C317" t="str">
            <v>20004 69 00134 00000</v>
          </cell>
        </row>
        <row r="320">
          <cell r="B320" t="str">
            <v>ถังน้ำ แบบสเตนเลส ขนาดความจุ 2,000 ลิตร โรงเรียนวัดลาดสนุ่น</v>
          </cell>
        </row>
        <row r="333">
          <cell r="B333" t="str">
            <v>งบรายจ่ายอื่น   6911500</v>
          </cell>
          <cell r="C333" t="str">
            <v>20004 3100B600 5000001</v>
          </cell>
        </row>
        <row r="334">
          <cell r="A334" t="str">
            <v>5.1.1.1</v>
          </cell>
          <cell r="B334" t="str">
            <v>ค่าใช้จ่ายดำเนินโครงการโรงเรียนคุณภาพตามนโยบาย “1 อำเภอ 1 โรงเรียนคุณภาพ” ระหว่างวันที่ 29 – 31 มีนาคม 2567 ณ โรงแรมริเวอร์ไซด์ กรุงเทพมหานคร</v>
          </cell>
          <cell r="C334" t="str">
            <v>ศธ 04002/ว1964 ลว.23 พค 67 โอนครั้งที่ 42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 t="str">
            <v>5.1.1.2</v>
          </cell>
          <cell r="B335" t="str">
            <v xml:space="preserve">ค่าใช้จ่ายในการบริหารโครงการโรงเรียนคุณภาพ ตามนโยบาย “1 อำเภอ 1 โรงเรียนคุณภาพ”  </v>
          </cell>
          <cell r="C335" t="str">
            <v>ศธ 04002/ว2152 ลว.31 พค โอนครั้งที่ 78</v>
          </cell>
        </row>
        <row r="336">
          <cell r="A336" t="str">
            <v>5.1.1.3</v>
          </cell>
          <cell r="B336" t="str">
    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    </cell>
          <cell r="C336" t="str">
            <v>ศธ 04002/ว3401 ลว.6 ส.ค.2567 โอนครั้งที่ 289 กำหนดส่ง 31 สค 67</v>
          </cell>
        </row>
        <row r="342">
          <cell r="B342" t="str">
            <v xml:space="preserve"> โรงเรียนชุมชนบึงบา</v>
          </cell>
          <cell r="C342" t="str">
            <v>20004 3100610 3110xxx</v>
          </cell>
        </row>
        <row r="344">
          <cell r="A344" t="str">
            <v>5.1.2.2.1</v>
          </cell>
          <cell r="B344" t="str">
            <v>เครื่องเล่นสนามระดับก่อนประถมศึกษาแบบ4</v>
          </cell>
          <cell r="C344" t="str">
            <v>ศธ04002/ว1802 ลว.8 พค 67 โอนครั้งที่ 7</v>
          </cell>
        </row>
        <row r="345">
          <cell r="B345" t="str">
            <v>โอนกลับส่วนกลาง 3600</v>
          </cell>
          <cell r="C345" t="str">
            <v>ศธ 04002/ว1342 ลว. 3 เมย 66 โอนครั้งที่441</v>
          </cell>
        </row>
        <row r="346">
          <cell r="A346" t="str">
            <v>1)</v>
          </cell>
          <cell r="B346" t="str">
            <v>โรงเรียนธัญญสิทธิศิลป์</v>
          </cell>
          <cell r="C346" t="str">
            <v>200043100B6003111305</v>
          </cell>
        </row>
        <row r="347">
          <cell r="B347" t="str">
            <v>ผูกพัน ครบ 20 กค 67</v>
          </cell>
          <cell r="C347">
            <v>4100392547</v>
          </cell>
        </row>
        <row r="348">
          <cell r="B348" t="str">
            <v>โอนกลับส่วนกลาง</v>
          </cell>
          <cell r="C348" t="str">
            <v>ศธ04002/ว4285 ลว.13 กย 67 โอนครั้งที่ 401</v>
          </cell>
        </row>
        <row r="349">
          <cell r="B349" t="str">
            <v>เครื่องเล่นสนามระดับก่อนประถมศึกษาแบบ2</v>
          </cell>
          <cell r="C349" t="str">
            <v>ศธ04002/ว1802 ลว.8 พค 67 โอนครั้งที่ 7</v>
          </cell>
        </row>
        <row r="350">
          <cell r="B350" t="str">
            <v>โอนกลับส่วนกลาง</v>
          </cell>
          <cell r="C350" t="str">
            <v>ศธ04002/ว4285 ลว.13 กย 67 โอนครั้งที่ 401</v>
          </cell>
        </row>
        <row r="352">
          <cell r="B352" t="str">
            <v>ผูกพัน ครบ 26 กค 67</v>
          </cell>
          <cell r="C352">
            <v>4100394714</v>
          </cell>
        </row>
        <row r="353">
          <cell r="B353" t="str">
            <v>โรงเรียนวัดสุวรรณ</v>
          </cell>
        </row>
        <row r="354">
          <cell r="B354" t="str">
            <v>ผูกพัน ครบ 16 กค 67</v>
          </cell>
          <cell r="C354">
            <v>4100398104</v>
          </cell>
        </row>
        <row r="355">
          <cell r="A355" t="str">
            <v>3)</v>
          </cell>
          <cell r="B355" t="str">
            <v>โรงเรียนชุมชนประชานิกรอํานวยเวทย์</v>
          </cell>
          <cell r="C355" t="str">
            <v>200043100B6003111310</v>
          </cell>
        </row>
        <row r="357">
          <cell r="A357" t="str">
            <v>4)</v>
          </cell>
          <cell r="B357" t="str">
            <v>โรงเรียนวัดจุฬาจินดาราม</v>
          </cell>
          <cell r="C357" t="str">
            <v>200043100B6003111313</v>
          </cell>
        </row>
        <row r="359">
          <cell r="B359" t="str">
            <v>โต๊ะเก้าอี้นักเรียนระดับก่อนประถมศึกษา ชุดละ 1,400 บาท</v>
          </cell>
        </row>
        <row r="360">
          <cell r="B360" t="str">
            <v>โอนกลับส่วนกลาง</v>
          </cell>
          <cell r="C360" t="str">
            <v>ศธ04002/ว4285 ลว.13 กย 67 โอนครั้งที่ 401</v>
          </cell>
        </row>
        <row r="361">
          <cell r="A361" t="str">
            <v>1)</v>
          </cell>
          <cell r="B361" t="str">
            <v>โรงเรียนวัดอัยยิการาม</v>
          </cell>
          <cell r="C361" t="str">
            <v>200043100B6003111308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3">
          <cell r="A363" t="str">
            <v>2)</v>
          </cell>
          <cell r="B363" t="str">
            <v>โรงเรียนชุมชนประชานิกรอํานวยเวทย์</v>
          </cell>
          <cell r="C363" t="str">
            <v>200043100B6003111311</v>
          </cell>
        </row>
        <row r="364">
          <cell r="C364">
            <v>4100398158</v>
          </cell>
        </row>
        <row r="367">
          <cell r="A367" t="str">
            <v>5.1.2.2.4</v>
          </cell>
          <cell r="B367" t="str">
            <v xml:space="preserve">โต๊ะเก้าอี้นักเรียนระดับประถมศึกษา ชุดละ 1,500 บาท </v>
          </cell>
          <cell r="C367" t="str">
            <v>ศธ04002/ว1802 ลว.8 พค 67 โอนครั้งที่ 7</v>
          </cell>
        </row>
        <row r="368">
          <cell r="B368" t="str">
            <v xml:space="preserve">โอนกลับส่วนกลาง </v>
          </cell>
          <cell r="C368" t="str">
            <v>ศธ 04002/ว4285 ลว. 13 กย 67 โอนครั้งที่401</v>
          </cell>
        </row>
        <row r="369">
          <cell r="B369" t="str">
            <v>โรงเรียนวัดขุมแก้ว</v>
          </cell>
        </row>
        <row r="370">
          <cell r="B370" t="str">
            <v>ผูกพัน ครบ 18 มค 68</v>
          </cell>
          <cell r="C370">
            <v>0</v>
          </cell>
        </row>
        <row r="371">
          <cell r="B371" t="str">
            <v xml:space="preserve">ครุภัณฑ์พัฒนาทักษะ ระดับก่อนประถมศึกษา แบบ 3 </v>
          </cell>
        </row>
        <row r="374">
          <cell r="A374">
            <v>5.4</v>
          </cell>
          <cell r="B374" t="str">
    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    </cell>
          <cell r="C374" t="str">
            <v>20004 69 00135 00000</v>
          </cell>
        </row>
        <row r="379">
          <cell r="B379" t="str">
            <v>ผูกพัน  ครบ 12 มค 67</v>
          </cell>
          <cell r="C379">
            <v>4100547788</v>
          </cell>
        </row>
        <row r="384">
          <cell r="B384" t="str">
            <v xml:space="preserve">รายการก่อสร้างปรับปรุงซ่อมแซมอาคารเรียนอาคารประกอบและสิ่งก่อสร้างอื่นที่ชำรุดทรุดโทรมและที่ประสบอุบัติภัย </v>
          </cell>
        </row>
        <row r="394">
          <cell r="B394" t="str">
            <v>วัดศรีคัคณางค์</v>
          </cell>
        </row>
        <row r="396">
          <cell r="B396" t="str">
            <v xml:space="preserve">ห้องน้ำห้องส้วมนักเรียนหญิง 4 ที่/49 </v>
          </cell>
          <cell r="C396" t="str">
            <v>ศธ04002/ว5174 ลว.21 ตค 67 โอนครั้งที่4</v>
          </cell>
        </row>
        <row r="397">
          <cell r="B397" t="str">
            <v>โอนกลับส่วนกลาง หลังละ 27,200 บาท</v>
          </cell>
          <cell r="C397" t="str">
            <v>ศธ 04002/ว1912 ลว.7/05/2025 โอนครั้งที่ 462</v>
          </cell>
        </row>
        <row r="399">
          <cell r="B399" t="str">
            <v>ครบ  20 มีค 68</v>
          </cell>
        </row>
        <row r="400">
          <cell r="A400" t="str">
            <v>2)</v>
          </cell>
          <cell r="B400" t="str">
            <v>โรงเรียนวัดแสงสรรค์</v>
          </cell>
          <cell r="C400" t="str">
            <v>200043300B8003211260</v>
          </cell>
        </row>
        <row r="401">
          <cell r="B401" t="str">
            <v>ครบ  18 มิย 68</v>
          </cell>
          <cell r="C401">
            <v>4100555915</v>
          </cell>
        </row>
        <row r="402">
          <cell r="A402">
            <v>5.5</v>
          </cell>
          <cell r="B402" t="str">
            <v xml:space="preserve">กิจกรรมการบริหารจัดการโรงเรียนขนาดเล็ก </v>
          </cell>
          <cell r="C402" t="str">
            <v>20004 69 52010 00000</v>
          </cell>
        </row>
        <row r="403">
          <cell r="A403" t="str">
            <v>5.5.1</v>
          </cell>
          <cell r="B403" t="str">
            <v>งบดำเนินงาน   69112xx</v>
          </cell>
          <cell r="C403" t="str">
            <v>20004 3320 B800 2000000</v>
          </cell>
        </row>
        <row r="404">
          <cell r="A404" t="str">
            <v>5.5.1.1</v>
          </cell>
          <cell r="B404" t="str">
            <v xml:space="preserve">เพื่อสนับสนุนการดำเนินงานจัดทำแผนการบริหารจัดการโรงเรียนขนาดเล็ก ระยะ 3 ปี (ปีการศึกษา 2568 – 2570) </v>
          </cell>
          <cell r="C404" t="str">
            <v>ศธ 04002/ว5914 ลว.9 ธค 67 โอนครั้งที่ 109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A405" t="str">
            <v>5.5.1.2</v>
          </cell>
          <cell r="B405" t="str">
            <v>ค่าใช้จ่ายในการเดินทางเข้าร่วมการประชุมจัดทำแนวทางการจัดสรรงบประมาณสนับสนุนการเดินทางไปเรียนรวมของนักเรียน กรณีรวมหรือเลิกสถานศึกษาขั้นพื้นฐาน ระหว่างวันที่ 2 – 4 กรกฎาคม 2568 ณ ห้องประชุมสำนักนโยบายและแผนการศึกษาขั้นพื้นฐาน 1 สพฐ.</v>
          </cell>
          <cell r="C405" t="str">
            <v>ศธ 04002/ว2800 ลว.24 มิ.ย.68 โอนครั้งที่ 617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A406" t="str">
            <v>5.5.1.3</v>
          </cell>
          <cell r="B406" t="str">
            <v>ค่าใช้จ่ายในการเดินทางเข้าร่วมการประชุมจัดทำแผนบริหารโรงเรียนขนาดเล็กที่มีวิธีปฏิบัติที่เป็นเลิศ (Best Practice) ระหว่างวันที่ 23 – 24 กรกฎาคม 2568 ณ โรงแรมรอยัลซิตี้ กรุงเทพมหานคร</v>
          </cell>
          <cell r="C406" t="str">
            <v>ศธ 04002/ว41041 ลว.23 ก.ค.68 โอนครั้งที่ 729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A407" t="str">
            <v>5.1.8</v>
          </cell>
          <cell r="B407" t="str">
            <v>1. เพื่อสนับสนุนการบริหารจัดการโรงเรียนขนาดเล็ก จำนวน 42,500 บาท 6 ร.ร.ๆละ 3,000 บาท 7 ร.ร.ๆละ 3,500 บาท 2.เพื่อสนับสนุนการดำเนินงานสำหรับการพัฒนาคุณภาพการศึกษาของโรงเรียนขนาดเล็ก จำนวนเงิน 110,000.-บาท 2.1 สำหรับสถานศึกษา ร.ร.แสนจำหน่าย 45,000 บาท แสนชื่นปานนุกูล 35,000.-บาท  2.2 สำนักงานเขตพื้นที่ 30,000 บาท</v>
          </cell>
          <cell r="C407" t="str">
            <v>ศธ 04002/ว41933  ลว. 4 ส.ค.68 ครั้งที่ 816</v>
          </cell>
          <cell r="F407">
            <v>0</v>
          </cell>
          <cell r="G407">
            <v>0</v>
          </cell>
          <cell r="H407">
            <v>0</v>
          </cell>
          <cell r="K407">
            <v>0</v>
          </cell>
          <cell r="L407">
            <v>0</v>
          </cell>
        </row>
        <row r="420">
          <cell r="A420" t="str">
            <v>3)</v>
          </cell>
        </row>
        <row r="424">
          <cell r="A424">
            <v>6</v>
          </cell>
          <cell r="B424" t="str">
            <v>โครงการส่งเสริมการเรียนรู้ขั้นพื้นฐานทุกที่ทุกเวลา</v>
          </cell>
          <cell r="C424" t="str">
            <v>20004 3320 C100 2000000</v>
          </cell>
        </row>
        <row r="427">
          <cell r="A427">
            <v>6.1</v>
          </cell>
          <cell r="B427" t="str">
            <v>กิจกรรมพัฒนาระบบนิเวศทางด้านดิจิทัลเพื่อการเรียนรู้ขั้นพื้นฐาน</v>
          </cell>
          <cell r="C427" t="str">
            <v xml:space="preserve">20004 69 00131 00000             </v>
          </cell>
        </row>
        <row r="428">
          <cell r="A428" t="str">
            <v>รายจ่ายทุน</v>
          </cell>
          <cell r="B428" t="str">
            <v>งบดำเนินงาน   68112xx</v>
          </cell>
          <cell r="C428" t="str">
            <v>20004 3310 C100 2000000</v>
          </cell>
        </row>
        <row r="429">
          <cell r="A429" t="str">
            <v>6.1.1</v>
          </cell>
          <cell r="B429" t="str">
            <v xml:space="preserve">ค่าใช้จ่ายในการดำเนินการเช่าใช้อุปกรณ์การเรียนการสอนสำหรับครูและนักเรียน ภายใต้โครงการส่งเสริมการเรียนรู้ขั้นพื้นฐานทุกที่ทุกเวลา  ประจำปีงบประมาณ พ.ศ. 2568 </v>
          </cell>
          <cell r="C429" t="str">
            <v>ศธ 04002/ว41897 ลว.1 ส.ค. 68 โอนครั้งที่ 802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>
            <v>6.2</v>
          </cell>
          <cell r="B430" t="str">
            <v xml:space="preserve">กิจกรรมความมั่นคงปลอดภัยทางไซเบอร์และการคุ้มครองข้อมูลส่วนบุคคล         </v>
          </cell>
          <cell r="C430" t="str">
            <v xml:space="preserve">20004 69 00139 00000             </v>
          </cell>
        </row>
        <row r="431">
          <cell r="B431" t="str">
            <v>งบดำเนินงาน   69112xx</v>
          </cell>
          <cell r="C431" t="str">
            <v>20004 3320 C100 2000000</v>
          </cell>
        </row>
        <row r="432">
          <cell r="A432" t="str">
            <v>6.2.1</v>
          </cell>
          <cell r="B432" t="str">
            <v xml:space="preserve">ค่าใช้จ่ายในการเดินทางเข้าร่วมการประชุมเชิงปฏิบัติการพัฒนาบุคลากรด้านความมั่นคงปลอดภัยทางไซเบอร์ ระหว่างวันที่ 29 กรกฎาคม – 1 สิงหาคม 2568 ณ โรงแรมเอวาน่า กรุงเทพ โฮเทล แอนด์ คอนเวนชั่นเซ็นเตอร์ เขตบางนา กรุงเทพมหานคร </v>
          </cell>
          <cell r="C432" t="str">
            <v>ศธ 04002/ว40674 ลว.18 ก.ค. 68 โอนครั้งที่ 715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44">
          <cell r="A444">
            <v>1</v>
          </cell>
          <cell r="B444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C444" t="str">
            <v>20004 45002400</v>
          </cell>
        </row>
        <row r="446">
          <cell r="A446">
            <v>1.1000000000000001</v>
          </cell>
          <cell r="B446" t="str">
            <v xml:space="preserve">กิจกรรมการสนับสนุนค่าใช้จ่ายในการจัดการศึกษาขั้นพื้นฐาน </v>
          </cell>
          <cell r="C446" t="str">
            <v>20004 69 51993 00000</v>
          </cell>
        </row>
        <row r="447">
          <cell r="B447" t="str">
            <v xml:space="preserve"> งบเงินอุดหนุน 6911410</v>
          </cell>
          <cell r="C447" t="str">
            <v>20004 45002400</v>
          </cell>
        </row>
        <row r="448">
          <cell r="A448" t="str">
            <v>1.1.1</v>
          </cell>
          <cell r="B448" t="str">
            <v xml:space="preserve">เงินอุดหนุนทั่วไป รายการค่าใช้จ่ายในการจัดการศึกษาขั้นพื้นฐาน </v>
          </cell>
          <cell r="C448">
            <v>0</v>
          </cell>
        </row>
        <row r="449">
          <cell r="A449" t="str">
            <v>1.1.1.1</v>
          </cell>
          <cell r="B449" t="str">
            <v>เงินอุดหนุนทั่วไป รายการค่าใช้จ่ายในการจัดการศึกษาขั้นพื้นฐาน ภาคเรียนที่ 1/2567 70%  รหัสเจ้าของบัญชีย่อย 2000400000  จำนวน28,163,200‬.00 บาท</v>
          </cell>
          <cell r="C449" t="str">
            <v>ศธ 04002/ว1018 ลว.8/3/2024โอนครั้งที่ 209</v>
          </cell>
        </row>
        <row r="451">
          <cell r="A451" t="str">
            <v>1)</v>
          </cell>
          <cell r="B451" t="str">
            <v>ค่าหนังสือเรียน รหัสบัญชีย่อย 0022001/10,931,200</v>
          </cell>
          <cell r="C451" t="str">
            <v>20004 42002270 4100040</v>
          </cell>
        </row>
        <row r="453">
          <cell r="A453" t="str">
            <v>2)</v>
          </cell>
          <cell r="B453" t="str">
            <v>ค่าอุปกรณ์การเรียน รหัสบัญชีย่อย 0022002/3,421,000</v>
          </cell>
          <cell r="C453" t="str">
            <v>20004 42002270 4100117</v>
          </cell>
        </row>
        <row r="454">
          <cell r="A454" t="str">
            <v>3)</v>
          </cell>
          <cell r="B454" t="str">
            <v>ค่าเครื่องแบบนักเรียน รหัสบัญชีย่อย 0022003/6,461,500</v>
          </cell>
          <cell r="C454" t="str">
            <v>20004 42002270 4100194</v>
          </cell>
        </row>
        <row r="456">
          <cell r="A456" t="str">
            <v>4)</v>
          </cell>
          <cell r="B456" t="str">
            <v>ค่ากิจกรรมพัฒนาคุณภาพผู้เรียน รหัสบัญชีย่อย 0022004/2,636,400</v>
          </cell>
          <cell r="C456" t="str">
            <v>20005 42002270 4100271</v>
          </cell>
        </row>
        <row r="458">
          <cell r="A458" t="str">
            <v>5)</v>
          </cell>
          <cell r="B458" t="str">
            <v>ค่าจัดการเรียนการสอน รหัสบัญชีย่อย 0022005/4,713,100</v>
          </cell>
          <cell r="C458" t="str">
            <v>20006 42002270 4100348</v>
          </cell>
        </row>
        <row r="460">
          <cell r="A460" t="str">
            <v>1.1.1.2</v>
          </cell>
          <cell r="B460" t="str">
            <v>เงินอุดหนุนทั่วไป รายการค่าใช้จ่ายในการจัดการศึกษาขั้นพื้นฐาน รหัสเจ้าของบัญชีย่อย 2000400000</v>
          </cell>
        </row>
        <row r="461">
          <cell r="A461">
            <v>1</v>
          </cell>
          <cell r="B461" t="str">
            <v xml:space="preserve"> ภาคเรียนที่ 2/2568 70%  จำนวน 37,488,985.00  บาท</v>
          </cell>
          <cell r="C461" t="str">
            <v>ศธ 04002/ว47248 ลว.22/ต.ค./2025 โอนครั้งที่ 13</v>
          </cell>
        </row>
        <row r="462">
          <cell r="A462">
            <v>2</v>
          </cell>
          <cell r="B462" t="str">
            <v xml:space="preserve"> ภาคเรียนที่ 2/2567 30% จำนวน 14,453,317‬.00 บาท</v>
          </cell>
          <cell r="C462" t="str">
            <v>ศธ 04002/ว5976 ลว.12/ธ.ค./2024 โอนครั้งที่ 121</v>
          </cell>
        </row>
        <row r="463">
          <cell r="A463">
            <v>3</v>
          </cell>
          <cell r="B463" t="str">
            <v xml:space="preserve"> ภาคเรียนที่ 1/2568 70%  จำนวน 40,209,500‬.00 บาท</v>
          </cell>
          <cell r="C463" t="str">
            <v>ศธ 04002/ว799 ลว.27/ก.พ./2025 โอนครั้งที่ 291</v>
          </cell>
        </row>
        <row r="464">
          <cell r="A464">
            <v>3</v>
          </cell>
          <cell r="B464" t="str">
            <v xml:space="preserve"> ภาคเรียนที่ 1/2568 70% (เพิ่มเติม) จำนวน 17,256,205‬.00 บาท</v>
          </cell>
          <cell r="C464" t="str">
            <v>ศธ 04002/ว1268 ลว.26/มี.ค./2025 โอนครั้งที่ 363</v>
          </cell>
        </row>
        <row r="465">
          <cell r="A465" t="str">
            <v>1)</v>
          </cell>
          <cell r="B465" t="str">
            <v>ค่าจัดการเรียนการสอน รหัสบัญชีย่อย 0024315/26,075,110</v>
          </cell>
          <cell r="C465" t="str">
            <v>20006 45002400 4100005</v>
          </cell>
          <cell r="F465">
            <v>26075110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26075110</v>
          </cell>
        </row>
        <row r="466">
          <cell r="A466" t="str">
            <v>2)</v>
          </cell>
          <cell r="B466" t="str">
            <v>ค่าอุปกรณ์การเรียน รหัสบัญชีย่อย 0024084/4,262,515</v>
          </cell>
          <cell r="C466" t="str">
            <v>20004 45002400 4100002</v>
          </cell>
          <cell r="F466">
            <v>4262515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4262515</v>
          </cell>
        </row>
        <row r="468">
          <cell r="A468" t="str">
            <v>3)</v>
          </cell>
          <cell r="B468" t="str">
            <v>ค่ากิจกรรมพัฒนาคุณภาพผู้เรียน รหัสบัญชีย่อย 0024238/7,151,360</v>
          </cell>
          <cell r="C468" t="str">
            <v>20005 45002400 4100004</v>
          </cell>
          <cell r="F468">
            <v>7151360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7151360</v>
          </cell>
        </row>
        <row r="469">
          <cell r="A469" t="str">
            <v>4)</v>
          </cell>
          <cell r="B469" t="str">
            <v xml:space="preserve">ค่าหนังสือเรียน รหัสบัญชีย่อย  0024007  (9558600+4101457    </v>
          </cell>
          <cell r="C469" t="str">
            <v>20006 45002400 4100040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</row>
        <row r="470">
          <cell r="A470" t="str">
            <v>5)</v>
          </cell>
          <cell r="B470" t="str">
            <v>ค่าเครื่องแบบนักเรียน   รหัสบัญชีย่อย 0024162      (5629900+2417600)</v>
          </cell>
          <cell r="C470" t="str">
            <v>20007 45002400 4100194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</row>
        <row r="471">
          <cell r="C471" t="str">
            <v xml:space="preserve">ศธ 04002/ว5681 ลว.20/12/2023 โอนครั้งที่ 99 จำนวน13,680,740‬.00บาท </v>
          </cell>
        </row>
        <row r="472">
          <cell r="A472" t="str">
            <v>1)</v>
          </cell>
          <cell r="B472" t="str">
            <v>ค่าอุปกรณ์การเรียน รหัสบัญชีย่อย 0022002/1745120</v>
          </cell>
          <cell r="C472" t="str">
            <v>20004 42002270 4100117</v>
          </cell>
        </row>
        <row r="475">
          <cell r="A475" t="str">
            <v>2)</v>
          </cell>
          <cell r="B475" t="str">
            <v>ค่ากิจกรรมพัฒนาคุณภาพผู้เรียน รหัสบัญชีย่อย 0022004/2379548</v>
          </cell>
          <cell r="C475" t="str">
            <v>20005 42002270 4100271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3)</v>
          </cell>
          <cell r="B476" t="str">
            <v>ค่าจัดการเรียนการสอน รหัสบัญชีย่อย 0022005/9556072</v>
          </cell>
          <cell r="C476" t="str">
            <v>20006 42002270 4100348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1.1.1.4</v>
          </cell>
          <cell r="B477" t="str">
            <v xml:space="preserve">เงินอุดหนุนทั่วไป รายการค่าใช้จ่ายในการจัดการศึกษาขั้นพื้นฐาน   รหัสเจ้าของบัญชีย่อย 2000400000     </v>
          </cell>
        </row>
        <row r="478">
          <cell r="B478" t="str">
            <v>เงินอุดหนุนทั่วไป รายการค่าใช้จ่ายในการจัดการศึกษาขั้นพื้นฐาน ภาคเรียนที่ 1/2568  รหัสเจ้าของบัญชีย่อย 2000400000     จำนวน 5,382,707.00  บาท</v>
          </cell>
        </row>
        <row r="479">
          <cell r="B479" t="str">
            <v>เงินอุดหนุนทั่วไป รายการค่าใช้จ่ายในการจัดการศึกษาขั้นพื้นฐาน ภาคเรียนที่ 1/2568 30%  รหัสเจ้าของบัญชีย่อย 2000400000     จำนวน 23,354,968‬.00   บาท</v>
          </cell>
        </row>
        <row r="480">
          <cell r="A480" t="str">
            <v>1)</v>
          </cell>
          <cell r="B480" t="str">
            <v xml:space="preserve">ค่าหนังสือเรียน  รหัสกิจกรรมย่อย 0024007 </v>
          </cell>
          <cell r="C480" t="str">
            <v>20004450024004100037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</row>
        <row r="481">
          <cell r="A481" t="str">
            <v>1.1)</v>
          </cell>
          <cell r="B481" t="str">
            <v>ค่าหนังสือเรียน 993,703 รหัสกิจกรรมย่อย 0024007 1/2568 70%</v>
          </cell>
          <cell r="C481" t="str">
            <v xml:space="preserve">ศธ 04002/ว2992 ลว.2 กค 68 โอนครั้งที่ 647 </v>
          </cell>
        </row>
        <row r="482">
          <cell r="A482" t="str">
            <v>1.2)</v>
          </cell>
          <cell r="B482" t="str">
            <v>ค่าหนังสือเรียน 5,592,137.00  รหัสกิจกรรมย่อย 0024007 1/2568 30%</v>
          </cell>
          <cell r="C482" t="str">
            <v>ศธ 04002/ว40516 ลว.16 กค 68 โอนครั้งที่ 695</v>
          </cell>
        </row>
        <row r="483">
          <cell r="A483" t="str">
            <v>2)</v>
          </cell>
          <cell r="B483" t="str">
            <v>ค่าอุปกรณ์การเรียนรหัสบัญชีย่อย 0024084</v>
          </cell>
          <cell r="C483" t="str">
            <v>20004450024004100114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A484" t="str">
            <v>2.1)</v>
          </cell>
          <cell r="B484" t="str">
            <v>ค่าอุปกรณ์การเรียน 136,000บาท 1/2568 70%</v>
          </cell>
          <cell r="C484" t="str">
            <v xml:space="preserve">ศธ 04002/ว2992 ลว.2 กค 68 โอนครั้งที่ 647 </v>
          </cell>
        </row>
        <row r="485">
          <cell r="A485" t="str">
            <v>2.2)</v>
          </cell>
          <cell r="B485" t="str">
            <v>ค่าอุปกรณ์การเรียน 1,741,585.00 บาท 1/2568 30%</v>
          </cell>
          <cell r="C485" t="str">
            <v>ศธ 04002/ว40516 ลว.16 กค 68 โอนครั้งที่ 695</v>
          </cell>
        </row>
        <row r="486">
          <cell r="A486" t="str">
            <v>3)</v>
          </cell>
          <cell r="B486" t="str">
            <v>ค่าเครื่องแบบนักเรียน รหัสบัญชีย่อย 0024162</v>
          </cell>
          <cell r="C486" t="str">
            <v>20004450024004100191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</row>
        <row r="487">
          <cell r="A487" t="str">
            <v>3.1)</v>
          </cell>
          <cell r="B487" t="str">
            <v>ค่าเครื่องแบบนักเรียน รหัสบัญชีย่อย 0024162/477,100 1/2568 70%</v>
          </cell>
          <cell r="C487" t="str">
            <v xml:space="preserve">ศธ 04002/ว2992 ลว.2 กค 68 โอนครั้งที่ 647 </v>
          </cell>
        </row>
        <row r="488">
          <cell r="A488" t="str">
            <v>3.2)</v>
          </cell>
          <cell r="B488" t="str">
            <v>ค่าเครื่องแบบนักเรียน รหัสบัญชีย่อย 0024162/3,283,175.00  1/2568 30%</v>
          </cell>
          <cell r="C488" t="str">
            <v>ศธ 04002/ว40516 ลว.16 กค 68 โอนครั้งที่ 695</v>
          </cell>
        </row>
        <row r="490">
          <cell r="A490" t="str">
            <v>4)</v>
          </cell>
          <cell r="B490" t="str">
            <v>ค่ากิจกรรมพัฒนาคุณภาพผู้เรียน รหัสบัญชีย่อย 0024238</v>
          </cell>
          <cell r="C490" t="str">
            <v>20004450024004100268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</row>
        <row r="491">
          <cell r="A491" t="str">
            <v>4.1)</v>
          </cell>
          <cell r="B491" t="str">
            <v>ค่ากิจกรรมพัฒนาคุณภาพผู้เรียน รหัสบัญชีย่อย 0024238/274,882 1/2568 70%</v>
          </cell>
          <cell r="C491" t="str">
            <v xml:space="preserve">ศธ 04002/ว2992 ลว.2 กค 68 โอนครั้งที่ 647 </v>
          </cell>
        </row>
        <row r="492">
          <cell r="A492" t="str">
            <v>4.2)</v>
          </cell>
          <cell r="B492" t="str">
            <v>ค่ากิจกรรมพัฒนาคุณภาพผู้เรียน รหัสบัญชีย่อย 0024238/2,511,517.00  1/2568 30%</v>
          </cell>
          <cell r="C492" t="str">
            <v>ศธ 04002/ว40516 ลว.16 กค 68 โอนครั้งที่ 695</v>
          </cell>
        </row>
        <row r="493">
          <cell r="A493" t="str">
            <v>5)</v>
          </cell>
          <cell r="B493" t="str">
            <v>ค่าจัดการเรียนการสอน รหัสบัญชีย่อย 0024315</v>
          </cell>
          <cell r="C493" t="str">
            <v>20004450024004100345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</row>
        <row r="494">
          <cell r="A494" t="str">
            <v>5.1)</v>
          </cell>
          <cell r="B494" t="str">
            <v>ค่าจัดการเรียนการสอน รหัสบัญชีย่อย 0024315/3,501,022 บาท 1/2568 70%</v>
          </cell>
          <cell r="C494" t="str">
            <v xml:space="preserve">ศธ 04002/ว2992 ลว.2 กค 68 โอนครั้งที่ 647 </v>
          </cell>
        </row>
        <row r="495">
          <cell r="A495" t="str">
            <v>5.2)</v>
          </cell>
          <cell r="B495" t="str">
            <v>ค่าจัดการเรียนการสอน รหัสบัญชีย่อย 0024315/10,226,554.00  บาท 1/2568 30%</v>
          </cell>
          <cell r="C495" t="str">
            <v>ศธ 04002/ว40516 ลว.16 กค 68 โอนครั้งที่ 695</v>
          </cell>
        </row>
        <row r="507">
          <cell r="A507" t="str">
            <v>1.1.2</v>
          </cell>
          <cell r="B507" t="str">
    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    </cell>
        </row>
        <row r="508">
          <cell r="A508" t="str">
            <v>1.1.2.1</v>
          </cell>
          <cell r="B508" t="str">
            <v>เงินอุดหนุนทั่วไป รายการค่าใช้จ่ายในการจัดการศึกษาขั้นพื้นฐาน  สำหรับการจัดการศึกษาโดยครอบครัวและสถานประกอบการ 3,514,521 บาท</v>
          </cell>
          <cell r="C508" t="str">
            <v>ศธ 04002/ว5969 ลว.11/12/2024 โอนครั้งที่ 117</v>
          </cell>
        </row>
        <row r="509">
          <cell r="B509" t="str">
            <v xml:space="preserve">ภาคเรียนที่ 2/2567 สำหรับการจัดการศึกษาโดยครอบครัวและสถานประกอบการ  จำนวน 3 รายการ </v>
          </cell>
        </row>
        <row r="510">
          <cell r="A510" t="str">
            <v>1)</v>
          </cell>
          <cell r="B510" t="str">
            <v>ค่าอุปกรณ์การเรียน รหัสบัญชีย่อย 0024084/123,230/</v>
          </cell>
          <cell r="C510" t="str">
            <v>20004 45002400 4100117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</row>
        <row r="512">
          <cell r="A512" t="str">
            <v>2)</v>
          </cell>
          <cell r="B512" t="str">
            <v>ค่ากิจกรรมพัฒนาคุณภาพผู้เรียน รหัสบัญชีย่อย 0024238 /245,485</v>
          </cell>
          <cell r="C512" t="str">
            <v>20004 45002400 4100271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</row>
        <row r="514">
          <cell r="A514" t="str">
            <v>3)</v>
          </cell>
          <cell r="B514" t="str">
            <v>ค่าจัดกิจกรรมการเรียนการสอน รหัสบัญชีย่อย 0024315/3,145,806</v>
          </cell>
          <cell r="C514" t="str">
            <v>20004 45002400 4100348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</row>
        <row r="516">
          <cell r="A516" t="str">
            <v>1.1.2.2</v>
          </cell>
          <cell r="B516" t="str">
            <v xml:space="preserve">เงินอุดหนุนทั่วไป รายการค่าใช้จ่ายในการจัดการศึกษาขั้นพื้นฐาน ภาคเรียนที่ 1/2567  รหัสเจ้าของบัญชีย่อย 2000400000     ภาคเรียนที่ 1/2567 สำหรับการจัดการศึกษาขั้นพื้นฐานโดยครอบครัวและสถานประกอบการ  จำนวน  5 รายการ  จำนวนเงิน 4,875,143‬.00 บาท </v>
          </cell>
        </row>
        <row r="517">
          <cell r="A517" t="str">
            <v>1.1.2.2.1</v>
          </cell>
          <cell r="B517" t="str">
            <v>หนังสือเรียน รหัสบัญชีย่อย 0022001</v>
          </cell>
          <cell r="C517" t="str">
            <v>20004 42002200 4100037</v>
          </cell>
        </row>
        <row r="518">
          <cell r="A518" t="str">
            <v>1.1.2.2.2</v>
          </cell>
          <cell r="B518" t="str">
            <v>ค่าอุปกรณ์การเรียน รหัสบัญชีย่อย 0022002</v>
          </cell>
          <cell r="C518" t="str">
            <v>20004 42002200 4100114</v>
          </cell>
        </row>
        <row r="519">
          <cell r="A519" t="str">
            <v>1.1.2.2.3</v>
          </cell>
          <cell r="B519" t="str">
            <v>ค่าเครื่องแบบนักเรียน รหัสบัญชีย่อย 0022003</v>
          </cell>
          <cell r="C519" t="str">
            <v>20004 42002200 4100191</v>
          </cell>
        </row>
        <row r="520">
          <cell r="A520" t="str">
            <v>1.1.2.2.4</v>
          </cell>
          <cell r="B520" t="str">
            <v>ค่ากิจกรรมพัฒนาคุณภาพผู้เรียน รหัสบัญชีย่อย 0022004</v>
          </cell>
          <cell r="C520" t="str">
            <v>20005 42002200 4100268</v>
          </cell>
        </row>
        <row r="521">
          <cell r="A521" t="str">
            <v>1.1.2.2.5</v>
          </cell>
          <cell r="B521" t="str">
            <v>ค่าจัดการเรียนการสอน รหัสบัญชีย่อย 0022005</v>
          </cell>
          <cell r="C521" t="str">
            <v>20006 42002200 4100345</v>
          </cell>
        </row>
        <row r="522">
          <cell r="A522" t="str">
            <v>1.1.2.2</v>
          </cell>
          <cell r="B522" t="str">
            <v xml:space="preserve">งบเงินอุดหนุน เงินอุดหนุนทั่วไป รายการค่าใช้จ่ายในการจัดการศึกษาขั้นพื้นฐาน  รายการค่าเครื่องแบบนักเรียน สำหรับจัดสรรงบประมาณให้กับนักเรียนผู้ที่ได้รับการสนับสนุนงบประมาณ  ค่าเครื่องแบบนักเรียน (เพิ่มเติม) </v>
          </cell>
          <cell r="C522" t="str">
            <v>ศธ 04002/ว5898 ลว.6/12/2024 โอนครั้งที่ 5</v>
          </cell>
        </row>
        <row r="523">
          <cell r="A523" t="str">
            <v>1.1.2.2.1</v>
          </cell>
          <cell r="B523" t="str">
            <v>ค่าเครื่องแบบนักเรียน รหัสบัญชีย่อย 0022003</v>
          </cell>
          <cell r="C523" t="str">
            <v>20004 42002200 4100191</v>
          </cell>
        </row>
        <row r="524">
          <cell r="A524" t="str">
            <v>1.1.3</v>
          </cell>
          <cell r="B524" t="str">
            <v>เงินอุดหนุนทั่วไป รายการค่าใช้จ่ายในการจัดการศึกษาขั้นพื้นฐาน (ปัจจัยพื้นฐานสำหรับนักเรียนยากจน)</v>
          </cell>
          <cell r="C524" t="str">
            <v>20004450024004100348</v>
          </cell>
        </row>
        <row r="525">
          <cell r="I525">
            <v>0</v>
          </cell>
          <cell r="J525">
            <v>0</v>
          </cell>
        </row>
        <row r="526">
          <cell r="A526" t="str">
            <v>1.1.3.1</v>
          </cell>
          <cell r="B526" t="str">
            <v xml:space="preserve">รายการค่าจัดการเรียนการสอน (ปัจจัยพื้นฐานนักเรียนยากจน) รหัสเจ้าของบัญชีย่อย 2000400000 บัญย่อย 0022005 ระดับประถมศึกษา รายละ 500.-บาท จำนวน 746 ราย จำนวนเงิน 373,000.00 บาท ระดับมัธยมศึกษาตอนต้น รายละ 1,500.-บาท จำนวน 226 ราย จำนวนเงิน 339,000.00 บาท รวมเป็นเงินทั้งสิ้น 712,000‬.00 บาท </v>
          </cell>
          <cell r="C526" t="str">
            <v>ศธ 04002/ว307 ลว.27 ม.ค.68 โอนครั้งที่ 222</v>
          </cell>
          <cell r="F526">
            <v>0</v>
          </cell>
          <cell r="G526">
            <v>0</v>
          </cell>
          <cell r="H526">
            <v>0</v>
          </cell>
          <cell r="K526">
            <v>0</v>
          </cell>
          <cell r="L526">
            <v>0</v>
          </cell>
        </row>
        <row r="528">
          <cell r="B528" t="str">
            <v>โอนกลับคืนส่วนกลาง(450024004100348) 9,500.-บาท</v>
          </cell>
        </row>
        <row r="531">
          <cell r="A531" t="str">
            <v>1.1.3.2</v>
          </cell>
          <cell r="B531" t="str">
            <v xml:space="preserve">รายการค่าจัดการเรียนการสอน (ปัจจัยพื้นฐานนักเรียนยากจน) </v>
          </cell>
          <cell r="C531" t="str">
            <v xml:space="preserve">20004 42002200 4100345 </v>
          </cell>
        </row>
        <row r="532">
          <cell r="A532" t="str">
            <v>1.1.3.2.1</v>
          </cell>
        </row>
        <row r="534">
          <cell r="I534">
            <v>0</v>
          </cell>
          <cell r="J534">
            <v>0</v>
          </cell>
        </row>
        <row r="548"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F551">
            <v>0</v>
          </cell>
        </row>
        <row r="553">
          <cell r="A553">
            <v>2</v>
          </cell>
          <cell r="B553" t="str">
            <v xml:space="preserve">โครงการพัฒนาสื่อและเทคโนโลยีสารสนเทศเพื่อการศึกษา </v>
          </cell>
          <cell r="C553" t="str">
            <v xml:space="preserve">20004 4520 4900 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B554" t="str">
            <v xml:space="preserve"> งบดำเนินงาน 69112xx</v>
          </cell>
          <cell r="C554" t="str">
            <v>20004 4520 04900 2000000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B555" t="str">
            <v xml:space="preserve"> งบลงทุน 6911310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A556">
            <v>2.1</v>
          </cell>
          <cell r="B556" t="str">
            <v xml:space="preserve">กิจกรรมการส่งเสริมการจัดการศึกษาทางไกล </v>
          </cell>
          <cell r="C556" t="str">
            <v>20004 69 86184 00000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A557" t="str">
            <v>2.1.1</v>
          </cell>
          <cell r="B557" t="str">
            <v xml:space="preserve"> งบดำเนินงาน 69112xx</v>
          </cell>
          <cell r="C557" t="str">
            <v xml:space="preserve">20004 4520 4900 2000000 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A558" t="str">
            <v>2.1.1.1</v>
          </cell>
          <cell r="B558" t="str">
            <v xml:space="preserve">1. ค่าใช้จ่ายในการซ่อมบำรุงชุดอุปกรณ์ (DLTV) โรงเรียนที่จัดการเรียนการสอนโดยใช้การศึกษาทางไกลผ่านดาวเทียม (DLTV) ประจำปีงบประมาณ พ.ศ. 2565 จำนวนเงิน 10,000.-บาท (หนึ่งหมื่นบาทถ้วน)           2.ค่าใช้จ่ายในการพัฒนาคุณภาพการศึกษาด้วยเทคโนโลยีการศึกษาทางไกล (DLTV)  ประจำปีงบประมาณ พ.ศ. 2568 จำนวนเงิน 25,000‬.-บาท (สองหมื่นห้าพันบาทถ้วน) </v>
          </cell>
          <cell r="C558" t="str">
            <v>ศธ 04002/ว72 ลว.7  มค 68 โอนครั้งที่ 174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</row>
        <row r="559">
          <cell r="A559" t="str">
            <v>2.1.1.2</v>
          </cell>
          <cell r="B559" t="str">
            <v>ค่าใช้จ่ายในการเดินทางเข้าร่วมการประชุมเชิงปฏิบัติการเพื่อขับเคลื่อนโครงการยกระดับคุณภาพการศึกษาด้วยเทคโนโลยีการศึกษาทางไกลผ่านดาวเทียม DLTV ประจำปีงบประมาณ พ.ศ. 2568 สำนักงานคณะกรรมการการศึกษาขั้นพื้นฐาน ระหว่างวันที่ 2-3 เมษายน 2568 ณ โรงแรมบางกอกพาเลส กรุงเทพมหานคร</v>
          </cell>
          <cell r="C559" t="str">
            <v>ศธ 04002/ว1247 ลว.26  มค 68 โอนครั้งที่ 362</v>
          </cell>
          <cell r="F559">
            <v>0</v>
          </cell>
          <cell r="G559">
            <v>0</v>
          </cell>
          <cell r="H559">
            <v>0</v>
          </cell>
          <cell r="K559">
            <v>0</v>
          </cell>
          <cell r="L559">
            <v>0</v>
          </cell>
        </row>
        <row r="573">
          <cell r="A573" t="str">
            <v>2.2.2</v>
          </cell>
          <cell r="B573" t="str">
            <v xml:space="preserve">ครุภัณฑ์ทดแทนห้องเรียน DLTV สำหรับโรงเรียน Stan Alone      </v>
          </cell>
        </row>
        <row r="577">
          <cell r="A577">
            <v>3</v>
          </cell>
          <cell r="B577" t="str">
            <v>โครงการสร้างโอกาสและลดความเหลื่อมล้ำทางการศึกษาในระดับพื้นที่</v>
          </cell>
          <cell r="C577" t="str">
            <v>20004 4520 6900 2000000</v>
          </cell>
        </row>
        <row r="578">
          <cell r="A578">
            <v>3.1</v>
          </cell>
          <cell r="B578" t="str">
            <v xml:space="preserve">กิจกรรมการยกระดับคุณภาพโรงเรียนขยายโอกาส </v>
          </cell>
          <cell r="C578" t="str">
            <v xml:space="preserve">20004 69 00106 00000 </v>
          </cell>
        </row>
        <row r="579">
          <cell r="B579" t="str">
            <v xml:space="preserve"> งบดำเนินงาน 69112xx</v>
          </cell>
          <cell r="C579" t="str">
            <v>20004 4520 6900 2000000</v>
          </cell>
        </row>
        <row r="580">
          <cell r="A580" t="str">
            <v>3.1.1</v>
          </cell>
          <cell r="B580" t="str">
            <v>ค่าใช้จ่ายในการเดินทางเข้าร่วมการประชุมจัดทำแผนบริหารจัดการโรงเรียนขยายโอกาสทางการศึกษา ระยะ 5 ปี (ปีการศึกษา 2569 – 2573)  และชี้แจงแผนการดำเนินงาน  ด้านนโยบายและแผน ประจำปีงบประมาณ พ.ศ. 2569 ระหว่างวันที่ 17 – 19 พฤศจิกายน 2568     ณ โรงแรมรอยัลริเวอร์ กรุงเทพมหานคร</v>
          </cell>
          <cell r="C580" t="str">
            <v>ศธ 04002/ว48831 ลว. 17 พ.ย. 68 โอนครั้งที่ 79</v>
          </cell>
          <cell r="F580">
            <v>1200</v>
          </cell>
          <cell r="G580">
            <v>0</v>
          </cell>
          <cell r="H580">
            <v>0</v>
          </cell>
          <cell r="K580">
            <v>0</v>
          </cell>
          <cell r="L580">
            <v>0</v>
          </cell>
        </row>
        <row r="581">
          <cell r="A581" t="str">
            <v>3.1.2</v>
          </cell>
          <cell r="B581" t="str">
            <v xml:space="preserve">ค่าใช้จ่ายสำหรับการดำเนินการวิเคราะห์และจัดทำข้อมูลเพื่อจัดทำแผนบริหารจัดการโรงเรียนขยายโอกาสทางการศึกษา ระยะ 5 ปี (ปีการศึกษา 2569 – 2573)  </v>
          </cell>
          <cell r="C581" t="str">
            <v>ศธ 04002/ว41606 ลว.31 ก.ค. 68 โอนครั้งที่ 781</v>
          </cell>
          <cell r="F581">
            <v>0</v>
          </cell>
          <cell r="G581">
            <v>0</v>
          </cell>
          <cell r="H581">
            <v>0</v>
          </cell>
          <cell r="K581">
            <v>0</v>
          </cell>
          <cell r="L581">
            <v>0</v>
          </cell>
        </row>
        <row r="582">
          <cell r="A582" t="str">
            <v>3.1.3</v>
          </cell>
          <cell r="B582" t="str">
            <v>ค่าใช้จ่ายในการเดินทางเข้าร่วมประชุมเชิงปฏิบัติการพัฒนาครู ผู้บริหาร และศึกษานิเทศก์ โรงเรียนขยายโอกาสทาการศึกษาสู่การพัฒนาสมรรถนะความฉลาดรู้ของผู้เรียน</v>
          </cell>
          <cell r="C582" t="str">
            <v>ศธ 04002/ว2335 ลว.29 พค 68 โอนครั้งที่ 543</v>
          </cell>
          <cell r="F582">
            <v>0</v>
          </cell>
          <cell r="G582">
            <v>0</v>
          </cell>
          <cell r="H582">
            <v>0</v>
          </cell>
          <cell r="K582">
            <v>0</v>
          </cell>
          <cell r="L582">
            <v>0</v>
          </cell>
        </row>
        <row r="583">
          <cell r="A583" t="str">
            <v>3.1.3.1</v>
          </cell>
          <cell r="B583" t="str">
            <v xml:space="preserve">ค่าใช้จ่ายในการเดินทางเข้าร่วมการประชุมสัมมนาทางวิชาการและแลกเปลี่ยนเรียนรู้ การขับเคลื่อนเพื่อยกระดับสมรรถนะความฉลลาดรู้ของผู้เรียน ระหว่างวันที่ 18-20 กรกฎาคม 2568 ณ โรงแรมเอวาน่า กรุงเทพมหานคร  </v>
          </cell>
          <cell r="C583" t="str">
            <v>ศธ 04002/ว40620 ลว.17 ก.ค. 68 โอนครั้งที่ 709</v>
          </cell>
          <cell r="F583">
            <v>0</v>
          </cell>
          <cell r="G583">
            <v>0</v>
          </cell>
          <cell r="H583">
            <v>0</v>
          </cell>
          <cell r="K583">
            <v>0</v>
          </cell>
          <cell r="L583">
            <v>0</v>
          </cell>
        </row>
        <row r="584">
          <cell r="A584">
            <v>4</v>
          </cell>
          <cell r="B584" t="str">
            <v>กิจกรรมพัฒนาการจัดการศึกษาโรงเรียนที่ตั้งในพื้นที่ลักษณะพิเศษ</v>
          </cell>
          <cell r="C584" t="str">
            <v>20004 68 00017 00000</v>
          </cell>
        </row>
        <row r="585">
          <cell r="B585" t="str">
            <v xml:space="preserve"> งบดำเนินงาน 68112xx</v>
          </cell>
          <cell r="C585" t="str">
            <v xml:space="preserve">20004 42006700 2000000 </v>
          </cell>
        </row>
        <row r="586">
          <cell r="A586">
            <v>4.0999999999999996</v>
          </cell>
          <cell r="B586" t="str">
            <v>ค่าใช้จ่ายการเดินทางเข้าร่วมประชุมเชิงปฏิบัติการพัฒนาบุคลากรด้านระบบสารสนเทศ เพื่อการส่งเสริมการจัดการศึกษา วางแผนและสนับสนุนการบริหารงบประมาณปีการศึกษา 2567 ระหว่างวันที่ 20-24 พฤษภาคม 2567 ณ โรงแรมริเวอร์ไซต์ กรุงเทพมหานคร</v>
          </cell>
          <cell r="C586" t="str">
            <v>ศธ 04002/ว2091 ลว.28 พค 67 โอนครั้งที่ 60</v>
          </cell>
        </row>
        <row r="590">
          <cell r="A590" t="str">
            <v>ง</v>
          </cell>
          <cell r="B590" t="str">
            <v>แผนงานพื้นฐานด้านการพัฒนาและเสริมสร้างศักยภาพทรัพยากรมนุษย์</v>
          </cell>
          <cell r="C590" t="str">
            <v xml:space="preserve">20004 3700 </v>
          </cell>
          <cell r="D590">
            <v>20886800</v>
          </cell>
          <cell r="E590">
            <v>2000000</v>
          </cell>
          <cell r="F590">
            <v>22886800</v>
          </cell>
          <cell r="G590">
            <v>100200</v>
          </cell>
          <cell r="H590">
            <v>16870000</v>
          </cell>
          <cell r="I590">
            <v>0</v>
          </cell>
          <cell r="J590">
            <v>0</v>
          </cell>
          <cell r="K590">
            <v>212877.35</v>
          </cell>
          <cell r="L590">
            <v>134187.31</v>
          </cell>
          <cell r="M590">
            <v>5569535.3399999999</v>
          </cell>
          <cell r="N590">
            <v>22886800</v>
          </cell>
          <cell r="O590">
            <v>16970200</v>
          </cell>
          <cell r="P590">
            <v>347064.66</v>
          </cell>
          <cell r="Q590">
            <v>16970200</v>
          </cell>
          <cell r="R590">
            <v>347064.66</v>
          </cell>
        </row>
        <row r="591">
          <cell r="B591" t="str">
            <v xml:space="preserve"> งบดำเนินงาน 69112xx</v>
          </cell>
        </row>
        <row r="593">
          <cell r="B593" t="str">
            <v xml:space="preserve">ผลผลิตผู้จบการศึกษาก่อนประถมศึกษา </v>
          </cell>
        </row>
        <row r="594">
          <cell r="C594" t="str">
            <v>20004 3720 1000 2000000</v>
          </cell>
        </row>
        <row r="598">
          <cell r="A598">
            <v>1.1000000000000001</v>
          </cell>
          <cell r="B598" t="str">
            <v xml:space="preserve">กิจกรรมการจัดการศึกษาก่อนประถมศึกษา  </v>
          </cell>
          <cell r="C598" t="str">
            <v>20004 68 05162 00000</v>
          </cell>
        </row>
        <row r="600">
          <cell r="B600" t="str">
            <v xml:space="preserve"> งบดำเนินงาน 68112xx</v>
          </cell>
        </row>
        <row r="637">
          <cell r="A637">
            <v>1</v>
          </cell>
          <cell r="B637" t="str">
            <v>งบสพฐ.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</row>
        <row r="654">
          <cell r="B654" t="str">
            <v xml:space="preserve"> งบลงทุน 6811310</v>
          </cell>
          <cell r="C654" t="str">
            <v>20004 3720 3000 3110xxx</v>
          </cell>
        </row>
        <row r="671">
          <cell r="B671" t="str">
            <v>ผูกพัน ครบ 9 กค 67</v>
          </cell>
        </row>
        <row r="676">
          <cell r="A676">
            <v>1.2</v>
          </cell>
          <cell r="B676" t="str">
            <v xml:space="preserve">กิจกรรมการยกระดับคุณภาพการศึกษาตามแนวทางโครงการบ้านนักวิทยาศาสตร์น้อย  ประเทศไทย </v>
          </cell>
          <cell r="C676" t="str">
            <v>20004 67 00080  00000</v>
          </cell>
        </row>
        <row r="677">
          <cell r="B677" t="str">
            <v xml:space="preserve"> งบดำเนินงาน 69112xx</v>
          </cell>
          <cell r="C677" t="str">
            <v>20004 3720 1000 2000000</v>
          </cell>
        </row>
        <row r="678">
          <cell r="A678" t="str">
            <v>1.2.1</v>
          </cell>
          <cell r="B678" t="str">
            <v>ค่าใช้จ่ายในการนิเทศ ติดตาม และประเมินผล 5,000 บาท เพื่อขอรับตราพระราชทาน “บ้านนักวิทยาศาสตร์น้อย ประเทศไทย” ระดับปฐมวัย โครงการบ้านนักวิทยาศาสตร์น้อย ประเทศไทย ระดับปฐมวัยและระดับประถมศึกษา  5,000 บาท</v>
          </cell>
          <cell r="C678" t="str">
            <v>ที่ ศธ04002/ว5680 ลว 20 ธค 66 ครั้งที่ 100</v>
          </cell>
        </row>
        <row r="679">
          <cell r="A679" t="str">
            <v>1.2.2</v>
          </cell>
          <cell r="B679" t="str">
            <v xml:space="preserve">ค่าใช้จ่ายเข้าร่วมประชุมเชิงปฏิบัติการสรุปผลการประเมินโรงเรียนเพื่อรับตราพระราชทาน “บ้านนักวิทยาศาสตร์น้อยประเทศไทย” ประจำปีการศึกษา 2566 ระหว่างวันที่ 30 กรกฎาคม – 5 สิงหาคม 2567 ณ โรงแรมเอเชียแอร์พอร์ท (ดอนเมือง) จังหวัดปทุมธานี     </v>
          </cell>
          <cell r="C679" t="str">
            <v>ที่ ศธ04002/ว3094 ลว 18 กค 67 ครั้งที่ 230</v>
          </cell>
        </row>
        <row r="684">
          <cell r="A684">
            <v>0</v>
          </cell>
          <cell r="B684" t="str">
            <v>ผลผลิตผู้จบการศึกษาขั้นพื้นฐาน</v>
          </cell>
          <cell r="C684" t="str">
            <v>20004 3720 1000 2000000</v>
          </cell>
        </row>
        <row r="685">
          <cell r="B685" t="str">
            <v xml:space="preserve"> รวมงบดำเนินงาน 69112xx</v>
          </cell>
          <cell r="C685" t="str">
            <v>20004 3720 1000 2000000</v>
          </cell>
        </row>
        <row r="690">
          <cell r="A690">
            <v>1.1000000000000001</v>
          </cell>
          <cell r="B690" t="str">
            <v>กิจกรรมการยกระดับคุณภาพการศึกษาตามแนวทางโครงการบ้านนักวิทยาศาสตร์น้อยประเทศไทย</v>
          </cell>
          <cell r="C690" t="str">
            <v>20004 69 00080 00000</v>
          </cell>
        </row>
        <row r="692">
          <cell r="A692" t="str">
            <v>1.1.1</v>
          </cell>
          <cell r="B692" t="str">
            <v xml:space="preserve">เพื่อเป็นค่าใช้จ่ายในการเดินทางของคณะทำงานและผู้เข้าร่วมการอบรมเชิงปฏิบัติการขั้นพื้นฐานพัฒนาผู้นำเครือข่ายท้องถิ่น (Local Network ; LN) และวิทยาศาสตร์เครือข่ายท้องถิ่น (Local Trainer ; LT) ทดแทนผู้เกษียณอายุ ลาออก เปลี่ยนสายงาน โครงการบ้านนักวิทยาศาสตร์น้อย ประเทศไทย ระดับปฐมวัยและระดับประถมศึกษา ระหว่างวันที่ 19 – 22 ธันวาคม 2567 ณ โรงแรมรอยัลซิตี้ กรุงเทพมหานคร </v>
          </cell>
          <cell r="C692" t="str">
            <v>ที่ ศธ04002/ว5967 ลว 11 ธค 67 ครั้งที่ 119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</row>
        <row r="693">
          <cell r="A693" t="str">
            <v>1.1.2</v>
          </cell>
          <cell r="B693" t="str">
            <v xml:space="preserve">ค่าใช้จ่ายในการเดินทางและค่าเบี้ยเลี้ยงคณะทำงานเพื่อเข้าร่วมการประชุมเชิงปฏิบัติการสรุปผล  การประเมินโรงเรียนเพื่อรับตราพระราชทาน “บ้านนักวิทยาศาสตร์น้อย ประเทศไทย” ประจำปีการศึกษา 2567 </v>
          </cell>
          <cell r="C693" t="str">
            <v>ที่ ศธ04002/ว2449 ลว 6 มิ.ย. 68 ครั้งที่ 560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</row>
        <row r="695">
          <cell r="A695">
            <v>1.2</v>
          </cell>
          <cell r="B695" t="str">
            <v>กิจกรรมการสนับสนุนการศึกษาขั้นพื้นฐาน</v>
          </cell>
          <cell r="C695" t="str">
            <v>20004 69 00146 00000</v>
          </cell>
        </row>
        <row r="696">
          <cell r="B696" t="str">
            <v xml:space="preserve"> งบดำเนินงาน 69112xx </v>
          </cell>
          <cell r="C696" t="str">
            <v>20004 3720 1000 2000000</v>
          </cell>
        </row>
        <row r="697">
          <cell r="A697" t="str">
            <v>1.2.1</v>
          </cell>
          <cell r="B697" t="str">
            <v xml:space="preserve">ค่าเช่าใช้บริการสัญญาณอินเทอร์เน็ต 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</row>
        <row r="698">
          <cell r="A698" t="str">
            <v>1)</v>
          </cell>
          <cell r="B698" t="str">
            <v xml:space="preserve">ค่าเช่าใช้บริการสัญญาณอินเทอร์เน็ต 3 เดือน (ตุลาคม 2567 – ธันวาคม 2567)   514,350.-บาท </v>
          </cell>
          <cell r="C698" t="str">
            <v>ศธ 04002/ว5931 ลว. 9 ธค 67 โอนครั้งที่ 111</v>
          </cell>
        </row>
        <row r="699">
          <cell r="A699" t="str">
            <v>2)</v>
          </cell>
          <cell r="B699" t="str">
            <v>ค่าเช่าใช้บริการสัญญาณอินเทอร์เน็ต  9 เดือน (มกราคม - กันยายน 2568) 973,953 บาท</v>
          </cell>
          <cell r="C699" t="str">
            <v>ศธ 04002/ว6222 ลว. 25 ธค 67 โอนครั้งที่ 160</v>
          </cell>
        </row>
        <row r="700">
          <cell r="G700">
            <v>0</v>
          </cell>
          <cell r="H700">
            <v>0</v>
          </cell>
        </row>
        <row r="701">
          <cell r="A701">
            <v>1.3</v>
          </cell>
          <cell r="B701" t="str">
            <v>กิจกรรมส่งเสริมการอ่าน</v>
          </cell>
          <cell r="C701" t="str">
            <v>20004 69 00147 00000</v>
          </cell>
        </row>
        <row r="703">
          <cell r="A703" t="str">
            <v>1.3.1</v>
          </cell>
          <cell r="B703" t="str">
            <v xml:space="preserve">ค่าใช้จ่ายในการเดินทางเข้าร่วมประชุมปฏิบัติการจัดทำเกณฑ์การคัดเลือกครูต้นแบบการอ่านและโรงเรียนจัดส่งเสริมการอ่านติดดาว ระหว่างวันที่ 6 – 9 ธันวาคม 2567 </v>
          </cell>
          <cell r="C703" t="str">
            <v>ศธ04002/ว5817 ลว.28 พย 67 ครั้งที่ 91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</row>
        <row r="704">
          <cell r="A704" t="str">
            <v>1.3.2</v>
          </cell>
          <cell r="B704" t="str">
            <v xml:space="preserve">ค่าใช้จ่ายสำหรับดำเนินงานโครงการส่งเสริมการอ่านตามรอยพระราชจริยวัตร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2568 </v>
          </cell>
          <cell r="C704" t="str">
            <v>ศธ04002/ว524 ลว. 11 กุมภาพันธ์ 2568 ครั้งที่ 241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</row>
        <row r="705">
          <cell r="A705">
            <v>1.4</v>
          </cell>
          <cell r="B705" t="str">
            <v>กิจกรรมการบริหารจัดการในเขตพื้นที่การศึกษา</v>
          </cell>
          <cell r="C705" t="str">
            <v>20004 69 00148 00000</v>
          </cell>
        </row>
        <row r="707">
          <cell r="B707" t="str">
            <v xml:space="preserve"> งบดำเนินงาน 69112xx </v>
          </cell>
        </row>
        <row r="712">
          <cell r="A712" t="str">
            <v>1.4.1</v>
          </cell>
          <cell r="B712" t="str">
            <v>งบประจำ บริหารจัดการสำนักงาน 3,200,000 บาท</v>
          </cell>
        </row>
        <row r="713">
          <cell r="A713">
            <v>1</v>
          </cell>
          <cell r="B713" t="str">
            <v>ค่าใช้จ่ายในการบริหารจัดการสำนักงาน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1 จำนวนเงิน 2,000,000 บาท</v>
          </cell>
          <cell r="C713" t="str">
            <v xml:space="preserve">ศธ04002/ว5273 ลว.27 ต.ค.67 ครั้งที่ 1 โอนครั้งที่ 19 </v>
          </cell>
          <cell r="F713">
            <v>0</v>
          </cell>
        </row>
        <row r="714">
          <cell r="A714" t="str">
            <v>1)</v>
          </cell>
          <cell r="B714" t="str">
            <v>ค่าสาธารณูปโภค    900,000 บาท อนุมัตครั้งที่ 1 300,000 บาท</v>
          </cell>
          <cell r="C714" t="str">
            <v xml:space="preserve">ศธ04002/ว5273 ลว.27 ต.ค.67 ครั้งที่ 1 โอนครั้งที่ 19 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</row>
        <row r="715">
          <cell r="A715" t="str">
            <v>2)</v>
          </cell>
          <cell r="B715" t="str">
            <v>ค้าจ้างเหมาบริการ ลูกจ้างสพป.ปท.2 15000x5คนx12 เดือน 900,000 บาท ครั้งที่ 1 300,000 บาท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</row>
        <row r="716">
          <cell r="A716" t="str">
            <v>3)</v>
          </cell>
          <cell r="B716" t="str">
            <v>ค่าใช้จ่ายในการประชุม อ.ก.ค.ศ. เขตพื้นที่การศึกษา  60,000 บาท</v>
          </cell>
          <cell r="C716" t="str">
            <v xml:space="preserve">ศธ04002/ว5273 ลว.27 ต.ค.67 ครั้งที่ 1 โอนครั้งที่ 19 </v>
          </cell>
          <cell r="F716">
            <v>0</v>
          </cell>
          <cell r="G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17">
          <cell r="A717" t="str">
            <v>4)</v>
          </cell>
          <cell r="B717" t="str">
            <v>ค่าซ่อมแซมยานพาหนะและขนส่ง 200,000 บาท</v>
          </cell>
          <cell r="F717">
            <v>0</v>
          </cell>
          <cell r="G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</row>
        <row r="718">
          <cell r="A718" t="str">
            <v>5)</v>
          </cell>
          <cell r="B718" t="str">
            <v>ค่าซ่อมแซมครุภัณฑ์ 100,000 บาท</v>
          </cell>
          <cell r="C718" t="str">
            <v xml:space="preserve">ศธ04002/ว5273 ลว.27 ต.ค.67 ครั้งที่ 1 โอนครั้งที่ 19 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</row>
        <row r="719">
          <cell r="A719" t="str">
            <v>6)</v>
          </cell>
          <cell r="B719" t="str">
            <v>ค่าวัสดุสำนักงาน 350,000 บาท อนุมัติ 150,000 บาท</v>
          </cell>
          <cell r="C719" t="str">
            <v xml:space="preserve">ศธ04002/ว5273 ลว.27 ต.ค.67 ครั้งที่ 1 โอนครั้งที่ 19 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</row>
        <row r="720">
          <cell r="A720" t="str">
            <v>7)</v>
          </cell>
          <cell r="B720" t="str">
            <v>ค่าน้ำมันเชื้อเพลิงและหล่อลื่น 200,000 บาท อนุมัติ 100,000 บาท</v>
          </cell>
          <cell r="C720" t="str">
            <v xml:space="preserve">ศธ04002/ว5273 ลว.27 ต.ค.67 ครั้งที่ 1 โอนครั้งที่ 19 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</row>
        <row r="721">
          <cell r="A721" t="str">
            <v>8)</v>
          </cell>
          <cell r="B721" t="str">
            <v xml:space="preserve">งบกลาง 585,685 บาท ครั้งที่ 1 124,285.17 และซ่อมแซม 62,000 บาท ค่าวอลเปเปอร์ในครั้งที่ 1 42,000 บาท  ค่าซ่อมแซมสนง. 60,000บาท และ 38,860 บาท </v>
          </cell>
          <cell r="C721" t="str">
            <v xml:space="preserve">ศธ04002/ว5273 ลว.27 ต.ค.67 ครั้งที่ 1 โอนครั้งที่ 19 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</row>
        <row r="722">
          <cell r="A722" t="str">
            <v>8.1)</v>
          </cell>
          <cell r="B722" t="str">
            <v>งบกลางปรับปรุงซ่อมแซมอาคารสำนักงาน 160,860 บาท</v>
          </cell>
          <cell r="C722" t="str">
            <v xml:space="preserve">ศธ04002/ว5273 ลว.27 ต.ค.67 ครั้งที่ 1 โอนครั้งที่ 19 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</row>
        <row r="728">
          <cell r="A728" t="str">
            <v>1.4.2</v>
          </cell>
          <cell r="B728" t="str">
            <v>งบพัฒนาเพื่อพัฒนาคุณภาพการศึกษา 1,800,000 บาท</v>
          </cell>
          <cell r="C728" t="str">
            <v xml:space="preserve">ศธ04002/ว5273 ลว.27 ต.ค.67 ครั้งที่ 1 โอนครั้งที่ 19 </v>
          </cell>
        </row>
        <row r="732">
          <cell r="A732" t="str">
            <v>1)</v>
          </cell>
          <cell r="B732" t="str">
            <v>โครงการพัฒนาระบบและกลไกในการดูแลความปลอดภัยครูและบุคลากรทางการศึกษาและสถานศึกษา 38,000 บาท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</row>
        <row r="734">
          <cell r="A734" t="str">
            <v>2.1)</v>
          </cell>
          <cell r="B734" t="str">
            <v>โครงการเพิ่มโอกาสและความเสมอภาคทางการศึกษา 20,060 บาท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</row>
        <row r="735">
          <cell r="A735" t="str">
            <v>2.2)</v>
          </cell>
          <cell r="B735" t="str">
            <v>โครงการส่งเสริมประชาธิปไตยในโรงเรียน 25,840 บาท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</row>
        <row r="736">
          <cell r="A736" t="str">
            <v>2.3)</v>
          </cell>
          <cell r="B736" t="str">
            <v>โครงการพัฒนาประสิทธิภาพในการจัดการเรียนรู้สำหรับผู้เรียนที่มีความต้องการพิเศษ 58,100 บาท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</row>
        <row r="737">
          <cell r="A737" t="str">
            <v>2.4)</v>
          </cell>
          <cell r="B737" t="str">
            <v>งบกลาง ปรับปรุงซ่อมแซมอาคารสำนักงาน 160860   62000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38">
          <cell r="A738" t="str">
            <v>3)</v>
          </cell>
        </row>
        <row r="740">
          <cell r="A740" t="str">
            <v>3.1)</v>
          </cell>
          <cell r="B740" t="str">
            <v>โครงการเพิ่มประสิทธิภาพการจัดการเรียนรู้ที่ส่งเสริมสมรรถนะด้านความฉลาดรู้ ตามแนวทางการประเมิน PISA 18,140 บาท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</row>
        <row r="741">
          <cell r="A741" t="str">
            <v>3.2)</v>
          </cell>
          <cell r="B741" t="str">
            <v>โครงการเพิ่มประสิทธิภาพการจัดการเรียนรู้ ประวัติศาสตร์ หน้าที่พลเมือง ศีลธรรม น้อมนำพระบรมราโชบายสู่การปฏิบัติ 18,600 บาท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</row>
        <row r="742">
          <cell r="A742" t="str">
            <v>3.3)</v>
          </cell>
          <cell r="B742" t="str">
            <v>โครงการพัฒนาคุณภาพผู้เรียนสู่ศตวรรษที่ 21   46,440 บาท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</row>
        <row r="743">
          <cell r="A743" t="str">
            <v>3.4)</v>
          </cell>
          <cell r="B743" t="str">
            <v>โครงการพัฒนาหลักสูตรสถานศึกษาส่านสมรรถนะ  15,000 บาท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</row>
        <row r="744">
          <cell r="A744" t="str">
            <v>3.5)</v>
          </cell>
          <cell r="B744" t="str">
            <v>โครงการพัฒนาและส่งเสริมสมรรถนะการจัดการเรียนรู้ที่ส่งเสริมทักษะการคิดวิเคราะห์ วิชาคณิตศาสตร์ 13,600 บาท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</row>
        <row r="745">
          <cell r="A745" t="str">
            <v>3.6)</v>
          </cell>
          <cell r="B745" t="str">
            <v>โครงการพัฒนาหลักสูตร กระบวนการเรียนการสอน การวัดและประเมินผลระดับปฐมวัย 31,320 บาท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</row>
        <row r="746">
          <cell r="A746" t="str">
            <v>3.7)</v>
          </cell>
          <cell r="B746" t="str">
            <v>โครงการบ้านนักวิทยาศาสตร์น้อย ประเทศไทย ระดับประถมศึกษา 21,250 บาท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</row>
        <row r="747">
          <cell r="A747" t="str">
            <v>3.8)</v>
          </cell>
          <cell r="B747" t="str">
            <v>โครงการบ้านนักวิทยาศาสตร์น้อย ประเทศไทย ระดับปฐมวัย 21,250 บาท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</row>
        <row r="748">
          <cell r="A748" t="str">
            <v>3.9)</v>
          </cell>
          <cell r="B748" t="str">
            <v>โครงการการจัดการเรียนรู้วิทยาศาสตร์และเทคโนโลยี ที่ส่งเสริมทักษะการคิด ระดับชั้นประถมศึกษา 10,200 บาท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</row>
        <row r="749">
          <cell r="A749" t="str">
            <v>3.10)</v>
          </cell>
          <cell r="B749" t="str">
            <v>โครงการยกระดับระบบการเรียนรู้ตามแนวคิดการเรียนรู้เชิงรุก (Active Learning) ที่เสริมสร้างสมรรถนะ 30,000 บาท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</row>
        <row r="750">
          <cell r="A750" t="str">
            <v>3.11)</v>
          </cell>
          <cell r="B750" t="str">
            <v>โครงการพัฒนาทักษะเทคโนโลยีดิจิทัลและปัญญาประดิษฐ์ (AI) ในการจัดการเรียนรู้ทุกที่ ทุกเวลา (Anywhere Anytime)22,350 บาท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</row>
        <row r="751">
          <cell r="A751" t="str">
            <v>3.12)</v>
          </cell>
          <cell r="B751" t="str">
            <v>โครงการพัฒนานวัตกรรมสื่อการจัดการเรียนรู้เทคโนโลยีที่ทันสมัย 5,100 บาท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</row>
        <row r="752">
          <cell r="A752" t="str">
            <v>3.13)</v>
          </cell>
          <cell r="B752" t="str">
            <v>โครงการพัฒนาการจัดการเรียนรู้ในการเสริมสร้างทักษะชีวิตให้แก่นักเรียน 40,000 บาท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</row>
        <row r="753">
          <cell r="A753" t="str">
            <v>3.14)</v>
          </cell>
          <cell r="B753" t="str">
            <v>โครงการโรงเรียนคุณธรรม สพฐ. 34,000 บาท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</row>
        <row r="754">
          <cell r="A754" t="str">
            <v>3.15)</v>
          </cell>
          <cell r="B754" t="str">
            <v>โครงการส่งเสริมทักษะอาชีพให้แก่นักเรียน 25,400 บาท เพิ่มในกิจกรรมประถมแล้วครบ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</row>
        <row r="755">
          <cell r="A755" t="str">
            <v>3.16)</v>
          </cell>
          <cell r="B755" t="str">
            <v>โครงการพัฒนาและส่งเสริมการใช้สื่อเทคโนโลยีในการจัดการเรียนรู้คณิตศาสตร์ ระดับมัธยมศึกษาตอนต้น 16,500 บาท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K760">
            <v>0</v>
          </cell>
          <cell r="L760">
            <v>0</v>
          </cell>
        </row>
        <row r="761">
          <cell r="A761" t="str">
            <v>4.3)</v>
          </cell>
          <cell r="B761" t="str">
            <v>โครงการขับเคลื่อนคุณภาพการจัดการเรียนการสอนทางไกลผ่านดาวเทียม (DLTV  ) 13,800 บาท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</row>
        <row r="762">
          <cell r="A762" t="str">
            <v>4.4)</v>
          </cell>
          <cell r="B762" t="str">
            <v>โครงการพัฒนาระบบดิจิทัล เพื่อการศึกษา 85,300 บาท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3">
          <cell r="A763" t="str">
            <v>4.5)</v>
          </cell>
          <cell r="B763" t="str">
    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80,000 บาท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</row>
        <row r="764">
          <cell r="A764" t="str">
            <v>4.6)</v>
          </cell>
          <cell r="B764" t="str">
            <v>โครงการเสริมสร้างสมรรถนะครูผู้ช่วยสู่การเป็นครูมืออาชีพ 67,000 บาท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</row>
        <row r="765">
          <cell r="A765" t="str">
            <v>4.7)</v>
          </cell>
          <cell r="B765" t="str">
            <v>โครงการยกย่องเชิดชูเกียรติข้าราชการครูและบุคลากรทางการศึกษา 59,700 บาท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</row>
        <row r="766">
          <cell r="A766" t="str">
            <v>4.8)</v>
          </cell>
          <cell r="B766" t="str">
            <v>โครงการงานศิลปหัตถกรรมนักเรียน ระดับเขตพื้นที่การศึกษา ปีการศึกษา 148,500 บาท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</row>
        <row r="767">
          <cell r="A767" t="str">
            <v>4.9)</v>
          </cell>
          <cell r="B767" t="str">
            <v>โครงการพัฒนาศักยภาพบุคลากรทางการศึกษาสังกัดสพป.ปทุมธานี เขต 2 58,570 บาท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</row>
        <row r="768">
          <cell r="A768" t="str">
            <v>4.10)</v>
          </cell>
          <cell r="B768" t="str">
    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(ก.ต.ป.น.)97,000 บาท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</row>
        <row r="769">
          <cell r="A769" t="str">
            <v>4.11)</v>
          </cell>
          <cell r="B769" t="str">
            <v xml:space="preserve">โครงการเพิ่มประสิทธิภาพการประกันคุณภาพภายในของสถานศึกษาให้เข้มแข็ง 38,250 บาท 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</row>
        <row r="770">
          <cell r="A770" t="str">
            <v>4.12)</v>
          </cell>
          <cell r="B770" t="str">
            <v>โครงการเสริมสร้างประสิทธิภาพและสมรรถนะการบริหารงานบุคคล 50,000 บาท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</row>
        <row r="811">
          <cell r="A811" t="str">
            <v>2.1.4</v>
          </cell>
        </row>
        <row r="812">
          <cell r="A812" t="str">
            <v>1)</v>
          </cell>
        </row>
        <row r="814">
          <cell r="A814" t="str">
            <v>2)</v>
          </cell>
        </row>
        <row r="816">
          <cell r="A816" t="str">
            <v>3)</v>
          </cell>
        </row>
        <row r="818">
          <cell r="A818" t="str">
            <v>4)</v>
          </cell>
        </row>
        <row r="820">
          <cell r="A820">
            <v>1.5</v>
          </cell>
          <cell r="B820" t="str">
            <v>กิจกรรมการจัดการศึกษาประถมศึกษาสำหรับโรงเรียนปกติ</v>
          </cell>
          <cell r="C820" t="str">
            <v>20004 69 05164 00000</v>
          </cell>
        </row>
        <row r="821">
          <cell r="B821" t="str">
            <v>งบดำเนินงาน  69112xx</v>
          </cell>
        </row>
        <row r="825">
          <cell r="E825">
            <v>300000</v>
          </cell>
          <cell r="G825">
            <v>0</v>
          </cell>
          <cell r="H825">
            <v>0</v>
          </cell>
          <cell r="K825">
            <v>70789.69</v>
          </cell>
          <cell r="L825">
            <v>0</v>
          </cell>
        </row>
        <row r="827">
          <cell r="E827">
            <v>225000</v>
          </cell>
          <cell r="G827">
            <v>0</v>
          </cell>
          <cell r="H827">
            <v>0</v>
          </cell>
          <cell r="K827">
            <v>74032.259999999995</v>
          </cell>
          <cell r="L827">
            <v>0</v>
          </cell>
        </row>
        <row r="830">
          <cell r="E830">
            <v>100000</v>
          </cell>
          <cell r="G830">
            <v>0</v>
          </cell>
          <cell r="H830">
            <v>0</v>
          </cell>
          <cell r="L830">
            <v>0</v>
          </cell>
        </row>
        <row r="832">
          <cell r="E832">
            <v>160000</v>
          </cell>
          <cell r="G832">
            <v>0</v>
          </cell>
          <cell r="H832">
            <v>0</v>
          </cell>
          <cell r="K832">
            <v>2900</v>
          </cell>
          <cell r="L832">
            <v>0</v>
          </cell>
        </row>
        <row r="833">
          <cell r="E833">
            <v>150000</v>
          </cell>
          <cell r="G833">
            <v>0</v>
          </cell>
          <cell r="H833">
            <v>0</v>
          </cell>
          <cell r="K833">
            <v>5900.4</v>
          </cell>
          <cell r="L833">
            <v>0</v>
          </cell>
        </row>
        <row r="835">
          <cell r="E835">
            <v>100000</v>
          </cell>
          <cell r="G835">
            <v>0</v>
          </cell>
          <cell r="H835">
            <v>0</v>
          </cell>
          <cell r="K835">
            <v>9300</v>
          </cell>
          <cell r="L835">
            <v>0</v>
          </cell>
        </row>
        <row r="837">
          <cell r="B837" t="str">
            <v>ค่าใช้จ่ายในการเดินทางไปราชการและค่าใช้จ่ายในการประชุม</v>
          </cell>
          <cell r="C837" t="str">
            <v>ศธ04002/ว46832 ลว.17 ต.ค. 68 ครั้งที่ 7  2,000,000 บาท</v>
          </cell>
          <cell r="E837">
            <v>65000</v>
          </cell>
          <cell r="G837">
            <v>0</v>
          </cell>
          <cell r="H837">
            <v>0</v>
          </cell>
          <cell r="K837">
            <v>24005</v>
          </cell>
          <cell r="L837">
            <v>0</v>
          </cell>
        </row>
        <row r="838">
          <cell r="E838">
            <v>200000</v>
          </cell>
          <cell r="G838">
            <v>0</v>
          </cell>
          <cell r="H838">
            <v>0</v>
          </cell>
          <cell r="K838">
            <v>0</v>
          </cell>
          <cell r="L838">
            <v>0</v>
          </cell>
        </row>
        <row r="840">
          <cell r="B840" t="str">
            <v>งบกลยุทธ์ ของสพป.ปท.2 1,800,000 บาท</v>
          </cell>
          <cell r="C840" t="str">
            <v>ศธ04002/ว46832 ลว.17 ต.ค. 68 ครั้งที่ 7  2,000,000 บาท</v>
          </cell>
        </row>
        <row r="841">
          <cell r="A841" t="str">
            <v>2.1)</v>
          </cell>
          <cell r="B841" t="str">
            <v>กลยุทธ์ที่ 1ส่งเสริมความปลอดภัยของผู้เรียน ครูและบุคลากรทางการศึกษาและสถานศึกษา 50,000 บาท</v>
          </cell>
          <cell r="E841">
            <v>50000</v>
          </cell>
        </row>
        <row r="842">
          <cell r="A842" t="str">
            <v>2.2)</v>
          </cell>
          <cell r="B842" t="str">
            <v>กลยุทธ์ที่ 2 เพิ่มโอกาสและความเสมอภาคทางการศึกษา 50,000 บาท</v>
          </cell>
          <cell r="E842">
            <v>50000</v>
          </cell>
          <cell r="G842">
            <v>0</v>
          </cell>
          <cell r="H842">
            <v>0</v>
          </cell>
          <cell r="K842">
            <v>0</v>
          </cell>
          <cell r="L842">
            <v>0</v>
          </cell>
        </row>
        <row r="843">
          <cell r="G843">
            <v>0</v>
          </cell>
          <cell r="H843">
            <v>0</v>
          </cell>
        </row>
        <row r="844">
          <cell r="G844">
            <v>0</v>
          </cell>
          <cell r="H844">
            <v>0</v>
          </cell>
        </row>
        <row r="845">
          <cell r="G845">
            <v>0</v>
          </cell>
          <cell r="H845">
            <v>0</v>
          </cell>
        </row>
        <row r="846">
          <cell r="G846">
            <v>0</v>
          </cell>
          <cell r="H846">
            <v>0</v>
          </cell>
          <cell r="K846">
            <v>0</v>
          </cell>
          <cell r="L846">
            <v>0</v>
          </cell>
        </row>
        <row r="847">
          <cell r="A847" t="str">
            <v>2.3)</v>
          </cell>
          <cell r="B847" t="str">
            <v>กลยุทธ์ที่ 3 ยกระดับคุณภาพการศึกษา 45,600 บาท</v>
          </cell>
          <cell r="E847">
            <v>45600</v>
          </cell>
        </row>
        <row r="848">
          <cell r="G848">
            <v>0</v>
          </cell>
          <cell r="H848">
            <v>0</v>
          </cell>
        </row>
        <row r="849">
          <cell r="G849">
            <v>0</v>
          </cell>
          <cell r="H849">
            <v>0</v>
          </cell>
        </row>
        <row r="850">
          <cell r="G850">
            <v>0</v>
          </cell>
          <cell r="H850">
            <v>0</v>
          </cell>
        </row>
        <row r="851">
          <cell r="G851">
            <v>0</v>
          </cell>
          <cell r="H851">
            <v>0</v>
          </cell>
        </row>
        <row r="852">
          <cell r="G852">
            <v>0</v>
          </cell>
          <cell r="H852">
            <v>0</v>
          </cell>
        </row>
        <row r="853">
          <cell r="G853">
            <v>0</v>
          </cell>
          <cell r="H853">
            <v>0</v>
          </cell>
        </row>
        <row r="854">
          <cell r="G854">
            <v>0</v>
          </cell>
          <cell r="H854">
            <v>0</v>
          </cell>
        </row>
        <row r="855">
          <cell r="G855">
            <v>0</v>
          </cell>
          <cell r="H855">
            <v>0</v>
          </cell>
        </row>
        <row r="856">
          <cell r="G856">
            <v>0</v>
          </cell>
          <cell r="H856">
            <v>0</v>
          </cell>
        </row>
        <row r="857">
          <cell r="G857">
            <v>0</v>
          </cell>
          <cell r="H857">
            <v>0</v>
          </cell>
          <cell r="K857">
            <v>25950</v>
          </cell>
          <cell r="L857">
            <v>0</v>
          </cell>
        </row>
        <row r="858">
          <cell r="A858" t="str">
            <v>2.4)</v>
          </cell>
          <cell r="B858" t="str">
            <v>กลยุทธ์ที่ 4 เพิ่มประสิทธิภาพการบริหารจัดการศึกษา 554,400 บาท</v>
          </cell>
          <cell r="G858">
            <v>0</v>
          </cell>
          <cell r="H858">
            <v>0</v>
          </cell>
          <cell r="K858">
            <v>25950</v>
          </cell>
          <cell r="L858">
            <v>0</v>
          </cell>
        </row>
        <row r="859">
          <cell r="B859" t="str">
            <v>งบกลาง  กลยุทธ์ที่ 4</v>
          </cell>
          <cell r="E859">
            <v>459450</v>
          </cell>
          <cell r="F859">
            <v>459450</v>
          </cell>
        </row>
        <row r="860">
          <cell r="A860" t="str">
            <v>1)</v>
          </cell>
          <cell r="B860" t="str">
            <v>โครงการประชุม อ.ก.ค.ศ. เขตพื้นที่</v>
          </cell>
          <cell r="E860">
            <v>69000</v>
          </cell>
          <cell r="G860">
            <v>0</v>
          </cell>
          <cell r="H860">
            <v>0</v>
          </cell>
          <cell r="L860">
            <v>0</v>
          </cell>
        </row>
        <row r="861">
          <cell r="A861" t="str">
            <v>2)</v>
          </cell>
          <cell r="B861" t="str">
    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</v>
          </cell>
          <cell r="E861">
            <v>5550</v>
          </cell>
          <cell r="G861">
            <v>0</v>
          </cell>
          <cell r="H861">
            <v>0</v>
          </cell>
          <cell r="K861">
            <v>5550</v>
          </cell>
          <cell r="L861">
            <v>0</v>
          </cell>
        </row>
        <row r="862">
          <cell r="A862" t="str">
            <v>3)</v>
          </cell>
          <cell r="B862" t="str">
            <v xml:space="preserve">โครงการพัฒนาประสิทธิภาพการบริหารจัดการงานอำนวยการ </v>
          </cell>
          <cell r="C862" t="str">
            <v>ศธ04002/ว46832 ลว.17 ต.ค. 68 ครั้งที่ 7  2,000,000 บาท</v>
          </cell>
          <cell r="E862">
            <v>20400</v>
          </cell>
          <cell r="G862">
            <v>0</v>
          </cell>
          <cell r="H862">
            <v>0</v>
          </cell>
          <cell r="K862">
            <v>20400</v>
          </cell>
          <cell r="L862">
            <v>0</v>
          </cell>
        </row>
        <row r="864">
          <cell r="G864">
            <v>0</v>
          </cell>
          <cell r="H864">
            <v>0</v>
          </cell>
          <cell r="L864">
            <v>0</v>
          </cell>
        </row>
        <row r="865">
          <cell r="G865">
            <v>0</v>
          </cell>
          <cell r="H865">
            <v>0</v>
          </cell>
        </row>
        <row r="866">
          <cell r="G866">
            <v>0</v>
          </cell>
          <cell r="H866">
            <v>0</v>
          </cell>
        </row>
        <row r="868">
          <cell r="G868">
            <v>0</v>
          </cell>
          <cell r="H868">
            <v>0</v>
          </cell>
        </row>
        <row r="869">
          <cell r="G869">
            <v>0</v>
          </cell>
          <cell r="H869">
            <v>0</v>
          </cell>
        </row>
        <row r="870">
          <cell r="B870" t="str">
            <v>โครงการพัฒนาศักยภาพบุคลากรทางการศึกษาสังกัดสพป.ปทุมธานี เขต 2 58,570 บาท ครั้งที่ 1 47,570 บาท ครั้งที่ 3   11,000 บาท</v>
          </cell>
          <cell r="G870">
            <v>0</v>
          </cell>
          <cell r="H870">
            <v>0</v>
          </cell>
        </row>
        <row r="871">
          <cell r="G871">
            <v>0</v>
          </cell>
          <cell r="H871">
            <v>0</v>
          </cell>
        </row>
        <row r="873">
          <cell r="G873">
            <v>0</v>
          </cell>
          <cell r="H873">
            <v>0</v>
          </cell>
          <cell r="L873">
            <v>0</v>
          </cell>
        </row>
        <row r="874">
          <cell r="G874">
            <v>0</v>
          </cell>
          <cell r="H874">
            <v>0</v>
          </cell>
          <cell r="K874">
            <v>0</v>
          </cell>
          <cell r="L874">
            <v>0</v>
          </cell>
        </row>
        <row r="876">
          <cell r="A876" t="str">
            <v>1)</v>
          </cell>
          <cell r="B876" t="str">
            <v xml:space="preserve">ค่าตอบแทนวิทยากรสอนอิสลามศึกษารายชั่วโมง 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A877" t="str">
            <v>1.1)</v>
          </cell>
          <cell r="B877" t="str">
            <v>ค่าตอบแทนวิทยากรสอนอิสลามศึกษารายชั่วโมง ภาค 2/67  จำนวน 312,000 บาท ร่วมใจ 48,000 ร่วมจิตประสาท 48,000 รวมราษฎร์ 96,000 บาท เจริญดีวิทยา 64,000 ราษฎร์สงเคราะห์ 48,000 วัดธัญญะผล 8,000 บาท</v>
          </cell>
          <cell r="C877" t="str">
            <v>ศธ 04002/ว5854  ลว 29 พย67 โอนครั้งที่ 97</v>
          </cell>
        </row>
        <row r="879">
          <cell r="A879" t="str">
            <v>1.2)</v>
          </cell>
          <cell r="B879" t="str">
            <v>ค่าขนย้ายสิ่งของส่วนตัวในการเดินทางไปราชการประจำของข้าราชการ</v>
          </cell>
          <cell r="C879" t="str">
            <v>ศธ 04002/ว6234  ลว 25 ธค 67 โอนครั้งที่ 161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A880" t="str">
            <v>1.2.1)</v>
          </cell>
          <cell r="B880" t="str">
            <v>ค่าขนย้ายสิ่งของส่วนตัวในการเดินทางไปราชการประจำของข้าราชการ ผอ.จันทร์เพ็ญ 16,428 บาท</v>
          </cell>
          <cell r="C880" t="str">
            <v>ศธ 04002/ว6234  ลว 25 ธค 67 โอนครั้งที่ 161</v>
          </cell>
        </row>
        <row r="881">
          <cell r="A881" t="str">
            <v>1.2.2)</v>
          </cell>
          <cell r="B881" t="str">
            <v>ค่าขนย้ายสิ่งของส่วนตัวในการเดินทางไปราชการประจำของข้าราชการ รอง ผอ.สพป. (รองไกรษรและรองศิริชัย)  38,924 บาท</v>
          </cell>
          <cell r="C881" t="str">
            <v>ศธ 04002/ว366  ลว 29 ม.ค. 68 โอนครั้งที่ 230</v>
          </cell>
        </row>
        <row r="882">
          <cell r="A882" t="str">
            <v>1.3)</v>
          </cell>
          <cell r="B882" t="str">
            <v xml:space="preserve">ค่าใช้จ่ายในการเดินทางเข้าร่วมอบรมเชิงปฏิบัติการโครงการพัฒนาโรงเรียนต้นแบบ  ด้านอาหารและโภชนาการในโรงเรียน S.M.A.R.T.S. Model School  ระหว่างวันที่ 6-8 มีนาคม 2568  ณ โรงแรมอีสติน ธนาซิตี้ กอล์ฟ รีสอร์ท กรุงเทพฯ อำเภอบางพลี สมุทรปราการ </v>
          </cell>
          <cell r="C882" t="str">
            <v>ศธ 04002/ว805  ลว 27 กพ 68 โอนครั้งที่ 295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</row>
        <row r="883">
          <cell r="A883" t="str">
            <v>1.3.1)</v>
          </cell>
          <cell r="B883" t="str">
            <v>ค่าพาหนะในการเดินทางเข้าร่วมโครงการอบรมการใช้งานระบบบริหารจัดการการใช้จ่ายและการเบิกจ่ายงบประมาณภาครัฐสำหรับเจ้าหน้าที่ผู้ปฏิบัติงานของหน่วยงานในสังกัดสำนักงานคณะกรรมการการศึกษาขั้นระหว่างวันที่ 3 - 4 เมษายน 2568  สพฐ.เปลี่ยนเป็น 21-22 เมษายน 68</v>
          </cell>
          <cell r="C883" t="str">
            <v>ศธ 04002/ว1307  ลว 28 มีค 68 โอนครั้งที่ 377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</row>
        <row r="884">
          <cell r="A884" t="str">
            <v>2)</v>
          </cell>
          <cell r="B884" t="str">
            <v>ค่าใช้จ่ายในการประชุม อ.ก.ค.ศ. เขตพื้นที่การศึกษา การดำเนินการได้มาซึ่ง อ.ก.ค.ศ เขตพื้นที่การศึกษา</v>
          </cell>
          <cell r="C884" t="str">
            <v>ศธ 04002/ว40514 ลว 16 ก.ค 68 โอนครั้งที่ 697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L884">
            <v>0</v>
          </cell>
        </row>
        <row r="885">
          <cell r="A885" t="str">
            <v>3)</v>
          </cell>
          <cell r="B885" t="str">
            <v xml:space="preserve">ค่าตอบแทนคณะกรรมการตรวจการจ้างและผู้ควบคุมงาน </v>
          </cell>
          <cell r="C885" t="str">
            <v>ศธ 04002/ว ลว 25  ก.ค 68 โอนครั้งที่ 746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</row>
        <row r="895">
          <cell r="A895" t="str">
            <v>1.1.3</v>
          </cell>
          <cell r="B895" t="str">
            <v>พัดลมแบบโคจรติดผนังขนาดไม่น้อยกว่า16นิ้ว(400มิลลิเมตร)@1,000</v>
          </cell>
        </row>
        <row r="896">
          <cell r="A896" t="str">
            <v>1.1.3.1</v>
          </cell>
          <cell r="B896" t="str">
            <v>โรงเรียนวัดพวงแก้ว</v>
          </cell>
        </row>
        <row r="897">
          <cell r="A897" t="str">
            <v>1.1.4</v>
          </cell>
          <cell r="B897" t="str">
            <v>พัดลมแบบโคจรติดเพดานขนาดไม่น้อยกว่า16นิ้ว(400มิลลิเมตร)@1,160</v>
          </cell>
        </row>
        <row r="899">
          <cell r="A899" t="str">
            <v>1.1.5</v>
          </cell>
          <cell r="B899" t="str">
            <v>พัดลมแบบตั้งพื้นขนาดไม่น้อยกว่า16นิ้ว(400มิลลิเมตร)@1130</v>
          </cell>
        </row>
        <row r="900">
          <cell r="A900" t="str">
            <v>1.1.5.1</v>
          </cell>
          <cell r="B900" t="str">
            <v>โรงเรียนวัดโปรยฝน</v>
          </cell>
        </row>
        <row r="901">
          <cell r="A901" t="str">
            <v>1.1.6</v>
          </cell>
        </row>
        <row r="902">
          <cell r="A902" t="str">
            <v>1.1.6.1</v>
          </cell>
        </row>
        <row r="920">
          <cell r="B920" t="str">
            <v>โอนกลับส่วนกลาง</v>
          </cell>
        </row>
        <row r="921">
          <cell r="A921" t="str">
            <v>1.2.2</v>
          </cell>
          <cell r="B921" t="str">
            <v>จอรับภาพชนิดมอเตอร์ไฟฟ้าขนาดเส้นทแยงมุมขนาด150นิ้ว</v>
          </cell>
        </row>
        <row r="922">
          <cell r="A922" t="str">
            <v>1.2.2.1</v>
          </cell>
          <cell r="B922" t="str">
            <v>โรงเรียนวัดสระบัว</v>
          </cell>
          <cell r="C922" t="str">
            <v>2000435702110IR5</v>
          </cell>
          <cell r="K922">
            <v>0</v>
          </cell>
        </row>
        <row r="923">
          <cell r="A923" t="str">
            <v>1.2.2.2</v>
          </cell>
        </row>
        <row r="926">
          <cell r="A926" t="str">
            <v>1.2.3.1</v>
          </cell>
        </row>
        <row r="927">
          <cell r="A927" t="str">
            <v>1.2.3.2</v>
          </cell>
        </row>
        <row r="962">
          <cell r="B962" t="str">
            <v>ครุภัณฑ์คอมพิวเตอร์ 357,600บาท โปรแกรม 60,800 บาท</v>
          </cell>
        </row>
        <row r="976">
          <cell r="B976" t="str">
            <v>สพป.ปท.2 จำนวน  3 เครื่อง</v>
          </cell>
        </row>
        <row r="979">
          <cell r="B979" t="str">
            <v>ครุภัณฑ์โฆษณาและเผยแพร่ 120604</v>
          </cell>
        </row>
        <row r="980">
          <cell r="B980" t="str">
            <v>เครื่องมัลติมิเดียโปรเจคเตอร์ระดับXGAขนาด 4000ANSILunens</v>
          </cell>
          <cell r="C980" t="str">
            <v>ศธ04002/ว1802 ลว.8 พค 67 โอนครั้งที่ 7</v>
          </cell>
        </row>
        <row r="981">
          <cell r="A981" t="str">
            <v>2.1.8.1</v>
          </cell>
          <cell r="B981" t="str">
            <v>วัดสระบัว</v>
          </cell>
          <cell r="C981" t="str">
            <v>20004 35002 110C70</v>
          </cell>
        </row>
        <row r="991">
          <cell r="A991" t="str">
            <v>1.4.1.11</v>
          </cell>
        </row>
        <row r="992">
          <cell r="A992" t="str">
            <v>1.4.1.12</v>
          </cell>
        </row>
        <row r="997">
          <cell r="A997" t="str">
            <v>2.1.5.4.1</v>
          </cell>
          <cell r="B997" t="str">
            <v>ครุภัณฑ์งานอาชีพระดับประถมศึกษา แบบ 2 จำนวน 1 ชุด</v>
          </cell>
          <cell r="C997" t="str">
            <v>ศธ04002/ว1802 ลว.8 พค 67 โอนครั้งที่ 7</v>
          </cell>
        </row>
        <row r="998">
          <cell r="A998" t="str">
            <v>1)</v>
          </cell>
          <cell r="B998" t="str">
            <v>โรงเรียนกลางคลองสิบ</v>
          </cell>
          <cell r="C998" t="str">
            <v>20004350002003112040</v>
          </cell>
        </row>
        <row r="1013">
          <cell r="B1013" t="str">
            <v>โอนกลับส่วนกลาง</v>
          </cell>
          <cell r="C1013" t="str">
            <v>ศธ04002/ว4285 ลว.13 กย 67 โอนครั้งที่ 401</v>
          </cell>
        </row>
        <row r="1014">
          <cell r="A1014" t="str">
            <v>3)</v>
          </cell>
          <cell r="B1014" t="str">
            <v>โรงเรียนหิรัญพงษ์อนุสรณ์</v>
          </cell>
        </row>
        <row r="1015">
          <cell r="B1015" t="str">
            <v>ผูกพัน ครบ 7 มิย 67</v>
          </cell>
          <cell r="C1015">
            <v>4100392574</v>
          </cell>
        </row>
        <row r="1016">
          <cell r="A1016" t="str">
            <v>1.5.1</v>
          </cell>
          <cell r="B1016" t="str">
            <v xml:space="preserve">กิจกรรมรองการพัฒนาประสิทธิภาพการบริหารจัดการการศึกษาขั้นพื้นฐาน </v>
          </cell>
          <cell r="C1016" t="str">
            <v xml:space="preserve">20004 69 05164 00144 </v>
          </cell>
        </row>
        <row r="1017">
          <cell r="B1017" t="str">
            <v xml:space="preserve"> งบดำเนินงาน 69112xx </v>
          </cell>
          <cell r="C1017" t="str">
            <v>20004 3720 1000 2000000</v>
          </cell>
        </row>
        <row r="1018">
          <cell r="A1018" t="str">
            <v>1.5.1.1.1</v>
          </cell>
          <cell r="B1018" t="str">
            <v xml:space="preserve">ค่าใช้จ่ายในการดำเนินโครงการส่งเสริมการมีรายได้ให้แก่นักเรียน (ทุนแลกงาน) ประจำปี พ.ศ. 2568 ระหว่างวันที่ 24 มีนาคม – 24 เมษายน 2568  </v>
          </cell>
          <cell r="C1018" t="str">
            <v>ศธ 04002/ว153 ลว 14 ม.ค. 68 โอนครั้งที่ 190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</row>
        <row r="1021">
          <cell r="A1021" t="str">
            <v>1.5.2</v>
          </cell>
          <cell r="B1021" t="str">
            <v xml:space="preserve">กิจกรรมรองเทคโนโลยีดิจิทัลเพื่อการศึกษาขั้นพื้นฐาน </v>
          </cell>
          <cell r="C1021" t="str">
            <v>20004 69 05164 00063</v>
          </cell>
        </row>
        <row r="1022">
          <cell r="B1022" t="str">
            <v xml:space="preserve"> งบดำเนินงาน 69112xx</v>
          </cell>
          <cell r="C1022" t="str">
            <v>20004 3720 1000 2000000</v>
          </cell>
        </row>
        <row r="1023">
          <cell r="A1023" t="str">
            <v>1)</v>
          </cell>
          <cell r="B1023" t="str">
            <v xml:space="preserve">ค่าใช้จ่ายในการเดินทางเข้าร่วมประชุมเชิงปฏิบัติการปรับปรุงเอกสารคู่มือแนวทางการบริหารจัดการข้อมูลสารสนเทศเพื่อการบริหาร     (Data Management Center : DMC) ปีการศึกษา 2568 ระหว่างวันที่ 21 – 25 เมษายน 2568  และการประชุมเชิงปฏิบัติการพัฒนาบุคลากรด้านระบบสารสนเทศเพื่อการวางแผนและสนับสนุนการบริหารงบประมาณ ปีการศึกษา 2568 ระหว่างวันที่ 5 – 9 พฤษภาคม 2568ณ โรงแรมริเวอร์ไซด์ กรุงเทพมหานคร </v>
          </cell>
          <cell r="C1023" t="str">
            <v>ศธ 04002/ว1623 ลว 21 เม.ย. 67 ครั้งที่ 426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</row>
        <row r="1024">
          <cell r="A1024" t="str">
            <v>1.5.2.2</v>
          </cell>
          <cell r="B1024" t="str">
            <v xml:space="preserve">ค่าใช้จ่ายในการเดินทางเข้าร่วมกิจกรรมที่ 5 การประชุมเชิงปฏิบัติการเพื่อพัฒนา แลกเปลี่ยนเรียนรู้สำหรับครูและบุคลากรทางการศึกษาที่ผ่านการคัดเลือกในระดับชาติ (Best Practice) และพิธีมอบโล่รางวัล ระหว่างวันที่ 25 – 27 สิงหาคม 2568 ณ โรงแรมแมดิสัน แบงค๊อก ซอยรามคำแหง 35 เขตบางกะปิ กรุงเทพมหานคร </v>
          </cell>
          <cell r="C1024" t="str">
            <v>ศธ 04002/ว42932 ลว 20 ส.ค. 68 ครั้งที่ 858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</row>
        <row r="1025">
          <cell r="A1025" t="str">
            <v>แยกจาก37201</v>
          </cell>
          <cell r="B1025" t="str">
            <v xml:space="preserve"> งบดำเนินงาน 69112xx</v>
          </cell>
          <cell r="C1025" t="str">
            <v>20004 3710 1000 2000000</v>
          </cell>
        </row>
        <row r="1026">
          <cell r="A1026" t="str">
            <v>1.5.2.2</v>
          </cell>
          <cell r="B1026" t="str">
            <v>ค่าใช้จ่ายในการดำเนินการกิจกรรมที่ 3 การพัฒนา ส่งเสริมสนับสนุนและขับเคลื่อนการใช้เทคโนโลยีในการจัดการเรียนรู้ในการขับเคลื่อนระบบคลังสื่อเทคโนโลยีดิจิทัล    (OBEC Content Center)</v>
          </cell>
          <cell r="C1026" t="str">
            <v>ศธ 04002/ว1624 ลว 21 เม.ย.68 ครั้งที่ 427</v>
          </cell>
          <cell r="F1026">
            <v>0</v>
          </cell>
          <cell r="G1026">
            <v>0</v>
          </cell>
          <cell r="H1026">
            <v>0</v>
          </cell>
          <cell r="K1026">
            <v>0</v>
          </cell>
          <cell r="L1026">
            <v>0</v>
          </cell>
        </row>
        <row r="1027">
          <cell r="A1027" t="str">
            <v>1.5.2.3</v>
          </cell>
          <cell r="B1027" t="str">
            <v xml:space="preserve">ค่าใช้จ่ายในการเดินทางเข้าร่วมกิจกรรมที่ 4 การประชุมเชิงปฏิบัติการเพื่อคัดเลือกผลงานที่มีผลการปฏิบัติที่เป็นเลิศ (Best Practice) ระหว่างวันที่ 3 – 8 สิงหาคม  2568 ณ โรงแรมเดอะล็อฟท์ รีสอร์ท วงศ์สว่าง กรุงเทพมหานคร   </v>
          </cell>
          <cell r="C1027" t="str">
            <v>ศธ 04002/ว41037 ลว 23 ก.ค.68 ครั้งที่ 734</v>
          </cell>
          <cell r="F1027">
            <v>0</v>
          </cell>
          <cell r="G1027">
            <v>0</v>
          </cell>
          <cell r="H1027">
            <v>0</v>
          </cell>
          <cell r="K1027">
            <v>0</v>
          </cell>
          <cell r="L1027">
            <v>0</v>
          </cell>
        </row>
        <row r="1035">
          <cell r="A1035" t="str">
            <v>1.5.3</v>
          </cell>
          <cell r="B1035" t="str">
            <v xml:space="preserve">กิจกรรมรองการพัฒนาประสิทธิภาพการบริหารจัดการการศึกษาขั้นพื้นฐาน </v>
          </cell>
          <cell r="C1035" t="str">
            <v>20004 69 05164 00144</v>
          </cell>
        </row>
        <row r="1036">
          <cell r="B1036" t="str">
            <v xml:space="preserve"> งบดำเนินงาน 69112xx </v>
          </cell>
          <cell r="C1036" t="str">
            <v>20004 3720 1000 2000000</v>
          </cell>
        </row>
        <row r="1037">
          <cell r="A1037" t="str">
            <v>1.5.3.1</v>
          </cell>
          <cell r="B1037" t="str">
            <v xml:space="preserve">ค่าใช้จ่ายในการเดินทางเข้าร่วมประชุมโครงการปฐมนิเทศนักเรียนทุนการศึกษา เฉลิมราชกุมารี ระยะที่ 2 รุ่นที่ 8 ประจำปี 2568 /ค่าใช้จ่ายในการจัดนิทรรศการเพื่อเผยแพร่พระราชประวัติและพระราชกรณียกิจ ของสมเด็จพระกนิษฐาธิราชเจ้า กรมสมเด็จพระเทพรัตนราชสุดาฯ  สยามบรมราชกุมารี ระหว่างวันที่ 30 ตุลาคม 2568 – 2 พฤศจิกายน 2568 ณ โรงแรมริเวอร์ไซด์ กรุงเทพมหานคร </v>
          </cell>
          <cell r="C1037" t="str">
            <v xml:space="preserve">ศธ 04002/ว48878 ลว 17 พ.ย.68 โอนครั้งที่ 83 </v>
          </cell>
          <cell r="D1037">
            <v>800</v>
          </cell>
        </row>
        <row r="1039">
          <cell r="A1039" t="str">
            <v>1.5.4</v>
          </cell>
          <cell r="B1039" t="str">
            <v>กิจกรรมการสนับสนุนการศึกษาขั้นพื้นฐาน</v>
          </cell>
          <cell r="C1039" t="str">
            <v>20004 69 0146 00000</v>
          </cell>
        </row>
        <row r="1062">
          <cell r="B1062" t="str">
            <v xml:space="preserve"> งบดำเนินงาน 69112xx </v>
          </cell>
          <cell r="C1062" t="str">
            <v>20004 37201000 2000000</v>
          </cell>
        </row>
        <row r="1063">
          <cell r="A1063" t="str">
            <v>2.1.2.1</v>
          </cell>
          <cell r="B1063" t="str">
            <v xml:space="preserve">ค่าใช้จ่ายในการเดินทางเข้าร่วมโครงการอบรมเสริมสร้างความรู้ด้านการบริหารงานการคลัง และสร้างความตระหนักในการป้องกันการทุจริตของหน่วยงาน ในสังกัดสำนักงานคณะกรรมการการศึกษาขั้นพื้นฐาน ระหว่างวันที่ 25 - 26 ธันวาคม 2566 ณ โรงแรมดิ ไอเดิล โฮเท็ล แอนด์ เรสซิเดนซ์ จังหวัดปทุมธานี </v>
          </cell>
          <cell r="C1063" t="str">
            <v>ศธ 04002/ว5700 ลว 21 ธค 66 โอนครั้งที่ 103</v>
          </cell>
        </row>
        <row r="1064">
          <cell r="A1064" t="str">
            <v>2.1.2.2</v>
          </cell>
          <cell r="B1064" t="str">
            <v xml:space="preserve">เงินสมทบกองทุนเงินทดแทน ประจำปี พ.ศ. 2567 (มกราคม - ธันวาคม 2567)                             </v>
          </cell>
          <cell r="C1064" t="str">
            <v>ศธ 04002/ว35 ลว 4 มค 67 โอนครั้งที่ 117</v>
          </cell>
        </row>
        <row r="1065">
          <cell r="B1065" t="str">
            <v>ค่าเช่าใช้บริการสัญญาณอินเทอร์เน็ต 6 เดือน (เมย-มิย 66)   603600บาท</v>
          </cell>
          <cell r="C1065" t="str">
            <v>ศธ 04002/ว1923   ลว 20 พค 67 โอนครั้งที่ 30</v>
          </cell>
        </row>
        <row r="1066">
          <cell r="B1066" t="str">
            <v>ค่าเช่าใช้บริการสัญญาณอินเทอร์เน็ต 3 เดือน (กรกฎาคม 2567 – กันยายน 2567)   514,3500บาท</v>
          </cell>
          <cell r="C1066" t="str">
            <v>ศธ 04002/ว2864 ลว 2 กรกฎาคม 2567 โอนครั้งที่ 185</v>
          </cell>
        </row>
        <row r="1067">
          <cell r="A1067" t="str">
            <v>2.1.3.2</v>
          </cell>
          <cell r="B1067" t="str">
            <v>ค่าใช้จ่ายในการซ่อมแซม ทำความสะอาด ฟื้นฟูอาคารเรียน สิ่งปลูกสร้าง ห้องน้ำ ห้องส้วม และสภาพแวดล้อมภายในโรงเรียน</v>
          </cell>
          <cell r="C1067" t="str">
            <v>ศธ 04002/ว4582 ลว 20 กย 67 โอนครั้งที่ 433</v>
          </cell>
        </row>
        <row r="1093">
          <cell r="A1093" t="str">
            <v>6)</v>
          </cell>
          <cell r="B1093" t="str">
            <v>สำนักงานเขตพื้นที่การศึกษาประถมศึกษาปทุมธานี เขต 2 : องค์กรคุณธรรมต้นแบบสู่ความยั่งยืน</v>
          </cell>
        </row>
        <row r="1094">
          <cell r="B1094" t="str">
            <v>กิจกรรมรองการพัฒนาประสิทธิภาพการบริหารจัดการการศึกษาขั้นพื้นฐาน</v>
          </cell>
        </row>
        <row r="1095">
          <cell r="B1095" t="str">
            <v xml:space="preserve"> งบดำเนินงาน 69112xx </v>
          </cell>
        </row>
        <row r="1096">
          <cell r="A1096" t="str">
            <v>2.1.3.1</v>
          </cell>
          <cell r="B1096" t="str">
            <v xml:space="preserve">ค่าใช้จ่ายในการเดินทางเข้าร่วมการประชุมเชิงปฏิบัติการเพื่อซักซ้อมความเข้าใจการดำเนินการจัดซื้อจัดจ้างพัสดุแทนโรงเรียนขนาดเล็ก ตามคำสั่งมอบอำนาจสำนักงานคณะกรรมการการศึกษาขั้นพื้นฐาน ระหว่างวันที่ 24 - 25 พฤศจิกายน 2566 ณ โรงแรมบางกอกพาเลส กรุงเทพมหานคร </v>
          </cell>
          <cell r="C1096" t="str">
            <v>ศธ 04002/ว5407 ลว 27 พย 66 โอนครั้งที่ 66</v>
          </cell>
        </row>
        <row r="1099">
          <cell r="A1099" t="str">
            <v>2.1.4</v>
          </cell>
          <cell r="B1099" t="str">
            <v>กิจกรรมรองพัฒนาหลักสูตรและกระบวนการเรียนรู้ที่หลากหลายให้เอื้อต่อการเรียนรู้ตลอดชีวิต</v>
          </cell>
          <cell r="C1099" t="str">
            <v>20004 66 05164 52034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</row>
        <row r="1100">
          <cell r="B1100" t="str">
            <v xml:space="preserve"> งบดำเนินงาน 67112xx </v>
          </cell>
        </row>
        <row r="1101">
          <cell r="A1101" t="str">
            <v>2.1.4.1</v>
          </cell>
          <cell r="B1101" t="str">
            <v xml:space="preserve">ค่าใช้จ่ายในการจัดการแข่งขันงานศิลปหัตถกรรมนักเรียน ครั้งที่ 71 ปีการศึกษา 2566 </v>
          </cell>
          <cell r="C1101" t="str">
            <v>ที่ ศธ 04002/ว    /9 กพ 67  ครั้งที่ 165</v>
          </cell>
        </row>
        <row r="1102">
          <cell r="A1102" t="str">
            <v>2.1.4.2</v>
          </cell>
          <cell r="B1102" t="str">
            <v xml:space="preserve">ค่าใช้จ่ายในการดำนินงานการส่งเสริมการจัดการเรียนรู้เพศวิถีศึกษาในลักษณะการจัดการเรียนรู้แบบ Active Leaning </v>
          </cell>
          <cell r="C1102" t="str">
            <v>ศธ04002/ว2276 ลว. 7 มิย 67 โอนครั้งที่ 102</v>
          </cell>
        </row>
        <row r="1103">
          <cell r="A1103" t="str">
            <v>2.1.4.3</v>
          </cell>
          <cell r="B1103" t="str">
            <v xml:space="preserve">ค่าใช้จ่ายในการเดินทางเข้าร่วมการประชุมเชิงปฏิบัติการจัดทำเป้าหมายความสามารถ ด้านการอ่าน การเขียน การคิดเลข และการแก้ปัญหา (Basic Literacy) ของนักเรียนระดับประถมศึกษาตอนต้น ระหว่างวันที่ 7 - 10 สิงหาคม 2567 โรงแรมรอแยล เบญจา กรุงเทพมหานคร </v>
          </cell>
          <cell r="C1103" t="str">
            <v>ศธ04002/ว3560 ลว. 15 สค 67 โอนครั้งที่ 323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</row>
        <row r="1105">
          <cell r="B1105" t="str">
            <v xml:space="preserve"> งบดำเนินงาน 69112xx</v>
          </cell>
          <cell r="C1105" t="str">
            <v>20004 3720 1000 2000000</v>
          </cell>
          <cell r="D1105">
            <v>0</v>
          </cell>
        </row>
        <row r="1106">
          <cell r="A1106">
            <v>1</v>
          </cell>
          <cell r="B1106" t="str">
    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ระดับเขตพื้นที่การศึกษา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A1107">
            <v>2</v>
          </cell>
          <cell r="B1107" t="str">
    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ระดับจังหวัด</v>
          </cell>
          <cell r="C1107" t="str">
            <v>ศธ04002/ว5487ว.8 พย 67 โอนครั้งที่ 47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</row>
        <row r="1110">
          <cell r="A1110">
            <v>1.6</v>
          </cell>
          <cell r="B1110" t="str">
            <v xml:space="preserve">กิจกรรมการจัดการศึกษามัธยมศึกษาตอนต้นสำหรับโรงเรียนปกติ  </v>
          </cell>
          <cell r="C1110" t="str">
            <v>20004 69 0516500000</v>
          </cell>
          <cell r="D1110">
            <v>315300</v>
          </cell>
        </row>
        <row r="1113">
          <cell r="B1113" t="str">
            <v>ครุภัณฑ์สำนักงาน 120601</v>
          </cell>
          <cell r="D1113">
            <v>102300</v>
          </cell>
        </row>
        <row r="1114">
          <cell r="A1114" t="str">
            <v>1.6.1.1</v>
          </cell>
          <cell r="B1114" t="str">
            <v>เครื่องถ่ายเอกสารระบบดิจิทัล (ขาว-ดำ) ความเร็ว 20 แผ่นต่อนาที</v>
          </cell>
        </row>
        <row r="1116">
          <cell r="A1116" t="str">
            <v>1)</v>
          </cell>
          <cell r="B1116" t="str">
            <v>สพป.ปทุมธานี เขต 2</v>
          </cell>
          <cell r="C1116" t="str">
            <v>20004370010003112995</v>
          </cell>
          <cell r="F1116">
            <v>92100</v>
          </cell>
          <cell r="G1116">
            <v>90000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</row>
        <row r="1133">
          <cell r="A1133" t="str">
            <v>1.6.1</v>
          </cell>
          <cell r="B1133" t="str">
            <v xml:space="preserve">กิจกรรมรองการวิจัยเพื่อพัฒนานวัตกรรมการจัดการศึกษา </v>
          </cell>
          <cell r="C1133" t="str">
            <v>20004 68 05165 52018</v>
          </cell>
          <cell r="F1133">
            <v>0</v>
          </cell>
          <cell r="G1133">
            <v>0</v>
          </cell>
          <cell r="H1133">
            <v>0</v>
          </cell>
          <cell r="K1133">
            <v>0</v>
          </cell>
          <cell r="L1133">
            <v>0</v>
          </cell>
        </row>
        <row r="1134">
          <cell r="A1134" t="str">
            <v>1.6.1</v>
          </cell>
          <cell r="B1134" t="str">
            <v xml:space="preserve"> งบดำเนินงาน 69112xx</v>
          </cell>
          <cell r="C1134" t="str">
            <v>20004 3720 1000 2000000</v>
          </cell>
          <cell r="I1134">
            <v>0</v>
          </cell>
          <cell r="J1134">
            <v>0</v>
          </cell>
        </row>
        <row r="1135">
          <cell r="A1135" t="str">
            <v>1.6.1.1</v>
          </cell>
          <cell r="B1135" t="str">
            <v xml:space="preserve">ค่าใช้จ่ายในการเดินทางเข้าร่วมการประชุมเชิงปฏิบัติการพัฒนาและประเมินคุณภาพนวัตกรรมระบบการเรียนรู้ที่ปรับตัวได้ (Adaptive Learning System) ระหว่างวันที่ 3 – 5 สิงหาคม 2568 ณ โรงแรมปริ๊นส์ตั้น พาร์ค สวีท  กรุงเทพมหานคร </v>
          </cell>
          <cell r="C1135" t="str">
            <v>ที่ ศธ04002/ว41392 ลว 31 ก.ค.68 ครั้งที่ 766</v>
          </cell>
          <cell r="F1135">
            <v>0</v>
          </cell>
          <cell r="G1135">
            <v>0</v>
          </cell>
          <cell r="H1135">
            <v>0</v>
          </cell>
          <cell r="K1135">
            <v>0</v>
          </cell>
          <cell r="L1135">
            <v>0</v>
          </cell>
        </row>
        <row r="1136">
          <cell r="A1136" t="str">
            <v>1.6.1.1</v>
          </cell>
          <cell r="B1136" t="str">
            <v xml:space="preserve">ค่าใช้จ่ายในการเดินทางเข้าร่วมการประชุมเชิงปฏิบัติการรวบรวมข้อมูลและวิเคราะห์ผลการวิจัยภายใต้โครงการพัฒนานวัตกรรมเพื่อสร้างเครือข่ายความร่วมมือสำหรับเยาวชนไทยในระดับสากล ประจำปีงบประมาณ พ.ศ. 2568 ระหว่าง     วันที่ 19 – 23 กรกฎาคม 2568 ณ โรงแรมปริ๊นส์ตั้น พาร์ค สวีท กรุงเทพมหานคร </v>
          </cell>
          <cell r="C1136" t="str">
            <v>ที่ ศธ04002/ว41551 ลว 30 ก.ค.68 ครั้งที่ 769</v>
          </cell>
          <cell r="F1136">
            <v>0</v>
          </cell>
          <cell r="G1136">
            <v>0</v>
          </cell>
          <cell r="H1136">
            <v>0</v>
          </cell>
          <cell r="K1136">
            <v>0</v>
          </cell>
          <cell r="L1136">
            <v>0</v>
          </cell>
        </row>
        <row r="1140">
          <cell r="A1140" t="str">
            <v>1.6.2</v>
          </cell>
          <cell r="B1140" t="str">
            <v>กิจกรรมรองสนับสนุนเสริมสร้างความเข้มแข็งในการพัฒนาครูอย่างมีประสิทธิภาพ</v>
          </cell>
          <cell r="C1140" t="str">
            <v>20004 68 05165 51999</v>
          </cell>
          <cell r="I1140">
            <v>0</v>
          </cell>
          <cell r="J1140">
            <v>0</v>
          </cell>
        </row>
        <row r="1141">
          <cell r="B1141" t="str">
            <v xml:space="preserve"> งบดำเนินงาน 68112xx </v>
          </cell>
          <cell r="C1141" t="str">
            <v>20004 3720 1000 2000000</v>
          </cell>
        </row>
        <row r="1142">
          <cell r="A1142" t="str">
            <v>1.6.1.1</v>
          </cell>
          <cell r="B1142" t="str">
            <v xml:space="preserve">ค่าใช้จ่ายในการดำเนินการตรวจรับ – จ่ายเครื่องราชอิสริยาภรณ์ชั้นต่ำกว่าสายสะพายและเหรียญจักรพรรดิมาลา ประจำปี 2565 – 2567 ระหว่างวันที่ 2 - 10 ตุลาคม 2567 </v>
          </cell>
          <cell r="C1142" t="str">
            <v>ศธ04002/5373 ลว. 1 พ.ย. 67 โอนครั้งที่ 36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</row>
        <row r="1143">
          <cell r="A1143" t="str">
            <v>1.6.1.2</v>
          </cell>
          <cell r="B1143" t="str">
            <v xml:space="preserve">ค่าใช้จ่ายในการเดินทางไปราชการของผู้เข้าร่วมประชุมเชิงปฏิบัติการเสริมสร้างสมรรถนะการนิเทศการศึกษา ตามนโยบายเรียนดี มีความสุข  ระหว่างวันที่ 26 – 23 ธันวาคม 2567 ณ โรงแรมบียอนด์ สวีท เขตบางพลัด กรุงเทพมหานคร </v>
          </cell>
          <cell r="C1143" t="str">
            <v>ศธ 04002/ว114  ลว 10 ม.ค. 68 ครั้งที่ 182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</row>
        <row r="1144">
          <cell r="A1144" t="str">
            <v>1.6.1.3</v>
          </cell>
          <cell r="B1144" t="str">
            <v>เพื่อสนับสนุนการคัดเลือกบุคคลเพื่อบรรจุและแต่งตั้งให้ดำรงตำแหน่งศึกษานิเทศก์ สังกัดสำนักงานคณะกรรมการการศึกษาขั้นพื้นฐาน ครั้งที่ 2 ปี พ.ศ. 2567</v>
          </cell>
          <cell r="C1144" t="str">
            <v>ศธ04002/ว152 ลว 14 ม.ค. 68 โอนครั้งที่ 189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</row>
        <row r="1145">
          <cell r="A1145" t="str">
            <v>1.6.1.4</v>
          </cell>
          <cell r="B1145" t="str">
            <v>ค่าใช้จ่ายในการเดินทางเข้าร่วมประชุมเชิงปฏิบัติการพัฒนาสมรรถนะผู้อำนวยการกลุ่มนิเทศ ติดตามและประเมินผลการจัดการศึกษา เพื่อนิเทศการศึกษาที่มีคุณภาพและยั่งยืน ระหว่างวันที่ 11-13 กุมภาพันธ์ 2568 ณ โรงแรมริเวอร์ไซด์ กรุงเทพมหานคร</v>
          </cell>
          <cell r="C1145" t="str">
            <v>ศธ04002/ว831 ลว 28 กพ 68 โอนครั้งที่ 298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</row>
        <row r="1146">
          <cell r="A1146" t="str">
            <v>1.6.1.5</v>
          </cell>
          <cell r="B1146" t="str">
            <v xml:space="preserve">ค่าใช้จ่ายสำหรับดำเนินงานโครงการเสริมสร้างสมรรถนะองค์ความรู้ด้านกฎหมายเพื่อพัฒนาบุคลากร ในกิจกรรมที่ 2 ค่าสมนาคุณคณะกรรมการสอบสวนวินัยข้าราชการ </v>
          </cell>
          <cell r="C1146" t="str">
            <v>ศธ04002/ว2152 ลว 22 พ.ค. 68 โอนครั้งที่ 507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</row>
        <row r="1147">
          <cell r="A1147" t="str">
            <v>1.6.1.6</v>
          </cell>
          <cell r="B1147" t="str">
            <v xml:space="preserve">สนับสนุนการคัดเลือกบุคคลเพื่อบรรจุและแต่งตั้งเข้ารับราชการเป็นข้าราชการครูและบุคลากรทางการศึกษา ตำแหน่งครูผู้ช่วย กรณีที่มีความจำเป็นหรือมีเหตุพิเศษ สังกัดสำนักงานคณะกรรมการการศึกษาขั้นพื้นฐาน ปี พ.ศ. 2568 </v>
          </cell>
          <cell r="C1147" t="str">
            <v>ศธ 04002/ว2492 ลว 9 มิ.ย. 68 โอนครั้งที่ 565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</row>
        <row r="1148">
          <cell r="A1148" t="str">
            <v>1.6.1.7</v>
          </cell>
          <cell r="B1148" t="str">
            <v xml:space="preserve">ค่าใช้จ่ายในการคัดเลือกบุคคลเพื่อบรรจุและแต่งตั้งให้ดำรงตำแหน่งรองผู้อำนวยการสถานศึกษาและผู้อำนวยการสถานศึกษา สังกัดสำนักงานคณะกรรมการการศึกษาขั้นพื้นฐาน ปี พ.ศ. 2568 </v>
          </cell>
          <cell r="C1148" t="str">
            <v>ศธ 04002/ว41043 ลว 23 ก.ค. 68 โอนครั้งที่ 735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</row>
        <row r="1158">
          <cell r="A1158" t="str">
            <v>2.2.3</v>
          </cell>
          <cell r="B1158" t="str">
            <v>กิจกรรมรองส่งเสริมและพัฒนาแหล่งเรียนรู้ให้มีความหลากหลายเพื่อเอื้อต่อการศึกษาและการเรียนรู้อย่างมีคุณภาพ</v>
          </cell>
          <cell r="C1158" t="str">
            <v>20004 66 05165 90691</v>
          </cell>
        </row>
        <row r="1159">
          <cell r="B1159" t="str">
            <v xml:space="preserve"> งบดำเนินงาน 66112xx </v>
          </cell>
          <cell r="C1159" t="str">
            <v>20004 35000200 2000000</v>
          </cell>
        </row>
        <row r="1160">
          <cell r="A1160" t="str">
            <v>2.2.3.1</v>
          </cell>
          <cell r="B1160" t="str">
            <v xml:space="preserve">ค่าใช้จ่าย  รณรงค์ และติดตาม การใช้หนังสือพระราชนิพนธ์  </v>
          </cell>
          <cell r="C1160" t="str">
            <v>ศธ 04002/ว2953/25 กค 66 ครั้งที่ 689 จำนวนเงิน 61,055 บาท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</row>
        <row r="1161">
          <cell r="A1161" t="str">
            <v>2.2.3.2</v>
          </cell>
          <cell r="B1161" t="str">
            <v xml:space="preserve">ค่าใช้จ่ายในการเดินทางเข้าร่วมโครงการรักษ์ภาษาไทย เนื่องในสัปดาห์วันภาษาไทยแห่งชาติ    ปี 2566 ระดับประเทศ เพื่อแข่งขันกิจกรรมคัดลายมือ ระดับมัธยมศึกษาปีที่ 4-6 ระหว่างวันที่ 21 – 23 กรกฎาคม 2566 ณ โรงแรมเอเชียแอร์พอร์ท </v>
          </cell>
          <cell r="C1161" t="str">
            <v>ศธ 04002/ว3089/29 กค 66 ครั้งที่ 712 จำนวนเงิน 1,200.-บาท เขียนเขต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</row>
        <row r="1207">
          <cell r="A1207">
            <v>1.7</v>
          </cell>
          <cell r="B1207" t="str">
    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    </cell>
          <cell r="C1207" t="str">
            <v>20004 69 52015 00000</v>
          </cell>
        </row>
        <row r="1208">
          <cell r="B1208" t="str">
            <v xml:space="preserve"> งบดำเนินงาน 69112xx</v>
          </cell>
          <cell r="C1208" t="str">
            <v>20004 3720 1000 2000000</v>
          </cell>
        </row>
        <row r="1209">
          <cell r="A1209" t="str">
            <v>1.7.1</v>
          </cell>
          <cell r="B1209" t="str">
            <v>ค่าใช้จ่ายเข้าร่วมประชุมเชิงปฏิบัติการพัฒนาโรงเรียนในโครง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สยามบรมราชกุมารี สังกัดสพฐ  ประจำปีงบประมาณ พ.ศ. 2569 ระหว่างวันที่ 22 - 25 พฤศจิกายน 2568 ณ โรงแรม รอรัล ริเวอร์ กรุงเทพมหานคร และ BANGKOK THONBURI HALL HALL  มหาวิทยาลัยกรุงธนบุรี เขตทวีวัฒนา กรุงเทพมหานคร</v>
          </cell>
          <cell r="C1209" t="str">
            <v>ศธ 04002/ว49354 ลว. 24 พย 68 ครั้งที่ 98</v>
          </cell>
          <cell r="F1209">
            <v>3200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</row>
        <row r="1210">
          <cell r="A1210" t="str">
            <v>1.7.2</v>
          </cell>
          <cell r="B1210" t="str">
            <v>เพื่อเป็นค่าใช้จ่ายดำเนินการรับนักเรียน สังกัดสำนักงานคณะกรรมการการศึกษาขั้นพื้นฐาน ปีการศึกษา 2568</v>
          </cell>
          <cell r="C1210" t="str">
            <v>ศธ 04002/ว5655 ลว 19 พย 67 โอนครั้งที่ 71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A1211" t="str">
            <v>1.7.3</v>
          </cell>
          <cell r="B1211" t="str">
            <v xml:space="preserve">ค่าใช้จ่ายในการดำเนินงาน การประชุม การประชาสัมพันธ์ การกำกับ ติดตาม และการบริหารจัดการอื่นๆ ที่เกี่ยวข้องกับการจัดการศึกษาขั้นพื้นฐานตามมาตรา 12 แห่งพระราชบัญญัติการศึกษาแห่งชาติ พ.ศ. 2542 </v>
          </cell>
          <cell r="C1211" t="str">
            <v>ศธ 04002/ว2223  ลว 26 พ.ค. 68 ครั้งที่ 514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</row>
        <row r="1212">
          <cell r="A1212" t="str">
            <v>1.7.4</v>
          </cell>
          <cell r="B1212" t="str">
            <v xml:space="preserve">ค่าใช้จ่ายในการดำเนินการแข่งขันทักษะวิชาการนักเรียนในการประชุมวิชาการ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        ราชกุมารี </v>
          </cell>
          <cell r="C1212" t="str">
            <v>ศธ 04002/ว2871  ลว 27 มิ.ย. 68 ครั้งที่ 629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</row>
        <row r="1213">
          <cell r="A1213" t="str">
            <v>1.7.5</v>
          </cell>
          <cell r="B1213" t="str">
            <v>ค่าใช้จ่ายในการเดินทางเข้าร่วมการประชุมเชิงปฏิบัติการวิเคราะห์และสังเคราะห์ผลการประเมินคุณภาพผู้เรียนระดับชาติ เพื่อส่งเสริมและพัฒนาโรงเรียนในกลุ่มโรงเรียนในโครงการตามพระราชดำริและโรงเรียนเฉลิมพระเกียรติ ประจำปีงบประมาณ 2568 ระหว่างวันที่ 25 – 28 พฤษภาคม 2568 ณ โรงแรมบียอนด์ สวีท    เขตบางพลัด กรุงเทพมหานคร</v>
          </cell>
          <cell r="C1213" t="str">
            <v>ศธ 04002/ว2420  ลว 5 มิ.ย. 68 ครั้งที่ 554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</row>
        <row r="1214">
          <cell r="A1214" t="str">
            <v>1.7.6</v>
          </cell>
          <cell r="B1214" t="str">
            <v xml:space="preserve">ค่าใช้จ่ายในการเดินเข้าร่วมการประชุมเชิงปฏิบัติการแข่งขันทักษะวิชาการนักเรียน ระดับประเทศ ระหว่างวันที่ 18 – 20 สิงหาคม 2568 ณ โรงแรมเอวาน่า บางนา กรุงเทพมหานคร ในการประชุมวิชาการการพัฒนาเด็กและเยาวชนในถิ่นทุรกันดาร ตามพระราชดำริ    สมเด็จพระกนิษฐาธิราชเจ้า กรมสมเด็จพระเทพรัตนราชสุดาฯ สยามบรมราชกุมารี ประจำปี 2568               </v>
          </cell>
          <cell r="C1214" t="str">
            <v>ศธ 04002/ว43117  ลว 25 ส.ค. 68 ครั้งที่ 866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</row>
        <row r="1215">
          <cell r="A1215" t="str">
            <v>1.7.6</v>
          </cell>
          <cell r="B1215" t="str">
            <v>ค่าใช้จ่ายในการเดินเข้าร่วมประชุมเชิงปฏิบัติการเตรียมความพร้อมเข้าร่วมการแข่งขันทักษะวิชาการนักเรียน ระดับหน่วยงานที่ร่วมสนองพระราชดำริ ฯ ในการประชุมวิชาการการพัฒนาเด็กและเยาวชนในถิ่นทุรกันดาร ตามพระราชดำริ สมเด็จพระกนิษฐาธิราชเจ้า กรมสมเด็จพระเทพรัตนราชสุดาฯ       สยามบรมราชกุมารี ะหว่างวันที่ 19 – 20 กันยายน 2568 ณ โรงแรมเมบิส อำเภอเมืองสมุทรปราการ กรุงเทพมหานคร และเข้าร่วมการแข่งขันทักษะวิชาการของนักเรียนระดับหน่วยงาน ที่ร่วมสนองพระราชดำริฯ    ในการประชุมวิชาการการพัฒนาเด็กและเยาวชน ในถิ่นทุรกันดาร ตามพระราชดำริ สมเด็จพระกนิษฐาธิราชเจ้า กรมสมเด็จพระเทพรัตนราชสุดาฯ  สยามบรมราชกุมารี ในวันที่ 20 กันยายน 2568 ณ โรงเรียนมัธยมแพรกษาวิเทศศึกษา อำเภอเมืองสมุทรปราการ จังหวัดสมุทรปราการ</v>
          </cell>
          <cell r="C1215" t="str">
            <v>ศธ 04002/ว44293  ลว  12 ก.ย. 68 ครั้งที่ 889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</row>
        <row r="1218">
          <cell r="B1218" t="str">
            <v>งบบริหารจัดการ สพป.ปท.2</v>
          </cell>
          <cell r="C1218" t="str">
            <v>20004 35000200 00000</v>
          </cell>
        </row>
        <row r="1225">
          <cell r="C1225" t="str">
            <v>20004 1300 Q2669/20004 65 0005400000</v>
          </cell>
        </row>
        <row r="1226">
          <cell r="B1226" t="str">
            <v xml:space="preserve"> งบดำเนินงาน 69112xx</v>
          </cell>
        </row>
        <row r="1230">
          <cell r="A1230" t="str">
            <v>2.4.2</v>
          </cell>
          <cell r="B1230" t="str">
            <v>เงินสมทบกองทุนเงินทดแทนประจำปี 2565 (มกราคม 2565 ถึง ธันวาคม 2565) ครูธุรการ  จำนวน 34 อัตรา จำนวนเงิน 12,240 บาท /นักการภารโรง  จำนวน 20 อัตรา จำนวนเงิน 4,320 บาท/ครูรายเดือนแก้ไขปัญหาสถานศึกษาขาดแคลนครูขั้นวิกฤติ จำนวน 26 อัตรา จำนวนเงิน 9,360 บาท /บุคลากรสนับสนุนการปฏิบัติงานในสำนักงานเขตพื้นที่การศึกษา  จำนวน 3 อัตรา จำนวนเงิน 648 บาท</v>
          </cell>
          <cell r="C1230" t="str">
            <v>ศธ 04002/ว135 ลว 12 ม.ค.65 โอนครั้งที่ 147</v>
          </cell>
        </row>
        <row r="1231">
          <cell r="A1231">
            <v>1.8</v>
          </cell>
          <cell r="B1231" t="str">
            <v xml:space="preserve">กิจกรรมช่วยเหลือกลุ่มเป้าหมายทางสังคม  </v>
          </cell>
        </row>
        <row r="1232">
          <cell r="B1232" t="str">
            <v xml:space="preserve"> งบดำเนินงาน 69112xx</v>
          </cell>
          <cell r="C1232" t="str">
            <v>20004 33720 1000 2000000</v>
          </cell>
        </row>
        <row r="1233">
          <cell r="A1233" t="str">
            <v>1.8.1</v>
          </cell>
          <cell r="B1233" t="str">
            <v xml:space="preserve">ค่าใช้จ่ายในการดำเนินงานการดูแลช่วยเหลือและคุ้มครองนักเรียนของสำนักงานคณะกรรมการการศึกษั้นพื้นฐาน </v>
          </cell>
          <cell r="C1233" t="str">
            <v>ศธ 04002/ว129 ลว 13 ม.ค.68 ครั้งที่ 184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</row>
        <row r="1234">
          <cell r="A1234" t="str">
            <v>1.8.2</v>
          </cell>
          <cell r="B1234" t="str">
            <v xml:space="preserve">ค่าใช้จ่ายในการเดินทางเข้าร่วมการประชุมอบรมเพื่อฝึกปฏิบัตางจิตวิทยาของนักจิตวิทยาโรงเรียนประจำสำนักงานเขตพื้นที่ ตามประมวลกฎหมายวิธีพิจารณาความอาญา (ป. วิ อาญา) ในรูปแบบ Onsite ระหว่างวันที่ 28-31 มีนาคม 2568 ณ โรงแรมดิไอเดิล โฮเทล แอนด์ เรสซิเดนซ์ จังหวัดปทุมธานี </v>
          </cell>
          <cell r="C1234" t="str">
            <v>ศธ 04002/ว1144 ลว 20 มี.ค. 68 ครั้งที่ 348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</row>
        <row r="1235">
          <cell r="A1235" t="str">
            <v>1.8.2.1</v>
          </cell>
          <cell r="B1235" t="str">
            <v>ค่าใช้จ่ายในการเดินทางเข้าร่วมประชุมเชิงปฎิบัติการอบรมผู้สนับสนุนโรงเรียนส่งเสริมความปลอดภัย (Safety Promotion School : SPS TEAMs) สำนักงานคณะกรรมการการศึกษาขั้นพื้นฐาน ประจำปีงบประมาณ พ.ศ. 2568 รุ่นที่ 1 ระหว่างวันที่ 18 – 21 พฤษภาคม 2568 ณ โรงแรมริเวอร์ไซด์ กรุงเทพมหานคร</v>
          </cell>
          <cell r="C1235" t="str">
            <v>ศธ 04002/ว2222 ลว 26 พ.ค. 68 ครั้งที่ 520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</row>
        <row r="1236">
          <cell r="A1236" t="str">
            <v>1.8.2.2</v>
          </cell>
          <cell r="B1236" t="str">
            <v xml:space="preserve">ค่าใช้จ่ายในการเดินทางเข้าร่วมประชุมเชิงปฏิบัติการพิจารณาคัดเลือกสถานศึกษาต้นแบบการแนะแนวนักเรียนเพื่อนที่ปรึกษา (YC : Youth Counselor) วิถีใหม่ ปีการศึกษา 2568 และสรุปผลการดำเนินงานแนะแนว Coaching เป้าหมายชีวิต  ระหว่างวันที่ 4 - 8 สิงหาคม 2568 ณ โรงแรมบางกอกพาเลศ กรุงเทพมหานคร </v>
          </cell>
          <cell r="C1236" t="str">
            <v>ศธ 04002/ว40130 ลว 9 ก.ค. 68 ครั้งที่ 675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</row>
        <row r="1237">
          <cell r="A1237" t="str">
            <v>1.8.2.3</v>
          </cell>
          <cell r="B1237" t="str">
            <v xml:space="preserve">ค่าใช้จ่ายในการเดินทางเข้าร่วมประชุมอบรมเพื่อฝึกปฏิบัติทางจิตวิทยาของนักจิตวิทยาโรงเรียนประจำสำนักงานเขตพื้นที่การศึกษา  ตามประมวลกฎหมายวิธีพิจารณาความอาญา (ป.วิ อาญา) ในรูปแบบ Onsite ระหว่างวันที่ 30 เมษายน  – 3 พฤษภาคม 2568 ณ โรงแรมดิไอเดิล โฮเทล แอนด์ เรสซิเดนซ์      จังหวัดปทุมธานี  </v>
          </cell>
          <cell r="C1237" t="str">
            <v>ศธ 04002/ว41929 ลว 4 ส.ค. 68 ครั้งที่ 807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</row>
        <row r="1238">
          <cell r="A1238" t="str">
            <v>1.8.2.3</v>
          </cell>
          <cell r="B1238" t="str">
            <v xml:space="preserve">ค่าใช้จ่ายในการเดินทางเข้าร่วมประชุมอบรมครูและบุคลากรทางการศึกษา สังกัดสำนักงานคณะกรรมการการศึกษาขั้นพื้นฐาน เพื่อปฏิบัติหน้าที่พนักงานเจ้าหน้าที่ส่งเสริมความประพฤตินักเรียนและนักศึกษา (พสน.)ระหว่างวันที่ 24 - 27 สิงหาคม 2568 ณ โรงแรมอู่ทองแกรนด์ อำเภอเมือง จังหวัดสุพรรณบุรี </v>
          </cell>
          <cell r="C1238" t="str">
            <v>ศธ 04002/ว42217 ลว 7 ส.ค. 68 ครั้งที่ 834</v>
          </cell>
          <cell r="F1238">
            <v>0</v>
          </cell>
          <cell r="G1238">
            <v>0</v>
          </cell>
          <cell r="H1238">
            <v>0</v>
          </cell>
          <cell r="K1238">
            <v>0</v>
          </cell>
          <cell r="L1238">
            <v>0</v>
          </cell>
        </row>
        <row r="1246">
          <cell r="A1246">
            <v>1.9</v>
          </cell>
          <cell r="B1246" t="str">
    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    </cell>
          <cell r="C1246" t="str">
            <v>20004  69 01056 00000</v>
          </cell>
        </row>
        <row r="1247">
          <cell r="B1247" t="str">
            <v>ค่าที่ดินและสิ่งก่อสร้าง 6911320</v>
          </cell>
        </row>
        <row r="1248">
          <cell r="B1248" t="str">
            <v xml:space="preserve">ปรับปรุงซ่อมแซมอาคารเรียนอาคารประกอบและสิ่งก่อสร้างอื่น 4 โรงเรียน </v>
          </cell>
          <cell r="C1248" t="str">
            <v>ศธ 04002/ว47118 ลว 21 ตค 67 ครั้งที่ 11</v>
          </cell>
        </row>
        <row r="1249">
          <cell r="B1249" t="str">
            <v>โรงเรียนวัดลานนา</v>
          </cell>
          <cell r="C1249" t="str">
            <v>20004370010003212306</v>
          </cell>
        </row>
        <row r="1251">
          <cell r="A1251" t="str">
            <v>2)</v>
          </cell>
          <cell r="B1251" t="str">
            <v xml:space="preserve">โรงเรียนนิกรราษฎร์บูรณะ (เหราปัตย์อุทิศ) </v>
          </cell>
          <cell r="C1251" t="str">
            <v>20004370010003212307</v>
          </cell>
        </row>
        <row r="1252">
          <cell r="B1252" t="str">
            <v xml:space="preserve">โรงเรียนศาลาลอย </v>
          </cell>
          <cell r="C1252" t="str">
            <v>20004370010003212308</v>
          </cell>
        </row>
        <row r="1253">
          <cell r="A1253" t="str">
            <v>4)</v>
          </cell>
          <cell r="B1253" t="str">
            <v>โรงเรียนวัดแสงมณี</v>
          </cell>
          <cell r="C1253" t="str">
            <v>20004370010003212309</v>
          </cell>
        </row>
        <row r="1254">
          <cell r="B1254" t="str">
            <v xml:space="preserve">ปรับปรุงซ่อมแซมห้องน้ำห้องส้วม 2 โรงเรียน </v>
          </cell>
          <cell r="C1254" t="str">
            <v>ศธ 04002/ว5174 ลว 21 ตค 67 ครั้งที่ 4</v>
          </cell>
        </row>
        <row r="1255">
          <cell r="A1255" t="str">
            <v>3)</v>
          </cell>
          <cell r="B1255" t="str">
            <v>โรงเรียนนิกรราษฎร์บูรณะ (เหราบัตย์อุทิศ)</v>
          </cell>
          <cell r="C1255" t="str">
            <v>20004370010003213244</v>
          </cell>
        </row>
        <row r="1256">
          <cell r="B1256">
            <v>0</v>
          </cell>
          <cell r="C1256">
            <v>0</v>
          </cell>
        </row>
        <row r="1257">
          <cell r="A1257" t="str">
            <v>4)</v>
          </cell>
          <cell r="B1257" t="str">
            <v>โรงเรียนวัดนพรัตนาราม</v>
          </cell>
          <cell r="C1257" t="str">
            <v>20004370010003213243</v>
          </cell>
        </row>
        <row r="1258">
          <cell r="B1258">
            <v>0</v>
          </cell>
          <cell r="C1258" t="str">
            <v>4100743313</v>
          </cell>
        </row>
        <row r="1259">
          <cell r="B1259" t="str">
            <v>โอนกลับส่วนกลาง</v>
          </cell>
          <cell r="C1259" t="str">
            <v>ศธ04002/ว4285 ลว.13 กย 67 โอนครั้งที่ 401</v>
          </cell>
        </row>
        <row r="1260">
          <cell r="B1260" t="str">
            <v>วัดกลางคลองสี่</v>
          </cell>
          <cell r="C1260" t="str">
            <v>20004350002003214513</v>
          </cell>
        </row>
        <row r="1261">
          <cell r="B1261" t="str">
            <v>ครบ 15 มิย 67</v>
          </cell>
          <cell r="C1261">
            <v>4100396155</v>
          </cell>
        </row>
        <row r="1262">
          <cell r="B1262" t="str">
            <v>วัดนิเทศน์</v>
          </cell>
          <cell r="C1262" t="str">
            <v>20004350002003214514</v>
          </cell>
        </row>
        <row r="1263">
          <cell r="B1263" t="str">
            <v>ครบ 27 สค 67</v>
          </cell>
          <cell r="C1263">
            <v>4100402151</v>
          </cell>
        </row>
        <row r="1266">
          <cell r="B1266" t="str">
            <v>โอนกลับส่วนกลาง</v>
          </cell>
          <cell r="C1266" t="str">
            <v>ศธ04002/ว4285 ลว.13 กย 67 โอนครั้งที่ 401</v>
          </cell>
        </row>
        <row r="1267">
          <cell r="B1267" t="str">
            <v>วัดประชุมราษฏร์</v>
          </cell>
          <cell r="C1267" t="str">
            <v>20004350002003214515</v>
          </cell>
        </row>
        <row r="1268">
          <cell r="B1268" t="str">
            <v>ครบ 19 มิย 67</v>
          </cell>
          <cell r="C1268">
            <v>4100395245</v>
          </cell>
        </row>
        <row r="1269">
          <cell r="B1269" t="str">
            <v>วัดประยูรธรรมาราม</v>
          </cell>
          <cell r="C1269" t="str">
            <v>20004350002003214516</v>
          </cell>
        </row>
        <row r="1270">
          <cell r="B1270" t="str">
            <v>ครบ 26 มิย 67</v>
          </cell>
        </row>
        <row r="1272">
          <cell r="B1272" t="str">
            <v>ครบ 19 มิ.ย.67</v>
          </cell>
          <cell r="C1272" t="str">
            <v>ครบ 19 มิย 67</v>
          </cell>
        </row>
        <row r="1273">
          <cell r="B1273" t="str">
            <v>วัดอดิศร</v>
          </cell>
          <cell r="C1273" t="str">
            <v>20004350002003214518</v>
          </cell>
        </row>
        <row r="1274">
          <cell r="B1274" t="str">
            <v>ครบ 26 กค 67</v>
          </cell>
          <cell r="C1274" t="str">
            <v>4100393861</v>
          </cell>
        </row>
        <row r="1275">
          <cell r="B1275" t="str">
            <v>สหราษฎร์บํารุง</v>
          </cell>
          <cell r="C1275" t="str">
            <v>20004350002003214519</v>
          </cell>
        </row>
        <row r="1276">
          <cell r="B1276" t="str">
            <v>ครบ 14 มิย 67</v>
          </cell>
          <cell r="C1276" t="str">
            <v>4100394897</v>
          </cell>
        </row>
        <row r="1277">
          <cell r="B1277" t="str">
            <v>คลอง 11 ศาลาครุ (เทียมอุปถัมภ์)</v>
          </cell>
          <cell r="C1277" t="str">
            <v>20004350002003214520</v>
          </cell>
        </row>
        <row r="1278">
          <cell r="B1278" t="str">
            <v>ครบ 15 กค 67</v>
          </cell>
          <cell r="C1278" t="str">
            <v>4100398138</v>
          </cell>
        </row>
        <row r="1279">
          <cell r="B1279" t="str">
            <v>คลองสิบสามผิวศรีราษฏร์บำรุง</v>
          </cell>
          <cell r="C1279" t="str">
            <v>20004350002003214521</v>
          </cell>
        </row>
        <row r="1281">
          <cell r="B1281" t="str">
            <v>โอนกลับส่วนกลาง</v>
          </cell>
          <cell r="C1281" t="str">
            <v>ศธ04002/ว4285 ลว.13 กย 67 โอนครั้งที่ 401</v>
          </cell>
        </row>
        <row r="1282">
          <cell r="A1282" t="str">
            <v>14)</v>
          </cell>
          <cell r="B1282" t="str">
            <v>วัดเจริญบุญ</v>
          </cell>
          <cell r="C1282" t="str">
            <v>20004350002003214522</v>
          </cell>
        </row>
        <row r="1283">
          <cell r="B1283" t="str">
            <v>ครบ 17 กค 67</v>
          </cell>
          <cell r="C1283" t="str">
            <v>4100396212</v>
          </cell>
        </row>
        <row r="1285">
          <cell r="B1285" t="str">
            <v>งวด 1  174,000 บาท ครบ 16 กค 67</v>
          </cell>
          <cell r="C1285">
            <v>4100426445</v>
          </cell>
        </row>
        <row r="1287">
          <cell r="B1287" t="str">
            <v>โอนกลับส่วนกลาง</v>
          </cell>
          <cell r="C1287" t="str">
            <v>ศธ04002/ว4285 ลว.13 กย 67 โอนครั้งที่ 401</v>
          </cell>
        </row>
        <row r="1288">
          <cell r="B1288" t="str">
            <v>วัดพวงแก้ว</v>
          </cell>
          <cell r="C1288" t="str">
            <v>20004350002003214524</v>
          </cell>
        </row>
        <row r="1289">
          <cell r="B1289" t="str">
            <v>ครบ 2 สค 67</v>
          </cell>
          <cell r="C1289" t="str">
            <v>4100402841</v>
          </cell>
        </row>
        <row r="1292">
          <cell r="A1292" t="str">
            <v>18)</v>
          </cell>
          <cell r="B1292" t="str">
            <v>วัดแสงมณี</v>
          </cell>
          <cell r="C1292" t="str">
            <v>20004350002003214526</v>
          </cell>
        </row>
        <row r="1293">
          <cell r="B1293" t="str">
            <v>ครบ 30 กค 67</v>
          </cell>
          <cell r="C1293" t="str">
            <v>4100400728</v>
          </cell>
        </row>
        <row r="1346">
          <cell r="B1346" t="str">
            <v>งบปี68 31,490,300 68ครั้งที่ 1 โอน14,330,500 บาท</v>
          </cell>
        </row>
        <row r="1348">
          <cell r="B1348" t="str">
            <v>งวดที่ 4 บางส่วน 663,687.31 ครบ 9 มค 68</v>
          </cell>
          <cell r="C1348">
            <v>4100533889</v>
          </cell>
        </row>
        <row r="1349">
          <cell r="B1349" t="str">
            <v>งวดที่ 5  2,611,000 ครบ 8 กพ 68</v>
          </cell>
        </row>
        <row r="1442">
          <cell r="A1442">
            <v>1.1000000000000001</v>
          </cell>
          <cell r="B1442" t="str">
    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    </cell>
          <cell r="C1442" t="str">
            <v>20004 69 85806 00000</v>
          </cell>
        </row>
        <row r="1443">
          <cell r="B1443" t="str">
            <v>งบลงทุน  ค่าครุภัณฑ์ 6911310</v>
          </cell>
          <cell r="F1443">
            <v>202800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</row>
        <row r="1444">
          <cell r="B1444" t="str">
            <v>งบลงทุน  ค่าที่ดินและสิ่งก่อสร้าง 6911320</v>
          </cell>
          <cell r="F1444">
            <v>397000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</row>
        <row r="1445">
          <cell r="B1445" t="str">
            <v>ครุภัณฑ์สำนักงาน 120601</v>
          </cell>
        </row>
        <row r="1446">
          <cell r="A1446" t="str">
            <v>1.10.1.1</v>
          </cell>
          <cell r="B1446" t="str">
            <v>เครื่องถ่ายเอกสารระบบดิจิทัล (ขาว-ดำ) ความเร็ว 40 แผ่นต่อนาที</v>
          </cell>
          <cell r="C1446" t="str">
            <v>ศธ 04002/ว48516  ลว 11  พย 68 ครั้งที่ 66</v>
          </cell>
          <cell r="F1446">
            <v>180000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</row>
        <row r="1447">
          <cell r="A1447" t="str">
            <v>1)</v>
          </cell>
          <cell r="B1447" t="str">
            <v>โรงเรียนรวมราษฎร์สามัคคี</v>
          </cell>
          <cell r="C1447" t="str">
            <v>20004370010003114126</v>
          </cell>
          <cell r="F1447">
            <v>180000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</row>
        <row r="1448"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</row>
        <row r="1449">
          <cell r="A1449" t="str">
            <v>1.10.1.2</v>
          </cell>
          <cell r="B1449" t="str">
            <v xml:space="preserve">เครื่องเจาะกระดาษและเข้าเล่ม แบบเจาะกระดาษและเข้าเล่มมือโยก </v>
          </cell>
          <cell r="C1449" t="str">
            <v>ศธ 04002/ว48516  ลว 11  พย 68 ครั้งที่ 66</v>
          </cell>
        </row>
        <row r="1450">
          <cell r="A1450" t="str">
            <v>1)</v>
          </cell>
          <cell r="B1450" t="str">
            <v>โรงเรียนร่วมจิตประสาท</v>
          </cell>
          <cell r="C1450" t="str">
            <v>20004370010003114127</v>
          </cell>
        </row>
        <row r="1451">
          <cell r="A1451" t="str">
            <v>1.10.1.3</v>
          </cell>
          <cell r="B1451" t="str">
            <v xml:space="preserve">เก้าอี้ครู </v>
          </cell>
          <cell r="C1451" t="str">
            <v>ศธ 04002/ว5678  ลว 21  พย 67ครั้งที่ 76</v>
          </cell>
        </row>
        <row r="1452">
          <cell r="A1452" t="str">
            <v>1)</v>
          </cell>
          <cell r="B1452" t="str">
            <v>โรงเรียนรวมราษฎร์สามัคคี</v>
          </cell>
          <cell r="C1452" t="str">
            <v>20004370010003112868</v>
          </cell>
        </row>
        <row r="1453">
          <cell r="A1453" t="str">
            <v>1.10.1.4</v>
          </cell>
          <cell r="B1453" t="str">
            <v>โต๊ะครู จำนวน 2 ตัวๆละ 4,000 บาท</v>
          </cell>
          <cell r="C1453" t="str">
            <v>ศธ 04002/ว5678  ลว 21  พย 67ครั้งที่ 76</v>
          </cell>
        </row>
        <row r="1454">
          <cell r="A1454" t="str">
            <v>1)</v>
          </cell>
          <cell r="B1454" t="str">
            <v>โรงเรียนรวมราษฎร์สามัคคี</v>
          </cell>
          <cell r="C1454" t="str">
            <v>20004370010003112881</v>
          </cell>
        </row>
        <row r="1455">
          <cell r="A1455" t="str">
            <v>1.10.1.5</v>
          </cell>
          <cell r="B1455" t="str">
            <v>พัดลม แบบโคจรติดผนัง ขนาดไม่น้อยกว่า 16 นิ้ว (400 มิลลิเมตร) 11 เครื่องๆละ 1,000 บาท</v>
          </cell>
          <cell r="C1455" t="str">
            <v>ศธ 04002/ว5678  ลว 21  พย 67ครั้งที่ 76</v>
          </cell>
        </row>
        <row r="1456">
          <cell r="A1456" t="str">
            <v>1)</v>
          </cell>
          <cell r="B1456" t="str">
            <v xml:space="preserve">โรงเรียนเจริญดีวิทยา </v>
          </cell>
          <cell r="C1456" t="str">
            <v>20004370010003112884</v>
          </cell>
        </row>
        <row r="1458">
          <cell r="B1458" t="str">
            <v>ครุภัณฑ์การศึกษา 120611</v>
          </cell>
        </row>
        <row r="1459">
          <cell r="A1459" t="str">
            <v>1.10.1.6</v>
          </cell>
          <cell r="B1459" t="str">
            <v>โต๊ะเก้าอี้นักเรียน สำหรับนักเรียนประถมศึกษา 30 ชุดๆละ 1,500 บาท</v>
          </cell>
          <cell r="C1459" t="str">
            <v>ศธ 04002/ว5678  ลว 21  พย 67ครั้งที่ 76</v>
          </cell>
        </row>
        <row r="1460">
          <cell r="A1460" t="str">
            <v>1)</v>
          </cell>
          <cell r="B1460" t="str">
            <v xml:space="preserve">โรงเรียนรวมราษฎร์สามัคคี </v>
          </cell>
          <cell r="C1460" t="str">
            <v>20004370010003112878</v>
          </cell>
        </row>
        <row r="1462">
          <cell r="B1462" t="str">
            <v>ครุภัณฑ์งานบ้านงานครัว 120612</v>
          </cell>
        </row>
        <row r="1463">
          <cell r="A1463" t="str">
            <v>1.10.1.7</v>
          </cell>
          <cell r="B1463" t="str">
            <v xml:space="preserve">เครื่องตัดแต่งพุ่มไม้ ขนาด 22 นิ้ว </v>
          </cell>
          <cell r="C1463" t="str">
            <v>ศธ 04002/ว48516  ลว 11  พย 68 ครั้งที่ 66</v>
          </cell>
          <cell r="F1463">
            <v>11000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</row>
        <row r="1464">
          <cell r="A1464" t="str">
            <v>1)</v>
          </cell>
          <cell r="B1464" t="str">
            <v>โรงเรียนเจริญดีวิทยา</v>
          </cell>
        </row>
        <row r="1469">
          <cell r="A1469" t="str">
            <v>1)</v>
          </cell>
          <cell r="B1469" t="str">
            <v>โรงเรียนรวมราษฎร์สามัคคี</v>
          </cell>
          <cell r="C1469" t="str">
            <v>20004350002003114847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</row>
        <row r="1490">
          <cell r="A1490">
            <v>1.1100000000000001</v>
          </cell>
          <cell r="B1490" t="str">
            <v xml:space="preserve">กิจกรรมการพัฒนาเด็กปฐมวัยอย่างมีคุณภาพ </v>
          </cell>
          <cell r="C1490" t="str">
            <v>20004 68 86176 00000</v>
          </cell>
        </row>
        <row r="1491">
          <cell r="B1491" t="str">
            <v>งบดำเนินงาน 69112xx</v>
          </cell>
          <cell r="C1491" t="str">
            <v>20004 3720 1000 200000</v>
          </cell>
        </row>
        <row r="1492">
          <cell r="A1492" t="str">
            <v>1.11.1</v>
          </cell>
          <cell r="B1492" t="str">
            <v xml:space="preserve">เพื่อเป็นค่าใช้จ่ายในการดำเนินกิจกรรมการประเมินพัฒนาการรับนักเรียนที่จบหลักสูตรการศึกษาปฐมวัย พุทธศักราช 2560 ปีการศึกษา 2567  </v>
          </cell>
          <cell r="C1492" t="str">
            <v>ศธ 04002/ว48 ลว 6 มค ครั้งที่ 173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</row>
        <row r="1493">
          <cell r="A1493" t="str">
            <v>1.11.2</v>
          </cell>
          <cell r="B1493" t="str">
            <v xml:space="preserve">ค่าใช้จ่ายในการเดินทางเข้าร่วมการประชุมเชิงปฏิบัติการขับเคลื่อนการพัฒนาหลักสูตรและส่งเสริมการศึกษาปฐมวัย ระหว่างวันที่ 19 – 22 มกราคม 2568 ณ โรงแรมรอยัลริเวอร์ กรุงเทพมหานคร  </v>
          </cell>
          <cell r="C1493" t="str">
            <v>ศธ 04002/ว63 ลว 7 มค ครั้งที่ 175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</row>
        <row r="1494">
          <cell r="A1494" t="str">
            <v>1.11.3</v>
          </cell>
          <cell r="B1494" t="str">
            <v xml:space="preserve">ค่าใช้จ่ายในการเดินทางเข้าร่วมโครงการจัดประชุมเชิงปฏิบัติการพัฒนาการคิดผ่านการเล่นด้วยกิจกรรม “เด็กอนุบาล แยก (ขยะ) เป็น เล่นได้” จำนวน 2 ครั้ง ดังนี้ ครั้งที่ 1 ระหว่างวันที่ 28-30 เมษายน 2568 และครั้งที่ 2 ระหว่างวันที่ 6-8 พฤษภาคม 2568 ณ โรงแรมรอยัลริเวอร์ กรุงเทพมหานคร  </v>
          </cell>
          <cell r="C1494" t="str">
            <v>ศธ 04002/ว1154 ลว 20 มี.ค.68 ครั้งที่ 350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L1494">
            <v>0</v>
          </cell>
        </row>
        <row r="1495">
          <cell r="A1495" t="str">
            <v>1.11.4</v>
          </cell>
          <cell r="B1495" t="str">
            <v xml:space="preserve">ค่าใช้จ่ายในการเดินทางเข้าร่วมการประชุมเชิงปฏิบัติการพัฒนาเอกสารประกอบหลักสูตรการศึกษาปฐมวัย พุทธศักราช 2568 และรายงานผลการประเมินพัฒนาการนักเรียนปฐมวัย ปีการศึกษา 2567       ระหว่างวันที่ 20 – 23 กรกฎาคม 2568 ณ โรงแรมรอยัลริเวอร์ กรุงเทพมหานคร  </v>
          </cell>
          <cell r="C1495" t="str">
            <v>ศธ 04002/ว2545 ลว 11 มิ.ย.68 ครั้งที่ 569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511">
          <cell r="B1511" t="str">
            <v xml:space="preserve"> งบดำเนินงาน 69112xx</v>
          </cell>
          <cell r="C1511" t="str">
            <v>20004 35000400 2000000</v>
          </cell>
        </row>
        <row r="1512"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</row>
        <row r="1521">
          <cell r="A1521">
            <v>1.1200000000000001</v>
          </cell>
          <cell r="B1521" t="str">
            <v>กิจกรรรมการส่งเสริมศักยภาพในการเรียนระดับมัธยมศึกษา กิจกรรมรองส่งเสริมภาษาต่างประเทศที่สอง ความเป็นพลเมืองในการพัฒนาสู่โรงเรียนในประชาคมอาเซียน</v>
          </cell>
          <cell r="C1521" t="str">
            <v>20004 68 50194 32857</v>
          </cell>
        </row>
        <row r="1522">
          <cell r="B1522" t="str">
            <v xml:space="preserve"> งบดำเนินงาน 68112xx</v>
          </cell>
          <cell r="C1522" t="str">
            <v>20004 3720 1000 2000000</v>
          </cell>
        </row>
        <row r="1523">
          <cell r="A1523" t="str">
            <v>1.12.1</v>
          </cell>
          <cell r="B1523" t="str">
            <v>ค่าใช้จ่ายในการเข้าร่วมการประชุมเชิงปฏิบัติการพัฒนาครูและบุคลกรทางการศึกษา เพื่อขับเคลื่อนการใช้หลักสูตรการศึกษาปฐมวัย พุทธศักราช 2568 สำหรับเด็กอายุ 3 – 6 ปี และหลักสูตรการศึกษาประถมศึกษาตอนต้น (ชั้นประถมศึกษาปีที่ 1 – 3) พุทธศักราช 2568 จำนวน 4 ครั้ง จุดที่ 1 ณ โรงแรมเอวาน่า กรุงเทพมหานคร</v>
          </cell>
          <cell r="C1523" t="str">
            <v>ศธ 04002/ว1559 ลว. 11 เม.ย.68 โอนครั้งที่ 413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</row>
        <row r="1532">
          <cell r="B1532" t="str">
            <v xml:space="preserve">โครงการป้องกันและแก้ไขปัญหายาเสพติดในสถานศึกษา    </v>
          </cell>
          <cell r="C1532" t="str">
            <v xml:space="preserve">20004 0600 3800 5000002  </v>
          </cell>
        </row>
        <row r="1533">
          <cell r="A1533">
            <v>1.1000000000000001</v>
          </cell>
          <cell r="B1533" t="str">
            <v xml:space="preserve"> กิจกรรมป้องกันและแก้ไขปัญหายาเสพติดในสถานศึกษาในสถานศึกษา  </v>
          </cell>
        </row>
        <row r="1534">
          <cell r="B1534" t="str">
            <v xml:space="preserve"> งบรายจ่ายอื่น 6811500</v>
          </cell>
        </row>
        <row r="1535">
          <cell r="A1535" t="str">
            <v>1.1.1</v>
          </cell>
          <cell r="B1535" t="str">
            <v xml:space="preserve">1. สนับสนุนงบประมาณดำเนินการกิจกรรมเสริมสร้างศักยภาพ ในการพัฒนาทักษะสมอง (Executive Function: EF) จำนวนเงิน 20,000.-บาท 2.สนับสนุนงบประมาณการดำเนินการกิจกรรมการป้องกัน ควบคุม และแก้ไขปัญหาการแพร่ระบาดยาเสพติด/สารเสพติด (บุหรี่ บุหรี่ไฟฟ้า กระท่อม กัญชา) ในสถานศึกษา  จำนวนเงิน 25,000.-บาท   </v>
          </cell>
          <cell r="C1535" t="str">
            <v>ศธ 04002/ว40513 ลว 16 ก.ค. 68 ครั้งที่ 693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</row>
        <row r="1536">
          <cell r="A1536" t="str">
            <v>1.1.2</v>
          </cell>
          <cell r="B1536" t="str">
            <v xml:space="preserve">ค่าใช้จ่ายในการเดินทางเข้าร่วมประชุมเชิงปฏิบัติการเสริมสร้างศักยภาพผู้อำนวยการกลุ่มส่งเสริมการจัดการศึกษา หรือผู้ปฏิบัติหน้าที่แทนผู้อำนวยการกลุ่มส่งเสริม   การจัดการศึกษา ด้านการดำเนินงานป้องกันและแก้ไขปัญหายาเสพติด ในสถานศึกษา ระหว่างวันที่ 23 – 26กรกฎาคม 2568 ณ โรงแรมไดมอนด์ พลาซ่า อำเภอเมือง จังหวัดสุราษฎร์ธานี </v>
          </cell>
          <cell r="C1536" t="str">
            <v>ศธ 04002/ว40914 ลว 22 ก.ค. 68 ครั้งที่ 722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</row>
        <row r="1537">
          <cell r="A1537" t="str">
            <v>1.1.1.2</v>
          </cell>
        </row>
        <row r="1541">
          <cell r="A1541" t="str">
            <v>1.1.2</v>
          </cell>
        </row>
        <row r="1550">
          <cell r="A1550" t="str">
            <v>ฉ</v>
          </cell>
          <cell r="B1550" t="str">
            <v>แผนบูรณาการต่อต้านการทุจริตและประพฤติมิชอบ</v>
          </cell>
          <cell r="C1550" t="str">
            <v>20004 6020 3900 2000000</v>
          </cell>
        </row>
        <row r="1551">
          <cell r="A1551">
            <v>1</v>
          </cell>
          <cell r="B1551" t="str">
            <v xml:space="preserve">โครงการเสริมสร้างคุณธรรม จริยธรรม และธรรมาภิบาลในสถานศึกษาและสำนักงานเขตพื้นที่ </v>
          </cell>
          <cell r="C1551" t="str">
            <v>20004 6020 3900 2000000</v>
          </cell>
        </row>
        <row r="1552">
          <cell r="B1552" t="str">
            <v>งบดำเนินงาน 68112XX</v>
          </cell>
        </row>
        <row r="1553">
          <cell r="A1553">
            <v>1.1000000000000001</v>
          </cell>
          <cell r="B1553" t="str">
            <v xml:space="preserve">กิจกรรมเสริมสร้างคุณธรรม จริยธรรมและความตระหนักรู้ในการป้องกันและปราบปรามการทุจริต  </v>
          </cell>
          <cell r="C1553" t="str">
            <v xml:space="preserve">20004 68 00118 00000  </v>
          </cell>
        </row>
        <row r="1554">
          <cell r="B1554" t="str">
            <v xml:space="preserve"> งบดำเนินงาน 68112xx</v>
          </cell>
        </row>
        <row r="1555">
          <cell r="A1555" t="str">
            <v>1.1.1</v>
          </cell>
          <cell r="B1555" t="str">
            <v xml:space="preserve">ค่าใช้จ่ายในการเดินทางเข้าร่วมการประชุมเตรียมการและการแลกเปลี่ยนเรียนรู้ การนำเสนอผลงาน และการประกวดแข่งขัน กิจกรรมการเรียนการเรียนรู้ภายใต้โครงการเสริมสร้างคุณธรรม จริยธรรม และธรรมาภิบาลในสถานศึกษาและสำนักงานเขตพื้นที่ (โครงการโรงเรียนสุจริต) ประจำปีงบประมาณ พ.ศ. 2567 ระดับประเทศ และกิจกรรมเนื่องในวันต่อต้านคอร์รัปชันสากล (9 ธันวาคม) ระหว่างวันที่ 6 - 11 ธันวาคม 2567 ณ โรงแรมเอวาน่า กรุงเทพมหานคร </v>
          </cell>
          <cell r="C1555" t="str">
            <v>ศธ 04002/ว6119 ลว 19 ธค 67 ครั้งที่ 141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</row>
        <row r="1556">
          <cell r="A1556" t="str">
            <v>1.1.2</v>
          </cell>
          <cell r="B1556" t="str">
            <v xml:space="preserve">ค่าใช้จ่ายในการเดินทางเข้าร่วมการประชุมชี้แจงแนวทางการขับเคลื่อน (โครงการโรงเรียนสุจริต) ประจำปีงบประมาณ พ.ศ. 2568 ระหว่างวันที่ 17-19 กุมภาพันธ์ 2568 ณ โรงแรมริเวอร์ กรุงเทพมหานคร </v>
          </cell>
          <cell r="C1556" t="str">
            <v>ศธ 04002/ว715 ลว 21 กพ 68  ครั้งที่ 277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</row>
        <row r="1560">
          <cell r="B1560" t="str">
            <v xml:space="preserve"> งบดำเนินงาน 69112xx</v>
          </cell>
          <cell r="C1560" t="str">
            <v>20004 6020 3900 2000000</v>
          </cell>
        </row>
        <row r="1561">
          <cell r="A1561" t="str">
            <v>1.2.1</v>
          </cell>
          <cell r="B1561" t="str">
            <v xml:space="preserve">1.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ำนักงานเขตพื้นที่การศึกษาออนไลน์ รุ่นที่ 1 จำนวนเงิน 2,000.-บาท (สองพันบาทถ้วน)
2.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ถานศึกษาออนไลน์ จำนวนเงิน 1,000.-บาท (หนึ่งพันบาทถ้วน) 
</v>
          </cell>
          <cell r="C1561" t="str">
            <v>ที่ ศธ 04002/ว1209 ลว. 21 มี.ค.68 ครั้งที่ 354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1.2.2</v>
          </cell>
          <cell r="B1562" t="str">
            <v>ค่าใช้จ่ายในการดำเนินกิจกรรมสำนักงานเขตพื้นที่การศึกษาสุจริต ประจำปีงบประมาณ พ.ศ. 2568</v>
          </cell>
          <cell r="C1562" t="str">
            <v>ที่ ศธ 04002/ว  ลว. 28 เม.ย. 68 ครั้งที่ 448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</row>
        <row r="1564">
          <cell r="A1564">
            <v>1.3</v>
          </cell>
          <cell r="B1564" t="str">
            <v xml:space="preserve">กิจกรรมเสริมสร้างธรรมาภิบาลเพื่อเพิ่มประสิทธิภาพในการบริหารจัดการ      </v>
          </cell>
          <cell r="C1564" t="str">
            <v>20004 69 00068 00000</v>
          </cell>
        </row>
        <row r="1565">
          <cell r="B1565" t="str">
            <v xml:space="preserve"> งบดำเนินงาน 69112xx</v>
          </cell>
          <cell r="C1565" t="str">
            <v>20004 6020 3900 2000000</v>
          </cell>
        </row>
        <row r="1566">
          <cell r="A1566" t="str">
            <v>1.3.1</v>
          </cell>
          <cell r="B1566" t="str">
            <v>ค่าใช้จ่ายในการดำเนินกิจกรรมตามโครงการโรงเรียนสุจริตและขับเคลื่อนหลักสูตรต้านทุจริตศึกษา (Anti-Corruption Education) ประจำปีงบประมาณ พ.ศ. 2568</v>
          </cell>
          <cell r="C1566" t="str">
            <v>ศธ04087/ว1026 ลว 13 มีนาคม 68 โอนครั้งที่ 332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</row>
        <row r="1567">
          <cell r="A1567" t="str">
            <v>1.3.2</v>
          </cell>
          <cell r="B1567" t="str">
            <v xml:space="preserve">1.ค่าใช้จ่ายกิจกรรมการเรียนรู้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 1.  แลกเปลี่ยนเรียนรู้ฯ ของกิจกรรมสร้างการดี (ระดับประถมศึกษาและมัธยมศึกษา) จำนวนเงิน 2,500.-บาท 2. จัดนิทรรศการของกิจกรรมบริษัทสร้างการดี จำนวนเงิน 3,500.-บาท 3.กิจกรรมถอดบทเรียน ครู และผู้บริหาร จำนวนเงิน 2,000.-บาท   ครูชุมชนบึงบา/ผู้บริหารอดิศร4.กิจกรรมการใช้และประเมินผลหลักสูตรต้านทุจริตศึกษา จำนวนเงิน 1,000.-บาท ชุมชนบึงบา     </v>
          </cell>
          <cell r="C1567" t="str">
            <v>ศธ 04002/ว40339 ลว 15 กค ครั้งที่ 692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</row>
        <row r="1592">
          <cell r="G1592">
            <v>0</v>
          </cell>
          <cell r="K1592">
            <v>64548.38</v>
          </cell>
        </row>
        <row r="1597">
          <cell r="B1597" t="str">
            <v>งบประมาณเบิกแทนกัน</v>
          </cell>
        </row>
        <row r="1598">
          <cell r="A1598" t="str">
            <v>A1</v>
          </cell>
          <cell r="B1598" t="str">
            <v xml:space="preserve">แผนงานพื้นฐานด้านการพัฒนาและเสริมสร้างศักยภาพทรัพยากรมนุษย์ </v>
          </cell>
          <cell r="C1598" t="str">
            <v>20004 3720 0609 2000000</v>
          </cell>
        </row>
        <row r="1599">
          <cell r="B1599" t="str">
            <v xml:space="preserve">โครงการมาตรฐานการบริหารงานบุคคลของข้าราชการครูและบุคลากรทางการศึกษา  </v>
          </cell>
          <cell r="C1599" t="str">
            <v>20004 3720 0609 2000000</v>
          </cell>
        </row>
        <row r="1600">
          <cell r="B1600" t="str">
            <v>กิจกรรมหลัก</v>
          </cell>
          <cell r="C1600" t="str">
            <v xml:space="preserve">20004 99 99999 99999   </v>
          </cell>
        </row>
        <row r="1601">
          <cell r="B1601" t="str">
            <v>งบดำเนินงาน 68112xx</v>
          </cell>
          <cell r="C1601" t="str">
            <v>68112xx</v>
          </cell>
        </row>
        <row r="1602">
          <cell r="A1602">
            <v>1</v>
          </cell>
          <cell r="B1602" t="str">
            <v xml:space="preserve">ค่าใช้จ่ายในการจัดทำรายละเอียดข้อมูลทะเบียนประวัติข้าราชการครูและบุคลากรทางการศึกษาในระบบเทคโนโลยีดิจิทัล “ระบบทะเบียนประวัติอิเล็กทรอนิกส์” </v>
          </cell>
          <cell r="C1602" t="str">
            <v>ศธ04087/ว2139 ลว. 21 พ.ค. 68 โอนครั้งที่ 3</v>
          </cell>
          <cell r="G1602">
            <v>0</v>
          </cell>
          <cell r="H1602">
            <v>0</v>
          </cell>
          <cell r="K1602">
            <v>0</v>
          </cell>
          <cell r="L1602">
            <v>0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รายงานคลัง (แผนการเบิก)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57037บูรณาการต่อต้านการทุจร "/>
      <sheetName val="คุมงบ 36001 36002 ครุภัณฑ์"/>
      <sheetName val="3022ยุทธศาสตร์สร้างความเสมอภาค"/>
      <sheetName val="ควบคุมสิ่งก่อสร้าง 36001 36002"/>
      <sheetName val="งบกลาง รายการเงินสำรอง"/>
      <sheetName val="ก่อนประถม"/>
      <sheetName val="เด็กผู้มีความสามารถพิเศษ36007"/>
      <sheetName val="ประถม มัธยมต้น"/>
      <sheetName val="ทะเบียนคุมย่อย"/>
      <sheetName val="ยุธศาสตร์การเรียนร310011 310061"/>
      <sheetName val="Sheet1"/>
      <sheetName val="06036บูรณาการป้องกัน ปราบปราม ฯ"/>
      <sheetName val="รายงานเงินงวด"/>
      <sheetName val="ผลผลิตเด็กพิการ36004"/>
      <sheetName val="งบลงทุน65"/>
      <sheetName val="มาตการ รวมงบบุคลากร"/>
      <sheetName val="1408บุคลากรภาครัฐ"/>
      <sheetName val="ระบบการควบคุมฯ"/>
      <sheetName val="งบประจำและงบกลยุทธ์"/>
      <sheetName val="งบสพฐ"/>
      <sheetName val="รายงานผล"/>
      <sheetName val="Sheet2"/>
      <sheetName val="GPP"/>
      <sheetName val="สรุปยอดก.ค.ศ"/>
      <sheetName val="ทำงบ50"/>
      <sheetName val="ของบ"/>
      <sheetName val="ติดตามงบพัฒนา"/>
      <sheetName val="ติดตามงบดำเนินงา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544"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5">
          <cell r="A5" t="str">
            <v>ประจำเดือนตุลาคม 2565</v>
          </cell>
        </row>
        <row r="6">
          <cell r="I6" t="str">
            <v>กันเงินไว้เบิก</v>
          </cell>
        </row>
        <row r="48">
          <cell r="C48" t="str">
            <v>20004 32003100 5000005</v>
          </cell>
          <cell r="K48">
            <v>0</v>
          </cell>
          <cell r="L48">
            <v>0</v>
          </cell>
        </row>
        <row r="51">
          <cell r="C51" t="str">
            <v>20004 6686176 00000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A58"/>
          <cell r="B58" t="str">
            <v>งบรายจ่ายอื่น   6611500</v>
          </cell>
          <cell r="C58" t="str">
            <v>20004 31003100 5000003</v>
          </cell>
        </row>
        <row r="65">
          <cell r="A65">
            <v>2.2000000000000002</v>
          </cell>
          <cell r="B65" t="str">
            <v xml:space="preserve">กิจกรรมการพัฒนาครูและบุคลากรทางการศึกษา           </v>
          </cell>
          <cell r="C65" t="str">
            <v>20004 66 00091 00000</v>
          </cell>
        </row>
        <row r="66">
          <cell r="C66" t="str">
            <v>20004 32004500 2000000</v>
          </cell>
        </row>
        <row r="67">
          <cell r="B67" t="str">
            <v>ค่าใช้จ่ายในการขยายผลการพัฒนาครูและบุคลากรทางการศึกษาด้วยกระบวนการ  การจัดการเรียนรู้</v>
          </cell>
          <cell r="C67" t="str">
            <v>ศธ 04002/ว2595 ลว.7 ก.ค.65 โอนครั้งที่ 604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/>
        </row>
        <row r="71">
          <cell r="B71" t="str">
            <v>โครงการขับเคลื่อนการพัฒนาการศึกษาที่ยั่งยืน</v>
          </cell>
        </row>
        <row r="83">
          <cell r="B83" t="str">
            <v>กิจกรรมอารยเกษตร สืบสาน รักษา ต่อยอด ตามแนวพระราชดำริเศรษฐกิจพอเพียง</v>
          </cell>
        </row>
        <row r="85">
          <cell r="B85" t="str">
            <v xml:space="preserve">รายการค่าใช้จ่ายดำเนินงานโครงการอารยเกษตร สืบสาน รักษา ต่อยอด ตามแนวพระราชดำริเศรษฐกิจพอเพียงด้วย “โคก หนอง นา แห่งน้ำใจและความหวัง” เพื่อเป็นค่าพาหนะให้กับผู้เข้าร่วมการประกวดผลงานแนวปฏิบัติที่ดีรายด้าน กิจกรรมแข่งขันทักษะวิชาการ และการประกวดสถานศึกษาที่มีการพัฒนาคุณภาพชีวิตเด็กและเยาวชนดีเด่น ในการประชุมวิชาการ    การพัฒนาเด็กและเยาวชนในถิ่นทุรกันดาร ตามพระราชดำริสมเด็จพระกนิษฐาธิราชเจ้า กรมสมเด็จพระเทพรัตนราชสุดาฯ สยามบรมราชกุมารี ประจำปี 2565  รอบระดับประเทศ วันที่ 9 – 11  ตุลาคม 2565  ณ โรงแรมเอวาน่า บางนา กรุงเทพมหานคร  </v>
          </cell>
        </row>
        <row r="91">
          <cell r="C91" t="str">
            <v>20004 66 86178 00000</v>
          </cell>
          <cell r="G91">
            <v>0</v>
          </cell>
          <cell r="H91">
            <v>0</v>
          </cell>
        </row>
        <row r="136">
          <cell r="C136" t="str">
            <v>20004 31006200</v>
          </cell>
        </row>
        <row r="139">
          <cell r="A139" t="str">
            <v>4.1.1</v>
          </cell>
        </row>
        <row r="140">
          <cell r="A140" t="str">
            <v>4.1.2</v>
          </cell>
        </row>
        <row r="142">
          <cell r="A142">
            <v>4.2</v>
          </cell>
        </row>
        <row r="143">
          <cell r="C143" t="str">
            <v>20004 31006200 5000007</v>
          </cell>
        </row>
        <row r="146">
          <cell r="A146" t="str">
            <v>4.2.3</v>
          </cell>
          <cell r="B146" t="str">
            <v xml:space="preserve">รายการค่าใช้จ่ายดำเนินงานโครงการโรงเรียนคุณธรรม สพฐ. ปีงบประมาณ พ.ศ. 2565 เพื่อขยายผลการพัฒนาสำนักงานเขตพื้นที่การศึกษาคุณธรรม     (องค์กรคุณธรรม) เครือข่าย </v>
          </cell>
          <cell r="C146" t="str">
            <v>ศธ 04002/ว1771 ลว.10/พ.ค./2565 โอนครั้งที่ 433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92">
          <cell r="B192" t="str">
            <v xml:space="preserve">ค่าใช้จ่ายในการเข้าร่วมประชุมเชิงปฏิบัติการสร้างความเข้าใจการขับเคลื่อนโครงการโรงเรียนคุณภาพตามนโยบาย 8 จุดเน้น ระหว่างวันที่ 9 – 11 กรกฎาคม 2565 ณ โรงแรมสีดา รีสอร์ท นครนายก จังหวัดนครนายก </v>
          </cell>
          <cell r="C192" t="str">
            <v>ศธ 04002/ว3001 ลว.5ส.ค. 2565 โอนครั้งที่ 721</v>
          </cell>
          <cell r="D192"/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6">
          <cell r="A196" t="str">
            <v>ค</v>
          </cell>
          <cell r="B196" t="str">
            <v>แผนงานยุทธศาสตร์ : สร้างความเสมอภาคทางการศึกษา</v>
          </cell>
        </row>
        <row r="253">
          <cell r="A253" t="str">
            <v>1.1.1.2</v>
          </cell>
          <cell r="B253" t="str">
            <v>ค่าใช้จ่ายในการบริหารสำนักงาน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3 จำนวนเงิน 500,000 บาท</v>
          </cell>
          <cell r="E253">
            <v>0</v>
          </cell>
          <cell r="F253">
            <v>0</v>
          </cell>
          <cell r="G253"/>
          <cell r="H253"/>
          <cell r="I253"/>
          <cell r="J253"/>
          <cell r="K253"/>
          <cell r="L253"/>
        </row>
        <row r="254">
          <cell r="C254"/>
          <cell r="E254"/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</row>
        <row r="256">
          <cell r="C256"/>
          <cell r="E256"/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C257"/>
          <cell r="E257"/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</row>
        <row r="258">
          <cell r="C258"/>
          <cell r="E258"/>
          <cell r="G258">
            <v>0</v>
          </cell>
          <cell r="H258">
            <v>0</v>
          </cell>
          <cell r="K258">
            <v>0</v>
          </cell>
          <cell r="L258">
            <v>0</v>
          </cell>
        </row>
        <row r="259">
          <cell r="C259"/>
          <cell r="E259"/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</row>
        <row r="260">
          <cell r="C260"/>
          <cell r="E260"/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</row>
        <row r="261">
          <cell r="C261"/>
          <cell r="E261"/>
          <cell r="G261">
            <v>0</v>
          </cell>
          <cell r="H261">
            <v>0</v>
          </cell>
          <cell r="K261">
            <v>0</v>
          </cell>
          <cell r="L261">
            <v>0</v>
          </cell>
        </row>
        <row r="262">
          <cell r="C262"/>
          <cell r="E262"/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E263"/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A264" t="str">
            <v>(8.2</v>
          </cell>
          <cell r="B264" t="str">
            <v>โครงการเสริมสร้างคุณธรรม จริยธรรม และธรรมาภิบาลในสถานศึกษา</v>
          </cell>
          <cell r="E264"/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6">
          <cell r="C266" t="str">
            <v>20004 35000100 200000</v>
          </cell>
        </row>
        <row r="267">
          <cell r="E267"/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E268"/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E269"/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</row>
        <row r="270">
          <cell r="E270"/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E271"/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</row>
        <row r="272">
          <cell r="E272"/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7">
          <cell r="E277"/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E278"/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</row>
        <row r="279">
          <cell r="B279" t="str">
            <v>ซ่อมแซมครุภัณฑ์</v>
          </cell>
          <cell r="C279" t="str">
            <v>ยืมงบเพิ่มประสิทธิผลกลยุทธ์สพฐ.บท.17มี.ค.65</v>
          </cell>
          <cell r="E279"/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</row>
        <row r="280">
          <cell r="B280" t="str">
            <v xml:space="preserve">ค่าสาธารณูปโภค </v>
          </cell>
          <cell r="C280" t="str">
            <v>บท.แผนลว. 30 พ.ค.65</v>
          </cell>
          <cell r="E280"/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</row>
        <row r="281">
          <cell r="B281" t="str">
            <v>โครงการแข่งขันทักษะภาษาไทยโครงการรักษ์ภาษาไทยเนื่องในสัปดาห์วันภาษาไทยแห่งชาติ ปี ท2565</v>
          </cell>
          <cell r="E281"/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/>
        </row>
        <row r="282">
          <cell r="B282" t="str">
            <v>โครงการ ส่งเสริมสนับสนุนการทำวิจัยการบริหารจัดการของสถานศึกษา ฯ</v>
          </cell>
          <cell r="C282" t="str">
            <v>บท.แผนลว. 27 มิ..ย.65</v>
          </cell>
          <cell r="E282"/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</row>
        <row r="283">
          <cell r="B283" t="str">
            <v>โครงการประกวดผลงานแนวปฏิบัติที่ดีรายด้าน กิจกรรมแข่งขันทักษะวิชาการและการประกวดสถานศึกษาที่มีคุณภาพชีวิตเด็กและเยาวชนดีเด่น</v>
          </cell>
          <cell r="C283" t="str">
            <v>บท.แผนลว. 11 ส.ค.65</v>
          </cell>
          <cell r="E283"/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B284" t="str">
            <v>โครงการเสริมสร้างคุณธรรม จริยธรรม และธรรมาภิบาลในสถานศึกษา</v>
          </cell>
          <cell r="C284" t="str">
            <v>บท.แผนลว. 22 ก.ค.65</v>
          </cell>
          <cell r="E284"/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B285" t="str">
            <v>โครงการเสริมสร้างศักยภาพทรัพยากรบุคคลให้มีทักษะที่จำเป็นในศตวรรษที่ 21</v>
          </cell>
          <cell r="C285"/>
          <cell r="E285"/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394">
          <cell r="D394"/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</row>
        <row r="396">
          <cell r="G396"/>
          <cell r="H396"/>
          <cell r="I396"/>
          <cell r="J396"/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F406">
            <v>0</v>
          </cell>
          <cell r="K406">
            <v>0</v>
          </cell>
          <cell r="L406">
            <v>0</v>
          </cell>
        </row>
        <row r="407">
          <cell r="F407">
            <v>0</v>
          </cell>
          <cell r="K407">
            <v>0</v>
          </cell>
          <cell r="L407">
            <v>0</v>
          </cell>
        </row>
        <row r="408">
          <cell r="F408">
            <v>0</v>
          </cell>
          <cell r="K408">
            <v>0</v>
          </cell>
          <cell r="L408">
            <v>0</v>
          </cell>
        </row>
        <row r="409">
          <cell r="F409">
            <v>0</v>
          </cell>
          <cell r="K409">
            <v>0</v>
          </cell>
          <cell r="L409">
            <v>0</v>
          </cell>
        </row>
        <row r="410">
          <cell r="F410">
            <v>0</v>
          </cell>
          <cell r="K410">
            <v>0</v>
          </cell>
          <cell r="L410">
            <v>0</v>
          </cell>
        </row>
        <row r="411">
          <cell r="F411">
            <v>0</v>
          </cell>
          <cell r="K411">
            <v>0</v>
          </cell>
          <cell r="L411">
            <v>0</v>
          </cell>
        </row>
        <row r="412">
          <cell r="F412">
            <v>0</v>
          </cell>
          <cell r="K412">
            <v>0</v>
          </cell>
          <cell r="L412">
            <v>0</v>
          </cell>
        </row>
        <row r="890">
          <cell r="C890" t="str">
            <v>20004 66 5201500000</v>
          </cell>
        </row>
        <row r="909"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</row>
        <row r="910">
          <cell r="C910" t="str">
            <v>20004 66 62408 00000</v>
          </cell>
        </row>
        <row r="1099">
          <cell r="B1099" t="str">
            <v xml:space="preserve"> การส่งเสริมการเรียนรู้เทคโนโลยีดิจิทัลและระบบอัจฉริยะในสถานศึกษาเพื่อความเป็นเลิศ</v>
          </cell>
          <cell r="C1099" t="str">
            <v>20004 66 00082 00000</v>
          </cell>
        </row>
        <row r="1100">
          <cell r="B1100" t="str">
            <v xml:space="preserve"> งบดำเนินงาน 66112xx</v>
          </cell>
          <cell r="C1100" t="str">
            <v>20004 35000700 2000000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</row>
        <row r="1101">
          <cell r="D1101"/>
        </row>
        <row r="1105">
          <cell r="C1105"/>
        </row>
        <row r="1107">
          <cell r="C1107" t="str">
            <v>20004 66 57455 00000</v>
          </cell>
        </row>
        <row r="1111">
          <cell r="A1111" t="str">
            <v>1.1.2</v>
          </cell>
          <cell r="B1111" t="str">
            <v>ค่าใช้จ่ายโครงการพัฒนาทักษะชีวิตเพื่อปรับเปลี่ยนพฤติกรรมนักเรียนกลุ่มเฝ้าระวัง  โรงเรียนละ 2,000.-บาท 21 ร.ร.</v>
          </cell>
          <cell r="C1111" t="str">
            <v>ศธ 04002/ว1970  ลว 25 พ.ค. 65 ครั้งที่ 479</v>
          </cell>
          <cell r="D1111"/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</row>
        <row r="1112">
          <cell r="C1112" t="str">
            <v>20004 06003600</v>
          </cell>
        </row>
        <row r="1113">
          <cell r="A1113" t="str">
            <v>1.1.3</v>
          </cell>
          <cell r="B1113" t="str">
            <v xml:space="preserve">ค่าใช้จ่ายโครงการพัฒนาทักษะชีวิตเพื่อปรับเปลี่ยนพฤติกรรมนักเรียนกลุ่มเฝ้าระวัง  </v>
          </cell>
          <cell r="C1113" t="str">
            <v>ศธ 04002/ว2903  ลว 2 ส.ค. 65 ครั้งที่ 680</v>
          </cell>
          <cell r="D1113"/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C1114" t="str">
            <v>20004 06003600</v>
          </cell>
        </row>
        <row r="1115">
          <cell r="A1115" t="str">
            <v>1.1.4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28">
          <cell r="A1128">
            <v>1.2</v>
          </cell>
          <cell r="B1128" t="str">
            <v>กิจกรรมการบูรณาการระบบการประเมินด้านคุณธรรมและความโปร่งใสในการดำเนินงานของหน่วยงาน</v>
          </cell>
          <cell r="C1128" t="str">
            <v>20004 66 00060 00000</v>
          </cell>
        </row>
        <row r="1132">
          <cell r="A1132">
            <v>1.3</v>
          </cell>
          <cell r="B1132" t="str">
            <v>กิจกรรมเสริมสร้างธรรมาภิบาลเพื่อเพิ่มประสิทธิภาพในการบริหารจัดการ</v>
          </cell>
          <cell r="C1132" t="str">
            <v>20004 66 00068 00000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</row>
        <row r="1133">
          <cell r="B1133" t="str">
            <v xml:space="preserve"> งบดำเนินงาน 66112xx</v>
          </cell>
          <cell r="C1133" t="str">
            <v>20004 57003700 200000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</row>
        <row r="1134">
          <cell r="A1134" t="str">
            <v>1.3.1</v>
          </cell>
          <cell r="B1134" t="str">
            <v xml:space="preserve">ค่าใช้จ่ายในการดำเนินโครงการเสริมสร้างคุณธรรมจริยธรรมและธรรมาภิบาลในสถานศึกษา </v>
          </cell>
          <cell r="C1134" t="str">
            <v>ที่ ศธ 04002/ว1422 ลว. 11 เม.ย. 65 ครั้งที่ 342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A1135" t="str">
            <v>1.3.2</v>
          </cell>
          <cell r="B1135" t="str">
            <v xml:space="preserve">ค่าใช้จ่ายในการนิเทศ กำกับ ติดตาม แบบบูรณาการ และค่าใช้จ่ายในการดำเนินการอื่น ๆ </v>
          </cell>
          <cell r="C1135" t="str">
            <v>ศธ 04002/ว2730 ลว 19 ก.ค. 65  ครั้งที่ 639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</sheetData>
      <sheetData sheetId="45">
        <row r="4">
          <cell r="A4" t="str">
            <v xml:space="preserve">                ประจำเดือนตุลาคม 2565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รายงานคลัง (แผนการเบิก)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รายงานเงินงวด"/>
      <sheetName val="คุมสิ่งก่อสร้าง64"/>
      <sheetName val="350B611ยุทธศาสตร์กศไม่เอา"/>
      <sheetName val="ทะเบียนคุมย่อย"/>
      <sheetName val="ยุธศาสตร์การเรียนร 32061  3206B"/>
      <sheetName val="3022ยุทธศาสตร์สร้างความเสมอภาค"/>
      <sheetName val="1408บุคลากรภาครัฐ"/>
      <sheetName val="ก่อนประถม"/>
      <sheetName val="ประถม มัธยมต้น"/>
      <sheetName val="ผลผลิตเด็กพิการ36004"/>
      <sheetName val="คุมงบ 36001 36002 ครุภัณฑ์"/>
      <sheetName val="ควบคุมสิ่งก่อสร้าง 36001 36002"/>
      <sheetName val="57037บูรณาการต่อต้านการทุจร "/>
      <sheetName val="งบประจำและงบกลยุทธ์"/>
      <sheetName val="ระบบการควบคุมฯ"/>
      <sheetName val="งบสพฐ"/>
      <sheetName val="มาตการ รวมงบบุคลากร"/>
      <sheetName val="งบลงทุน65"/>
      <sheetName val="รายงานผล"/>
      <sheetName val="Sheet2"/>
      <sheetName val="GPP"/>
      <sheetName val="สรุปยอดก.ค.ศ"/>
      <sheetName val="ทำงบ50"/>
      <sheetName val="ของบ"/>
      <sheetName val="ติดตามงบพัฒนา"/>
      <sheetName val="ติดตามงบดำเนินงา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11">
          <cell r="B111"/>
        </row>
        <row r="112">
          <cell r="B112" t="str">
            <v>แผนงานพื้นฐานด้านการพัฒนาและเสริมสร้างศักยภาพทรัพยากรมนุษย์</v>
          </cell>
        </row>
        <row r="115">
          <cell r="C115"/>
        </row>
        <row r="116">
          <cell r="B116" t="str">
            <v xml:space="preserve">งบประจำเพื่อการบริหารสำนักงาน </v>
          </cell>
        </row>
        <row r="117">
          <cell r="B117" t="str">
            <v>ค่าใช้จ่ายในการบริหารสำนักงาน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1 จำนวนเงิน 2,000,000 บาท</v>
          </cell>
          <cell r="C117" t="str">
            <v xml:space="preserve">ศธ04002/ว4623 ลว.28 ต.ค.64 โอนครั้งที่ 10 </v>
          </cell>
        </row>
        <row r="118">
          <cell r="A118" t="str">
            <v>(1</v>
          </cell>
          <cell r="B118" t="str">
            <v xml:space="preserve">ค้าจ้างเหมาบริการ ลูกจ้างสพป.ปท.2 </v>
          </cell>
        </row>
        <row r="119">
          <cell r="B119" t="str">
            <v>15000x5คนx6 เดือน/9000x1คนx6 เดือน</v>
          </cell>
          <cell r="F119">
            <v>0</v>
          </cell>
        </row>
        <row r="120">
          <cell r="A120" t="str">
            <v>(2</v>
          </cell>
          <cell r="B120" t="str">
            <v xml:space="preserve">ค่าใช้จ่ายในการประชุมราชการ ค่าตอบแทนบุคคล </v>
          </cell>
        </row>
        <row r="121">
          <cell r="A121" t="str">
            <v>(3</v>
          </cell>
          <cell r="B121" t="str">
            <v>ค่าใช้จ่ายในการเดินทางไปราชการ</v>
          </cell>
        </row>
        <row r="122">
          <cell r="A122" t="str">
            <v>(4</v>
          </cell>
          <cell r="B122" t="str">
            <v xml:space="preserve">ค่าซ่อมแซมและบำรุงรักษาทรัพย์สิน </v>
          </cell>
          <cell r="I122">
            <v>0</v>
          </cell>
          <cell r="J122">
            <v>0</v>
          </cell>
        </row>
        <row r="123">
          <cell r="A123" t="str">
            <v>(5</v>
          </cell>
          <cell r="B123" t="str">
            <v xml:space="preserve">ค่าวัสดุสำนักงาน </v>
          </cell>
        </row>
        <row r="124">
          <cell r="A124" t="str">
            <v>(6</v>
          </cell>
          <cell r="B124" t="str">
            <v xml:space="preserve">ค่าน้ำมันเชื้อเพลิงและหล่อลื่น </v>
          </cell>
        </row>
        <row r="125">
          <cell r="A125" t="str">
            <v>(7</v>
          </cell>
          <cell r="B125" t="str">
            <v xml:space="preserve">ค่าสาธารณูปโภค </v>
          </cell>
        </row>
        <row r="126">
          <cell r="A126" t="str">
            <v>(8</v>
          </cell>
          <cell r="B126" t="str">
            <v xml:space="preserve">อื่นๆ (รายการนอกเหนือ(1-(7 และหรือถัวจ่ายให้รายการ (1 -(7 โดยเฉพาะรายการที่ (7 ) </v>
          </cell>
        </row>
        <row r="127">
          <cell r="A127" t="str">
            <v>(8.1</v>
          </cell>
          <cell r="B127" t="str">
            <v>ค่าทำการนอกเวลา</v>
          </cell>
        </row>
        <row r="129">
          <cell r="B129" t="str">
            <v>งบพัฒนาเพื่อพัฒนาคุณภาพการศึกษา 1,400,000 บาท</v>
          </cell>
          <cell r="C129" t="str">
            <v xml:space="preserve">ศธ04002/ว4623 ลว.28 ต.ค.64 โอนครั้งที่ 10 </v>
          </cell>
        </row>
        <row r="130">
          <cell r="B130" t="str">
            <v>งบกลยุทธ์ ของสพป.ปท.2 900,000 บาท</v>
          </cell>
        </row>
        <row r="131">
          <cell r="B131" t="str">
            <v xml:space="preserve">โครงการพัฒนาคุณภาพงานวิชาการ สู่ 4 smart </v>
          </cell>
        </row>
        <row r="132">
          <cell r="B132" t="str">
            <v xml:space="preserve">โครงการนิเทศการศึกษาวิถีใหม่ วิถีคุณภาพ </v>
          </cell>
        </row>
        <row r="133">
          <cell r="B133" t="str">
            <v xml:space="preserve">โครงการพัฒนาภาคีเครือข่ายการบริหารจัดกการการศึกษา </v>
          </cell>
        </row>
        <row r="134">
          <cell r="B134" t="str">
            <v xml:space="preserve">โครงการพัฒนาระบบบริหารจัดการประชากรวัยเรียน </v>
          </cell>
        </row>
        <row r="135">
          <cell r="B135" t="str">
            <v xml:space="preserve">โครงการระบบติดตามการปฏิบัติงานเพื่อการบริหารงานขององค์กร </v>
          </cell>
        </row>
        <row r="136">
          <cell r="B136" t="str">
            <v>โครงการเสริมสร้างศักยภาพทรัพยากรบุคคลให้มีทักษะที่จำเป็นในศตวรรษที่ 21</v>
          </cell>
        </row>
        <row r="137">
          <cell r="B137"/>
          <cell r="C137"/>
          <cell r="F137"/>
        </row>
        <row r="138">
          <cell r="B138"/>
          <cell r="C138"/>
          <cell r="F138"/>
        </row>
        <row r="139">
          <cell r="B139"/>
          <cell r="C139"/>
          <cell r="F139"/>
        </row>
        <row r="140">
          <cell r="B140" t="str">
            <v>งบเพิ่มประสิทธิผลกลยุทธ์ของ สพฐ.</v>
          </cell>
          <cell r="C140" t="str">
            <v xml:space="preserve">ศธ04002/ว4623 ลว.28 ต.ค.64 โอนครั้งที่ 10 </v>
          </cell>
        </row>
        <row r="141">
          <cell r="C141"/>
        </row>
        <row r="142">
          <cell r="B142" t="str">
            <v>โครงการสพป.ปท. 2: องค์กรคุณธรรมต้นแบบในวิถึชีวิตใหม่(New Normal)</v>
          </cell>
          <cell r="C142" t="str">
            <v>บันทึกกลุ่มนิเทศติดตามและประเมินผลฯ ลว. 6 ม.ค.65</v>
          </cell>
        </row>
        <row r="145">
          <cell r="C145" t="str">
            <v>ที่ ศธ04002/ว331/27 ม.ค.65 ครั้งที่ 172</v>
          </cell>
        </row>
        <row r="152">
          <cell r="C152"/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รายงานคลัง (แผนการเบิก)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รายงานเงินงวด"/>
      <sheetName val="งบประจำและงบกลยุทธ์"/>
      <sheetName val="งบสพฐ"/>
      <sheetName val="ทะเบียนคุมย่อย"/>
      <sheetName val="3022ยุทธศาสตร์สร้างความเสมอภาค"/>
      <sheetName val="1408บุคลากรภาครัฐ"/>
      <sheetName val="ก่อนประถม"/>
      <sheetName val="ประถม มัธยมต้น"/>
      <sheetName val="ผลผลิตเด็กพิการ36004"/>
      <sheetName val="คุมงบ 36001 36002 ครุภัณฑ์"/>
      <sheetName val="งบลงทุน65"/>
      <sheetName val="ยุธศาสตร์การเรียนร 32061  3206B"/>
      <sheetName val="ระบบการควบคุมฯ"/>
      <sheetName val="ควบคุมสิ่งก่อสร้าง 36001 36002"/>
      <sheetName val="57037บูรณาการต่อต้านการทุจร "/>
      <sheetName val="มาตการ รวมงบบุคลากร"/>
      <sheetName val="06036บูรณาการป้องกัน ปราบปราม ฯ"/>
      <sheetName val="รายงานผล"/>
      <sheetName val="Sheet2"/>
      <sheetName val="GPP"/>
      <sheetName val="สรุปยอดก.ค.ศ"/>
      <sheetName val="ทำงบ50"/>
      <sheetName val="ของบ"/>
      <sheetName val="ติดตามงบพัฒนา"/>
      <sheetName val="ติดตามงบดำเนินงา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5">
          <cell r="A25" t="str">
            <v>1.1.3</v>
          </cell>
        </row>
        <row r="30">
          <cell r="A30" t="str">
            <v>ข</v>
          </cell>
          <cell r="B30" t="str">
            <v xml:space="preserve">แผนงานยุทธศาสตร์พัฒนาคุณภาพการศึกษาและการเรียนรู้ </v>
          </cell>
        </row>
        <row r="31">
          <cell r="A31">
            <v>1</v>
          </cell>
          <cell r="B31" t="str">
            <v>โครงการพัฒนาหลักสูตรกระบวนการเรียนการสอน การวัดและประเมินผล</v>
          </cell>
        </row>
        <row r="40">
          <cell r="A40">
            <v>2.1</v>
          </cell>
        </row>
        <row r="62">
          <cell r="A62">
            <v>4</v>
          </cell>
          <cell r="B62" t="str">
            <v xml:space="preserve">โครงการเสริมสร้างระเบียบวินัย คุณธรรมและจริยธรรมและคุณลักษณะอันพึงประสงค์  </v>
          </cell>
        </row>
        <row r="152">
          <cell r="A152" t="str">
            <v>ง</v>
          </cell>
          <cell r="B152" t="str">
            <v>แผนงานพื้นฐานด้านการพัฒนาและเสริมสร้างศักยภาพทรัพยากรมนุษย์</v>
          </cell>
        </row>
        <row r="153">
          <cell r="A153">
            <v>1</v>
          </cell>
        </row>
        <row r="272">
          <cell r="F272"/>
          <cell r="G272"/>
          <cell r="H272"/>
          <cell r="I272"/>
          <cell r="J272"/>
          <cell r="K272"/>
          <cell r="L272"/>
        </row>
        <row r="718">
          <cell r="A718">
            <v>2.2999999999999998</v>
          </cell>
          <cell r="B718" t="str">
    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    </cell>
        </row>
        <row r="727">
          <cell r="B727" t="str">
            <v>เงินสมทบกองทุนเงินทดแทนประจำปี 2565 (มกราคม 2565 ถึง ธันวาคม 2565) ครูธุรการ  จำนวน 34 อัตรา จำนวนเงิน 12,240 บาท /นักการภารโรง  จำนวน 20 อัตรา จำนวนเงิน 4,320 บาท/ครูรายเดือนแก้ไขปัญหาสถานศึกษาขาดแคลนครูขั้นวิกฤติ จำนวน 26 อัตรา จำนวนเงิน 9,360 บาท /บุคลากรสนับสนุนการปฏิบัติงานในสำนักงานเขตพื้นที่การศึกษา  จำนวน 3 อัตรา จำนวนเงิน 648 บาท</v>
          </cell>
          <cell r="C727" t="str">
            <v>ศธ 04002/ว135 ลว 12 ม.ค.65 โอนครั้งที่ 147</v>
          </cell>
        </row>
        <row r="895">
          <cell r="A895" t="str">
            <v>จ</v>
          </cell>
          <cell r="B895" t="str">
            <v xml:space="preserve">แผนงานบูรณาการ : ป้องกัน ปราบปราม และบำบัดรักษาผู้ติดยาเสพติด        </v>
          </cell>
        </row>
        <row r="896">
          <cell r="A896">
            <v>1</v>
          </cell>
        </row>
        <row r="901">
          <cell r="B901" t="str">
            <v>ค่าใช้จ่ายโครงการลูกเสือต้านยาเสพติด</v>
          </cell>
          <cell r="C901" t="str">
            <v xml:space="preserve">ศธ 04002/ว589 ลว 11 ก.พ. 65 ครั้งที่ 208 </v>
          </cell>
        </row>
        <row r="902">
          <cell r="C902" t="str">
            <v>2000406036700002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ิ่งก่อสร้าง งบอุดหนุน  67"/>
      <sheetName val="งบอุดหนุน 350002"/>
      <sheetName val="Sheet2"/>
      <sheetName val="Sheet1"/>
      <sheetName val="รายงานคลัง 68"/>
      <sheetName val="ดำเนินงานครุภัณฑ์ 310061ยั่งยืน"/>
      <sheetName val="สรุปกัน68"/>
      <sheetName val="งบกัน67 350002"/>
      <sheetName val="รายงานงวดเงินกัน68"/>
      <sheetName val="รายได้ค่าปรับ"/>
      <sheetName val="งบอบจ"/>
      <sheetName val="งบครุภัณฑ์ 65 36001   36002"/>
      <sheetName val="สิ่งที่ส่งมาด้วย 2  2 ปี 67"/>
      <sheetName val="67สิ่งส่งมาด้วย2  1"/>
      <sheetName val="คุมย่อย"/>
    </sheetNames>
    <sheetDataSet>
      <sheetData sheetId="0">
        <row r="3">
          <cell r="A3" t="str">
            <v>สำนักงานเขตพื้นที่การศึกษาประถมศึกษาปทุมธานี เขต 2</v>
          </cell>
        </row>
        <row r="48">
          <cell r="A48" t="str">
            <v>ค</v>
          </cell>
          <cell r="E48" t="str">
            <v>แผนงานยุทธศาสตร์สร้างความเสมอภาคทางการศึกษา</v>
          </cell>
        </row>
        <row r="60">
          <cell r="D60" t="str">
            <v>2000442002200</v>
          </cell>
          <cell r="E60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</row>
        <row r="61">
          <cell r="D61" t="str">
            <v>20004685199300000</v>
          </cell>
          <cell r="E61" t="str">
            <v>กิจกรรมการสนับสนุนค่าใช้จ่ายในการจัดการศึกษาขั้นพื้นฐาน</v>
          </cell>
        </row>
        <row r="62">
          <cell r="D62" t="str">
            <v>6811410</v>
          </cell>
          <cell r="E62" t="str">
            <v>งบเงินอุดหนุน</v>
          </cell>
        </row>
        <row r="63">
          <cell r="E63" t="str">
            <v xml:space="preserve">รายการเงินอุดหนุนเพื่อสนับสนุนค่าใช้จ่ายในการจัดการศึกษาสำหรับสถานศึกษา ตามความขาดแคลน และที่ประสบภัยธรรมชาติ </v>
          </cell>
        </row>
        <row r="64">
          <cell r="D64" t="str">
            <v>ที่  ศธ 04002/ว5898 ลว. 6 ธ.ค. 2567  ครั้งที่ 5 CK00000128</v>
          </cell>
          <cell r="E64" t="str">
            <v>ปรับปรุงซ่อมแซมอาคารเรียน อาคารประกอบและสิ่งก่อสร้างอื่น</v>
          </cell>
        </row>
        <row r="65">
          <cell r="D65" t="str">
            <v>20004420022004100386</v>
          </cell>
          <cell r="E65" t="str">
            <v>โรงเรียนแสนจำหน่ายวิทยา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</row>
        <row r="71">
          <cell r="A71" t="str">
            <v>2)</v>
          </cell>
          <cell r="D71" t="str">
            <v>20004420022004100386</v>
          </cell>
          <cell r="E71" t="str">
            <v>โรงเรียนวัดขุมแก้ว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</row>
        <row r="77">
          <cell r="A77" t="str">
            <v>3)</v>
          </cell>
          <cell r="D77" t="str">
            <v>20004420022004100386</v>
          </cell>
          <cell r="E77" t="str">
            <v>โรงเรียนวัดราษฎรบํารุง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</row>
        <row r="83">
          <cell r="A83" t="str">
            <v>4)</v>
          </cell>
          <cell r="D83" t="str">
            <v>20004420022004100386</v>
          </cell>
          <cell r="E83" t="str">
            <v>โรงเรียนรวมราษฎร์สามัคคี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</row>
        <row r="89">
          <cell r="A89" t="str">
            <v>5)</v>
          </cell>
          <cell r="D89" t="str">
            <v>20004420022004100386</v>
          </cell>
          <cell r="E89" t="str">
            <v>โรงเรียนวัดอดิศร</v>
          </cell>
        </row>
        <row r="94"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 t="str">
            <v>1.1.2</v>
          </cell>
          <cell r="D95" t="str">
            <v>ที่  ศธ 04002/ว13 ลว. 2 ม.ค. 2568  ครั้งที่ 10 เลขใบกัน CK00000331</v>
          </cell>
          <cell r="E95" t="str">
            <v xml:space="preserve">ปรับปรุงซ่อมแซมระบบไฟฟ้าและประปา สำหรับสถานศึกษาที่ประสบภัยธรรมชาติ </v>
          </cell>
        </row>
        <row r="96">
          <cell r="A96" t="str">
            <v>1)</v>
          </cell>
          <cell r="D96" t="str">
            <v>20004420022004100386</v>
          </cell>
          <cell r="E96" t="str">
            <v>วัดเกตุประภา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</row>
        <row r="102">
          <cell r="A102" t="str">
            <v>2)</v>
          </cell>
          <cell r="D102" t="str">
            <v>20004420022004100386</v>
          </cell>
          <cell r="E102" t="str">
            <v>วัดปัญจทายิกาวาส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3)</v>
          </cell>
          <cell r="D108" t="str">
            <v>20004420022004100386</v>
          </cell>
          <cell r="E108" t="str">
            <v>วัดพวงแก้ว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L113">
            <v>0</v>
          </cell>
          <cell r="M113">
            <v>0</v>
          </cell>
          <cell r="N113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3.1.7</v>
          </cell>
          <cell r="E121" t="str">
            <v xml:space="preserve">เครื่องพิมพ์ Multifunction แบบฉีดหมึกพร้อมติดตั้งถังหมึกพิมพ์ (Ink Tank Printer)      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 t="str">
            <v>3.1.7.1</v>
          </cell>
          <cell r="E122" t="str">
            <v>สพป.ปท.2 จำนวน 3 เครื่อง</v>
          </cell>
          <cell r="F122" t="str">
            <v>2000436002110DBW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A128">
            <v>3.2</v>
          </cell>
          <cell r="E128" t="str">
            <v xml:space="preserve">กิจกรรมการจัดการศึกษามัธยมศึกษาตอนต้นสำหรับโรงเรียนปกติ  </v>
          </cell>
          <cell r="F128" t="str">
            <v>200041300P2792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E129" t="str">
            <v>งบดำเนินงาน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 t="str">
            <v>3.2.1</v>
          </cell>
          <cell r="E130" t="str">
            <v>ปรับปรุงซ่อมแซมผนังอาคาร ท่อลำเลียงน้ำและซ่อมพื้นดาดฟ้ารั่วซึม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 t="str">
            <v>3.2.1.1</v>
          </cell>
          <cell r="E131" t="str">
            <v>สพป.ปท.2</v>
          </cell>
          <cell r="F131" t="str">
            <v>2000436002000000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L136">
            <v>0</v>
          </cell>
          <cell r="M136">
            <v>0</v>
          </cell>
          <cell r="N136">
            <v>0</v>
          </cell>
        </row>
        <row r="355">
          <cell r="E355" t="str">
            <v>งบดำเนินงาน</v>
          </cell>
        </row>
        <row r="356">
          <cell r="E356" t="str">
            <v>งบลงทุน</v>
          </cell>
        </row>
        <row r="357">
          <cell r="E357" t="str">
            <v>รวมเงินกันทั้งสิ้น</v>
          </cell>
        </row>
        <row r="359">
          <cell r="E359" t="str">
            <v>คิดเป็นร้อยละ</v>
          </cell>
        </row>
      </sheetData>
      <sheetData sheetId="1">
        <row r="7">
          <cell r="D7">
            <v>6711410</v>
          </cell>
          <cell r="E7" t="str">
            <v>งบเงินอุดหนุน</v>
          </cell>
        </row>
        <row r="9">
          <cell r="C9" t="str">
            <v>20004350002004100006</v>
          </cell>
          <cell r="E9" t="str">
            <v xml:space="preserve">ค่าใช้จ่ายในการปรับปรุงฟื้นฟูอาคาร สิ่งก่อสร้าง และระบบสาธารณูปโภคที่ประสบภัยธรรมชาติ </v>
          </cell>
        </row>
        <row r="10">
          <cell r="C10" t="str">
            <v>ศธ 04002/ว1064 ลว. 17 มีค 68</v>
          </cell>
          <cell r="E10" t="str">
            <v>ร.ร.วัดเกตประภา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 t="str">
            <v>ร.ร.วัดเจริญบุญ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2"/>
      <sheetData sheetId="3"/>
      <sheetData sheetId="4"/>
      <sheetData sheetId="5">
        <row r="6">
          <cell r="E6" t="str">
            <v xml:space="preserve">แผนงานยุทธศาสตร์พัฒนาคุณภาพการศึกษาและการเรียนรู้ </v>
          </cell>
        </row>
        <row r="7">
          <cell r="D7" t="str">
            <v>20004 3310 C100 2000000</v>
          </cell>
          <cell r="E7" t="str">
            <v>โครงการส่งเสริมการเรียนรู้ขั้นพื้นฐานทุกที่ทุกเวลา</v>
          </cell>
        </row>
        <row r="8">
          <cell r="D8" t="str">
            <v xml:space="preserve">20004 68 00131 00000             </v>
          </cell>
          <cell r="E8" t="str">
            <v>กิจกรรมพัฒนาระบบนิเวศทางด้านดิจิทัลเพื่อการเรียนรู้ขั้นพื้นฐาน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D22" t="str">
            <v>6611310</v>
          </cell>
          <cell r="E22" t="str">
            <v>งบลงทุน ค่าครุภัณฑ์ 6611310</v>
          </cell>
        </row>
        <row r="23">
          <cell r="E23" t="str">
            <v>ครุภัณฑ์สำนักงาน 120601</v>
          </cell>
        </row>
        <row r="24">
          <cell r="C24" t="str">
            <v>โอนเปลี่ยนแปลงครั้งที่ 1/66 บท.กลุ่มนโยบายและแผน  ที่ ศธ 04087/1957 ลว. 28 กย 66</v>
          </cell>
          <cell r="D24" t="str">
            <v>20004 31006100 3110010</v>
          </cell>
          <cell r="E24" t="str">
            <v xml:space="preserve">เครื่องปรับอากาศแบบตั้งพื้นหรือแขวน (ระบบ INVERTER) ขนาด 20,000 บีทียู       </v>
          </cell>
        </row>
        <row r="25">
          <cell r="A25" t="str">
            <v>1)</v>
          </cell>
          <cell r="E25" t="str">
            <v>สพป.ปท.2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A30">
            <v>2</v>
          </cell>
          <cell r="C30" t="str">
            <v>โอนเปลี่ยนแปลงครั้งที่ 1/66 บท.กลุ่มนโยบายและแผน  ที่ ศธ 04087/1957 ลว. 28 กย 66</v>
          </cell>
          <cell r="D30" t="str">
            <v>20005 31006100 3110011</v>
          </cell>
          <cell r="E30" t="str">
            <v xml:space="preserve">เครื่องปรับอากาศแบบติดผนัง (ระบบ INVERTER) ขนาด 18,000 บีทียู       </v>
          </cell>
        </row>
        <row r="31">
          <cell r="A31" t="str">
            <v>1)</v>
          </cell>
          <cell r="E31" t="str">
            <v>สพป.ปท.2</v>
          </cell>
        </row>
        <row r="34">
          <cell r="F34">
            <v>0</v>
          </cell>
          <cell r="G34">
            <v>0</v>
          </cell>
          <cell r="I34">
            <v>0</v>
          </cell>
          <cell r="K34">
            <v>0</v>
          </cell>
          <cell r="L34">
            <v>0</v>
          </cell>
        </row>
        <row r="35">
          <cell r="A35">
            <v>3</v>
          </cell>
          <cell r="C35" t="str">
            <v>โอนเปลี่ยนแปลงครั้งที่ 1/66 บท.กลุ่มนโยบายและแผน  ที่ ศธ 04087/1957 ลว. 28 กย 66</v>
          </cell>
          <cell r="D35" t="str">
            <v>20008 31006100 3110014</v>
          </cell>
          <cell r="E35" t="str">
            <v xml:space="preserve">โพเดียม </v>
          </cell>
        </row>
        <row r="36">
          <cell r="A36" t="str">
            <v>1)</v>
          </cell>
          <cell r="E36" t="str">
            <v>สพป.ปท.2</v>
          </cell>
        </row>
        <row r="37">
          <cell r="C37">
            <v>20</v>
          </cell>
          <cell r="D37" t="str">
            <v>KB3100006110</v>
          </cell>
          <cell r="E37" t="str">
            <v>เบิก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ครุภัณฑ์โฆษณาและเผยแพร่ 120601</v>
          </cell>
        </row>
        <row r="41">
          <cell r="A41">
            <v>1</v>
          </cell>
          <cell r="C41" t="str">
            <v>โอนเปลี่ยนแปลงครั้งที่ 1/66 บท.กลุ่มนโยบายและแผน  ที่ ศธ 04087/1957 ลว. 28 กย 66</v>
          </cell>
          <cell r="D41" t="str">
            <v>20007 31006100 3110012</v>
          </cell>
          <cell r="E41" t="str">
            <v xml:space="preserve">โทรทัศน์สีแอล อี ดี (LED TV) แบบ Smart TV ระดับความละเอียดจอภาพ 3840 x 2160 พิกเซล ขนาด 75 นิ้ว </v>
          </cell>
        </row>
        <row r="42">
          <cell r="A42" t="str">
            <v>1)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2</v>
          </cell>
          <cell r="C47" t="str">
            <v>โอนเปลี่ยนแปลงครั้งที่ 1/66 บท.กลุ่มนโยบายและแผน  ที่ ศธ 04087/1957 ลว. 28 กย 66</v>
          </cell>
          <cell r="D47" t="str">
            <v>20008 31006100 3110013</v>
          </cell>
          <cell r="E47" t="str">
            <v xml:space="preserve">ไมโครโฟนไร้สาย </v>
          </cell>
        </row>
        <row r="48">
          <cell r="A48" t="str">
            <v>1)</v>
          </cell>
          <cell r="E48" t="str">
            <v>สพป.ปท.2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>
            <v>3</v>
          </cell>
          <cell r="C52" t="str">
            <v>โอนเปลี่ยนแปลงครั้งที่ 1/66 บท.กลุ่มนโยบายและแผน  ที่ ศธ 04087/1957 ลว. 28 กย 66</v>
          </cell>
          <cell r="D52" t="str">
            <v>20009 31006100 3110015</v>
          </cell>
          <cell r="E52" t="str">
            <v xml:space="preserve">เครื่องมัลติมีเดีย โปรเจคเตอร์ ระดับ XGA ขนาด 5000 ANSI Lumens  </v>
          </cell>
        </row>
        <row r="53">
          <cell r="A53" t="str">
            <v>1)</v>
          </cell>
          <cell r="E53" t="str">
            <v>สพป.ปท.2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115">
          <cell r="D115" t="str">
            <v>6811220</v>
          </cell>
          <cell r="E115" t="str">
            <v xml:space="preserve"> งบดำเนินงาน (รายจ่ายลงทุน) 6811220</v>
          </cell>
        </row>
        <row r="116">
          <cell r="D116" t="str">
            <v>ศธ 04002/ว41897 ลว.1 ส.ค. 68 โอนครั้งที่ 802</v>
          </cell>
          <cell r="E116" t="str">
            <v xml:space="preserve">ค่าใช้จ่ายในการดำเนินการเช่าใช้อุปกรณ์การเรียนการสอนสำหรับครูและนักเรียน ภายใต้โครงการส่งเสริมการเรียนรู้ขั้นพื้นฐานทุกที่ทุกเวลา  ประจำปีงบประมาณ พ.ศ. 2568 </v>
          </cell>
        </row>
        <row r="117">
          <cell r="E117" t="str">
            <v>PO4100722499</v>
          </cell>
        </row>
        <row r="122">
          <cell r="F122">
            <v>1406002.5</v>
          </cell>
          <cell r="G122">
            <v>0</v>
          </cell>
          <cell r="H122">
            <v>1406002.5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D123" t="str">
            <v>20004 3100B600</v>
          </cell>
          <cell r="E123" t="str">
            <v>โครงการโรงเรียนคุณภาพประจำตำบล</v>
          </cell>
        </row>
        <row r="124">
          <cell r="D124" t="str">
            <v>20004 67000 7700000</v>
          </cell>
          <cell r="E124" t="str">
            <v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v>
          </cell>
        </row>
        <row r="125">
          <cell r="E125" t="str">
            <v>งบลงทุน ค่าสิ่งก่อสร้าง 6711320</v>
          </cell>
        </row>
        <row r="126">
          <cell r="D126" t="str">
            <v>ศธ04002/ว1787 ลว.7 พค 67 โอนครั้งที่ 5</v>
          </cell>
          <cell r="E126" t="str">
            <v>ปรับปรุงซ่อมแซมอาคารเรียนอาคารประกอบและสิ่งก่อสร้างอื่น</v>
          </cell>
        </row>
        <row r="127">
          <cell r="C127">
            <v>4100408104</v>
          </cell>
          <cell r="D127" t="str">
            <v>200043100B6003211500</v>
          </cell>
          <cell r="E127" t="str">
            <v>วัดมงคลรัตน์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>
            <v>4100409854</v>
          </cell>
          <cell r="D132" t="str">
            <v>200043100B6003211501</v>
          </cell>
          <cell r="E132" t="str">
            <v>วัดสุวรรณ</v>
          </cell>
        </row>
        <row r="136"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D137" t="str">
            <v>ศธ04002/ว   ลว.27 กย 67 โอนครั้งที่ 450</v>
          </cell>
          <cell r="E137" t="str">
            <v xml:space="preserve">ค่าก่อสร้าง ปรับปรุงซ่อมแซมอาคารเรียนอาคารประกอบและสิ่งก่อสร้างอื่นที่ชำรุดทรุดโทรม และที่ประสบอุบัติภัย   </v>
          </cell>
        </row>
        <row r="138">
          <cell r="C138">
            <v>4100306259</v>
          </cell>
          <cell r="D138" t="str">
            <v xml:space="preserve">20004 3100B600 321ZZZZ                               </v>
          </cell>
          <cell r="E138" t="str">
            <v>วัดราษฎรบำรุง</v>
          </cell>
        </row>
        <row r="142">
          <cell r="E142" t="str">
            <v>รวม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D143" t="str">
            <v>ศธ 04002/ว1787 ลว.7 พค 67 โอนครั้งที่ 5</v>
          </cell>
          <cell r="E143" t="str">
            <v xml:space="preserve">อาคารเรียนอนุบาล ขนาด 2 ห้องเรียน </v>
          </cell>
        </row>
        <row r="144">
          <cell r="C144">
            <v>4100432393</v>
          </cell>
          <cell r="D144" t="str">
            <v>200043100B6003211498</v>
          </cell>
          <cell r="E144" t="str">
            <v>โรงเรียนนิกรราษฎร์บํารุงวิทย์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</sheetData>
      <sheetData sheetId="6"/>
      <sheetData sheetId="7">
        <row r="5">
          <cell r="E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D6" t="str">
            <v>20004 37001</v>
          </cell>
          <cell r="E6" t="str">
            <v xml:space="preserve">ผลผลิตผู้จบการศึกษาภาคบังคับ </v>
          </cell>
        </row>
        <row r="7">
          <cell r="E7" t="str">
            <v>งบดำเนินงาน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27">
          <cell r="D27">
            <v>6811320</v>
          </cell>
          <cell r="E27" t="str">
            <v xml:space="preserve">  งบลงทุน ค่าที่ดินและสิ่งก่อสร้าง </v>
          </cell>
        </row>
        <row r="37">
          <cell r="D37" t="str">
            <v>20004  68 01056 00000</v>
          </cell>
          <cell r="E37" t="str">
    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    </cell>
        </row>
        <row r="38">
          <cell r="A38" t="str">
            <v>1.1.1</v>
          </cell>
          <cell r="E38" t="str">
            <v>อาคารเรียนน๊อคดาวน์</v>
          </cell>
        </row>
        <row r="39">
          <cell r="A39" t="str">
            <v>1)</v>
          </cell>
          <cell r="D39" t="str">
            <v>2000437001000321ZZZZ</v>
          </cell>
          <cell r="E39" t="str">
            <v xml:space="preserve"> โรงเรียนวัดดอนใหญ่</v>
          </cell>
        </row>
        <row r="40">
          <cell r="E40" t="str">
            <v>ครบ 28 พ.ย. 68</v>
          </cell>
        </row>
        <row r="45">
          <cell r="F45">
            <v>349000</v>
          </cell>
          <cell r="G45">
            <v>0</v>
          </cell>
          <cell r="H45">
            <v>349000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ศธ 04002/ว1803 ลว 8 พค 67ครั้งที่ 8</v>
          </cell>
          <cell r="E54" t="str">
            <v>อาคารเรียนแบบพิเศษ จัดสรร 38,731,000 บาท ปี67 5,809,700 บาท</v>
          </cell>
        </row>
        <row r="55">
          <cell r="A55" t="str">
            <v>1)</v>
          </cell>
          <cell r="C55">
            <v>4100484429</v>
          </cell>
          <cell r="D55" t="str">
            <v>20004 3500200 3200026</v>
          </cell>
          <cell r="E55" t="str">
            <v xml:space="preserve"> โรงเรียนวัดลาดสนุ่น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6">
          <cell r="A86" t="str">
            <v>1)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C61C-666E-418B-9783-BA92A9124945}">
  <dimension ref="A1:K133"/>
  <sheetViews>
    <sheetView workbookViewId="0">
      <selection activeCell="B138" sqref="B138"/>
    </sheetView>
  </sheetViews>
  <sheetFormatPr defaultRowHeight="13.8" x14ac:dyDescent="0.25"/>
  <cols>
    <col min="1" max="1" width="4.09765625" customWidth="1"/>
    <col min="2" max="2" width="32.09765625" customWidth="1"/>
    <col min="3" max="3" width="18.09765625" customWidth="1"/>
    <col min="4" max="4" width="11.69921875" customWidth="1"/>
    <col min="5" max="5" width="6.69921875" customWidth="1"/>
    <col min="6" max="6" width="11.8984375" customWidth="1"/>
    <col min="7" max="7" width="11.296875" customWidth="1"/>
    <col min="8" max="8" width="12.5" customWidth="1"/>
    <col min="9" max="9" width="11.3984375" customWidth="1"/>
    <col min="10" max="10" width="11.796875" customWidth="1"/>
  </cols>
  <sheetData>
    <row r="1" spans="1:11" ht="21" x14ac:dyDescent="0.25">
      <c r="A1" s="1229" t="s">
        <v>273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</row>
    <row r="2" spans="1:11" ht="21" x14ac:dyDescent="0.25">
      <c r="A2" s="1229" t="str">
        <f>+'[5]สิ่งก่อสร้าง งบอุดหนุน  67'!A3:N3</f>
        <v>สำนักงานเขตพื้นที่การศึกษาประถมศึกษาปทุมธานี เขต 2</v>
      </c>
      <c r="B2" s="1229"/>
      <c r="C2" s="1229"/>
      <c r="D2" s="1229"/>
      <c r="E2" s="1229"/>
      <c r="F2" s="1229"/>
      <c r="G2" s="1229"/>
      <c r="H2" s="1229"/>
      <c r="I2" s="1229"/>
      <c r="J2" s="1229"/>
      <c r="K2" s="1229"/>
    </row>
    <row r="3" spans="1:11" ht="21" x14ac:dyDescent="0.25">
      <c r="A3" s="1230" t="s">
        <v>308</v>
      </c>
      <c r="B3" s="1230"/>
      <c r="C3" s="1230"/>
      <c r="D3" s="1230"/>
      <c r="E3" s="1230"/>
      <c r="F3" s="1230"/>
      <c r="G3" s="1230"/>
      <c r="H3" s="1230"/>
      <c r="I3" s="1230"/>
      <c r="J3" s="1230"/>
      <c r="K3" s="1230"/>
    </row>
    <row r="4" spans="1:11" ht="21" x14ac:dyDescent="0.25">
      <c r="A4" s="1234" t="s">
        <v>22</v>
      </c>
      <c r="B4" s="1234" t="s">
        <v>23</v>
      </c>
      <c r="C4" s="16" t="s">
        <v>25</v>
      </c>
      <c r="D4" s="1236" t="s">
        <v>40</v>
      </c>
      <c r="E4" s="1232" t="s">
        <v>3</v>
      </c>
      <c r="F4" s="1233"/>
      <c r="G4" s="1231" t="s">
        <v>41</v>
      </c>
      <c r="H4" s="1231"/>
      <c r="I4" s="1232" t="s">
        <v>4</v>
      </c>
      <c r="J4" s="1233"/>
      <c r="K4" s="1234" t="s">
        <v>5</v>
      </c>
    </row>
    <row r="5" spans="1:11" ht="21" x14ac:dyDescent="0.25">
      <c r="A5" s="1235"/>
      <c r="B5" s="1235"/>
      <c r="C5" s="17" t="s">
        <v>42</v>
      </c>
      <c r="D5" s="1237"/>
      <c r="E5" s="682">
        <v>220</v>
      </c>
      <c r="F5" s="682">
        <v>221</v>
      </c>
      <c r="G5" s="682">
        <v>220</v>
      </c>
      <c r="H5" s="682">
        <v>221</v>
      </c>
      <c r="I5" s="682">
        <v>220</v>
      </c>
      <c r="J5" s="682">
        <v>221</v>
      </c>
      <c r="K5" s="1235"/>
    </row>
    <row r="6" spans="1:11" ht="36" customHeight="1" x14ac:dyDescent="0.25">
      <c r="A6" s="683" t="s">
        <v>70</v>
      </c>
      <c r="B6" s="684" t="str">
        <f>+'[5]ดำเนินงานครุภัณฑ์ 310061ยั่งยืน'!E6</f>
        <v xml:space="preserve">แผนงานยุทธศาสตร์พัฒนาคุณภาพการศึกษาและการเรียนรู้ </v>
      </c>
      <c r="C6" s="685"/>
      <c r="D6" s="686">
        <f>+D7+D14</f>
        <v>1406002.5</v>
      </c>
      <c r="E6" s="686">
        <f t="shared" ref="E6:K6" si="0">+E7+E14</f>
        <v>0</v>
      </c>
      <c r="F6" s="686">
        <f t="shared" si="0"/>
        <v>1406002.5</v>
      </c>
      <c r="G6" s="686">
        <f t="shared" si="0"/>
        <v>0</v>
      </c>
      <c r="H6" s="686">
        <f t="shared" si="0"/>
        <v>0</v>
      </c>
      <c r="I6" s="686">
        <f t="shared" si="0"/>
        <v>0</v>
      </c>
      <c r="J6" s="686">
        <f t="shared" si="0"/>
        <v>0</v>
      </c>
      <c r="K6" s="686">
        <f t="shared" si="0"/>
        <v>0</v>
      </c>
    </row>
    <row r="7" spans="1:11" ht="36" customHeight="1" x14ac:dyDescent="0.25">
      <c r="A7" s="687">
        <v>1</v>
      </c>
      <c r="B7" s="688" t="str">
        <f>+'[5]ดำเนินงานครุภัณฑ์ 310061ยั่งยืน'!E7</f>
        <v>โครงการส่งเสริมการเรียนรู้ขั้นพื้นฐานทุกที่ทุกเวลา</v>
      </c>
      <c r="C7" s="689" t="str">
        <f>+'[5]ดำเนินงานครุภัณฑ์ 310061ยั่งยืน'!D7</f>
        <v>20004 3310 C100 2000000</v>
      </c>
      <c r="D7" s="690">
        <f>+D8</f>
        <v>1406002.5</v>
      </c>
      <c r="E7" s="690">
        <f t="shared" ref="E7:K9" si="1">+E8</f>
        <v>0</v>
      </c>
      <c r="F7" s="690">
        <f t="shared" si="1"/>
        <v>1406002.5</v>
      </c>
      <c r="G7" s="690"/>
      <c r="H7" s="690">
        <f t="shared" si="1"/>
        <v>0</v>
      </c>
      <c r="I7" s="690">
        <f t="shared" si="1"/>
        <v>0</v>
      </c>
      <c r="J7" s="690">
        <f t="shared" si="1"/>
        <v>0</v>
      </c>
      <c r="K7" s="690">
        <f t="shared" si="1"/>
        <v>0</v>
      </c>
    </row>
    <row r="8" spans="1:11" ht="42" customHeight="1" x14ac:dyDescent="0.25">
      <c r="A8" s="691">
        <v>1.1000000000000001</v>
      </c>
      <c r="B8" s="781" t="str">
        <f>+'[5]ดำเนินงานครุภัณฑ์ 310061ยั่งยืน'!E8</f>
        <v>กิจกรรมพัฒนาระบบนิเวศทางด้านดิจิทัลเพื่อการเรียนรู้ขั้นพื้นฐาน</v>
      </c>
      <c r="C8" s="693" t="str">
        <f>+'[5]ดำเนินงานครุภัณฑ์ 310061ยั่งยืน'!D8</f>
        <v xml:space="preserve">20004 68 00131 00000             </v>
      </c>
      <c r="D8" s="694">
        <f>+D9</f>
        <v>1406002.5</v>
      </c>
      <c r="E8" s="694">
        <f t="shared" si="1"/>
        <v>0</v>
      </c>
      <c r="F8" s="694">
        <f t="shared" si="1"/>
        <v>1406002.5</v>
      </c>
      <c r="G8" s="694">
        <f t="shared" si="1"/>
        <v>0</v>
      </c>
      <c r="H8" s="694">
        <f t="shared" si="1"/>
        <v>0</v>
      </c>
      <c r="I8" s="694">
        <f t="shared" si="1"/>
        <v>0</v>
      </c>
      <c r="J8" s="694">
        <f t="shared" si="1"/>
        <v>0</v>
      </c>
      <c r="K8" s="694">
        <f t="shared" si="1"/>
        <v>0</v>
      </c>
    </row>
    <row r="9" spans="1:11" ht="37.200000000000003" customHeight="1" x14ac:dyDescent="0.25">
      <c r="A9" s="695"/>
      <c r="B9" s="696" t="str">
        <f>+'[5]ดำเนินงานครุภัณฑ์ 310061ยั่งยืน'!E115</f>
        <v xml:space="preserve"> งบดำเนินงาน (รายจ่ายลงทุน) 6811220</v>
      </c>
      <c r="C9" s="697" t="str">
        <f>+'[5]ดำเนินงานครุภัณฑ์ 310061ยั่งยืน'!D115</f>
        <v>6811220</v>
      </c>
      <c r="D9" s="698">
        <f>+D10</f>
        <v>1406002.5</v>
      </c>
      <c r="E9" s="698">
        <f t="shared" si="1"/>
        <v>0</v>
      </c>
      <c r="F9" s="698">
        <f t="shared" si="1"/>
        <v>1406002.5</v>
      </c>
      <c r="G9" s="698"/>
      <c r="H9" s="698">
        <f t="shared" si="1"/>
        <v>0</v>
      </c>
      <c r="I9" s="698">
        <f t="shared" si="1"/>
        <v>0</v>
      </c>
      <c r="J9" s="698">
        <f t="shared" si="1"/>
        <v>0</v>
      </c>
      <c r="K9" s="698">
        <f t="shared" si="1"/>
        <v>0</v>
      </c>
    </row>
    <row r="10" spans="1:11" ht="21" customHeight="1" x14ac:dyDescent="0.25">
      <c r="A10" s="699" t="s">
        <v>38</v>
      </c>
      <c r="B10" s="700" t="str">
        <f>+'[5]ดำเนินงานครุภัณฑ์ 310061ยั่งยืน'!E116</f>
        <v xml:space="preserve">ค่าใช้จ่ายในการดำเนินการเช่าใช้อุปกรณ์การเรียนการสอนสำหรับครูและนักเรียน ภายใต้โครงการส่งเสริมการเรียนรู้ขั้นพื้นฐานทุกที่ทุกเวลา  ประจำปีงบประมาณ พ.ศ. 2568 </v>
      </c>
      <c r="C10" s="701" t="str">
        <f>+'[5]ดำเนินงานครุภัณฑ์ 310061ยั่งยืน'!D116</f>
        <v>ศธ 04002/ว41897 ลว.1 ส.ค. 68 โอนครั้งที่ 802</v>
      </c>
      <c r="D10" s="702">
        <f>SUM(D11:D13)</f>
        <v>1406002.5</v>
      </c>
      <c r="E10" s="702">
        <f t="shared" ref="E10:J10" si="2">SUM(E11:E13)</f>
        <v>0</v>
      </c>
      <c r="F10" s="702">
        <f t="shared" si="2"/>
        <v>1406002.5</v>
      </c>
      <c r="G10" s="702"/>
      <c r="H10" s="702">
        <f t="shared" si="2"/>
        <v>0</v>
      </c>
      <c r="I10" s="702">
        <f t="shared" si="2"/>
        <v>0</v>
      </c>
      <c r="J10" s="702">
        <f t="shared" si="2"/>
        <v>0</v>
      </c>
      <c r="K10" s="702">
        <f t="shared" ref="K10" si="3">SUM(K11:K12)</f>
        <v>0</v>
      </c>
    </row>
    <row r="11" spans="1:11" ht="21" customHeight="1" x14ac:dyDescent="0.25">
      <c r="A11" s="703" t="s">
        <v>71</v>
      </c>
      <c r="B11" s="704" t="str">
        <f>+'[5]ดำเนินงานครุภัณฑ์ 310061ยั่งยืน'!E117</f>
        <v>PO4100722499</v>
      </c>
      <c r="C11" s="705" t="s">
        <v>274</v>
      </c>
      <c r="D11" s="706">
        <f>+'[5]ดำเนินงานครุภัณฑ์ 310061ยั่งยืน'!F122</f>
        <v>1406002.5</v>
      </c>
      <c r="E11" s="706">
        <f>+'[5]ดำเนินงานครุภัณฑ์ 310061ยั่งยืน'!G122</f>
        <v>0</v>
      </c>
      <c r="F11" s="706">
        <f>+'[5]ดำเนินงานครุภัณฑ์ 310061ยั่งยืน'!H122</f>
        <v>1406002.5</v>
      </c>
      <c r="G11" s="706">
        <f>+'[5]ดำเนินงานครุภัณฑ์ 310061ยั่งยืน'!I122</f>
        <v>0</v>
      </c>
      <c r="H11" s="706">
        <f>+'[5]ดำเนินงานครุภัณฑ์ 310061ยั่งยืน'!J122</f>
        <v>0</v>
      </c>
      <c r="I11" s="706">
        <f>+'[5]ดำเนินงานครุภัณฑ์ 310061ยั่งยืน'!K122</f>
        <v>0</v>
      </c>
      <c r="J11" s="706">
        <f>+'[5]ดำเนินงานครุภัณฑ์ 310061ยั่งยืน'!L122</f>
        <v>0</v>
      </c>
      <c r="K11" s="706">
        <f>+D11-E11-F11-G11-H11-I11-J11</f>
        <v>0</v>
      </c>
    </row>
    <row r="12" spans="1:11" ht="21" hidden="1" customHeight="1" x14ac:dyDescent="0.25">
      <c r="A12" s="703" t="s">
        <v>72</v>
      </c>
      <c r="B12" s="704"/>
      <c r="C12" s="707"/>
      <c r="D12" s="706">
        <f>+'[5]ดำเนินงานครุภัณฑ์ 310061ยั่งยืน'!F16</f>
        <v>0</v>
      </c>
      <c r="E12" s="706">
        <f>+'[5]ดำเนินงานครุภัณฑ์ 310061ยั่งยืน'!G16</f>
        <v>0</v>
      </c>
      <c r="F12" s="706">
        <f>+'[5]ดำเนินงานครุภัณฑ์ 310061ยั่งยืน'!H16</f>
        <v>0</v>
      </c>
      <c r="G12" s="706">
        <f>+'[5]ดำเนินงานครุภัณฑ์ 310061ยั่งยืน'!I16</f>
        <v>0</v>
      </c>
      <c r="H12" s="706">
        <f>+'[5]ดำเนินงานครุภัณฑ์ 310061ยั่งยืน'!J16</f>
        <v>0</v>
      </c>
      <c r="I12" s="706">
        <f>+'[5]ดำเนินงานครุภัณฑ์ 310061ยั่งยืน'!K16</f>
        <v>0</v>
      </c>
      <c r="J12" s="706">
        <f>+'[5]ดำเนินงานครุภัณฑ์ 310061ยั่งยืน'!L16</f>
        <v>0</v>
      </c>
      <c r="K12" s="706">
        <f>+D12-E12-F12-G12-H12-I12-J12</f>
        <v>0</v>
      </c>
    </row>
    <row r="13" spans="1:11" ht="21" hidden="1" customHeight="1" x14ac:dyDescent="0.25">
      <c r="A13" s="703" t="s">
        <v>73</v>
      </c>
      <c r="B13" s="704"/>
      <c r="C13" s="707"/>
      <c r="D13" s="706">
        <f>+'[5]ดำเนินงานครุภัณฑ์ 310061ยั่งยืน'!F21</f>
        <v>0</v>
      </c>
      <c r="E13" s="706">
        <f>+'[5]ดำเนินงานครุภัณฑ์ 310061ยั่งยืน'!G21</f>
        <v>0</v>
      </c>
      <c r="F13" s="706">
        <f>+'[5]ดำเนินงานครุภัณฑ์ 310061ยั่งยืน'!H21</f>
        <v>0</v>
      </c>
      <c r="G13" s="706"/>
      <c r="H13" s="706">
        <f>+'[5]ดำเนินงานครุภัณฑ์ 310061ยั่งยืน'!I21</f>
        <v>0</v>
      </c>
      <c r="I13" s="706">
        <f>+'[5]ดำเนินงานครุภัณฑ์ 310061ยั่งยืน'!J21</f>
        <v>0</v>
      </c>
      <c r="J13" s="706">
        <f>+'[5]ดำเนินงานครุภัณฑ์ 310061ยั่งยืน'!K21</f>
        <v>0</v>
      </c>
      <c r="K13" s="706"/>
    </row>
    <row r="14" spans="1:11" ht="21" hidden="1" customHeight="1" x14ac:dyDescent="0.25">
      <c r="A14" s="687">
        <v>2</v>
      </c>
      <c r="B14" s="708" t="str">
        <f>+'[5]ดำเนินงานครุภัณฑ์ 310061ยั่งยืน'!E123</f>
        <v>โครงการโรงเรียนคุณภาพประจำตำบล</v>
      </c>
      <c r="C14" s="689" t="str">
        <f>+'[5]ดำเนินงานครุภัณฑ์ 310061ยั่งยืน'!D123</f>
        <v>20004 3100B600</v>
      </c>
      <c r="D14" s="690">
        <f>+D15</f>
        <v>0</v>
      </c>
      <c r="E14" s="690">
        <f t="shared" ref="E14:K14" si="4">+E15</f>
        <v>0</v>
      </c>
      <c r="F14" s="690">
        <f t="shared" si="4"/>
        <v>0</v>
      </c>
      <c r="G14" s="690"/>
      <c r="H14" s="690">
        <f t="shared" si="4"/>
        <v>0</v>
      </c>
      <c r="I14" s="690">
        <f t="shared" si="4"/>
        <v>0</v>
      </c>
      <c r="J14" s="690">
        <f t="shared" si="4"/>
        <v>0</v>
      </c>
      <c r="K14" s="690">
        <f t="shared" si="4"/>
        <v>0</v>
      </c>
    </row>
    <row r="15" spans="1:11" ht="21" hidden="1" customHeight="1" x14ac:dyDescent="0.25">
      <c r="A15" s="691">
        <v>2.1</v>
      </c>
      <c r="B15" s="781" t="str">
        <f>+'[5]ดำเนินงานครุภัณฑ์ 310061ยั่งยืน'!E124</f>
        <v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v>
      </c>
      <c r="C15" s="693" t="str">
        <f>+'[5]ดำเนินงานครุภัณฑ์ 310061ยั่งยืน'!D124</f>
        <v>20004 67000 7700000</v>
      </c>
      <c r="D15" s="694">
        <f>+D16+D36</f>
        <v>0</v>
      </c>
      <c r="E15" s="694">
        <f>+E16+E36</f>
        <v>0</v>
      </c>
      <c r="F15" s="694">
        <f>+F16+F36</f>
        <v>0</v>
      </c>
      <c r="G15" s="694"/>
      <c r="H15" s="694">
        <f>+H16+H36</f>
        <v>0</v>
      </c>
      <c r="I15" s="694">
        <f>+I16+I36</f>
        <v>0</v>
      </c>
      <c r="J15" s="694">
        <f>+J16+J36</f>
        <v>0</v>
      </c>
      <c r="K15" s="694">
        <f>+K16+K36</f>
        <v>0</v>
      </c>
    </row>
    <row r="16" spans="1:11" ht="21" hidden="1" customHeight="1" x14ac:dyDescent="0.25">
      <c r="A16" s="695"/>
      <c r="B16" s="696" t="str">
        <f>+'[5]ดำเนินงานครุภัณฑ์ 310061ยั่งยืน'!E125</f>
        <v>งบลงทุน ค่าสิ่งก่อสร้าง 6711320</v>
      </c>
      <c r="C16" s="697"/>
      <c r="D16" s="698">
        <f>+D17+D22+D25</f>
        <v>0</v>
      </c>
      <c r="E16" s="698">
        <f t="shared" ref="E16:K16" si="5">+E17+E22+E25</f>
        <v>0</v>
      </c>
      <c r="F16" s="698">
        <f t="shared" si="5"/>
        <v>0</v>
      </c>
      <c r="G16" s="698">
        <f t="shared" si="5"/>
        <v>0</v>
      </c>
      <c r="H16" s="698">
        <f t="shared" si="5"/>
        <v>0</v>
      </c>
      <c r="I16" s="698">
        <f t="shared" si="5"/>
        <v>0</v>
      </c>
      <c r="J16" s="698">
        <f t="shared" si="5"/>
        <v>0</v>
      </c>
      <c r="K16" s="698">
        <f t="shared" si="5"/>
        <v>0</v>
      </c>
    </row>
    <row r="17" spans="1:11" ht="21" hidden="1" customHeight="1" x14ac:dyDescent="0.25">
      <c r="A17" s="709" t="s">
        <v>30</v>
      </c>
      <c r="B17" s="19" t="str">
        <f>+'[5]ดำเนินงานครุภัณฑ์ 310061ยั่งยืน'!E126</f>
        <v>ปรับปรุงซ่อมแซมอาคารเรียนอาคารประกอบและสิ่งก่อสร้างอื่น</v>
      </c>
      <c r="C17" s="710" t="str">
        <f>+'[5]ดำเนินงานครุภัณฑ์ 310061ยั่งยืน'!D126</f>
        <v>ศธ04002/ว1787 ลว.7 พค 67 โอนครั้งที่ 5</v>
      </c>
      <c r="D17" s="18">
        <f>SUM(D18:D21)</f>
        <v>0</v>
      </c>
      <c r="E17" s="18">
        <f t="shared" ref="E17:J17" si="6">SUM(E18:E21)</f>
        <v>0</v>
      </c>
      <c r="F17" s="18">
        <f t="shared" si="6"/>
        <v>0</v>
      </c>
      <c r="G17" s="18">
        <f t="shared" si="6"/>
        <v>0</v>
      </c>
      <c r="H17" s="18">
        <f t="shared" si="6"/>
        <v>0</v>
      </c>
      <c r="I17" s="18">
        <f t="shared" si="6"/>
        <v>0</v>
      </c>
      <c r="J17" s="18">
        <f t="shared" si="6"/>
        <v>0</v>
      </c>
      <c r="K17" s="18">
        <f>SUM(K18:K21)</f>
        <v>0</v>
      </c>
    </row>
    <row r="18" spans="1:11" ht="21" hidden="1" customHeight="1" x14ac:dyDescent="0.25">
      <c r="A18" s="711" t="s">
        <v>71</v>
      </c>
      <c r="B18" s="712" t="str">
        <f>+'[5]ดำเนินงานครุภัณฑ์ 310061ยั่งยืน'!E127</f>
        <v>วัดมงคลรัตน์</v>
      </c>
      <c r="C18" s="713" t="str">
        <f>+'[5]ดำเนินงานครุภัณฑ์ 310061ยั่งยืน'!D127</f>
        <v>200043100B6003211500</v>
      </c>
      <c r="D18" s="714">
        <f>+'[5]ดำเนินงานครุภัณฑ์ 310061ยั่งยืน'!F131</f>
        <v>0</v>
      </c>
      <c r="E18" s="714">
        <f>+'[5]ดำเนินงานครุภัณฑ์ 310061ยั่งยืน'!G131</f>
        <v>0</v>
      </c>
      <c r="F18" s="714">
        <f>+'[5]ดำเนินงานครุภัณฑ์ 310061ยั่งยืน'!H131</f>
        <v>0</v>
      </c>
      <c r="G18" s="714">
        <f>+'[5]ดำเนินงานครุภัณฑ์ 310061ยั่งยืน'!I131</f>
        <v>0</v>
      </c>
      <c r="H18" s="714">
        <f>+'[5]ดำเนินงานครุภัณฑ์ 310061ยั่งยืน'!J131</f>
        <v>0</v>
      </c>
      <c r="I18" s="714">
        <f>+'[5]ดำเนินงานครุภัณฑ์ 310061ยั่งยืน'!K131</f>
        <v>0</v>
      </c>
      <c r="J18" s="714">
        <f>+'[5]ดำเนินงานครุภัณฑ์ 310061ยั่งยืน'!L131</f>
        <v>0</v>
      </c>
      <c r="K18" s="714">
        <f>+D18-E18-F18-G18-H18-I18-J18</f>
        <v>0</v>
      </c>
    </row>
    <row r="19" spans="1:11" ht="21" hidden="1" customHeight="1" x14ac:dyDescent="0.25">
      <c r="A19" s="711"/>
      <c r="B19" s="712"/>
      <c r="C19" s="715">
        <f>+'[5]ดำเนินงานครุภัณฑ์ 310061ยั่งยืน'!C127</f>
        <v>4100408104</v>
      </c>
      <c r="D19" s="714"/>
      <c r="E19" s="714"/>
      <c r="F19" s="714"/>
      <c r="G19" s="714"/>
      <c r="H19" s="714"/>
      <c r="I19" s="714"/>
      <c r="J19" s="714"/>
      <c r="K19" s="714"/>
    </row>
    <row r="20" spans="1:11" ht="42" hidden="1" customHeight="1" x14ac:dyDescent="0.25">
      <c r="A20" s="711" t="s">
        <v>72</v>
      </c>
      <c r="B20" s="712" t="str">
        <f>+'[5]ดำเนินงานครุภัณฑ์ 310061ยั่งยืน'!E132</f>
        <v>วัดสุวรรณ</v>
      </c>
      <c r="C20" s="713" t="str">
        <f>+'[5]ดำเนินงานครุภัณฑ์ 310061ยั่งยืน'!D132</f>
        <v>200043100B6003211501</v>
      </c>
      <c r="D20" s="714">
        <f>+'[5]ดำเนินงานครุภัณฑ์ 310061ยั่งยืน'!F136</f>
        <v>0</v>
      </c>
      <c r="E20" s="714">
        <f>+'[5]ดำเนินงานครุภัณฑ์ 310061ยั่งยืน'!G136</f>
        <v>0</v>
      </c>
      <c r="F20" s="714">
        <f>+'[5]ดำเนินงานครุภัณฑ์ 310061ยั่งยืน'!H136</f>
        <v>0</v>
      </c>
      <c r="G20" s="714">
        <f>+'[5]ดำเนินงานครุภัณฑ์ 310061ยั่งยืน'!I136</f>
        <v>0</v>
      </c>
      <c r="H20" s="714">
        <f>+'[5]ดำเนินงานครุภัณฑ์ 310061ยั่งยืน'!J136</f>
        <v>0</v>
      </c>
      <c r="I20" s="714">
        <f>+'[5]ดำเนินงานครุภัณฑ์ 310061ยั่งยืน'!K136</f>
        <v>0</v>
      </c>
      <c r="J20" s="714">
        <f>+'[5]ดำเนินงานครุภัณฑ์ 310061ยั่งยืน'!L136</f>
        <v>0</v>
      </c>
      <c r="K20" s="714">
        <f>+D20-E20-F20-G20-H20-I20-J20</f>
        <v>0</v>
      </c>
    </row>
    <row r="21" spans="1:11" ht="21" hidden="1" customHeight="1" x14ac:dyDescent="0.25">
      <c r="A21" s="703"/>
      <c r="B21" s="712"/>
      <c r="C21" s="715">
        <f>+'[5]ดำเนินงานครุภัณฑ์ 310061ยั่งยืน'!C132</f>
        <v>4100409854</v>
      </c>
      <c r="D21" s="714"/>
      <c r="E21" s="714"/>
      <c r="F21" s="714"/>
      <c r="G21" s="714"/>
      <c r="H21" s="714"/>
      <c r="I21" s="714"/>
      <c r="J21" s="714"/>
      <c r="K21" s="714"/>
    </row>
    <row r="22" spans="1:11" ht="21" hidden="1" customHeight="1" x14ac:dyDescent="0.25">
      <c r="A22" s="709" t="s">
        <v>31</v>
      </c>
      <c r="B22" s="19" t="str">
        <f>+'[5]ดำเนินงานครุภัณฑ์ 310061ยั่งยืน'!E137</f>
        <v xml:space="preserve">ค่าก่อสร้าง ปรับปรุงซ่อมแซมอาคารเรียนอาคารประกอบและสิ่งก่อสร้างอื่นที่ชำรุดทรุดโทรม และที่ประสบอุบัติภัย   </v>
      </c>
      <c r="C22" s="927" t="str">
        <f>+'[5]ดำเนินงานครุภัณฑ์ 310061ยั่งยืน'!D137</f>
        <v>ศธ04002/ว   ลว.27 กย 67 โอนครั้งที่ 450</v>
      </c>
      <c r="D22" s="18">
        <f>+D23</f>
        <v>0</v>
      </c>
      <c r="E22" s="18">
        <f t="shared" ref="E22:K22" si="7">+E23</f>
        <v>0</v>
      </c>
      <c r="F22" s="18">
        <f t="shared" si="7"/>
        <v>0</v>
      </c>
      <c r="G22" s="18"/>
      <c r="H22" s="18">
        <f t="shared" si="7"/>
        <v>0</v>
      </c>
      <c r="I22" s="18">
        <f t="shared" si="7"/>
        <v>0</v>
      </c>
      <c r="J22" s="18">
        <f t="shared" si="7"/>
        <v>0</v>
      </c>
      <c r="K22" s="18">
        <f t="shared" si="7"/>
        <v>0</v>
      </c>
    </row>
    <row r="23" spans="1:11" ht="21" hidden="1" customHeight="1" x14ac:dyDescent="0.25">
      <c r="A23" s="711" t="s">
        <v>71</v>
      </c>
      <c r="B23" s="712" t="str">
        <f>+'[5]ดำเนินงานครุภัณฑ์ 310061ยั่งยืน'!E138</f>
        <v>วัดราษฎรบำรุง</v>
      </c>
      <c r="C23" s="713" t="str">
        <f>+'[5]ดำเนินงานครุภัณฑ์ 310061ยั่งยืน'!D138</f>
        <v xml:space="preserve">20004 3100B600 321ZZZZ                               </v>
      </c>
      <c r="D23" s="714">
        <f>+'[5]ดำเนินงานครุภัณฑ์ 310061ยั่งยืน'!F142</f>
        <v>0</v>
      </c>
      <c r="E23" s="714">
        <f>+'[5]ดำเนินงานครุภัณฑ์ 310061ยั่งยืน'!G142</f>
        <v>0</v>
      </c>
      <c r="F23" s="714">
        <f>+'[5]ดำเนินงานครุภัณฑ์ 310061ยั่งยืน'!H142</f>
        <v>0</v>
      </c>
      <c r="G23" s="714">
        <f>+'[5]ดำเนินงานครุภัณฑ์ 310061ยั่งยืน'!I142</f>
        <v>0</v>
      </c>
      <c r="H23" s="714">
        <f>+'[5]ดำเนินงานครุภัณฑ์ 310061ยั่งยืน'!J142</f>
        <v>0</v>
      </c>
      <c r="I23" s="714">
        <f>+'[5]ดำเนินงานครุภัณฑ์ 310061ยั่งยืน'!K142</f>
        <v>0</v>
      </c>
      <c r="J23" s="714">
        <f>+'[5]ดำเนินงานครุภัณฑ์ 310061ยั่งยืน'!L142</f>
        <v>0</v>
      </c>
      <c r="K23" s="714">
        <f>+D23-E23-F23-G23-H23-I23-J23</f>
        <v>0</v>
      </c>
    </row>
    <row r="24" spans="1:11" ht="15.75" hidden="1" customHeight="1" x14ac:dyDescent="0.25">
      <c r="A24" s="711"/>
      <c r="B24" s="712"/>
      <c r="C24" s="715">
        <f>+'[5]ดำเนินงานครุภัณฑ์ 310061ยั่งยืน'!C138</f>
        <v>4100306259</v>
      </c>
      <c r="D24" s="714"/>
      <c r="E24" s="714"/>
      <c r="F24" s="714"/>
      <c r="G24" s="714"/>
      <c r="H24" s="714"/>
      <c r="I24" s="714"/>
      <c r="J24" s="714"/>
      <c r="K24" s="714"/>
    </row>
    <row r="25" spans="1:11" ht="21" hidden="1" customHeight="1" x14ac:dyDescent="0.25">
      <c r="A25" s="980" t="s">
        <v>32</v>
      </c>
      <c r="B25" s="716" t="str">
        <f>+'[5]ดำเนินงานครุภัณฑ์ 310061ยั่งยืน'!E143</f>
        <v xml:space="preserve">อาคารเรียนอนุบาล ขนาด 2 ห้องเรียน </v>
      </c>
      <c r="C25" s="717" t="str">
        <f>+'[5]ดำเนินงานครุภัณฑ์ 310061ยั่งยืน'!D143</f>
        <v>ศธ 04002/ว1787 ลว.7 พค 67 โอนครั้งที่ 5</v>
      </c>
      <c r="D25" s="690">
        <f>+D26</f>
        <v>0</v>
      </c>
      <c r="E25" s="690">
        <f t="shared" ref="E25:K25" si="8">+E26</f>
        <v>0</v>
      </c>
      <c r="F25" s="690">
        <f t="shared" si="8"/>
        <v>0</v>
      </c>
      <c r="G25" s="690"/>
      <c r="H25" s="690">
        <f t="shared" si="8"/>
        <v>0</v>
      </c>
      <c r="I25" s="690">
        <f t="shared" si="8"/>
        <v>0</v>
      </c>
      <c r="J25" s="690">
        <f t="shared" si="8"/>
        <v>0</v>
      </c>
      <c r="K25" s="690">
        <f t="shared" si="8"/>
        <v>0</v>
      </c>
    </row>
    <row r="26" spans="1:11" ht="21" hidden="1" customHeight="1" x14ac:dyDescent="0.25">
      <c r="A26" s="711" t="s">
        <v>71</v>
      </c>
      <c r="B26" s="712" t="str">
        <f>+'[5]ดำเนินงานครุภัณฑ์ 310061ยั่งยืน'!E144</f>
        <v>โรงเรียนนิกรราษฎร์บํารุงวิทย์</v>
      </c>
      <c r="C26" s="713" t="str">
        <f>+'[5]ดำเนินงานครุภัณฑ์ 310061ยั่งยืน'!D144</f>
        <v>200043100B6003211498</v>
      </c>
      <c r="D26" s="714">
        <f>+'[5]ดำเนินงานครุภัณฑ์ 310061ยั่งยืน'!F168</f>
        <v>0</v>
      </c>
      <c r="E26" s="714">
        <f>+'[5]ดำเนินงานครุภัณฑ์ 310061ยั่งยืน'!G168</f>
        <v>0</v>
      </c>
      <c r="F26" s="714">
        <f>+'[5]ดำเนินงานครุภัณฑ์ 310061ยั่งยืน'!H168</f>
        <v>0</v>
      </c>
      <c r="G26" s="714">
        <f>+'[5]ดำเนินงานครุภัณฑ์ 310061ยั่งยืน'!I168</f>
        <v>0</v>
      </c>
      <c r="H26" s="714">
        <f>+'[5]ดำเนินงานครุภัณฑ์ 310061ยั่งยืน'!J168</f>
        <v>0</v>
      </c>
      <c r="I26" s="714">
        <f>+'[5]ดำเนินงานครุภัณฑ์ 310061ยั่งยืน'!K168</f>
        <v>0</v>
      </c>
      <c r="J26" s="714">
        <f>+'[5]ดำเนินงานครุภัณฑ์ 310061ยั่งยืน'!L168</f>
        <v>0</v>
      </c>
      <c r="K26" s="714">
        <f>+D26-E26-F26-G26-H26-I26-J26</f>
        <v>0</v>
      </c>
    </row>
    <row r="27" spans="1:11" ht="21" hidden="1" customHeight="1" x14ac:dyDescent="0.25">
      <c r="A27" s="711"/>
      <c r="B27" s="712"/>
      <c r="C27" s="715">
        <f>+'[5]ดำเนินงานครุภัณฑ์ 310061ยั่งยืน'!C144</f>
        <v>4100432393</v>
      </c>
      <c r="D27" s="714"/>
      <c r="E27" s="714"/>
      <c r="F27" s="714"/>
      <c r="G27" s="714"/>
      <c r="H27" s="714"/>
      <c r="I27" s="714"/>
      <c r="J27" s="714"/>
      <c r="K27" s="714"/>
    </row>
    <row r="28" spans="1:11" ht="15" hidden="1" customHeight="1" x14ac:dyDescent="0.25">
      <c r="A28" s="695"/>
      <c r="B28" s="696" t="s">
        <v>203</v>
      </c>
      <c r="C28" s="718">
        <f>+'[5]ดำเนินงานครุภัณฑ์ 310061ยั่งยืน'!D23</f>
        <v>0</v>
      </c>
      <c r="D28" s="698">
        <f>+D31+D33+D35</f>
        <v>0</v>
      </c>
      <c r="E28" s="698">
        <f t="shared" ref="E28:K28" si="9">+E31+E33+E35</f>
        <v>0</v>
      </c>
      <c r="F28" s="698">
        <f t="shared" si="9"/>
        <v>0</v>
      </c>
      <c r="G28" s="698"/>
      <c r="H28" s="698">
        <f t="shared" si="9"/>
        <v>0</v>
      </c>
      <c r="I28" s="698">
        <f t="shared" si="9"/>
        <v>0</v>
      </c>
      <c r="J28" s="698">
        <f t="shared" si="9"/>
        <v>0</v>
      </c>
      <c r="K28" s="698">
        <f t="shared" si="9"/>
        <v>0</v>
      </c>
    </row>
    <row r="29" spans="1:11" ht="15" hidden="1" customHeight="1" x14ac:dyDescent="0.25">
      <c r="A29" s="687">
        <f>+'[5]งบกัน67 350002'!A36</f>
        <v>0</v>
      </c>
      <c r="B29" s="719" t="str">
        <f>+'[5]ดำเนินงานครุภัณฑ์ 310061ยั่งยืน'!E22</f>
        <v>งบลงทุน ค่าครุภัณฑ์ 6611310</v>
      </c>
      <c r="C29" s="720">
        <f>+'[5]ดำเนินงานครุภัณฑ์ 310061ยั่งยืน'!C22</f>
        <v>0</v>
      </c>
      <c r="D29" s="690">
        <f>+D30</f>
        <v>0</v>
      </c>
      <c r="E29" s="690">
        <f t="shared" ref="E29:K31" si="10">+E30</f>
        <v>0</v>
      </c>
      <c r="F29" s="690">
        <f t="shared" si="10"/>
        <v>0</v>
      </c>
      <c r="G29" s="690"/>
      <c r="H29" s="690">
        <f t="shared" si="10"/>
        <v>0</v>
      </c>
      <c r="I29" s="690">
        <f t="shared" si="10"/>
        <v>0</v>
      </c>
      <c r="J29" s="690">
        <f t="shared" si="10"/>
        <v>0</v>
      </c>
      <c r="K29" s="690">
        <f t="shared" si="10"/>
        <v>0</v>
      </c>
    </row>
    <row r="30" spans="1:11" ht="15" hidden="1" customHeight="1" x14ac:dyDescent="0.25">
      <c r="A30" s="703">
        <f>+'[5]ดำเนินงานครุภัณฑ์ 310061ยั่งยืน'!A23</f>
        <v>0</v>
      </c>
      <c r="B30" s="712" t="str">
        <f>+'[5]ดำเนินงานครุภัณฑ์ 310061ยั่งยืน'!E23</f>
        <v>ครุภัณฑ์สำนักงาน 120601</v>
      </c>
      <c r="C30" s="35" t="str">
        <f>+'[5]ดำเนินงานครุภัณฑ์ 310061ยั่งยืน'!D22</f>
        <v>6611310</v>
      </c>
      <c r="D30" s="714">
        <f>+'[5]ดำเนินงานครุภัณฑ์ 310061ยั่งยืน'!F27</f>
        <v>0</v>
      </c>
      <c r="E30" s="714">
        <f>+'[5]ดำเนินงานครุภัณฑ์ 310061ยั่งยืน'!G27</f>
        <v>0</v>
      </c>
      <c r="F30" s="714">
        <f>+'[5]ดำเนินงานครุภัณฑ์ 310061ยั่งยืน'!H27</f>
        <v>0</v>
      </c>
      <c r="G30" s="714"/>
      <c r="H30" s="714">
        <f>+'[5]ดำเนินงานครุภัณฑ์ 310061ยั่งยืน'!I27</f>
        <v>0</v>
      </c>
      <c r="I30" s="714">
        <f>+'[5]ดำเนินงานครุภัณฑ์ 310061ยั่งยืน'!J27</f>
        <v>0</v>
      </c>
      <c r="J30" s="714">
        <f>+'[5]ดำเนินงานครุภัณฑ์ 310061ยั่งยืน'!K27</f>
        <v>0</v>
      </c>
      <c r="K30" s="714">
        <f>+'[5]ดำเนินงานครุภัณฑ์ 310061ยั่งยืน'!L27</f>
        <v>0</v>
      </c>
    </row>
    <row r="31" spans="1:11" ht="15" hidden="1" customHeight="1" x14ac:dyDescent="0.25">
      <c r="A31" s="687" t="str">
        <f>+'[5]งบกัน67 350002'!A38</f>
        <v>1.1.1</v>
      </c>
      <c r="B31" s="719" t="str">
        <f>+'[5]ดำเนินงานครุภัณฑ์ 310061ยั่งยืน'!E24</f>
        <v xml:space="preserve">เครื่องปรับอากาศแบบตั้งพื้นหรือแขวน (ระบบ INVERTER) ขนาด 20,000 บีทียู       </v>
      </c>
      <c r="C31" s="720" t="str">
        <f>+'[5]ดำเนินงานครุภัณฑ์ 310061ยั่งยืน'!C24</f>
        <v>โอนเปลี่ยนแปลงครั้งที่ 1/66 บท.กลุ่มนโยบายและแผน  ที่ ศธ 04087/1957 ลว. 28 กย 66</v>
      </c>
      <c r="D31" s="690">
        <f>+D32</f>
        <v>0</v>
      </c>
      <c r="E31" s="690">
        <f t="shared" si="10"/>
        <v>0</v>
      </c>
      <c r="F31" s="690">
        <f t="shared" si="10"/>
        <v>0</v>
      </c>
      <c r="G31" s="690"/>
      <c r="H31" s="690">
        <f t="shared" si="10"/>
        <v>0</v>
      </c>
      <c r="I31" s="690">
        <f t="shared" si="10"/>
        <v>0</v>
      </c>
      <c r="J31" s="690">
        <f t="shared" si="10"/>
        <v>0</v>
      </c>
      <c r="K31" s="690">
        <f t="shared" si="10"/>
        <v>0</v>
      </c>
    </row>
    <row r="32" spans="1:11" ht="15" hidden="1" customHeight="1" x14ac:dyDescent="0.25">
      <c r="A32" s="703" t="str">
        <f>+'[5]ดำเนินงานครุภัณฑ์ 310061ยั่งยืน'!A25</f>
        <v>1)</v>
      </c>
      <c r="B32" s="712" t="str">
        <f>+'[5]ดำเนินงานครุภัณฑ์ 310061ยั่งยืน'!E25</f>
        <v>สพป.ปท.2</v>
      </c>
      <c r="C32" s="35" t="str">
        <f>+'[5]ดำเนินงานครุภัณฑ์ 310061ยั่งยืน'!D24</f>
        <v>20004 31006100 3110010</v>
      </c>
      <c r="D32" s="714">
        <f>+'[5]ดำเนินงานครุภัณฑ์ 310061ยั่งยืน'!F29</f>
        <v>0</v>
      </c>
      <c r="E32" s="714">
        <f>+'[5]ดำเนินงานครุภัณฑ์ 310061ยั่งยืน'!G29</f>
        <v>0</v>
      </c>
      <c r="F32" s="714">
        <f>+'[5]ดำเนินงานครุภัณฑ์ 310061ยั่งยืน'!H29</f>
        <v>0</v>
      </c>
      <c r="G32" s="714"/>
      <c r="H32" s="714">
        <f>+'[5]ดำเนินงานครุภัณฑ์ 310061ยั่งยืน'!I29</f>
        <v>0</v>
      </c>
      <c r="I32" s="714">
        <f>+'[5]ดำเนินงานครุภัณฑ์ 310061ยั่งยืน'!J29</f>
        <v>0</v>
      </c>
      <c r="J32" s="714">
        <f>+'[5]ดำเนินงานครุภัณฑ์ 310061ยั่งยืน'!K29</f>
        <v>0</v>
      </c>
      <c r="K32" s="714">
        <f>+'[5]ดำเนินงานครุภัณฑ์ 310061ยั่งยืน'!L29</f>
        <v>0</v>
      </c>
    </row>
    <row r="33" spans="1:11" ht="15" hidden="1" customHeight="1" x14ac:dyDescent="0.25">
      <c r="A33" s="687">
        <f>+'[5]ดำเนินงานครุภัณฑ์ 310061ยั่งยืน'!A30</f>
        <v>2</v>
      </c>
      <c r="B33" s="721" t="str">
        <f>+'[5]ดำเนินงานครุภัณฑ์ 310061ยั่งยืน'!E30</f>
        <v xml:space="preserve">เครื่องปรับอากาศแบบติดผนัง (ระบบ INVERTER) ขนาด 18,000 บีทียู       </v>
      </c>
      <c r="C33" s="720" t="str">
        <f>+'[5]ดำเนินงานครุภัณฑ์ 310061ยั่งยืน'!C30</f>
        <v>โอนเปลี่ยนแปลงครั้งที่ 1/66 บท.กลุ่มนโยบายและแผน  ที่ ศธ 04087/1957 ลว. 28 กย 66</v>
      </c>
      <c r="D33" s="690">
        <f>+D34</f>
        <v>0</v>
      </c>
      <c r="E33" s="690">
        <f t="shared" ref="E33:J33" si="11">+E34</f>
        <v>0</v>
      </c>
      <c r="F33" s="690">
        <f t="shared" si="11"/>
        <v>0</v>
      </c>
      <c r="G33" s="690"/>
      <c r="H33" s="690">
        <f t="shared" si="11"/>
        <v>0</v>
      </c>
      <c r="I33" s="690">
        <f t="shared" si="11"/>
        <v>0</v>
      </c>
      <c r="J33" s="690">
        <f t="shared" si="11"/>
        <v>0</v>
      </c>
      <c r="K33" s="690">
        <f>+K34</f>
        <v>0</v>
      </c>
    </row>
    <row r="34" spans="1:11" ht="42" hidden="1" customHeight="1" x14ac:dyDescent="0.25">
      <c r="A34" s="703" t="str">
        <f>+'[5]ดำเนินงานครุภัณฑ์ 310061ยั่งยืน'!A31</f>
        <v>1)</v>
      </c>
      <c r="B34" s="722" t="str">
        <f>+'[5]ดำเนินงานครุภัณฑ์ 310061ยั่งยืน'!E31</f>
        <v>สพป.ปท.2</v>
      </c>
      <c r="C34" s="723" t="str">
        <f>+'[5]ดำเนินงานครุภัณฑ์ 310061ยั่งยืน'!D30</f>
        <v>20005 31006100 3110011</v>
      </c>
      <c r="D34" s="724">
        <f>+'[5]ดำเนินงานครุภัณฑ์ 310061ยั่งยืน'!F34</f>
        <v>0</v>
      </c>
      <c r="E34" s="724">
        <f>+'[5]ดำเนินงานครุภัณฑ์ 310061ยั่งยืน'!G34</f>
        <v>0</v>
      </c>
      <c r="F34" s="724">
        <f>+'[5]ดำเนินงานครุภัณฑ์ 310061ยั่งยืน'!H34</f>
        <v>0</v>
      </c>
      <c r="G34" s="724"/>
      <c r="H34" s="724">
        <f>+'[5]ดำเนินงานครุภัณฑ์ 310061ยั่งยืน'!I34</f>
        <v>0</v>
      </c>
      <c r="I34" s="724">
        <f>+'[5]ดำเนินงานครุภัณฑ์ 310061ยั่งยืน'!J34</f>
        <v>0</v>
      </c>
      <c r="J34" s="724">
        <f>+'[5]ดำเนินงานครุภัณฑ์ 310061ยั่งยืน'!K34</f>
        <v>0</v>
      </c>
      <c r="K34" s="724">
        <f>+'[5]ดำเนินงานครุภัณฑ์ 310061ยั่งยืน'!L34</f>
        <v>0</v>
      </c>
    </row>
    <row r="35" spans="1:11" ht="105" hidden="1" customHeight="1" x14ac:dyDescent="0.25">
      <c r="A35" s="687">
        <f>+'[5]ดำเนินงานครุภัณฑ์ 310061ยั่งยืน'!A35</f>
        <v>3</v>
      </c>
      <c r="B35" s="721" t="str">
        <f>+'[5]ดำเนินงานครุภัณฑ์ 310061ยั่งยืน'!E35</f>
        <v xml:space="preserve">โพเดียม </v>
      </c>
      <c r="C35" s="720" t="str">
        <f>+'[5]ดำเนินงานครุภัณฑ์ 310061ยั่งยืน'!C35</f>
        <v>โอนเปลี่ยนแปลงครั้งที่ 1/66 บท.กลุ่มนโยบายและแผน  ที่ ศธ 04087/1957 ลว. 28 กย 66</v>
      </c>
      <c r="D35" s="690">
        <f>+D36</f>
        <v>0</v>
      </c>
      <c r="E35" s="690">
        <f t="shared" ref="E35:K35" si="12">+E36</f>
        <v>0</v>
      </c>
      <c r="F35" s="690">
        <f t="shared" si="12"/>
        <v>0</v>
      </c>
      <c r="G35" s="690"/>
      <c r="H35" s="690">
        <f t="shared" si="12"/>
        <v>0</v>
      </c>
      <c r="I35" s="690">
        <f t="shared" si="12"/>
        <v>0</v>
      </c>
      <c r="J35" s="690">
        <f t="shared" si="12"/>
        <v>0</v>
      </c>
      <c r="K35" s="690">
        <f t="shared" si="12"/>
        <v>0</v>
      </c>
    </row>
    <row r="36" spans="1:11" ht="42" hidden="1" customHeight="1" x14ac:dyDescent="0.25">
      <c r="A36" s="703" t="str">
        <f>+'[5]ดำเนินงานครุภัณฑ์ 310061ยั่งยืน'!A36</f>
        <v>1)</v>
      </c>
      <c r="B36" s="722" t="str">
        <f>+'[5]ดำเนินงานครุภัณฑ์ 310061ยั่งยืน'!E36</f>
        <v>สพป.ปท.2</v>
      </c>
      <c r="C36" s="723" t="str">
        <f>+'[5]ดำเนินงานครุภัณฑ์ 310061ยั่งยืน'!D35</f>
        <v>20008 31006100 3110014</v>
      </c>
      <c r="D36" s="724">
        <f>+'[5]ดำเนินงานครุภัณฑ์ 310061ยั่งยืน'!F36</f>
        <v>0</v>
      </c>
      <c r="E36" s="724">
        <f>+'[5]ดำเนินงานครุภัณฑ์ 310061ยั่งยืน'!G39</f>
        <v>0</v>
      </c>
      <c r="F36" s="724">
        <f>+'[5]ดำเนินงานครุภัณฑ์ 310061ยั่งยืน'!H39</f>
        <v>0</v>
      </c>
      <c r="G36" s="724">
        <f>+'[5]ดำเนินงานครุภัณฑ์ 310061ยั่งยืน'!I39</f>
        <v>0</v>
      </c>
      <c r="H36" s="724">
        <f>+'[5]ดำเนินงานครุภัณฑ์ 310061ยั่งยืน'!J39</f>
        <v>0</v>
      </c>
      <c r="I36" s="724">
        <f>+'[5]ดำเนินงานครุภัณฑ์ 310061ยั่งยืน'!K39</f>
        <v>0</v>
      </c>
      <c r="J36" s="724">
        <f>+'[5]ดำเนินงานครุภัณฑ์ 310061ยั่งยืน'!L39</f>
        <v>0</v>
      </c>
      <c r="K36" s="724">
        <f>+'[5]ดำเนินงานครุภัณฑ์ 310061ยั่งยืน'!L36</f>
        <v>0</v>
      </c>
    </row>
    <row r="37" spans="1:11" ht="21" hidden="1" customHeight="1" x14ac:dyDescent="0.25">
      <c r="A37" s="695"/>
      <c r="B37" s="696" t="str">
        <f>+'[5]ดำเนินงานครุภัณฑ์ 310061ยั่งยืน'!E40</f>
        <v>ครุภัณฑ์โฆษณาและเผยแพร่ 120601</v>
      </c>
      <c r="C37" s="718">
        <f>+'[5]ดำเนินงานครุภัณฑ์ 310061ยั่งยืน'!D27</f>
        <v>0</v>
      </c>
      <c r="D37" s="698">
        <f>+D38+D40+D42</f>
        <v>0</v>
      </c>
      <c r="E37" s="698">
        <f t="shared" ref="E37:K37" si="13">+E38+E40+E42</f>
        <v>0</v>
      </c>
      <c r="F37" s="698">
        <f t="shared" si="13"/>
        <v>0</v>
      </c>
      <c r="G37" s="698"/>
      <c r="H37" s="698">
        <f t="shared" si="13"/>
        <v>0</v>
      </c>
      <c r="I37" s="698">
        <f t="shared" si="13"/>
        <v>0</v>
      </c>
      <c r="J37" s="698">
        <f t="shared" si="13"/>
        <v>0</v>
      </c>
      <c r="K37" s="698">
        <f t="shared" si="13"/>
        <v>0</v>
      </c>
    </row>
    <row r="38" spans="1:11" ht="21" hidden="1" customHeight="1" x14ac:dyDescent="0.25">
      <c r="A38" s="687">
        <f>+'[5]ดำเนินงานครุภัณฑ์ 310061ยั่งยืน'!A41</f>
        <v>1</v>
      </c>
      <c r="B38" s="719" t="str">
        <f>+'[5]ดำเนินงานครุภัณฑ์ 310061ยั่งยืน'!E41</f>
        <v xml:space="preserve">โทรทัศน์สีแอล อี ดี (LED TV) แบบ Smart TV ระดับความละเอียดจอภาพ 3840 x 2160 พิกเซล ขนาด 75 นิ้ว </v>
      </c>
      <c r="C38" s="720" t="str">
        <f>+'[5]ดำเนินงานครุภัณฑ์ 310061ยั่งยืน'!C41</f>
        <v>โอนเปลี่ยนแปลงครั้งที่ 1/66 บท.กลุ่มนโยบายและแผน  ที่ ศธ 04087/1957 ลว. 28 กย 66</v>
      </c>
      <c r="D38" s="690">
        <f>+D39</f>
        <v>0</v>
      </c>
      <c r="E38" s="690">
        <f t="shared" ref="E38:K38" si="14">+E39</f>
        <v>0</v>
      </c>
      <c r="F38" s="690">
        <f t="shared" si="14"/>
        <v>0</v>
      </c>
      <c r="G38" s="690"/>
      <c r="H38" s="690">
        <f t="shared" si="14"/>
        <v>0</v>
      </c>
      <c r="I38" s="690">
        <f t="shared" si="14"/>
        <v>0</v>
      </c>
      <c r="J38" s="690">
        <f t="shared" si="14"/>
        <v>0</v>
      </c>
      <c r="K38" s="690">
        <f t="shared" si="14"/>
        <v>0</v>
      </c>
    </row>
    <row r="39" spans="1:11" ht="21" hidden="1" customHeight="1" x14ac:dyDescent="0.25">
      <c r="A39" s="703" t="str">
        <f>+'[5]ดำเนินงานครุภัณฑ์ 310061ยั่งยืน'!A42</f>
        <v>1)</v>
      </c>
      <c r="B39" s="722" t="str">
        <f>+'[5]ดำเนินงานครุภัณฑ์ 310061ยั่งยืน'!E53</f>
        <v>สพป.ปท.2</v>
      </c>
      <c r="C39" s="723" t="str">
        <f>+'[5]ดำเนินงานครุภัณฑ์ 310061ยั่งยืน'!D41</f>
        <v>20007 31006100 3110012</v>
      </c>
      <c r="D39" s="724">
        <f>+'[5]ดำเนินงานครุภัณฑ์ 310061ยั่งยืน'!F46</f>
        <v>0</v>
      </c>
      <c r="E39" s="724">
        <f>+'[5]ดำเนินงานครุภัณฑ์ 310061ยั่งยืน'!G46</f>
        <v>0</v>
      </c>
      <c r="F39" s="724">
        <f>+'[5]ดำเนินงานครุภัณฑ์ 310061ยั่งยืน'!H46</f>
        <v>0</v>
      </c>
      <c r="G39" s="724"/>
      <c r="H39" s="724">
        <f>+'[5]ดำเนินงานครุภัณฑ์ 310061ยั่งยืน'!I46</f>
        <v>0</v>
      </c>
      <c r="I39" s="724">
        <f>+'[5]ดำเนินงานครุภัณฑ์ 310061ยั่งยืน'!J46</f>
        <v>0</v>
      </c>
      <c r="J39" s="724">
        <f>+'[5]ดำเนินงานครุภัณฑ์ 310061ยั่งยืน'!K46</f>
        <v>0</v>
      </c>
      <c r="K39" s="724">
        <f>+'[5]ดำเนินงานครุภัณฑ์ 310061ยั่งยืน'!L46</f>
        <v>0</v>
      </c>
    </row>
    <row r="40" spans="1:11" ht="21" hidden="1" customHeight="1" x14ac:dyDescent="0.25">
      <c r="A40" s="687">
        <f>+'[5]ดำเนินงานครุภัณฑ์ 310061ยั่งยืน'!A47</f>
        <v>2</v>
      </c>
      <c r="B40" s="721" t="str">
        <f>+'[5]ดำเนินงานครุภัณฑ์ 310061ยั่งยืน'!E47</f>
        <v xml:space="preserve">ไมโครโฟนไร้สาย </v>
      </c>
      <c r="C40" s="720" t="str">
        <f>+'[5]ดำเนินงานครุภัณฑ์ 310061ยั่งยืน'!C47</f>
        <v>โอนเปลี่ยนแปลงครั้งที่ 1/66 บท.กลุ่มนโยบายและแผน  ที่ ศธ 04087/1957 ลว. 28 กย 66</v>
      </c>
      <c r="D40" s="690">
        <f>+D41</f>
        <v>0</v>
      </c>
      <c r="E40" s="690">
        <f t="shared" ref="E40:K40" si="15">+E41</f>
        <v>0</v>
      </c>
      <c r="F40" s="690">
        <f t="shared" si="15"/>
        <v>0</v>
      </c>
      <c r="G40" s="690"/>
      <c r="H40" s="690">
        <f t="shared" si="15"/>
        <v>0</v>
      </c>
      <c r="I40" s="690">
        <f t="shared" si="15"/>
        <v>0</v>
      </c>
      <c r="J40" s="690">
        <f t="shared" si="15"/>
        <v>0</v>
      </c>
      <c r="K40" s="690">
        <f t="shared" si="15"/>
        <v>0</v>
      </c>
    </row>
    <row r="41" spans="1:11" ht="21" hidden="1" customHeight="1" x14ac:dyDescent="0.25">
      <c r="A41" s="703" t="str">
        <f>+'[5]ดำเนินงานครุภัณฑ์ 310061ยั่งยืน'!A48</f>
        <v>1)</v>
      </c>
      <c r="B41" s="722" t="str">
        <f>+'[5]ดำเนินงานครุภัณฑ์ 310061ยั่งยืน'!E48</f>
        <v>สพป.ปท.2</v>
      </c>
      <c r="C41" s="723" t="str">
        <f>+'[5]ดำเนินงานครุภัณฑ์ 310061ยั่งยืน'!D47</f>
        <v>20008 31006100 3110013</v>
      </c>
      <c r="D41" s="724">
        <f>+'[5]ดำเนินงานครุภัณฑ์ 310061ยั่งยืน'!F51</f>
        <v>0</v>
      </c>
      <c r="E41" s="724">
        <f>+'[5]ดำเนินงานครุภัณฑ์ 310061ยั่งยืน'!G51</f>
        <v>0</v>
      </c>
      <c r="F41" s="724">
        <f>+'[5]ดำเนินงานครุภัณฑ์ 310061ยั่งยืน'!H51</f>
        <v>0</v>
      </c>
      <c r="G41" s="724"/>
      <c r="H41" s="724">
        <f>+'[5]ดำเนินงานครุภัณฑ์ 310061ยั่งยืน'!I51</f>
        <v>0</v>
      </c>
      <c r="I41" s="724">
        <f>+'[5]ดำเนินงานครุภัณฑ์ 310061ยั่งยืน'!J51</f>
        <v>0</v>
      </c>
      <c r="J41" s="724">
        <f>+'[5]ดำเนินงานครุภัณฑ์ 310061ยั่งยืน'!K51</f>
        <v>0</v>
      </c>
      <c r="K41" s="724">
        <f>+'[5]ดำเนินงานครุภัณฑ์ 310061ยั่งยืน'!L51</f>
        <v>0</v>
      </c>
    </row>
    <row r="42" spans="1:11" ht="21" hidden="1" customHeight="1" x14ac:dyDescent="0.25">
      <c r="A42" s="687">
        <f>+'[5]ดำเนินงานครุภัณฑ์ 310061ยั่งยืน'!A52</f>
        <v>3</v>
      </c>
      <c r="B42" s="721" t="str">
        <f>+'[5]ดำเนินงานครุภัณฑ์ 310061ยั่งยืน'!E52</f>
        <v xml:space="preserve">เครื่องมัลติมีเดีย โปรเจคเตอร์ ระดับ XGA ขนาด 5000 ANSI Lumens  </v>
      </c>
      <c r="C42" s="720" t="str">
        <f>+'[5]ดำเนินงานครุภัณฑ์ 310061ยั่งยืน'!C52</f>
        <v>โอนเปลี่ยนแปลงครั้งที่ 1/66 บท.กลุ่มนโยบายและแผน  ที่ ศธ 04087/1957 ลว. 28 กย 66</v>
      </c>
      <c r="D42" s="690">
        <f>+D43</f>
        <v>0</v>
      </c>
      <c r="E42" s="690">
        <f t="shared" ref="E42:K42" si="16">+E43</f>
        <v>0</v>
      </c>
      <c r="F42" s="690">
        <f t="shared" si="16"/>
        <v>0</v>
      </c>
      <c r="G42" s="690"/>
      <c r="H42" s="690">
        <f t="shared" si="16"/>
        <v>0</v>
      </c>
      <c r="I42" s="690">
        <f t="shared" si="16"/>
        <v>0</v>
      </c>
      <c r="J42" s="690">
        <f t="shared" si="16"/>
        <v>0</v>
      </c>
      <c r="K42" s="690">
        <f t="shared" si="16"/>
        <v>0</v>
      </c>
    </row>
    <row r="43" spans="1:11" ht="21" hidden="1" customHeight="1" x14ac:dyDescent="0.25">
      <c r="A43" s="703" t="str">
        <f>+'[5]ดำเนินงานครุภัณฑ์ 310061ยั่งยืน'!A53</f>
        <v>1)</v>
      </c>
      <c r="B43" s="722" t="str">
        <f>+'[5]ดำเนินงานครุภัณฑ์ 310061ยั่งยืน'!E53</f>
        <v>สพป.ปท.2</v>
      </c>
      <c r="C43" s="723" t="str">
        <f>+'[5]ดำเนินงานครุภัณฑ์ 310061ยั่งยืน'!D52</f>
        <v>20009 31006100 3110015</v>
      </c>
      <c r="D43" s="724">
        <f>+'[5]ดำเนินงานครุภัณฑ์ 310061ยั่งยืน'!F56</f>
        <v>0</v>
      </c>
      <c r="E43" s="724">
        <f>+'[5]ดำเนินงานครุภัณฑ์ 310061ยั่งยืน'!G56</f>
        <v>0</v>
      </c>
      <c r="F43" s="724">
        <f>+'[5]ดำเนินงานครุภัณฑ์ 310061ยั่งยืน'!H56</f>
        <v>0</v>
      </c>
      <c r="G43" s="724"/>
      <c r="H43" s="724">
        <f>+'[5]ดำเนินงานครุภัณฑ์ 310061ยั่งยืน'!I56</f>
        <v>0</v>
      </c>
      <c r="I43" s="724">
        <f>+'[5]ดำเนินงานครุภัณฑ์ 310061ยั่งยืน'!J56</f>
        <v>0</v>
      </c>
      <c r="J43" s="724">
        <f>+'[5]ดำเนินงานครุภัณฑ์ 310061ยั่งยืน'!K56</f>
        <v>0</v>
      </c>
      <c r="K43" s="724">
        <f>+'[5]ดำเนินงานครุภัณฑ์ 310061ยั่งยืน'!L56</f>
        <v>0</v>
      </c>
    </row>
    <row r="44" spans="1:11" ht="21" hidden="1" customHeight="1" x14ac:dyDescent="0.25">
      <c r="A44" s="691">
        <v>1.1000000000000001</v>
      </c>
      <c r="B44" s="692" t="str">
        <f>+'[5]ดำเนินงานครุภัณฑ์ 310061ยั่งยืน'!E142</f>
        <v>รวม</v>
      </c>
      <c r="C44" s="693">
        <f>+'[5]ดำเนินงานครุภัณฑ์ 310061ยั่งยืน'!D142</f>
        <v>0</v>
      </c>
      <c r="D44" s="694">
        <f>+D45+D56</f>
        <v>0</v>
      </c>
      <c r="E44" s="694">
        <f>+E45+E56</f>
        <v>0</v>
      </c>
      <c r="F44" s="694">
        <f>+F45+F56</f>
        <v>0</v>
      </c>
      <c r="G44" s="694"/>
      <c r="H44" s="694">
        <f>+H45+H56</f>
        <v>0</v>
      </c>
      <c r="I44" s="694">
        <f>+I45+I56</f>
        <v>0</v>
      </c>
      <c r="J44" s="694">
        <f>+J45+J56</f>
        <v>0</v>
      </c>
      <c r="K44" s="694">
        <f ca="1">+K45+K56</f>
        <v>0</v>
      </c>
    </row>
    <row r="45" spans="1:11" ht="21" hidden="1" customHeight="1" x14ac:dyDescent="0.25">
      <c r="A45" s="687">
        <f>+'[5]งบกัน67 350002'!A51</f>
        <v>0</v>
      </c>
      <c r="B45" s="719" t="str">
        <f>+'[5]ดำเนินงานครุภัณฑ์ 310061ยั่งยืน'!E37</f>
        <v>เบิก</v>
      </c>
      <c r="C45" s="720">
        <f>+'[5]ดำเนินงานครุภัณฑ์ 310061ยั่งยืน'!C37</f>
        <v>20</v>
      </c>
      <c r="D45" s="690">
        <f>+D46</f>
        <v>0</v>
      </c>
      <c r="E45" s="690">
        <f t="shared" ref="E45:K45" si="17">+E46</f>
        <v>0</v>
      </c>
      <c r="F45" s="690">
        <f t="shared" si="17"/>
        <v>0</v>
      </c>
      <c r="G45" s="690"/>
      <c r="H45" s="690">
        <f t="shared" si="17"/>
        <v>0</v>
      </c>
      <c r="I45" s="690">
        <f t="shared" si="17"/>
        <v>0</v>
      </c>
      <c r="J45" s="690">
        <f t="shared" si="17"/>
        <v>0</v>
      </c>
      <c r="K45" s="690">
        <f t="shared" si="17"/>
        <v>0</v>
      </c>
    </row>
    <row r="46" spans="1:11" ht="42" hidden="1" customHeight="1" x14ac:dyDescent="0.25">
      <c r="A46" s="703">
        <f>+'[5]ดำเนินงานครุภัณฑ์ 310061ยั่งยืน'!A38</f>
        <v>0</v>
      </c>
      <c r="B46" s="712">
        <f>+'[5]ดำเนินงานครุภัณฑ์ 310061ยั่งยืน'!E38</f>
        <v>0</v>
      </c>
      <c r="C46" s="35" t="str">
        <f>+'[5]ดำเนินงานครุภัณฑ์ 310061ยั่งยืน'!D37</f>
        <v>KB3100006110</v>
      </c>
      <c r="D46" s="714">
        <f>+'[5]ดำเนินงานครุภัณฑ์ 310061ยั่งยืน'!F42</f>
        <v>0</v>
      </c>
      <c r="E46" s="714">
        <f>+'[5]ดำเนินงานครุภัณฑ์ 310061ยั่งยืน'!G42</f>
        <v>0</v>
      </c>
      <c r="F46" s="714">
        <f>+'[5]ดำเนินงานครุภัณฑ์ 310061ยั่งยืน'!H42</f>
        <v>0</v>
      </c>
      <c r="G46" s="714"/>
      <c r="H46" s="714">
        <f>+'[5]ดำเนินงานครุภัณฑ์ 310061ยั่งยืน'!I42</f>
        <v>0</v>
      </c>
      <c r="I46" s="714">
        <f>+'[5]ดำเนินงานครุภัณฑ์ 310061ยั่งยืน'!J42</f>
        <v>0</v>
      </c>
      <c r="J46" s="714">
        <f>+'[5]ดำเนินงานครุภัณฑ์ 310061ยั่งยืน'!K42</f>
        <v>0</v>
      </c>
      <c r="K46" s="714">
        <f>+'[5]ดำเนินงานครุภัณฑ์ 310061ยั่งยืน'!L42</f>
        <v>0</v>
      </c>
    </row>
    <row r="47" spans="1:11" ht="21" hidden="1" customHeight="1" x14ac:dyDescent="0.25">
      <c r="A47" s="703"/>
      <c r="B47" s="722"/>
      <c r="C47" s="723"/>
      <c r="D47" s="724"/>
      <c r="E47" s="724"/>
      <c r="F47" s="724"/>
      <c r="G47" s="724"/>
      <c r="H47" s="724"/>
      <c r="I47" s="724"/>
      <c r="J47" s="724"/>
      <c r="K47" s="724"/>
    </row>
    <row r="48" spans="1:11" ht="21" hidden="1" customHeight="1" x14ac:dyDescent="0.25">
      <c r="A48" s="703"/>
      <c r="B48" s="722"/>
      <c r="C48" s="723"/>
      <c r="D48" s="724"/>
      <c r="E48" s="724"/>
      <c r="F48" s="724"/>
      <c r="G48" s="724"/>
      <c r="H48" s="724"/>
      <c r="I48" s="724"/>
      <c r="J48" s="724"/>
      <c r="K48" s="724"/>
    </row>
    <row r="49" spans="1:11" ht="21" customHeight="1" x14ac:dyDescent="0.25">
      <c r="A49" s="683" t="s">
        <v>74</v>
      </c>
      <c r="B49" s="725" t="str">
        <f>+'[5]งบกัน67 350002'!E5</f>
        <v>แผนงานพื้นฐานด้านการพัฒนาและเสริมสร้างศักยภาพทรัพยากรมนุษย์</v>
      </c>
      <c r="C49" s="685"/>
      <c r="D49" s="726">
        <f>+D50</f>
        <v>349000</v>
      </c>
      <c r="E49" s="726">
        <f t="shared" ref="E49:K49" si="18">+E50</f>
        <v>0</v>
      </c>
      <c r="F49" s="726">
        <f t="shared" si="18"/>
        <v>349000</v>
      </c>
      <c r="G49" s="726">
        <f t="shared" si="18"/>
        <v>0</v>
      </c>
      <c r="H49" s="726">
        <f t="shared" si="18"/>
        <v>0</v>
      </c>
      <c r="I49" s="726">
        <f t="shared" si="18"/>
        <v>0</v>
      </c>
      <c r="J49" s="726">
        <f t="shared" si="18"/>
        <v>0</v>
      </c>
      <c r="K49" s="726">
        <f t="shared" ca="1" si="18"/>
        <v>0</v>
      </c>
    </row>
    <row r="50" spans="1:11" ht="21" customHeight="1" x14ac:dyDescent="0.25">
      <c r="A50" s="727">
        <v>1</v>
      </c>
      <c r="B50" s="780" t="str">
        <f>+'[5]งบกัน67 350002'!E6</f>
        <v xml:space="preserve">ผลผลิตผู้จบการศึกษาภาคบังคับ </v>
      </c>
      <c r="C50" s="728" t="str">
        <f>+'[5]งบกัน67 350002'!D6</f>
        <v>20004 37001</v>
      </c>
      <c r="D50" s="729">
        <f>+D51+D80</f>
        <v>349000</v>
      </c>
      <c r="E50" s="729">
        <f>+E51+E80</f>
        <v>0</v>
      </c>
      <c r="F50" s="729">
        <f>+F51+F80</f>
        <v>349000</v>
      </c>
      <c r="G50" s="729"/>
      <c r="H50" s="729">
        <f>+H51+H80</f>
        <v>0</v>
      </c>
      <c r="I50" s="729">
        <f>+I51+I80</f>
        <v>0</v>
      </c>
      <c r="J50" s="729">
        <f>+J51+J80</f>
        <v>0</v>
      </c>
      <c r="K50" s="729">
        <f ca="1">+K51+K80</f>
        <v>0</v>
      </c>
    </row>
    <row r="51" spans="1:11" ht="21" customHeight="1" x14ac:dyDescent="0.25">
      <c r="A51" s="691">
        <v>1.1000000000000001</v>
      </c>
      <c r="B51" s="810" t="s">
        <v>204</v>
      </c>
      <c r="C51" s="730" t="s">
        <v>205</v>
      </c>
      <c r="D51" s="731">
        <f>+D52+D53</f>
        <v>0</v>
      </c>
      <c r="E51" s="731">
        <f t="shared" ref="E51:K51" si="19">+E52+E53</f>
        <v>0</v>
      </c>
      <c r="F51" s="731">
        <f t="shared" si="19"/>
        <v>0</v>
      </c>
      <c r="G51" s="731">
        <f t="shared" ca="1" si="19"/>
        <v>0</v>
      </c>
      <c r="H51" s="731">
        <f t="shared" si="19"/>
        <v>0</v>
      </c>
      <c r="I51" s="731">
        <f t="shared" si="19"/>
        <v>0</v>
      </c>
      <c r="J51" s="731">
        <f t="shared" si="19"/>
        <v>0</v>
      </c>
      <c r="K51" s="731">
        <f t="shared" ca="1" si="19"/>
        <v>0</v>
      </c>
    </row>
    <row r="52" spans="1:11" ht="42" hidden="1" customHeight="1" x14ac:dyDescent="0.25">
      <c r="A52" s="695"/>
      <c r="B52" s="696" t="str">
        <f>+'[5]งบกัน67 350002'!E7</f>
        <v>งบดำเนินงาน</v>
      </c>
      <c r="C52" s="732">
        <v>6811220</v>
      </c>
      <c r="D52" s="733">
        <f>+D56</f>
        <v>0</v>
      </c>
      <c r="E52" s="733">
        <f t="shared" ref="E52:K52" si="20">+E56</f>
        <v>0</v>
      </c>
      <c r="F52" s="733">
        <f t="shared" si="20"/>
        <v>0</v>
      </c>
      <c r="G52" s="733">
        <f t="shared" ca="1" si="20"/>
        <v>0</v>
      </c>
      <c r="H52" s="733">
        <f t="shared" si="20"/>
        <v>0</v>
      </c>
      <c r="I52" s="733">
        <f t="shared" si="20"/>
        <v>0</v>
      </c>
      <c r="J52" s="733">
        <f t="shared" si="20"/>
        <v>0</v>
      </c>
      <c r="K52" s="733">
        <f t="shared" ca="1" si="20"/>
        <v>0</v>
      </c>
    </row>
    <row r="53" spans="1:11" ht="21" hidden="1" customHeight="1" x14ac:dyDescent="0.25">
      <c r="A53" s="695"/>
      <c r="B53" s="696" t="s">
        <v>227</v>
      </c>
      <c r="C53" s="732">
        <v>6811410</v>
      </c>
      <c r="D53" s="733">
        <f t="shared" ref="D53:K53" si="21">+D67</f>
        <v>0</v>
      </c>
      <c r="E53" s="733">
        <f t="shared" si="21"/>
        <v>0</v>
      </c>
      <c r="F53" s="733">
        <f t="shared" si="21"/>
        <v>0</v>
      </c>
      <c r="G53" s="733">
        <f t="shared" si="21"/>
        <v>0</v>
      </c>
      <c r="H53" s="733">
        <f t="shared" si="21"/>
        <v>0</v>
      </c>
      <c r="I53" s="733">
        <f t="shared" si="21"/>
        <v>0</v>
      </c>
      <c r="J53" s="733">
        <f t="shared" si="21"/>
        <v>0</v>
      </c>
      <c r="K53" s="733">
        <f t="shared" si="21"/>
        <v>0</v>
      </c>
    </row>
    <row r="54" spans="1:11" ht="42" hidden="1" customHeight="1" x14ac:dyDescent="0.25">
      <c r="A54" s="1043"/>
      <c r="B54" s="928" t="str">
        <f>+B52</f>
        <v>งบดำเนินงาน</v>
      </c>
      <c r="C54" s="929">
        <v>6811220</v>
      </c>
      <c r="D54" s="930">
        <f>+D55</f>
        <v>0</v>
      </c>
      <c r="E54" s="930">
        <f t="shared" ref="E54:K55" si="22">+E55</f>
        <v>0</v>
      </c>
      <c r="F54" s="930">
        <f t="shared" si="22"/>
        <v>0</v>
      </c>
      <c r="G54" s="930">
        <f t="shared" ca="1" si="22"/>
        <v>0</v>
      </c>
      <c r="H54" s="930">
        <f t="shared" si="22"/>
        <v>0</v>
      </c>
      <c r="I54" s="930">
        <f t="shared" si="22"/>
        <v>0</v>
      </c>
      <c r="J54" s="930">
        <f t="shared" si="22"/>
        <v>0</v>
      </c>
      <c r="K54" s="930"/>
    </row>
    <row r="55" spans="1:11" ht="21" hidden="1" customHeight="1" x14ac:dyDescent="0.25">
      <c r="A55" s="734" t="s">
        <v>38</v>
      </c>
      <c r="B55" s="735" t="s">
        <v>206</v>
      </c>
      <c r="C55" s="736"/>
      <c r="D55" s="737">
        <f>+D56</f>
        <v>0</v>
      </c>
      <c r="E55" s="737">
        <f t="shared" si="22"/>
        <v>0</v>
      </c>
      <c r="F55" s="737">
        <f t="shared" si="22"/>
        <v>0</v>
      </c>
      <c r="G55" s="737">
        <f t="shared" ca="1" si="22"/>
        <v>0</v>
      </c>
      <c r="H55" s="737">
        <f t="shared" si="22"/>
        <v>0</v>
      </c>
      <c r="I55" s="737">
        <f t="shared" si="22"/>
        <v>0</v>
      </c>
      <c r="J55" s="737">
        <f t="shared" si="22"/>
        <v>0</v>
      </c>
      <c r="K55" s="737">
        <f t="shared" ca="1" si="22"/>
        <v>0</v>
      </c>
    </row>
    <row r="56" spans="1:11" ht="42" hidden="1" customHeight="1" x14ac:dyDescent="0.25">
      <c r="A56" s="703" t="s">
        <v>71</v>
      </c>
      <c r="B56" s="738" t="s">
        <v>209</v>
      </c>
      <c r="C56" s="713">
        <v>2.0004350020019999E+18</v>
      </c>
      <c r="D56" s="724">
        <f>+'[5]งบกัน67 350002'!F16</f>
        <v>0</v>
      </c>
      <c r="E56" s="724">
        <f>+'[5]งบกัน67 350002'!G16</f>
        <v>0</v>
      </c>
      <c r="F56" s="724">
        <f>+'[5]งบกัน67 350002'!H16</f>
        <v>0</v>
      </c>
      <c r="G56" s="724">
        <f ca="1">+'[5]งบกัน67 350002'!I16</f>
        <v>0</v>
      </c>
      <c r="H56" s="724">
        <f>+'[5]งบกัน67 350002'!J16</f>
        <v>0</v>
      </c>
      <c r="I56" s="724">
        <f>+'[5]งบกัน67 350002'!K16</f>
        <v>0</v>
      </c>
      <c r="J56" s="724">
        <f>+'[5]งบกัน67 350002'!L16</f>
        <v>0</v>
      </c>
      <c r="K56" s="724">
        <f ca="1">+D56-E56-F56-G56-H56-I56-J56</f>
        <v>0</v>
      </c>
    </row>
    <row r="57" spans="1:11" ht="21" hidden="1" customHeight="1" x14ac:dyDescent="0.25">
      <c r="A57" s="703"/>
      <c r="B57" s="724"/>
      <c r="C57" s="739"/>
      <c r="D57" s="724"/>
      <c r="E57" s="724"/>
      <c r="F57" s="740"/>
      <c r="G57" s="740"/>
      <c r="H57" s="740"/>
      <c r="I57" s="740"/>
      <c r="J57" s="740"/>
      <c r="K57" s="724"/>
    </row>
    <row r="58" spans="1:11" ht="21" hidden="1" customHeight="1" x14ac:dyDescent="0.25">
      <c r="A58" s="703"/>
      <c r="B58" s="738"/>
      <c r="C58" s="219"/>
      <c r="D58" s="724"/>
      <c r="E58" s="724"/>
      <c r="F58" s="724"/>
      <c r="G58" s="724"/>
      <c r="H58" s="724">
        <f>+'[5]สิ่งก่อสร้าง งบอุดหนุน  67'!J76</f>
        <v>0</v>
      </c>
      <c r="I58" s="724"/>
      <c r="J58" s="724">
        <f>+'[5]สิ่งก่อสร้าง งบอุดหนุน  67'!L76</f>
        <v>0</v>
      </c>
      <c r="K58" s="724"/>
    </row>
    <row r="59" spans="1:11" ht="42" hidden="1" customHeight="1" x14ac:dyDescent="0.25">
      <c r="A59" s="703"/>
      <c r="B59" s="703"/>
      <c r="C59" s="219"/>
      <c r="D59" s="703"/>
      <c r="E59" s="703"/>
      <c r="F59" s="703"/>
      <c r="G59" s="703"/>
      <c r="H59" s="703"/>
      <c r="I59" s="703"/>
      <c r="J59" s="703"/>
      <c r="K59" s="703"/>
    </row>
    <row r="60" spans="1:11" ht="21" hidden="1" customHeight="1" x14ac:dyDescent="0.25">
      <c r="A60" s="741"/>
      <c r="B60" s="742" t="s">
        <v>228</v>
      </c>
      <c r="C60" s="732">
        <f>+'[5]งบกัน67 350002'!D27</f>
        <v>6811320</v>
      </c>
      <c r="D60" s="741"/>
      <c r="E60" s="741"/>
      <c r="F60" s="741"/>
      <c r="G60" s="741"/>
      <c r="H60" s="741"/>
      <c r="I60" s="741"/>
      <c r="J60" s="741"/>
      <c r="K60" s="741"/>
    </row>
    <row r="61" spans="1:11" s="6" customFormat="1" ht="21" hidden="1" customHeight="1" x14ac:dyDescent="0.25">
      <c r="A61" s="737" t="str">
        <f>+'[5]สิ่งก่อสร้าง งบอุดหนุน  67'!A95</f>
        <v>1.1.2</v>
      </c>
      <c r="B61" s="744" t="str">
        <f>+'[5]สิ่งก่อสร้าง งบอุดหนุน  67'!E95</f>
        <v xml:space="preserve">ปรับปรุงซ่อมแซมระบบไฟฟ้าและประปา สำหรับสถานศึกษาที่ประสบภัยธรรมชาติ </v>
      </c>
      <c r="C61" s="745" t="str">
        <f>+'[5]งบกัน67 350002'!E27</f>
        <v xml:space="preserve">  งบลงทุน ค่าที่ดินและสิ่งก่อสร้าง </v>
      </c>
      <c r="D61" s="737">
        <f>D62</f>
        <v>0</v>
      </c>
      <c r="E61" s="737">
        <f t="shared" ref="E61:K61" si="23">E62</f>
        <v>0</v>
      </c>
      <c r="F61" s="737">
        <f t="shared" si="23"/>
        <v>0</v>
      </c>
      <c r="G61" s="737">
        <f t="shared" si="23"/>
        <v>0</v>
      </c>
      <c r="H61" s="737">
        <f t="shared" si="23"/>
        <v>0</v>
      </c>
      <c r="I61" s="737">
        <f t="shared" si="23"/>
        <v>0</v>
      </c>
      <c r="J61" s="737">
        <f t="shared" si="23"/>
        <v>0</v>
      </c>
      <c r="K61" s="737">
        <f t="shared" si="23"/>
        <v>0</v>
      </c>
    </row>
    <row r="62" spans="1:11" s="6" customFormat="1" ht="9" hidden="1" customHeight="1" x14ac:dyDescent="0.25">
      <c r="A62" s="703"/>
      <c r="B62" s="738"/>
      <c r="C62" s="219"/>
      <c r="D62" s="724"/>
      <c r="E62" s="724"/>
      <c r="F62" s="724"/>
      <c r="G62" s="724"/>
      <c r="H62" s="724">
        <f>+'[5]สิ่งก่อสร้าง งบอุดหนุน  67'!J101</f>
        <v>0</v>
      </c>
      <c r="I62" s="724">
        <f>+'[5]สิ่งก่อสร้าง งบอุดหนุน  67'!L101</f>
        <v>0</v>
      </c>
      <c r="J62" s="746"/>
      <c r="K62" s="724">
        <f>+D62-E62-F62-G62-H62-I62-J62</f>
        <v>0</v>
      </c>
    </row>
    <row r="63" spans="1:11" ht="21" hidden="1" customHeight="1" x14ac:dyDescent="0.25">
      <c r="A63" s="734"/>
      <c r="B63" s="744"/>
      <c r="C63" s="745"/>
      <c r="D63" s="737">
        <f>SUM(D61:D62)</f>
        <v>0</v>
      </c>
      <c r="E63" s="737"/>
      <c r="F63" s="737"/>
      <c r="G63" s="737"/>
      <c r="H63" s="737"/>
      <c r="I63" s="737"/>
      <c r="J63" s="737"/>
      <c r="K63" s="737"/>
    </row>
    <row r="64" spans="1:11" ht="21" hidden="1" customHeight="1" x14ac:dyDescent="0.25">
      <c r="A64" s="703"/>
      <c r="B64" s="738"/>
      <c r="C64" s="219"/>
      <c r="D64" s="724"/>
      <c r="E64" s="724">
        <f>+'[5]สิ่งก่อสร้าง งบอุดหนุน  67'!H107</f>
        <v>0</v>
      </c>
      <c r="F64" s="740"/>
      <c r="G64" s="740"/>
      <c r="H64" s="740">
        <f>+'[5]สิ่งก่อสร้าง งบอุดหนุน  67'!J107</f>
        <v>0</v>
      </c>
      <c r="I64" s="740">
        <f>+'[5]สิ่งก่อสร้าง งบอุดหนุน  67'!L107</f>
        <v>0</v>
      </c>
      <c r="J64" s="740">
        <f>+'[5]สิ่งก่อสร้าง งบอุดหนุน  67'!M107</f>
        <v>0</v>
      </c>
      <c r="K64" s="724">
        <f>+'[5]สิ่งก่อสร้าง งบอุดหนุน  67'!N107</f>
        <v>0</v>
      </c>
    </row>
    <row r="65" spans="1:11" ht="21" hidden="1" customHeight="1" x14ac:dyDescent="0.25">
      <c r="A65" s="734"/>
      <c r="B65" s="747"/>
      <c r="C65" s="748"/>
      <c r="D65" s="737">
        <f>+D66</f>
        <v>0</v>
      </c>
      <c r="E65" s="737">
        <f t="shared" ref="E65:K65" si="24">+E66</f>
        <v>0</v>
      </c>
      <c r="F65" s="749">
        <f t="shared" si="24"/>
        <v>0</v>
      </c>
      <c r="G65" s="749"/>
      <c r="H65" s="749">
        <f t="shared" si="24"/>
        <v>0</v>
      </c>
      <c r="I65" s="749">
        <f t="shared" si="24"/>
        <v>0</v>
      </c>
      <c r="J65" s="749">
        <f t="shared" si="24"/>
        <v>0</v>
      </c>
      <c r="K65" s="737">
        <f t="shared" si="24"/>
        <v>0</v>
      </c>
    </row>
    <row r="66" spans="1:11" ht="42" hidden="1" customHeight="1" x14ac:dyDescent="0.25">
      <c r="A66" s="703"/>
      <c r="B66" s="738"/>
      <c r="C66" s="219"/>
      <c r="D66" s="714"/>
      <c r="E66" s="714">
        <f>+'[5]สิ่งก่อสร้าง งบอุดหนุน  67'!H113</f>
        <v>0</v>
      </c>
      <c r="F66" s="714"/>
      <c r="G66" s="714"/>
      <c r="H66" s="714">
        <f>+'[5]สิ่งก่อสร้าง งบอุดหนุน  67'!J113</f>
        <v>0</v>
      </c>
      <c r="I66" s="714">
        <f>+'[5]สิ่งก่อสร้าง งบอุดหนุน  67'!L113</f>
        <v>0</v>
      </c>
      <c r="J66" s="714">
        <f>+'[5]สิ่งก่อสร้าง งบอุดหนุน  67'!M113</f>
        <v>0</v>
      </c>
      <c r="K66" s="714">
        <f>+'[5]สิ่งก่อสร้าง งบอุดหนุน  67'!N113</f>
        <v>0</v>
      </c>
    </row>
    <row r="67" spans="1:11" ht="21" hidden="1" customHeight="1" x14ac:dyDescent="0.25">
      <c r="A67" s="734"/>
      <c r="B67" s="931">
        <f>+'[5]งบอุดหนุน 350002'!D7</f>
        <v>6711410</v>
      </c>
      <c r="C67" s="748"/>
      <c r="D67" s="737">
        <f>+D68</f>
        <v>0</v>
      </c>
      <c r="E67" s="737">
        <f t="shared" ref="E67:K67" si="25">+E68</f>
        <v>0</v>
      </c>
      <c r="F67" s="737">
        <f t="shared" si="25"/>
        <v>0</v>
      </c>
      <c r="G67" s="737">
        <f t="shared" si="25"/>
        <v>0</v>
      </c>
      <c r="H67" s="737">
        <f t="shared" si="25"/>
        <v>0</v>
      </c>
      <c r="I67" s="737">
        <f t="shared" si="25"/>
        <v>0</v>
      </c>
      <c r="J67" s="737">
        <f t="shared" si="25"/>
        <v>0</v>
      </c>
      <c r="K67" s="737">
        <f t="shared" si="25"/>
        <v>0</v>
      </c>
    </row>
    <row r="68" spans="1:11" ht="42" hidden="1" customHeight="1" x14ac:dyDescent="0.25">
      <c r="A68" s="932"/>
      <c r="B68" s="933" t="str">
        <f>+'[5]งบอุดหนุน 350002'!E7</f>
        <v>งบเงินอุดหนุน</v>
      </c>
      <c r="C68" s="934">
        <f>+'[5]งบอุดหนุน 350002'!D7</f>
        <v>6711410</v>
      </c>
      <c r="D68" s="935">
        <f>SUM(D69:D73)</f>
        <v>0</v>
      </c>
      <c r="E68" s="936">
        <f>SUM(E69:E73)</f>
        <v>0</v>
      </c>
      <c r="F68" s="936">
        <f>SUM(F69:F73)</f>
        <v>0</v>
      </c>
      <c r="G68" s="936">
        <f>SUM(G71:G72)</f>
        <v>0</v>
      </c>
      <c r="H68" s="936">
        <f t="shared" ref="H68:K68" si="26">SUM(H71:H72)</f>
        <v>0</v>
      </c>
      <c r="I68" s="936">
        <f t="shared" si="26"/>
        <v>0</v>
      </c>
      <c r="J68" s="936">
        <f t="shared" si="26"/>
        <v>0</v>
      </c>
      <c r="K68" s="936">
        <f t="shared" si="26"/>
        <v>0</v>
      </c>
    </row>
    <row r="69" spans="1:11" ht="21" hidden="1" customHeight="1" x14ac:dyDescent="0.25">
      <c r="A69" s="687" t="s">
        <v>75</v>
      </c>
      <c r="B69" s="760" t="str">
        <f>+'[5]งบอุดหนุน 350002'!E9</f>
        <v xml:space="preserve">ค่าใช้จ่ายในการปรับปรุงฟื้นฟูอาคาร สิ่งก่อสร้าง และระบบสาธารณูปโภคที่ประสบภัยธรรมชาติ </v>
      </c>
      <c r="C69" s="717" t="str">
        <f>+'[5]งบอุดหนุน 350002'!C9:D9</f>
        <v>20004350002004100006</v>
      </c>
      <c r="D69" s="762">
        <f>+'[5]สิ่งก่อสร้าง งบอุดหนุน  67'!G120</f>
        <v>0</v>
      </c>
      <c r="E69" s="762">
        <f>+'[5]สิ่งก่อสร้าง งบอุดหนุน  67'!H120</f>
        <v>0</v>
      </c>
      <c r="F69" s="763">
        <f>+'[5]สิ่งก่อสร้าง งบอุดหนุน  67'!I120</f>
        <v>0</v>
      </c>
      <c r="G69" s="763"/>
      <c r="H69" s="763">
        <f>+'[5]สิ่งก่อสร้าง งบอุดหนุน  67'!J120</f>
        <v>0</v>
      </c>
      <c r="I69" s="763">
        <f>+'[5]สิ่งก่อสร้าง งบอุดหนุน  67'!L120</f>
        <v>0</v>
      </c>
      <c r="J69" s="763">
        <f>+'[5]สิ่งก่อสร้าง งบอุดหนุน  67'!M120</f>
        <v>0</v>
      </c>
      <c r="K69" s="762">
        <f>+'[5]สิ่งก่อสร้าง งบอุดหนุน  67'!N120</f>
        <v>0</v>
      </c>
    </row>
    <row r="70" spans="1:11" ht="42" hidden="1" customHeight="1" x14ac:dyDescent="0.25">
      <c r="A70" s="703"/>
      <c r="B70" s="937"/>
      <c r="C70" s="219" t="str">
        <f>+'[5]งบอุดหนุน 350002'!C10:D10</f>
        <v>ศธ 04002/ว1064 ลว. 17 มีค 68</v>
      </c>
      <c r="D70" s="724"/>
      <c r="E70" s="724"/>
      <c r="F70" s="740"/>
      <c r="G70" s="740"/>
      <c r="H70" s="740"/>
      <c r="I70" s="740"/>
      <c r="J70" s="740"/>
      <c r="K70" s="724"/>
    </row>
    <row r="71" spans="1:11" ht="21" hidden="1" customHeight="1" x14ac:dyDescent="0.25">
      <c r="A71" s="703" t="s">
        <v>71</v>
      </c>
      <c r="B71" s="937" t="str">
        <f>+'[5]งบอุดหนุน 350002'!E10</f>
        <v>ร.ร.วัดเกตประภา</v>
      </c>
      <c r="C71" s="219" t="str">
        <f>+'[5]งบอุดหนุน 350002'!C9:D9</f>
        <v>20004350002004100006</v>
      </c>
      <c r="D71" s="724">
        <f>+'[5]งบอุดหนุน 350002'!F10</f>
        <v>0</v>
      </c>
      <c r="E71" s="724">
        <f>+'[5]งบอุดหนุน 350002'!G16</f>
        <v>0</v>
      </c>
      <c r="F71" s="724">
        <f>+'[5]งบอุดหนุน 350002'!H16</f>
        <v>0</v>
      </c>
      <c r="G71" s="724">
        <f>+'[5]งบอุดหนุน 350002'!I16</f>
        <v>0</v>
      </c>
      <c r="H71" s="724">
        <f>+'[5]งบอุดหนุน 350002'!J16</f>
        <v>0</v>
      </c>
      <c r="I71" s="724">
        <f>+'[5]งบอุดหนุน 350002'!K16</f>
        <v>0</v>
      </c>
      <c r="J71" s="724">
        <f>+'[5]งบอุดหนุน 350002'!L16</f>
        <v>0</v>
      </c>
      <c r="K71" s="724">
        <f>+D71-E71-F71-G71-H71-I71-J71</f>
        <v>0</v>
      </c>
    </row>
    <row r="72" spans="1:11" ht="21" hidden="1" customHeight="1" x14ac:dyDescent="0.25">
      <c r="A72" s="703" t="s">
        <v>72</v>
      </c>
      <c r="B72" s="937" t="str">
        <f>+'[5]งบอุดหนุน 350002'!E18</f>
        <v>ร.ร.วัดเจริญบุญ</v>
      </c>
      <c r="C72" s="219" t="str">
        <f>+'[5]งบอุดหนุน 350002'!C9:D9</f>
        <v>20004350002004100006</v>
      </c>
      <c r="D72" s="724">
        <f>+'[5]งบอุดหนุน 350002'!F29</f>
        <v>0</v>
      </c>
      <c r="E72" s="724">
        <f>+'[5]งบอุดหนุน 350002'!G29</f>
        <v>0</v>
      </c>
      <c r="F72" s="724">
        <f>+'[5]งบอุดหนุน 350002'!H29</f>
        <v>0</v>
      </c>
      <c r="G72" s="724">
        <f>+'[5]งบอุดหนุน 350002'!I29</f>
        <v>0</v>
      </c>
      <c r="H72" s="724">
        <f>+'[5]งบอุดหนุน 350002'!J29</f>
        <v>0</v>
      </c>
      <c r="I72" s="724">
        <f>+'[5]งบอุดหนุน 350002'!K29</f>
        <v>0</v>
      </c>
      <c r="J72" s="724">
        <f>+'[5]งบอุดหนุน 350002'!L29</f>
        <v>0</v>
      </c>
      <c r="K72" s="724">
        <f>+D72-E72-F72-G72-H72-I72-J72</f>
        <v>0</v>
      </c>
    </row>
    <row r="73" spans="1:11" ht="21" hidden="1" customHeight="1" x14ac:dyDescent="0.25">
      <c r="A73" s="703"/>
      <c r="B73" s="937"/>
      <c r="C73" s="219"/>
      <c r="D73" s="724"/>
      <c r="E73" s="724"/>
      <c r="F73" s="740"/>
      <c r="G73" s="740"/>
      <c r="H73" s="740"/>
      <c r="I73" s="740"/>
      <c r="J73" s="740"/>
      <c r="K73" s="724"/>
    </row>
    <row r="74" spans="1:11" ht="21" hidden="1" customHeight="1" x14ac:dyDescent="0.25">
      <c r="A74" s="734" t="str">
        <f>+'[5]สิ่งก่อสร้าง งบอุดหนุน  67'!A121</f>
        <v>3.1.7</v>
      </c>
      <c r="B74" s="750" t="str">
        <f>+'[5]สิ่งก่อสร้าง งบอุดหนุน  67'!E121</f>
        <v xml:space="preserve">เครื่องพิมพ์ Multifunction แบบฉีดหมึกพร้อมติดตั้งถังหมึกพิมพ์ (Ink Tank Printer)      </v>
      </c>
      <c r="C74" s="748"/>
      <c r="D74" s="737">
        <f>+'[5]สิ่งก่อสร้าง งบอุดหนุน  67'!G121</f>
        <v>0</v>
      </c>
      <c r="E74" s="737">
        <f>+'[5]สิ่งก่อสร้าง งบอุดหนุน  67'!H121</f>
        <v>0</v>
      </c>
      <c r="F74" s="749">
        <f>+'[5]สิ่งก่อสร้าง งบอุดหนุน  67'!I121</f>
        <v>0</v>
      </c>
      <c r="G74" s="749"/>
      <c r="H74" s="749">
        <f>+'[5]สิ่งก่อสร้าง งบอุดหนุน  67'!J121</f>
        <v>0</v>
      </c>
      <c r="I74" s="749">
        <f>+'[5]สิ่งก่อสร้าง งบอุดหนุน  67'!L121</f>
        <v>0</v>
      </c>
      <c r="J74" s="749">
        <f>+'[5]สิ่งก่อสร้าง งบอุดหนุน  67'!M121</f>
        <v>0</v>
      </c>
      <c r="K74" s="737">
        <f>+'[5]สิ่งก่อสร้าง งบอุดหนุน  67'!N121</f>
        <v>0</v>
      </c>
    </row>
    <row r="75" spans="1:11" ht="33.6" hidden="1" customHeight="1" x14ac:dyDescent="0.25">
      <c r="A75" s="703" t="str">
        <f>+'[5]สิ่งก่อสร้าง งบอุดหนุน  67'!A122</f>
        <v>3.1.7.1</v>
      </c>
      <c r="B75" s="738" t="str">
        <f>+'[5]สิ่งก่อสร้าง งบอุดหนุน  67'!E122</f>
        <v>สพป.ปท.2 จำนวน 3 เครื่อง</v>
      </c>
      <c r="C75" s="219" t="str">
        <f>+'[5]สิ่งก่อสร้าง งบอุดหนุน  67'!F122</f>
        <v>2000436002110DBW</v>
      </c>
      <c r="D75" s="724">
        <f>+'[5]สิ่งก่อสร้าง งบอุดหนุน  67'!G127</f>
        <v>0</v>
      </c>
      <c r="E75" s="724">
        <f>+'[5]สิ่งก่อสร้าง งบอุดหนุน  67'!H127</f>
        <v>0</v>
      </c>
      <c r="F75" s="740">
        <f>+'[5]สิ่งก่อสร้าง งบอุดหนุน  67'!I127</f>
        <v>0</v>
      </c>
      <c r="G75" s="740"/>
      <c r="H75" s="740">
        <f>+'[5]สิ่งก่อสร้าง งบอุดหนุน  67'!J127</f>
        <v>0</v>
      </c>
      <c r="I75" s="740">
        <f>+'[5]สิ่งก่อสร้าง งบอุดหนุน  67'!L127</f>
        <v>0</v>
      </c>
      <c r="J75" s="740">
        <f>+'[5]สิ่งก่อสร้าง งบอุดหนุน  67'!M127</f>
        <v>0</v>
      </c>
      <c r="K75" s="724">
        <f>+'[5]สิ่งก่อสร้าง งบอุดหนุน  67'!N127</f>
        <v>0</v>
      </c>
    </row>
    <row r="76" spans="1:11" ht="21" hidden="1" customHeight="1" x14ac:dyDescent="0.25">
      <c r="A76" s="751">
        <f>+'[5]สิ่งก่อสร้าง งบอุดหนุน  67'!A128</f>
        <v>3.2</v>
      </c>
      <c r="B76" s="752" t="str">
        <f>+'[5]สิ่งก่อสร้าง งบอุดหนุน  67'!E128</f>
        <v xml:space="preserve">กิจกรรมการจัดการศึกษามัธยมศึกษาตอนต้นสำหรับโรงเรียนปกติ  </v>
      </c>
      <c r="C76" s="753" t="str">
        <f>+'[5]สิ่งก่อสร้าง งบอุดหนุน  67'!F128</f>
        <v>200041300P2792</v>
      </c>
      <c r="D76" s="754">
        <f>+'[5]สิ่งก่อสร้าง งบอุดหนุน  67'!G128</f>
        <v>0</v>
      </c>
      <c r="E76" s="754">
        <f>+'[5]สิ่งก่อสร้าง งบอุดหนุน  67'!H128</f>
        <v>0</v>
      </c>
      <c r="F76" s="755">
        <f>+'[5]สิ่งก่อสร้าง งบอุดหนุน  67'!I128</f>
        <v>0</v>
      </c>
      <c r="G76" s="755"/>
      <c r="H76" s="755">
        <f>+'[5]สิ่งก่อสร้าง งบอุดหนุน  67'!J128</f>
        <v>0</v>
      </c>
      <c r="I76" s="755">
        <f>+'[5]สิ่งก่อสร้าง งบอุดหนุน  67'!L128</f>
        <v>0</v>
      </c>
      <c r="J76" s="755">
        <f>+'[5]สิ่งก่อสร้าง งบอุดหนุน  67'!M128</f>
        <v>0</v>
      </c>
      <c r="K76" s="754">
        <f>+'[5]สิ่งก่อสร้าง งบอุดหนุน  67'!N128</f>
        <v>0</v>
      </c>
    </row>
    <row r="77" spans="1:11" ht="21" hidden="1" customHeight="1" x14ac:dyDescent="0.25">
      <c r="A77" s="741">
        <f>+'[5]สิ่งก่อสร้าง งบอุดหนุน  67'!A129</f>
        <v>0</v>
      </c>
      <c r="B77" s="756" t="str">
        <f>+'[5]สิ่งก่อสร้าง งบอุดหนุน  67'!E129</f>
        <v>งบดำเนินงาน</v>
      </c>
      <c r="C77" s="757">
        <v>6711220</v>
      </c>
      <c r="D77" s="741">
        <f>+'[5]สิ่งก่อสร้าง งบอุดหนุน  67'!G129</f>
        <v>0</v>
      </c>
      <c r="E77" s="741">
        <f>+'[5]สิ่งก่อสร้าง งบอุดหนุน  67'!H129</f>
        <v>0</v>
      </c>
      <c r="F77" s="743">
        <f>+'[5]สิ่งก่อสร้าง งบอุดหนุน  67'!I129</f>
        <v>0</v>
      </c>
      <c r="G77" s="743"/>
      <c r="H77" s="743">
        <f>+'[5]สิ่งก่อสร้าง งบอุดหนุน  67'!J129</f>
        <v>0</v>
      </c>
      <c r="I77" s="743">
        <f>+'[5]สิ่งก่อสร้าง งบอุดหนุน  67'!L129</f>
        <v>0</v>
      </c>
      <c r="J77" s="743">
        <f>+'[5]สิ่งก่อสร้าง งบอุดหนุน  67'!M129</f>
        <v>0</v>
      </c>
      <c r="K77" s="741">
        <f>+'[5]สิ่งก่อสร้าง งบอุดหนุน  67'!N129</f>
        <v>0</v>
      </c>
    </row>
    <row r="78" spans="1:11" ht="21" hidden="1" customHeight="1" x14ac:dyDescent="0.25">
      <c r="A78" s="734" t="str">
        <f>+'[5]สิ่งก่อสร้าง งบอุดหนุน  67'!A130</f>
        <v>3.2.1</v>
      </c>
      <c r="B78" s="750" t="str">
        <f>+'[5]สิ่งก่อสร้าง งบอุดหนุน  67'!E130</f>
        <v>ปรับปรุงซ่อมแซมผนังอาคาร ท่อลำเลียงน้ำและซ่อมพื้นดาดฟ้ารั่วซึม</v>
      </c>
      <c r="C78" s="748"/>
      <c r="D78" s="737">
        <f>+'[5]สิ่งก่อสร้าง งบอุดหนุน  67'!G130</f>
        <v>0</v>
      </c>
      <c r="E78" s="737">
        <f>+'[5]สิ่งก่อสร้าง งบอุดหนุน  67'!H130</f>
        <v>0</v>
      </c>
      <c r="F78" s="749">
        <f>+'[5]สิ่งก่อสร้าง งบอุดหนุน  67'!I130</f>
        <v>0</v>
      </c>
      <c r="G78" s="749"/>
      <c r="H78" s="749">
        <f>+'[5]สิ่งก่อสร้าง งบอุดหนุน  67'!J130</f>
        <v>0</v>
      </c>
      <c r="I78" s="749">
        <f>+'[5]สิ่งก่อสร้าง งบอุดหนุน  67'!L130</f>
        <v>0</v>
      </c>
      <c r="J78" s="749">
        <f>+'[5]สิ่งก่อสร้าง งบอุดหนุน  67'!M130</f>
        <v>0</v>
      </c>
      <c r="K78" s="737">
        <f>+'[5]สิ่งก่อสร้าง งบอุดหนุน  67'!N130</f>
        <v>0</v>
      </c>
    </row>
    <row r="79" spans="1:11" ht="21" hidden="1" customHeight="1" x14ac:dyDescent="0.25">
      <c r="A79" s="703" t="str">
        <f>+'[5]สิ่งก่อสร้าง งบอุดหนุน  67'!A131</f>
        <v>3.2.1.1</v>
      </c>
      <c r="B79" s="738" t="str">
        <f>+'[5]สิ่งก่อสร้าง งบอุดหนุน  67'!E131</f>
        <v>สพป.ปท.2</v>
      </c>
      <c r="C79" s="219" t="str">
        <f>+'[5]สิ่งก่อสร้าง งบอุดหนุน  67'!F131</f>
        <v>2000436002000000</v>
      </c>
      <c r="D79" s="724">
        <f>+'[5]สิ่งก่อสร้าง งบอุดหนุน  67'!G136</f>
        <v>0</v>
      </c>
      <c r="E79" s="724">
        <f>+'[5]สิ่งก่อสร้าง งบอุดหนุน  67'!H136</f>
        <v>0</v>
      </c>
      <c r="F79" s="740">
        <f>+'[5]สิ่งก่อสร้าง งบอุดหนุน  67'!I136</f>
        <v>0</v>
      </c>
      <c r="G79" s="740"/>
      <c r="H79" s="740">
        <f>+'[5]สิ่งก่อสร้าง งบอุดหนุน  67'!J136</f>
        <v>0</v>
      </c>
      <c r="I79" s="740">
        <f>+'[5]สิ่งก่อสร้าง งบอุดหนุน  67'!L136</f>
        <v>0</v>
      </c>
      <c r="J79" s="740">
        <f>+'[5]สิ่งก่อสร้าง งบอุดหนุน  67'!M136</f>
        <v>0</v>
      </c>
      <c r="K79" s="724">
        <f>+'[5]สิ่งก่อสร้าง งบอุดหนุน  67'!N136</f>
        <v>0</v>
      </c>
    </row>
    <row r="80" spans="1:11" ht="21" customHeight="1" x14ac:dyDescent="0.25">
      <c r="A80" s="691">
        <v>1.2</v>
      </c>
      <c r="B80" s="781" t="str">
        <f>+'[5]งบกัน67 350002'!E37</f>
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</c>
      <c r="C80" s="730" t="str">
        <f>+'[5]งบกัน67 350002'!D37</f>
        <v>20004  68 01056 00000</v>
      </c>
      <c r="D80" s="758">
        <f>+D81</f>
        <v>349000</v>
      </c>
      <c r="E80" s="758">
        <f t="shared" ref="E80:K80" si="27">+E81</f>
        <v>0</v>
      </c>
      <c r="F80" s="758">
        <f t="shared" si="27"/>
        <v>349000</v>
      </c>
      <c r="G80" s="758"/>
      <c r="H80" s="758">
        <f t="shared" si="27"/>
        <v>0</v>
      </c>
      <c r="I80" s="758">
        <f t="shared" si="27"/>
        <v>0</v>
      </c>
      <c r="J80" s="758">
        <f t="shared" si="27"/>
        <v>0</v>
      </c>
      <c r="K80" s="758">
        <f t="shared" si="27"/>
        <v>0</v>
      </c>
    </row>
    <row r="81" spans="1:11" ht="21" customHeight="1" x14ac:dyDescent="0.25">
      <c r="A81" s="741">
        <f>+'[5]สิ่งก่อสร้าง งบอุดหนุน  67'!A138</f>
        <v>0</v>
      </c>
      <c r="B81" s="1044" t="str">
        <f>+'[5]งบกัน67 350002'!E27</f>
        <v xml:space="preserve">  งบลงทุน ค่าที่ดินและสิ่งก่อสร้าง </v>
      </c>
      <c r="C81" s="759">
        <f>+'[5]งบกัน67 350002'!D27</f>
        <v>6811320</v>
      </c>
      <c r="D81" s="741">
        <f>+D82+D85+D88</f>
        <v>349000</v>
      </c>
      <c r="E81" s="741">
        <f t="shared" ref="E81:K81" si="28">+E82+E85+E88</f>
        <v>0</v>
      </c>
      <c r="F81" s="741">
        <f t="shared" si="28"/>
        <v>349000</v>
      </c>
      <c r="G81" s="741">
        <f t="shared" si="28"/>
        <v>0</v>
      </c>
      <c r="H81" s="741">
        <f t="shared" si="28"/>
        <v>0</v>
      </c>
      <c r="I81" s="741">
        <f t="shared" si="28"/>
        <v>0</v>
      </c>
      <c r="J81" s="741">
        <f t="shared" si="28"/>
        <v>0</v>
      </c>
      <c r="K81" s="741">
        <f t="shared" si="28"/>
        <v>0</v>
      </c>
    </row>
    <row r="82" spans="1:11" ht="33.6" customHeight="1" x14ac:dyDescent="0.25">
      <c r="A82" s="687" t="s">
        <v>154</v>
      </c>
      <c r="B82" s="1180" t="str">
        <f>+'[5]งบกัน67 350002'!E38</f>
        <v>อาคารเรียนน๊อคดาวน์</v>
      </c>
      <c r="C82" s="1181" t="s">
        <v>275</v>
      </c>
      <c r="D82" s="762">
        <f>SUM(D83:D84)</f>
        <v>349000</v>
      </c>
      <c r="E82" s="762">
        <f t="shared" ref="E82:K82" si="29">SUM(E83:E84)</f>
        <v>0</v>
      </c>
      <c r="F82" s="762">
        <f t="shared" si="29"/>
        <v>349000</v>
      </c>
      <c r="G82" s="762">
        <f t="shared" si="29"/>
        <v>0</v>
      </c>
      <c r="H82" s="762">
        <f t="shared" si="29"/>
        <v>0</v>
      </c>
      <c r="I82" s="762">
        <f t="shared" si="29"/>
        <v>0</v>
      </c>
      <c r="J82" s="762">
        <f>SUM(J83:J84)</f>
        <v>0</v>
      </c>
      <c r="K82" s="762">
        <f t="shared" si="29"/>
        <v>0</v>
      </c>
    </row>
    <row r="83" spans="1:11" ht="16.95" customHeight="1" x14ac:dyDescent="0.25">
      <c r="A83" s="724" t="str">
        <f>+'[5]งบกัน67 350002'!A39</f>
        <v>1)</v>
      </c>
      <c r="B83" s="1182" t="str">
        <f>+'[5]งบกัน67 350002'!E39</f>
        <v xml:space="preserve"> โรงเรียนวัดดอนใหญ่</v>
      </c>
      <c r="C83" s="1183" t="str">
        <f>+'[5]งบกัน67 350002'!D39</f>
        <v>2000437001000321ZZZZ</v>
      </c>
      <c r="D83" s="724">
        <f>+'[5]งบกัน67 350002'!F45</f>
        <v>349000</v>
      </c>
      <c r="E83" s="724">
        <f>+'[5]งบกัน67 350002'!G45</f>
        <v>0</v>
      </c>
      <c r="F83" s="724">
        <f>+'[5]งบกัน67 350002'!H45</f>
        <v>349000</v>
      </c>
      <c r="G83" s="740">
        <f>+'[5]งบกัน67 350002'!I45</f>
        <v>0</v>
      </c>
      <c r="H83" s="740">
        <f>+'[5]งบกัน67 350002'!J45</f>
        <v>0</v>
      </c>
      <c r="I83" s="740">
        <f>+'[5]งบกัน67 350002'!K45</f>
        <v>0</v>
      </c>
      <c r="J83" s="740">
        <f>+'[5]งบกัน67 350002'!L45</f>
        <v>0</v>
      </c>
      <c r="K83" s="724">
        <f>+D83-E83-F83-G83-H83-I83-J83</f>
        <v>0</v>
      </c>
    </row>
    <row r="84" spans="1:11" ht="21" customHeight="1" x14ac:dyDescent="0.25">
      <c r="A84" s="724"/>
      <c r="B84" s="1182" t="str">
        <f>+'[5]งบกัน67 350002'!E40</f>
        <v>ครบ 28 พ.ย. 68</v>
      </c>
      <c r="C84" s="1184" t="s">
        <v>276</v>
      </c>
      <c r="D84" s="724"/>
      <c r="E84" s="724"/>
      <c r="F84" s="740"/>
      <c r="G84" s="740"/>
      <c r="H84" s="740"/>
      <c r="I84" s="740"/>
      <c r="J84" s="740"/>
      <c r="K84" s="724"/>
    </row>
    <row r="85" spans="1:11" ht="21" hidden="1" customHeight="1" x14ac:dyDescent="0.25">
      <c r="A85" s="762" t="s">
        <v>155</v>
      </c>
      <c r="B85" s="760">
        <f>+'[5]งบกัน67 350002'!E46</f>
        <v>0</v>
      </c>
      <c r="C85" s="717">
        <f>+'[5]งบกัน67 350002'!D47</f>
        <v>0</v>
      </c>
      <c r="D85" s="762">
        <f>+'[5]งบกัน67 350002'!F53</f>
        <v>0</v>
      </c>
      <c r="E85" s="762">
        <f>+'[5]งบกัน67 350002'!G53</f>
        <v>0</v>
      </c>
      <c r="F85" s="763">
        <f>+'[5]งบกัน67 350002'!H53</f>
        <v>0</v>
      </c>
      <c r="G85" s="763">
        <f>+'[5]งบกัน67 350002'!I53</f>
        <v>0</v>
      </c>
      <c r="H85" s="763">
        <f>+'[5]งบกัน67 350002'!J53</f>
        <v>0</v>
      </c>
      <c r="I85" s="763">
        <f>+'[5]งบกัน67 350002'!K53</f>
        <v>0</v>
      </c>
      <c r="J85" s="763">
        <f>+'[5]งบกัน67 350002'!L53</f>
        <v>0</v>
      </c>
      <c r="K85" s="762">
        <f>+D85-E85-F85-G85-H85-I85-J85</f>
        <v>0</v>
      </c>
    </row>
    <row r="86" spans="1:11" ht="21" hidden="1" customHeight="1" x14ac:dyDescent="0.25">
      <c r="A86" s="724" t="s">
        <v>71</v>
      </c>
      <c r="B86" s="937">
        <f>+'[5]งบกัน67 350002'!E47</f>
        <v>0</v>
      </c>
      <c r="C86" s="219">
        <f>+'[5]งบกัน67 350002'!D47</f>
        <v>0</v>
      </c>
      <c r="D86" s="724">
        <f>+'[5]งบกัน67 350002'!F53</f>
        <v>0</v>
      </c>
      <c r="E86" s="724">
        <f>+'[5]งบกัน67 350002'!G53</f>
        <v>0</v>
      </c>
      <c r="F86" s="740">
        <f>+'[5]งบกัน67 350002'!H53</f>
        <v>0</v>
      </c>
      <c r="G86" s="740">
        <f>+'[5]งบกัน67 350002'!I53</f>
        <v>0</v>
      </c>
      <c r="H86" s="740">
        <f>+'[5]งบกัน67 350002'!J53</f>
        <v>0</v>
      </c>
      <c r="I86" s="740">
        <f>+'[5]งบกัน67 350002'!K53</f>
        <v>0</v>
      </c>
      <c r="J86" s="740">
        <f>+'[5]งบกัน67 350002'!L53</f>
        <v>0</v>
      </c>
      <c r="K86" s="724">
        <f>+D86-E86-F86-G86-H86-I86-J86</f>
        <v>0</v>
      </c>
    </row>
    <row r="87" spans="1:11" ht="21" hidden="1" customHeight="1" x14ac:dyDescent="0.25">
      <c r="A87" s="724"/>
      <c r="B87" s="738"/>
      <c r="C87" s="713">
        <f>+'[5]งบกัน67 350002'!C47</f>
        <v>0</v>
      </c>
      <c r="D87" s="724"/>
      <c r="E87" s="724"/>
      <c r="F87" s="740"/>
      <c r="G87" s="740"/>
      <c r="H87" s="740"/>
      <c r="I87" s="740"/>
      <c r="J87" s="740"/>
      <c r="K87" s="724"/>
    </row>
    <row r="88" spans="1:11" ht="21" hidden="1" customHeight="1" x14ac:dyDescent="0.25">
      <c r="A88" s="687" t="s">
        <v>163</v>
      </c>
      <c r="B88" s="764" t="str">
        <f>+'[5]งบกัน67 350002'!E54</f>
        <v>อาคารเรียนแบบพิเศษ จัดสรร 38,731,000 บาท ปี67 5,809,700 บาท</v>
      </c>
      <c r="C88" s="761" t="str">
        <f>+'[5]งบกัน67 350002'!C54</f>
        <v>ศธ 04002/ว1803 ลว 8 พค 67ครั้งที่ 8</v>
      </c>
      <c r="D88" s="762">
        <f>SUM(D89)</f>
        <v>0</v>
      </c>
      <c r="E88" s="762">
        <f t="shared" ref="E88:K88" si="30">SUM(E89)</f>
        <v>0</v>
      </c>
      <c r="F88" s="762">
        <f t="shared" si="30"/>
        <v>0</v>
      </c>
      <c r="G88" s="762"/>
      <c r="H88" s="762">
        <f t="shared" si="30"/>
        <v>0</v>
      </c>
      <c r="I88" s="762">
        <f t="shared" si="30"/>
        <v>0</v>
      </c>
      <c r="J88" s="762">
        <f t="shared" si="30"/>
        <v>0</v>
      </c>
      <c r="K88" s="762">
        <f t="shared" si="30"/>
        <v>0</v>
      </c>
    </row>
    <row r="89" spans="1:11" ht="21" hidden="1" customHeight="1" x14ac:dyDescent="0.25">
      <c r="A89" s="724" t="str">
        <f>+'[5]งบกัน67 350002'!A55</f>
        <v>1)</v>
      </c>
      <c r="B89" s="724" t="str">
        <f>+'[5]งบกัน67 350002'!E55</f>
        <v xml:space="preserve"> โรงเรียนวัดลาดสนุ่น</v>
      </c>
      <c r="C89" s="739" t="str">
        <f>+'[5]งบกัน67 350002'!D55</f>
        <v>20004 3500200 3200026</v>
      </c>
      <c r="D89" s="724">
        <f>+'[5]งบกัน67 350002'!F81</f>
        <v>0</v>
      </c>
      <c r="E89" s="724">
        <f>+'[5]งบกัน67 350002'!G81</f>
        <v>0</v>
      </c>
      <c r="F89" s="724">
        <f>+'[5]งบกัน67 350002'!H81</f>
        <v>0</v>
      </c>
      <c r="G89" s="724">
        <f>+'[5]งบกัน67 350002'!I81</f>
        <v>0</v>
      </c>
      <c r="H89" s="724">
        <f>+'[5]งบกัน67 350002'!J81</f>
        <v>0</v>
      </c>
      <c r="I89" s="724">
        <f>+'[5]งบกัน67 350002'!K81</f>
        <v>0</v>
      </c>
      <c r="J89" s="724">
        <f>+'[5]งบกัน67 350002'!L81</f>
        <v>0</v>
      </c>
      <c r="K89" s="724">
        <f>+D89-E89-F89-G89-H89-I89-J89</f>
        <v>0</v>
      </c>
    </row>
    <row r="90" spans="1:11" ht="21" hidden="1" customHeight="1" x14ac:dyDescent="0.25">
      <c r="A90" s="724"/>
      <c r="B90" s="724"/>
      <c r="C90" s="765">
        <f>+'[5]งบกัน67 350002'!C55</f>
        <v>4100484429</v>
      </c>
      <c r="D90" s="724"/>
      <c r="E90" s="724"/>
      <c r="F90" s="724"/>
      <c r="G90" s="724"/>
      <c r="H90" s="724"/>
      <c r="I90" s="724"/>
      <c r="J90" s="724"/>
      <c r="K90" s="724"/>
    </row>
    <row r="91" spans="1:11" s="6" customFormat="1" ht="30.6" hidden="1" customHeight="1" x14ac:dyDescent="0.25">
      <c r="A91" s="683" t="str">
        <f>+'[5]สิ่งก่อสร้าง งบอุดหนุน  67'!A48</f>
        <v>ค</v>
      </c>
      <c r="B91" s="725" t="str">
        <f>+'[5]สิ่งก่อสร้าง งบอุดหนุน  67'!E48</f>
        <v>แผนงานยุทธศาสตร์สร้างความเสมอภาคทางการศึกษา</v>
      </c>
      <c r="C91" s="685"/>
      <c r="D91" s="726">
        <f t="shared" ref="D91:K91" si="31">+D92+D135</f>
        <v>0</v>
      </c>
      <c r="E91" s="726">
        <f t="shared" si="31"/>
        <v>0</v>
      </c>
      <c r="F91" s="726">
        <f t="shared" si="31"/>
        <v>0</v>
      </c>
      <c r="G91" s="726">
        <f t="shared" si="31"/>
        <v>0</v>
      </c>
      <c r="H91" s="726">
        <f t="shared" si="31"/>
        <v>0</v>
      </c>
      <c r="I91" s="726">
        <f t="shared" si="31"/>
        <v>0</v>
      </c>
      <c r="J91" s="726">
        <f t="shared" si="31"/>
        <v>0</v>
      </c>
      <c r="K91" s="726">
        <f t="shared" si="31"/>
        <v>0</v>
      </c>
    </row>
    <row r="92" spans="1:11" ht="63" hidden="1" customHeight="1" x14ac:dyDescent="0.25">
      <c r="A92" s="727">
        <v>1</v>
      </c>
      <c r="B92" s="780" t="str">
        <f>+'[5]สิ่งก่อสร้าง งบอุดหนุน  67'!E60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92" s="728" t="str">
        <f>+'[5]สิ่งก่อสร้าง งบอุดหนุน  67'!D60</f>
        <v>2000442002200</v>
      </c>
      <c r="D92" s="729">
        <f>+D93</f>
        <v>0</v>
      </c>
      <c r="E92" s="729">
        <f t="shared" ref="E92:J92" si="32">+E93</f>
        <v>0</v>
      </c>
      <c r="F92" s="729">
        <f t="shared" si="32"/>
        <v>0</v>
      </c>
      <c r="G92" s="729">
        <f t="shared" si="32"/>
        <v>0</v>
      </c>
      <c r="H92" s="729">
        <f t="shared" si="32"/>
        <v>0</v>
      </c>
      <c r="I92" s="729">
        <f t="shared" si="32"/>
        <v>0</v>
      </c>
      <c r="J92" s="729">
        <f t="shared" si="32"/>
        <v>0</v>
      </c>
      <c r="K92" s="729">
        <f>+K93</f>
        <v>0</v>
      </c>
    </row>
    <row r="93" spans="1:11" ht="15.75" hidden="1" customHeight="1" x14ac:dyDescent="0.25">
      <c r="A93" s="766">
        <v>1.1000000000000001</v>
      </c>
      <c r="B93" s="781" t="str">
        <f>+'[5]สิ่งก่อสร้าง งบอุดหนุน  67'!E61</f>
        <v>กิจกรรมการสนับสนุนค่าใช้จ่ายในการจัดการศึกษาขั้นพื้นฐาน</v>
      </c>
      <c r="C93" s="767" t="str">
        <f>+'[5]สิ่งก่อสร้าง งบอุดหนุน  67'!D61</f>
        <v>20004685199300000</v>
      </c>
      <c r="D93" s="758">
        <f>+D95</f>
        <v>0</v>
      </c>
      <c r="E93" s="758">
        <f t="shared" ref="E93:J93" si="33">+E95</f>
        <v>0</v>
      </c>
      <c r="F93" s="758">
        <f t="shared" si="33"/>
        <v>0</v>
      </c>
      <c r="G93" s="758">
        <f t="shared" si="33"/>
        <v>0</v>
      </c>
      <c r="H93" s="758">
        <f t="shared" si="33"/>
        <v>0</v>
      </c>
      <c r="I93" s="758">
        <f t="shared" si="33"/>
        <v>0</v>
      </c>
      <c r="J93" s="758">
        <f t="shared" si="33"/>
        <v>0</v>
      </c>
      <c r="K93" s="758">
        <f>+K95</f>
        <v>0</v>
      </c>
    </row>
    <row r="94" spans="1:11" ht="63" hidden="1" customHeight="1" x14ac:dyDescent="0.25">
      <c r="A94" s="782" t="s">
        <v>38</v>
      </c>
      <c r="B94" s="760" t="str">
        <f>+'[5]สิ่งก่อสร้าง งบอุดหนุน  67'!E63</f>
        <v xml:space="preserve">รายการเงินอุดหนุนเพื่อสนับสนุนค่าใช้จ่ายในการจัดการศึกษาสำหรับสถานศึกษา ตามความขาดแคลน และที่ประสบภัยธรรมชาติ </v>
      </c>
      <c r="C94" s="783"/>
      <c r="D94" s="762">
        <f>+D95</f>
        <v>0</v>
      </c>
      <c r="E94" s="762">
        <f t="shared" ref="E94:J94" si="34">+E95</f>
        <v>0</v>
      </c>
      <c r="F94" s="762">
        <f t="shared" si="34"/>
        <v>0</v>
      </c>
      <c r="G94" s="762">
        <f t="shared" si="34"/>
        <v>0</v>
      </c>
      <c r="H94" s="762">
        <f t="shared" si="34"/>
        <v>0</v>
      </c>
      <c r="I94" s="762">
        <f t="shared" si="34"/>
        <v>0</v>
      </c>
      <c r="J94" s="762">
        <f t="shared" si="34"/>
        <v>0</v>
      </c>
      <c r="K94" s="762">
        <f>+K95</f>
        <v>0</v>
      </c>
    </row>
    <row r="95" spans="1:11" ht="21" hidden="1" customHeight="1" x14ac:dyDescent="0.25">
      <c r="A95" s="741">
        <f>+'[5]สิ่งก่อสร้าง งบอุดหนุน  67'!A147</f>
        <v>0</v>
      </c>
      <c r="B95" s="741" t="str">
        <f>+'[5]สิ่งก่อสร้าง งบอุดหนุน  67'!E62</f>
        <v>งบเงินอุดหนุน</v>
      </c>
      <c r="C95" s="784" t="str">
        <f>+'[5]สิ่งก่อสร้าง งบอุดหนุน  67'!D62</f>
        <v>6811410</v>
      </c>
      <c r="D95" s="741">
        <f>+D96+D102</f>
        <v>0</v>
      </c>
      <c r="E95" s="741">
        <f t="shared" ref="E95:K95" si="35">+E96+E102</f>
        <v>0</v>
      </c>
      <c r="F95" s="741">
        <f t="shared" si="35"/>
        <v>0</v>
      </c>
      <c r="G95" s="741">
        <f t="shared" si="35"/>
        <v>0</v>
      </c>
      <c r="H95" s="741">
        <f t="shared" si="35"/>
        <v>0</v>
      </c>
      <c r="I95" s="741">
        <f t="shared" si="35"/>
        <v>0</v>
      </c>
      <c r="J95" s="741">
        <f t="shared" si="35"/>
        <v>0</v>
      </c>
      <c r="K95" s="741">
        <f t="shared" si="35"/>
        <v>0</v>
      </c>
    </row>
    <row r="96" spans="1:11" ht="63" hidden="1" customHeight="1" x14ac:dyDescent="0.25">
      <c r="A96" s="762" t="s">
        <v>210</v>
      </c>
      <c r="B96" s="807" t="str">
        <f>+'[5]สิ่งก่อสร้าง งบอุดหนุน  67'!E64</f>
        <v>ปรับปรุงซ่อมแซมอาคารเรียน อาคารประกอบและสิ่งก่อสร้างอื่น</v>
      </c>
      <c r="C96" s="717" t="str">
        <f>+'[5]สิ่งก่อสร้าง งบอุดหนุน  67'!D64</f>
        <v>ที่  ศธ 04002/ว5898 ลว. 6 ธ.ค. 2567  ครั้งที่ 5 CK00000128</v>
      </c>
      <c r="D96" s="762">
        <f>SUM(D97:D101)</f>
        <v>0</v>
      </c>
      <c r="E96" s="762">
        <f t="shared" ref="E96:K96" si="36">SUM(E97:E101)</f>
        <v>0</v>
      </c>
      <c r="F96" s="762">
        <f t="shared" si="36"/>
        <v>0</v>
      </c>
      <c r="G96" s="762">
        <f t="shared" si="36"/>
        <v>0</v>
      </c>
      <c r="H96" s="762">
        <f t="shared" si="36"/>
        <v>0</v>
      </c>
      <c r="I96" s="762">
        <f t="shared" si="36"/>
        <v>0</v>
      </c>
      <c r="J96" s="762">
        <f t="shared" si="36"/>
        <v>0</v>
      </c>
      <c r="K96" s="762">
        <f t="shared" si="36"/>
        <v>0</v>
      </c>
    </row>
    <row r="97" spans="1:11" ht="15.75" hidden="1" customHeight="1" x14ac:dyDescent="0.25">
      <c r="A97" s="785" t="str">
        <f>+'[5]งบกัน67 350002'!A86</f>
        <v>1)</v>
      </c>
      <c r="B97" s="738" t="str">
        <f>+'[5]สิ่งก่อสร้าง งบอุดหนุน  67'!E65</f>
        <v>โรงเรียนแสนจำหน่ายวิทยา</v>
      </c>
      <c r="C97" s="219" t="str">
        <f>+'[5]สิ่งก่อสร้าง งบอุดหนุน  67'!D65</f>
        <v>20004420022004100386</v>
      </c>
      <c r="D97" s="724">
        <f>+'[5]สิ่งก่อสร้าง งบอุดหนุน  67'!G70</f>
        <v>0</v>
      </c>
      <c r="E97" s="724">
        <f>+'[5]สิ่งก่อสร้าง งบอุดหนุน  67'!H70</f>
        <v>0</v>
      </c>
      <c r="F97" s="724">
        <f>+'[5]สิ่งก่อสร้าง งบอุดหนุน  67'!I70</f>
        <v>0</v>
      </c>
      <c r="G97" s="724">
        <f>+'[5]สิ่งก่อสร้าง งบอุดหนุน  67'!J70</f>
        <v>0</v>
      </c>
      <c r="H97" s="724">
        <f>+'[5]สิ่งก่อสร้าง งบอุดหนุน  67'!K70</f>
        <v>0</v>
      </c>
      <c r="I97" s="724">
        <f>+'[5]สิ่งก่อสร้าง งบอุดหนุน  67'!L70</f>
        <v>0</v>
      </c>
      <c r="J97" s="724">
        <f>+'[5]สิ่งก่อสร้าง งบอุดหนุน  67'!M70</f>
        <v>0</v>
      </c>
      <c r="K97" s="724">
        <f>+D97-E97-F97-G97-H97-I97-J97</f>
        <v>0</v>
      </c>
    </row>
    <row r="98" spans="1:11" ht="15" hidden="1" customHeight="1" x14ac:dyDescent="0.25">
      <c r="A98" s="785" t="str">
        <f>+'[5]สิ่งก่อสร้าง งบอุดหนุน  67'!A71</f>
        <v>2)</v>
      </c>
      <c r="B98" s="738" t="str">
        <f>+'[5]สิ่งก่อสร้าง งบอุดหนุน  67'!E71</f>
        <v>โรงเรียนวัดขุมแก้ว</v>
      </c>
      <c r="C98" s="219" t="str">
        <f>+'[5]สิ่งก่อสร้าง งบอุดหนุน  67'!D71</f>
        <v>20004420022004100386</v>
      </c>
      <c r="D98" s="724">
        <f>+'[5]สิ่งก่อสร้าง งบอุดหนุน  67'!G76</f>
        <v>0</v>
      </c>
      <c r="E98" s="724">
        <f>+'[5]สิ่งก่อสร้าง งบอุดหนุน  67'!H76</f>
        <v>0</v>
      </c>
      <c r="F98" s="724">
        <f>+'[5]สิ่งก่อสร้าง งบอุดหนุน  67'!I76</f>
        <v>0</v>
      </c>
      <c r="G98" s="724">
        <f>+'[5]สิ่งก่อสร้าง งบอุดหนุน  67'!J76</f>
        <v>0</v>
      </c>
      <c r="H98" s="724">
        <f>+'[5]สิ่งก่อสร้าง งบอุดหนุน  67'!K76</f>
        <v>0</v>
      </c>
      <c r="I98" s="724">
        <f>+'[5]สิ่งก่อสร้าง งบอุดหนุน  67'!L76</f>
        <v>0</v>
      </c>
      <c r="J98" s="724">
        <f>+'[5]สิ่งก่อสร้าง งบอุดหนุน  67'!M76</f>
        <v>0</v>
      </c>
      <c r="K98" s="724">
        <f t="shared" ref="K98:K100" si="37">+D98-E98-F98-G98-H98-I98-J98</f>
        <v>0</v>
      </c>
    </row>
    <row r="99" spans="1:11" ht="15" hidden="1" customHeight="1" x14ac:dyDescent="0.25">
      <c r="A99" s="785" t="str">
        <f>+'[5]สิ่งก่อสร้าง งบอุดหนุน  67'!A77</f>
        <v>3)</v>
      </c>
      <c r="B99" s="738" t="str">
        <f>+'[5]สิ่งก่อสร้าง งบอุดหนุน  67'!E77</f>
        <v>โรงเรียนวัดราษฎรบํารุง</v>
      </c>
      <c r="C99" s="219" t="str">
        <f>+'[5]สิ่งก่อสร้าง งบอุดหนุน  67'!D77</f>
        <v>20004420022004100386</v>
      </c>
      <c r="D99" s="724">
        <f>+'[5]สิ่งก่อสร้าง งบอุดหนุน  67'!G82</f>
        <v>0</v>
      </c>
      <c r="E99" s="724">
        <f>+'[5]สิ่งก่อสร้าง งบอุดหนุน  67'!H82</f>
        <v>0</v>
      </c>
      <c r="F99" s="724">
        <f>+'[5]สิ่งก่อสร้าง งบอุดหนุน  67'!I82</f>
        <v>0</v>
      </c>
      <c r="G99" s="724">
        <f>+'[5]สิ่งก่อสร้าง งบอุดหนุน  67'!J82</f>
        <v>0</v>
      </c>
      <c r="H99" s="724">
        <f>+'[5]สิ่งก่อสร้าง งบอุดหนุน  67'!K82</f>
        <v>0</v>
      </c>
      <c r="I99" s="724">
        <f>+'[5]สิ่งก่อสร้าง งบอุดหนุน  67'!L82</f>
        <v>0</v>
      </c>
      <c r="J99" s="724">
        <f>+'[5]สิ่งก่อสร้าง งบอุดหนุน  67'!M82</f>
        <v>0</v>
      </c>
      <c r="K99" s="724">
        <f t="shared" si="37"/>
        <v>0</v>
      </c>
    </row>
    <row r="100" spans="1:11" ht="15" hidden="1" customHeight="1" x14ac:dyDescent="0.25">
      <c r="A100" s="785" t="str">
        <f>+'[5]สิ่งก่อสร้าง งบอุดหนุน  67'!A83</f>
        <v>4)</v>
      </c>
      <c r="B100" s="738" t="str">
        <f>+'[5]สิ่งก่อสร้าง งบอุดหนุน  67'!E83</f>
        <v>โรงเรียนรวมราษฎร์สามัคคี</v>
      </c>
      <c r="C100" s="219" t="str">
        <f>+'[5]สิ่งก่อสร้าง งบอุดหนุน  67'!D83</f>
        <v>20004420022004100386</v>
      </c>
      <c r="D100" s="724">
        <f>+'[5]สิ่งก่อสร้าง งบอุดหนุน  67'!G88</f>
        <v>0</v>
      </c>
      <c r="E100" s="724">
        <f>+'[5]สิ่งก่อสร้าง งบอุดหนุน  67'!H88</f>
        <v>0</v>
      </c>
      <c r="F100" s="724">
        <f>+'[5]สิ่งก่อสร้าง งบอุดหนุน  67'!I88</f>
        <v>0</v>
      </c>
      <c r="G100" s="724">
        <f>+'[5]สิ่งก่อสร้าง งบอุดหนุน  67'!J88</f>
        <v>0</v>
      </c>
      <c r="H100" s="724">
        <f>+'[5]สิ่งก่อสร้าง งบอุดหนุน  67'!K88</f>
        <v>0</v>
      </c>
      <c r="I100" s="724">
        <f>+'[5]สิ่งก่อสร้าง งบอุดหนุน  67'!L88</f>
        <v>0</v>
      </c>
      <c r="J100" s="724">
        <f>+'[5]สิ่งก่อสร้าง งบอุดหนุน  67'!M88</f>
        <v>0</v>
      </c>
      <c r="K100" s="724">
        <f t="shared" si="37"/>
        <v>0</v>
      </c>
    </row>
    <row r="101" spans="1:11" ht="15" hidden="1" customHeight="1" x14ac:dyDescent="0.25">
      <c r="A101" s="785" t="str">
        <f>+'[5]สิ่งก่อสร้าง งบอุดหนุน  67'!A89</f>
        <v>5)</v>
      </c>
      <c r="B101" s="738" t="str">
        <f>+'[5]สิ่งก่อสร้าง งบอุดหนุน  67'!E89</f>
        <v>โรงเรียนวัดอดิศร</v>
      </c>
      <c r="C101" s="219" t="str">
        <f>+'[5]สิ่งก่อสร้าง งบอุดหนุน  67'!D89</f>
        <v>20004420022004100386</v>
      </c>
      <c r="D101" s="724">
        <f>+'[5]สิ่งก่อสร้าง งบอุดหนุน  67'!G94</f>
        <v>0</v>
      </c>
      <c r="E101" s="724">
        <f>+'[5]สิ่งก่อสร้าง งบอุดหนุน  67'!H94</f>
        <v>0</v>
      </c>
      <c r="F101" s="724">
        <f>+'[5]สิ่งก่อสร้าง งบอุดหนุน  67'!I94</f>
        <v>0</v>
      </c>
      <c r="G101" s="724">
        <f>+'[5]สิ่งก่อสร้าง งบอุดหนุน  67'!J94</f>
        <v>0</v>
      </c>
      <c r="H101" s="724">
        <f>+'[5]สิ่งก่อสร้าง งบอุดหนุน  67'!K94</f>
        <v>0</v>
      </c>
      <c r="I101" s="724">
        <f>+'[5]สิ่งก่อสร้าง งบอุดหนุน  67'!L94</f>
        <v>0</v>
      </c>
      <c r="J101" s="724">
        <f>+'[5]สิ่งก่อสร้าง งบอุดหนุน  67'!M94</f>
        <v>0</v>
      </c>
      <c r="K101" s="724">
        <f>+D101-E101-F101-G101-H101-I101-J101</f>
        <v>0</v>
      </c>
    </row>
    <row r="102" spans="1:11" ht="15" hidden="1" customHeight="1" x14ac:dyDescent="0.25">
      <c r="A102" s="762" t="s">
        <v>218</v>
      </c>
      <c r="B102" s="807" t="str">
        <f>+'[5]สิ่งก่อสร้าง งบอุดหนุน  67'!E95</f>
        <v xml:space="preserve">ปรับปรุงซ่อมแซมระบบไฟฟ้าและประปา สำหรับสถานศึกษาที่ประสบภัยธรรมชาติ </v>
      </c>
      <c r="C102" s="717" t="str">
        <f>+'[5]สิ่งก่อสร้าง งบอุดหนุน  67'!D95</f>
        <v>ที่  ศธ 04002/ว13 ลว. 2 ม.ค. 2568  ครั้งที่ 10 เลขใบกัน CK00000331</v>
      </c>
      <c r="D102" s="762">
        <f>SUM(D103:D105)</f>
        <v>0</v>
      </c>
      <c r="E102" s="762">
        <f t="shared" ref="E102:K102" si="38">SUM(E103:E107)</f>
        <v>0</v>
      </c>
      <c r="F102" s="762">
        <f>SUM(F103:F105)</f>
        <v>0</v>
      </c>
      <c r="G102" s="762">
        <f t="shared" si="38"/>
        <v>0</v>
      </c>
      <c r="H102" s="762">
        <f t="shared" si="38"/>
        <v>0</v>
      </c>
      <c r="I102" s="762">
        <f t="shared" si="38"/>
        <v>0</v>
      </c>
      <c r="J102" s="762">
        <f t="shared" si="38"/>
        <v>0</v>
      </c>
      <c r="K102" s="762">
        <f t="shared" si="38"/>
        <v>0</v>
      </c>
    </row>
    <row r="103" spans="1:11" ht="15" hidden="1" customHeight="1" x14ac:dyDescent="0.25">
      <c r="A103" s="785" t="str">
        <f>+'[5]สิ่งก่อสร้าง งบอุดหนุน  67'!A96</f>
        <v>1)</v>
      </c>
      <c r="B103" s="738" t="str">
        <f>+'[5]สิ่งก่อสร้าง งบอุดหนุน  67'!E96</f>
        <v>วัดเกตุประภา</v>
      </c>
      <c r="C103" s="219" t="str">
        <f>+'[5]สิ่งก่อสร้าง งบอุดหนุน  67'!D96</f>
        <v>20004420022004100386</v>
      </c>
      <c r="D103" s="724">
        <f>+'[5]สิ่งก่อสร้าง งบอุดหนุน  67'!G101</f>
        <v>0</v>
      </c>
      <c r="E103" s="724">
        <f>+'[5]สิ่งก่อสร้าง งบอุดหนุน  67'!H101</f>
        <v>0</v>
      </c>
      <c r="F103" s="724">
        <f>+'[5]สิ่งก่อสร้าง งบอุดหนุน  67'!I101</f>
        <v>0</v>
      </c>
      <c r="G103" s="724">
        <f>+'[5]สิ่งก่อสร้าง งบอุดหนุน  67'!J101</f>
        <v>0</v>
      </c>
      <c r="H103" s="724">
        <f>+'[5]สิ่งก่อสร้าง งบอุดหนุน  67'!K101</f>
        <v>0</v>
      </c>
      <c r="I103" s="724">
        <f>+'[5]สิ่งก่อสร้าง งบอุดหนุน  67'!L101</f>
        <v>0</v>
      </c>
      <c r="J103" s="724">
        <f>+'[5]สิ่งก่อสร้าง งบอุดหนุน  67'!M101</f>
        <v>0</v>
      </c>
      <c r="K103" s="724">
        <f>+D103-E103-F103-G103-H103-I103-J103</f>
        <v>0</v>
      </c>
    </row>
    <row r="104" spans="1:11" ht="15" hidden="1" customHeight="1" x14ac:dyDescent="0.25">
      <c r="A104" s="785" t="str">
        <f>+'[5]สิ่งก่อสร้าง งบอุดหนุน  67'!A102</f>
        <v>2)</v>
      </c>
      <c r="B104" s="738" t="str">
        <f>+'[5]สิ่งก่อสร้าง งบอุดหนุน  67'!E102</f>
        <v>วัดปัญจทายิกาวาส</v>
      </c>
      <c r="C104" s="219" t="str">
        <f>+'[5]สิ่งก่อสร้าง งบอุดหนุน  67'!D102</f>
        <v>20004420022004100386</v>
      </c>
      <c r="D104" s="724">
        <f>+'[5]สิ่งก่อสร้าง งบอุดหนุน  67'!G107</f>
        <v>0</v>
      </c>
      <c r="E104" s="724">
        <f>+'[5]สิ่งก่อสร้าง งบอุดหนุน  67'!H107</f>
        <v>0</v>
      </c>
      <c r="F104" s="724">
        <f>+'[5]สิ่งก่อสร้าง งบอุดหนุน  67'!I107</f>
        <v>0</v>
      </c>
      <c r="G104" s="724">
        <f>+'[5]สิ่งก่อสร้าง งบอุดหนุน  67'!J107</f>
        <v>0</v>
      </c>
      <c r="H104" s="724">
        <f>+'[5]สิ่งก่อสร้าง งบอุดหนุน  67'!K107</f>
        <v>0</v>
      </c>
      <c r="I104" s="724">
        <f>+'[5]สิ่งก่อสร้าง งบอุดหนุน  67'!L107</f>
        <v>0</v>
      </c>
      <c r="J104" s="724">
        <f>+'[5]สิ่งก่อสร้าง งบอุดหนุน  67'!M107</f>
        <v>0</v>
      </c>
      <c r="K104" s="724">
        <f t="shared" ref="K104:K105" si="39">+D104-E104-F104-G104-H104-I104-J104</f>
        <v>0</v>
      </c>
    </row>
    <row r="105" spans="1:11" ht="15" hidden="1" customHeight="1" x14ac:dyDescent="0.25">
      <c r="A105" s="785" t="str">
        <f>+'[5]สิ่งก่อสร้าง งบอุดหนุน  67'!A108</f>
        <v>3)</v>
      </c>
      <c r="B105" s="738" t="str">
        <f>+'[5]สิ่งก่อสร้าง งบอุดหนุน  67'!E108</f>
        <v>วัดพวงแก้ว</v>
      </c>
      <c r="C105" s="219" t="str">
        <f>+'[5]สิ่งก่อสร้าง งบอุดหนุน  67'!D108</f>
        <v>20004420022004100386</v>
      </c>
      <c r="D105" s="724">
        <f>+'[5]สิ่งก่อสร้าง งบอุดหนุน  67'!G113</f>
        <v>0</v>
      </c>
      <c r="E105" s="724">
        <f>+'[5]สิ่งก่อสร้าง งบอุดหนุน  67'!H113</f>
        <v>0</v>
      </c>
      <c r="F105" s="724">
        <f>+'[5]สิ่งก่อสร้าง งบอุดหนุน  67'!I113</f>
        <v>0</v>
      </c>
      <c r="G105" s="724">
        <f>+'[5]สิ่งก่อสร้าง งบอุดหนุน  67'!J113</f>
        <v>0</v>
      </c>
      <c r="H105" s="724">
        <f>+'[5]สิ่งก่อสร้าง งบอุดหนุน  67'!K113</f>
        <v>0</v>
      </c>
      <c r="I105" s="724">
        <f>+'[5]สิ่งก่อสร้าง งบอุดหนุน  67'!L113</f>
        <v>0</v>
      </c>
      <c r="J105" s="724">
        <f>+'[5]สิ่งก่อสร้าง งบอุดหนุน  67'!M113</f>
        <v>0</v>
      </c>
      <c r="K105" s="724">
        <f t="shared" si="39"/>
        <v>0</v>
      </c>
    </row>
    <row r="106" spans="1:11" ht="15.75" hidden="1" customHeight="1" x14ac:dyDescent="0.25">
      <c r="A106" s="785"/>
      <c r="B106" s="738"/>
      <c r="C106" s="219"/>
      <c r="D106" s="724"/>
      <c r="E106" s="724">
        <f>+'[5]สิ่งก่อสร้าง งบอุดหนุน  67'!H94</f>
        <v>0</v>
      </c>
      <c r="F106" s="724"/>
      <c r="G106" s="724">
        <f>+'[5]สิ่งก่อสร้าง งบอุดหนุน  67'!J94</f>
        <v>0</v>
      </c>
      <c r="H106" s="724"/>
      <c r="I106" s="724">
        <f>+'[5]สิ่งก่อสร้าง งบอุดหนุน  67'!L94</f>
        <v>0</v>
      </c>
      <c r="J106" s="724"/>
      <c r="K106" s="724">
        <f t="shared" ref="K106" si="40">+D106-E106-F106-G106-H106-I106--J106</f>
        <v>0</v>
      </c>
    </row>
    <row r="107" spans="1:11" ht="15.75" hidden="1" customHeight="1" x14ac:dyDescent="0.25">
      <c r="A107" s="785"/>
      <c r="B107" s="738"/>
      <c r="C107" s="808"/>
      <c r="D107" s="724"/>
      <c r="E107" s="724">
        <f>+'[5]สิ่งก่อสร้าง งบอุดหนุน  67'!H100</f>
        <v>0</v>
      </c>
      <c r="F107" s="724">
        <f>+'[5]สิ่งก่อสร้าง งบอุดหนุน  67'!I100</f>
        <v>0</v>
      </c>
      <c r="G107" s="724">
        <f>+'[5]สิ่งก่อสร้าง งบอุดหนุน  67'!J100</f>
        <v>0</v>
      </c>
      <c r="H107" s="724">
        <f>+'[5]สิ่งก่อสร้าง งบอุดหนุน  67'!K100</f>
        <v>0</v>
      </c>
      <c r="I107" s="724">
        <f>+'[5]สิ่งก่อสร้าง งบอุดหนุน  67'!L100</f>
        <v>0</v>
      </c>
      <c r="J107" s="724">
        <f>+'[5]สิ่งก่อสร้าง งบอุดหนุน  67'!M100</f>
        <v>0</v>
      </c>
      <c r="K107" s="724">
        <f>+D107-E107-F107-G107-H107-I107--J107</f>
        <v>0</v>
      </c>
    </row>
    <row r="108" spans="1:11" ht="15.75" customHeight="1" x14ac:dyDescent="0.25">
      <c r="A108" s="695"/>
      <c r="B108" s="696" t="str">
        <f>+'[5]สิ่งก่อสร้าง งบอุดหนุน  67'!E355</f>
        <v>งบดำเนินงาน</v>
      </c>
      <c r="C108" s="811">
        <v>1</v>
      </c>
      <c r="D108" s="698">
        <f>+D9</f>
        <v>1406002.5</v>
      </c>
      <c r="E108" s="698">
        <f t="shared" ref="E108:F108" si="41">+E9</f>
        <v>0</v>
      </c>
      <c r="F108" s="698">
        <f t="shared" si="41"/>
        <v>1406002.5</v>
      </c>
      <c r="G108" s="698">
        <f t="shared" ref="G108:K108" ca="1" si="42">+G52</f>
        <v>0</v>
      </c>
      <c r="H108" s="698">
        <f t="shared" si="42"/>
        <v>0</v>
      </c>
      <c r="I108" s="698">
        <f t="shared" si="42"/>
        <v>0</v>
      </c>
      <c r="J108" s="698">
        <f t="shared" si="42"/>
        <v>0</v>
      </c>
      <c r="K108" s="698">
        <f t="shared" ca="1" si="42"/>
        <v>0</v>
      </c>
    </row>
    <row r="109" spans="1:11" ht="21" hidden="1" customHeight="1" x14ac:dyDescent="0.25">
      <c r="A109" s="768"/>
      <c r="B109" s="769" t="str">
        <f>+B81</f>
        <v xml:space="preserve">  งบลงทุน ค่าที่ดินและสิ่งก่อสร้าง </v>
      </c>
      <c r="C109" s="770"/>
      <c r="D109" s="771">
        <f>+D81</f>
        <v>349000</v>
      </c>
      <c r="E109" s="771">
        <f t="shared" ref="E109:K109" si="43">+E81</f>
        <v>0</v>
      </c>
      <c r="F109" s="771">
        <f t="shared" si="43"/>
        <v>349000</v>
      </c>
      <c r="G109" s="771">
        <f t="shared" si="43"/>
        <v>0</v>
      </c>
      <c r="H109" s="771">
        <f t="shared" si="43"/>
        <v>0</v>
      </c>
      <c r="I109" s="771">
        <f t="shared" si="43"/>
        <v>0</v>
      </c>
      <c r="J109" s="771">
        <f t="shared" si="43"/>
        <v>0</v>
      </c>
      <c r="K109" s="771">
        <f t="shared" si="43"/>
        <v>0</v>
      </c>
    </row>
    <row r="110" spans="1:11" ht="21" hidden="1" customHeight="1" x14ac:dyDescent="0.25">
      <c r="A110" s="695"/>
      <c r="B110" s="696" t="str">
        <f>+'[5]สิ่งก่อสร้าง งบอุดหนุน  67'!E356</f>
        <v>งบลงทุน</v>
      </c>
      <c r="C110" s="811">
        <v>2</v>
      </c>
      <c r="D110" s="698">
        <f t="shared" ref="D110:K110" si="44">SUM(D109:D109)</f>
        <v>349000</v>
      </c>
      <c r="E110" s="698">
        <f t="shared" si="44"/>
        <v>0</v>
      </c>
      <c r="F110" s="698">
        <f t="shared" si="44"/>
        <v>349000</v>
      </c>
      <c r="G110" s="698">
        <f t="shared" si="44"/>
        <v>0</v>
      </c>
      <c r="H110" s="698">
        <f t="shared" si="44"/>
        <v>0</v>
      </c>
      <c r="I110" s="698">
        <f t="shared" si="44"/>
        <v>0</v>
      </c>
      <c r="J110" s="698">
        <f t="shared" si="44"/>
        <v>0</v>
      </c>
      <c r="K110" s="698">
        <f t="shared" si="44"/>
        <v>0</v>
      </c>
    </row>
    <row r="111" spans="1:11" ht="21" x14ac:dyDescent="0.25">
      <c r="A111" s="695"/>
      <c r="B111" s="696" t="str">
        <f>+B95</f>
        <v>งบเงินอุดหนุน</v>
      </c>
      <c r="C111" s="811"/>
      <c r="D111" s="698">
        <f>+D95+D68</f>
        <v>0</v>
      </c>
      <c r="E111" s="698">
        <f t="shared" ref="E111:K111" si="45">+E95+E68</f>
        <v>0</v>
      </c>
      <c r="F111" s="698">
        <f t="shared" si="45"/>
        <v>0</v>
      </c>
      <c r="G111" s="698">
        <f t="shared" si="45"/>
        <v>0</v>
      </c>
      <c r="H111" s="698">
        <f t="shared" si="45"/>
        <v>0</v>
      </c>
      <c r="I111" s="698">
        <f t="shared" si="45"/>
        <v>0</v>
      </c>
      <c r="J111" s="698">
        <f t="shared" si="45"/>
        <v>0</v>
      </c>
      <c r="K111" s="698">
        <f t="shared" si="45"/>
        <v>0</v>
      </c>
    </row>
    <row r="112" spans="1:11" ht="21" x14ac:dyDescent="0.25">
      <c r="A112" s="695"/>
      <c r="B112" s="696" t="str">
        <f>+'[5]สิ่งก่อสร้าง งบอุดหนุน  67'!E357</f>
        <v>รวมเงินกันทั้งสิ้น</v>
      </c>
      <c r="C112" s="811">
        <v>3</v>
      </c>
      <c r="D112" s="698">
        <f>+D108+D110+D111</f>
        <v>1755002.5</v>
      </c>
      <c r="E112" s="698">
        <f t="shared" ref="E112:J112" si="46">+E108+E110+E111</f>
        <v>0</v>
      </c>
      <c r="F112" s="698">
        <f t="shared" si="46"/>
        <v>1755002.5</v>
      </c>
      <c r="G112" s="698">
        <f ca="1">+G108+G110+G111</f>
        <v>0</v>
      </c>
      <c r="H112" s="698">
        <f t="shared" si="46"/>
        <v>0</v>
      </c>
      <c r="I112" s="698">
        <f t="shared" si="46"/>
        <v>0</v>
      </c>
      <c r="J112" s="698">
        <f t="shared" si="46"/>
        <v>0</v>
      </c>
      <c r="K112" s="698">
        <f>+K111+K110</f>
        <v>0</v>
      </c>
    </row>
    <row r="113" spans="1:11" ht="21" x14ac:dyDescent="0.25">
      <c r="A113" s="695"/>
      <c r="B113" s="772" t="s">
        <v>63</v>
      </c>
      <c r="C113" s="757"/>
      <c r="D113" s="698">
        <f>+D112</f>
        <v>1755002.5</v>
      </c>
      <c r="E113" s="1226">
        <f>SUM(E112+F112)</f>
        <v>1755002.5</v>
      </c>
      <c r="F113" s="1226"/>
      <c r="G113" s="791">
        <f ca="1">+G112</f>
        <v>0</v>
      </c>
      <c r="H113" s="698">
        <f>+H112</f>
        <v>0</v>
      </c>
      <c r="I113" s="1226">
        <f>+J112+I112</f>
        <v>0</v>
      </c>
      <c r="J113" s="1226"/>
      <c r="K113" s="698">
        <f>+K112</f>
        <v>0</v>
      </c>
    </row>
    <row r="114" spans="1:11" ht="21" x14ac:dyDescent="0.25">
      <c r="A114" s="773"/>
      <c r="B114" s="774" t="str">
        <f>+'[5]สิ่งก่อสร้าง งบอุดหนุน  67'!E359</f>
        <v>คิดเป็นร้อยละ</v>
      </c>
      <c r="C114" s="775"/>
      <c r="D114" s="776">
        <f>+E114+H114+I114</f>
        <v>100</v>
      </c>
      <c r="E114" s="1227">
        <f>+E113*100/D113</f>
        <v>100</v>
      </c>
      <c r="F114" s="1228"/>
      <c r="G114" s="895">
        <f ca="1">+G112*100/D112</f>
        <v>0</v>
      </c>
      <c r="H114" s="776">
        <f>+H113*100/D113</f>
        <v>0</v>
      </c>
      <c r="I114" s="1227"/>
      <c r="J114" s="1228"/>
      <c r="K114" s="776">
        <f>+H83349</f>
        <v>0</v>
      </c>
    </row>
    <row r="115" spans="1:11" ht="21" hidden="1" customHeight="1" x14ac:dyDescent="0.25">
      <c r="A115" s="1152"/>
      <c r="B115" s="1153"/>
      <c r="C115" s="1154"/>
      <c r="D115" s="1155"/>
      <c r="E115" s="1222" t="s">
        <v>266</v>
      </c>
      <c r="F115" s="1222"/>
      <c r="G115" s="1222"/>
      <c r="H115" s="1222"/>
      <c r="I115" s="1222"/>
      <c r="J115" s="1222"/>
      <c r="K115" s="1222"/>
    </row>
    <row r="116" spans="1:11" ht="21" hidden="1" customHeight="1" x14ac:dyDescent="0.55000000000000004">
      <c r="A116" s="1156"/>
      <c r="B116" s="1157" t="s">
        <v>267</v>
      </c>
      <c r="C116" s="1158"/>
      <c r="D116" s="1156"/>
      <c r="E116" s="29"/>
      <c r="F116" s="29"/>
      <c r="G116" s="29"/>
      <c r="H116" s="29"/>
      <c r="I116" s="29"/>
      <c r="J116" s="29"/>
      <c r="K116" s="29"/>
    </row>
    <row r="117" spans="1:11" ht="21" hidden="1" customHeight="1" x14ac:dyDescent="0.25">
      <c r="A117" s="1156"/>
      <c r="B117" s="1159" t="s">
        <v>237</v>
      </c>
      <c r="C117" s="1160"/>
      <c r="D117" s="678"/>
      <c r="E117" s="678"/>
      <c r="F117" s="1156"/>
      <c r="G117" s="1156"/>
      <c r="H117" s="1157"/>
      <c r="I117" s="1157"/>
      <c r="J117" s="1157"/>
      <c r="K117" s="1156"/>
    </row>
    <row r="118" spans="1:11" ht="21" hidden="1" customHeight="1" x14ac:dyDescent="0.55000000000000004">
      <c r="A118" s="1156"/>
      <c r="B118" s="1159" t="s">
        <v>50</v>
      </c>
      <c r="C118" s="777"/>
      <c r="D118" s="1156"/>
      <c r="E118" s="1161" t="s">
        <v>20</v>
      </c>
      <c r="F118" s="29"/>
      <c r="G118" s="1161"/>
      <c r="H118" s="1156"/>
      <c r="I118" s="1156"/>
      <c r="J118" s="1156"/>
      <c r="K118" s="1156"/>
    </row>
    <row r="119" spans="1:11" ht="21" hidden="1" customHeight="1" x14ac:dyDescent="0.55000000000000004">
      <c r="A119" s="1162"/>
      <c r="B119" s="215"/>
      <c r="C119" s="215"/>
      <c r="D119" s="1162"/>
      <c r="E119" s="1223" t="s">
        <v>144</v>
      </c>
      <c r="F119" s="1223"/>
      <c r="G119" s="1223"/>
      <c r="H119" s="1223"/>
      <c r="I119" s="1223"/>
      <c r="J119" s="1163"/>
      <c r="K119" s="1163"/>
    </row>
    <row r="120" spans="1:11" ht="21" hidden="1" customHeight="1" x14ac:dyDescent="0.6">
      <c r="A120" s="1162"/>
      <c r="B120" s="1164"/>
      <c r="C120" s="1165"/>
      <c r="D120" s="1162"/>
      <c r="E120" s="1224" t="s">
        <v>49</v>
      </c>
      <c r="F120" s="1224"/>
      <c r="G120" s="1224"/>
      <c r="H120" s="1224"/>
      <c r="I120" s="1224"/>
      <c r="J120" s="1151"/>
      <c r="K120" s="1151"/>
    </row>
    <row r="121" spans="1:11" ht="21" hidden="1" customHeight="1" x14ac:dyDescent="0.25">
      <c r="A121" s="1162"/>
      <c r="B121" s="1166"/>
      <c r="C121" s="1165"/>
      <c r="D121" s="1162"/>
      <c r="E121" s="1225" t="s">
        <v>43</v>
      </c>
      <c r="F121" s="1225"/>
      <c r="G121" s="1225"/>
      <c r="H121" s="1225"/>
      <c r="I121" s="1225"/>
      <c r="J121" s="1162"/>
      <c r="K121" s="1162"/>
    </row>
    <row r="122" spans="1:11" ht="21" hidden="1" customHeight="1" x14ac:dyDescent="0.6">
      <c r="A122" s="30"/>
      <c r="B122" s="31" t="s">
        <v>268</v>
      </c>
      <c r="C122" s="1160"/>
      <c r="D122" s="1167"/>
      <c r="E122" s="1167"/>
      <c r="F122" s="30"/>
      <c r="G122" s="30"/>
      <c r="H122" s="30"/>
      <c r="I122" s="30"/>
      <c r="J122" s="33"/>
      <c r="K122" s="33"/>
    </row>
    <row r="123" spans="1:11" ht="21" hidden="1" customHeight="1" x14ac:dyDescent="0.6">
      <c r="A123" s="30"/>
      <c r="B123" s="1159" t="s">
        <v>237</v>
      </c>
      <c r="C123" s="1160"/>
      <c r="D123" s="30"/>
      <c r="E123" s="30"/>
      <c r="F123" s="30" t="s">
        <v>20</v>
      </c>
      <c r="G123" s="32"/>
      <c r="H123" s="30"/>
      <c r="I123" s="30"/>
      <c r="J123" s="33"/>
      <c r="K123" s="33"/>
    </row>
    <row r="124" spans="1:11" ht="21" hidden="1" customHeight="1" x14ac:dyDescent="0.6">
      <c r="A124" s="33"/>
      <c r="B124" s="809" t="s">
        <v>50</v>
      </c>
      <c r="C124" s="777"/>
      <c r="D124" s="33"/>
      <c r="E124" s="1219" t="s">
        <v>144</v>
      </c>
      <c r="F124" s="1219"/>
      <c r="G124" s="1219"/>
      <c r="H124" s="1219"/>
      <c r="I124" s="1219"/>
      <c r="J124" s="1219"/>
      <c r="K124" s="1219"/>
    </row>
    <row r="125" spans="1:11" ht="21" hidden="1" customHeight="1" x14ac:dyDescent="0.6">
      <c r="A125" s="33"/>
      <c r="B125" s="792"/>
      <c r="C125" s="777"/>
      <c r="D125" s="33"/>
      <c r="E125" s="1220" t="s">
        <v>49</v>
      </c>
      <c r="F125" s="1220"/>
      <c r="G125" s="1220"/>
      <c r="H125" s="1220"/>
      <c r="I125" s="1220"/>
      <c r="J125" s="1220"/>
      <c r="K125" s="1220"/>
    </row>
    <row r="126" spans="1:11" ht="21" hidden="1" customHeight="1" x14ac:dyDescent="0.6">
      <c r="A126" s="33"/>
      <c r="B126" s="792"/>
      <c r="C126" s="777"/>
      <c r="D126" s="33"/>
      <c r="E126" s="1220" t="s">
        <v>43</v>
      </c>
      <c r="F126" s="1220"/>
      <c r="G126" s="1220"/>
      <c r="H126" s="1220"/>
      <c r="I126" s="1220"/>
      <c r="J126" s="1220"/>
      <c r="K126" s="1220"/>
    </row>
    <row r="127" spans="1:11" ht="21" hidden="1" customHeight="1" x14ac:dyDescent="0.6">
      <c r="A127" s="33"/>
      <c r="B127" s="792"/>
      <c r="C127" s="777"/>
      <c r="E127" s="30"/>
      <c r="F127" s="809"/>
      <c r="G127" s="809"/>
      <c r="H127" s="809"/>
      <c r="I127" s="809"/>
      <c r="J127" s="809"/>
      <c r="K127" s="809"/>
    </row>
    <row r="128" spans="1:11" ht="21" hidden="1" customHeight="1" x14ac:dyDescent="0.6">
      <c r="A128" s="33"/>
      <c r="B128" s="792"/>
      <c r="C128" s="777"/>
      <c r="D128" s="33"/>
      <c r="E128" s="30"/>
      <c r="F128" s="809"/>
      <c r="G128" s="809"/>
      <c r="H128" s="809"/>
      <c r="I128" s="809"/>
      <c r="J128" s="809"/>
      <c r="K128" s="809"/>
    </row>
    <row r="129" spans="1:11" ht="21" x14ac:dyDescent="0.6">
      <c r="A129" s="33"/>
      <c r="B129" s="792"/>
      <c r="C129" s="777"/>
      <c r="D129" s="33"/>
      <c r="E129" s="30"/>
      <c r="F129" s="1221" t="s">
        <v>214</v>
      </c>
      <c r="G129" s="1221"/>
      <c r="H129" s="1221"/>
      <c r="I129" s="1221"/>
      <c r="J129" s="809"/>
      <c r="K129" s="809"/>
    </row>
    <row r="130" spans="1:11" ht="21" x14ac:dyDescent="0.6">
      <c r="A130" s="33"/>
      <c r="B130" s="792"/>
      <c r="C130" s="777"/>
      <c r="D130" s="33"/>
      <c r="E130" s="30"/>
      <c r="F130" s="135"/>
      <c r="G130" s="135"/>
      <c r="H130" s="135"/>
      <c r="I130" s="135"/>
      <c r="J130" s="809"/>
      <c r="K130" s="809"/>
    </row>
    <row r="131" spans="1:11" ht="24.6" x14ac:dyDescent="0.7">
      <c r="A131" s="90" t="s">
        <v>207</v>
      </c>
      <c r="B131" s="91"/>
      <c r="C131" s="779"/>
      <c r="D131" s="92"/>
      <c r="E131" s="135"/>
      <c r="F131" s="32" t="s">
        <v>20</v>
      </c>
      <c r="G131" s="31"/>
      <c r="H131" s="31"/>
      <c r="I131" s="95" t="s">
        <v>208</v>
      </c>
      <c r="J131" s="115"/>
      <c r="K131" s="115"/>
    </row>
    <row r="132" spans="1:11" ht="21" x14ac:dyDescent="0.6">
      <c r="A132" s="90" t="s">
        <v>277</v>
      </c>
      <c r="B132" s="91"/>
      <c r="C132" s="778"/>
      <c r="D132" s="33"/>
      <c r="E132" s="33"/>
      <c r="F132" s="94"/>
      <c r="G132" s="1220" t="s">
        <v>144</v>
      </c>
      <c r="H132" s="1220"/>
      <c r="I132" s="681" t="s">
        <v>278</v>
      </c>
      <c r="J132" s="33"/>
      <c r="K132" s="93"/>
    </row>
    <row r="133" spans="1:11" ht="21" x14ac:dyDescent="0.6">
      <c r="A133" s="90" t="s">
        <v>50</v>
      </c>
      <c r="B133" s="91"/>
      <c r="C133" s="778"/>
      <c r="D133" s="33"/>
      <c r="E133" s="1218" t="s">
        <v>49</v>
      </c>
      <c r="F133" s="1218"/>
      <c r="G133" s="1218"/>
      <c r="H133" s="1218"/>
      <c r="I133" s="1218"/>
      <c r="J133" s="1218"/>
      <c r="K133" s="793"/>
    </row>
  </sheetData>
  <sheetProtection algorithmName="SHA-512" hashValue="qxK+4JoYcgKjSK5G0Xsqk1Y0FinUZC4u69077LRmJhAS9xYm0SC3uhvVpiyeRPEdeeiLZhL7mUBr2be3wTxlLw==" saltValue="/3LYKxr5jf2FKrVx22ae6Q==" spinCount="100000" sheet="1" formatCells="0" formatColumns="0" insertColumns="0" insertRows="0" deleteColumns="0" deleteRows="0" sort="0"/>
  <mergeCells count="24">
    <mergeCell ref="A1:K1"/>
    <mergeCell ref="A2:K2"/>
    <mergeCell ref="A3:K3"/>
    <mergeCell ref="G4:H4"/>
    <mergeCell ref="I4:J4"/>
    <mergeCell ref="K4:K5"/>
    <mergeCell ref="A4:A5"/>
    <mergeCell ref="B4:B5"/>
    <mergeCell ref="D4:D5"/>
    <mergeCell ref="E4:F4"/>
    <mergeCell ref="E115:K115"/>
    <mergeCell ref="E119:I119"/>
    <mergeCell ref="E120:I120"/>
    <mergeCell ref="E121:I121"/>
    <mergeCell ref="E113:F113"/>
    <mergeCell ref="I113:J113"/>
    <mergeCell ref="E114:F114"/>
    <mergeCell ref="I114:J114"/>
    <mergeCell ref="E133:J133"/>
    <mergeCell ref="E124:K124"/>
    <mergeCell ref="E125:K125"/>
    <mergeCell ref="E126:K126"/>
    <mergeCell ref="F129:I129"/>
    <mergeCell ref="G132:H132"/>
  </mergeCells>
  <pageMargins left="0.70866141732283505" right="0.70866141732283505" top="0.74803149606299202" bottom="0.74803149606299202" header="0.31496062992126" footer="0.31496062992126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2C5CF-FA19-4AB7-9554-8E4504040C1A}">
  <dimension ref="A1:K430"/>
  <sheetViews>
    <sheetView zoomScale="86" zoomScaleNormal="86" workbookViewId="0">
      <selection activeCell="A340" sqref="A340:XFD407"/>
    </sheetView>
  </sheetViews>
  <sheetFormatPr defaultRowHeight="21" x14ac:dyDescent="0.6"/>
  <cols>
    <col min="1" max="1" width="6.3984375" style="2" customWidth="1"/>
    <col min="2" max="2" width="39.09765625" style="2" customWidth="1"/>
    <col min="3" max="3" width="28.5" style="4" bestFit="1" customWidth="1"/>
    <col min="4" max="4" width="12.19921875" style="4" customWidth="1"/>
    <col min="5" max="5" width="13" style="4" customWidth="1"/>
    <col min="6" max="6" width="8.8984375" style="4" customWidth="1"/>
    <col min="7" max="7" width="12.69921875" style="3" customWidth="1"/>
    <col min="8" max="8" width="11.19921875" style="3" hidden="1" customWidth="1"/>
    <col min="9" max="9" width="17.5" style="1" hidden="1" customWidth="1"/>
    <col min="10" max="10" width="12.8984375" style="2" customWidth="1"/>
    <col min="11" max="11" width="9.69921875" style="5" customWidth="1"/>
  </cols>
  <sheetData>
    <row r="1" spans="1:11" x14ac:dyDescent="0.6">
      <c r="A1" s="338"/>
      <c r="B1" s="339"/>
      <c r="C1" s="938"/>
      <c r="D1" s="939"/>
      <c r="E1" s="939"/>
      <c r="F1" s="939"/>
      <c r="G1" s="940"/>
      <c r="H1" s="940"/>
      <c r="I1" s="941"/>
      <c r="J1" s="1220" t="s">
        <v>229</v>
      </c>
      <c r="K1" s="1220"/>
    </row>
    <row r="2" spans="1:11" x14ac:dyDescent="0.6">
      <c r="A2" s="1243" t="s">
        <v>279</v>
      </c>
      <c r="B2" s="1243"/>
      <c r="C2" s="1243"/>
      <c r="D2" s="1243"/>
      <c r="E2" s="1243"/>
      <c r="F2" s="1243"/>
      <c r="G2" s="1243"/>
      <c r="H2" s="1243"/>
      <c r="I2" s="1243"/>
      <c r="J2" s="1243"/>
      <c r="K2" s="1243"/>
    </row>
    <row r="3" spans="1:11" x14ac:dyDescent="0.6">
      <c r="A3" s="1244" t="s">
        <v>0</v>
      </c>
      <c r="B3" s="1244"/>
      <c r="C3" s="1244"/>
      <c r="D3" s="1244"/>
      <c r="E3" s="1244"/>
      <c r="F3" s="1244"/>
      <c r="G3" s="1244"/>
      <c r="H3" s="1244"/>
      <c r="I3" s="1244"/>
      <c r="J3" s="1244"/>
      <c r="K3" s="1244"/>
    </row>
    <row r="4" spans="1:11" ht="18.75" customHeight="1" x14ac:dyDescent="0.6">
      <c r="A4" s="1245" t="str">
        <f>+[1]งบประจำและงบกลยุทธ์!A4</f>
        <v>ประจำเดือนพฤศจิกายน 2568</v>
      </c>
      <c r="B4" s="1245"/>
      <c r="C4" s="1245"/>
      <c r="D4" s="1245"/>
      <c r="E4" s="1245"/>
      <c r="F4" s="1245"/>
      <c r="G4" s="1245"/>
      <c r="H4" s="1245"/>
      <c r="I4" s="1245"/>
      <c r="J4" s="1245"/>
      <c r="K4" s="1245"/>
    </row>
    <row r="5" spans="1:11" x14ac:dyDescent="0.25">
      <c r="A5" s="1246" t="s">
        <v>22</v>
      </c>
      <c r="B5" s="1248" t="s">
        <v>23</v>
      </c>
      <c r="C5" s="1250" t="s">
        <v>36</v>
      </c>
      <c r="D5" s="1252" t="s">
        <v>21</v>
      </c>
      <c r="E5" s="1252" t="s">
        <v>3</v>
      </c>
      <c r="F5" s="1252" t="s">
        <v>37</v>
      </c>
      <c r="G5" s="1252" t="s">
        <v>24</v>
      </c>
      <c r="H5" s="898" t="s">
        <v>5</v>
      </c>
      <c r="I5" s="1248" t="s">
        <v>145</v>
      </c>
      <c r="J5" s="1254" t="s">
        <v>5</v>
      </c>
      <c r="K5" s="1256" t="s">
        <v>146</v>
      </c>
    </row>
    <row r="6" spans="1:11" x14ac:dyDescent="0.25">
      <c r="A6" s="1247"/>
      <c r="B6" s="1249"/>
      <c r="C6" s="1251"/>
      <c r="D6" s="1253"/>
      <c r="E6" s="1253"/>
      <c r="F6" s="1253"/>
      <c r="G6" s="1253"/>
      <c r="H6" s="899"/>
      <c r="I6" s="1249"/>
      <c r="J6" s="1255"/>
      <c r="K6" s="1256"/>
    </row>
    <row r="7" spans="1:11" x14ac:dyDescent="0.25">
      <c r="A7" s="340" t="str">
        <f>[1]ระบบการควบคุมฯ!A39</f>
        <v>ข</v>
      </c>
      <c r="B7" s="341" t="str">
        <f>[1]ระบบการควบคุมฯ!B39</f>
        <v xml:space="preserve">แผนงานยุทธศาสตร์พัฒนาคุณภาพการศึกษาและการเรียนรู้ </v>
      </c>
      <c r="C7" s="818"/>
      <c r="D7" s="342">
        <f>SUM(D8+D9)</f>
        <v>229000</v>
      </c>
      <c r="E7" s="342">
        <f t="shared" ref="E7:J7" si="0">SUM(E8+E9)</f>
        <v>99000</v>
      </c>
      <c r="F7" s="342">
        <f t="shared" si="0"/>
        <v>0</v>
      </c>
      <c r="G7" s="342">
        <f t="shared" si="0"/>
        <v>0</v>
      </c>
      <c r="H7" s="342">
        <f t="shared" si="0"/>
        <v>0</v>
      </c>
      <c r="I7" s="342">
        <f t="shared" si="0"/>
        <v>0</v>
      </c>
      <c r="J7" s="342">
        <f t="shared" si="0"/>
        <v>130000</v>
      </c>
      <c r="K7" s="343"/>
    </row>
    <row r="8" spans="1:11" x14ac:dyDescent="0.25">
      <c r="A8" s="819"/>
      <c r="B8" s="820" t="str">
        <f>+[1]ระบบการควบคุมฯ!B43</f>
        <v>ครุภัณฑ์ 6911310</v>
      </c>
      <c r="C8" s="821"/>
      <c r="D8" s="388">
        <f>+D12+D37+D44</f>
        <v>229000</v>
      </c>
      <c r="E8" s="388">
        <f t="shared" ref="E8:J8" si="1">+E12+E37+E44</f>
        <v>99000</v>
      </c>
      <c r="F8" s="388">
        <f t="shared" si="1"/>
        <v>0</v>
      </c>
      <c r="G8" s="388">
        <f t="shared" si="1"/>
        <v>0</v>
      </c>
      <c r="H8" s="388">
        <f t="shared" si="1"/>
        <v>0</v>
      </c>
      <c r="I8" s="388">
        <f t="shared" si="1"/>
        <v>0</v>
      </c>
      <c r="J8" s="388">
        <f t="shared" si="1"/>
        <v>130000</v>
      </c>
      <c r="K8" s="822">
        <f>+K37</f>
        <v>0</v>
      </c>
    </row>
    <row r="9" spans="1:11" ht="21" customHeight="1" x14ac:dyDescent="0.25">
      <c r="A9" s="819"/>
      <c r="B9" s="823" t="str">
        <f>+[1]ระบบการควบคุมฯ!B44</f>
        <v>สิ่งก่อสร้าง 6911320</v>
      </c>
      <c r="C9" s="821"/>
      <c r="D9" s="388">
        <f>+D16+D74</f>
        <v>0</v>
      </c>
      <c r="E9" s="388">
        <f t="shared" ref="E9:J9" si="2">+E16+E74</f>
        <v>0</v>
      </c>
      <c r="F9" s="388">
        <f t="shared" si="2"/>
        <v>0</v>
      </c>
      <c r="G9" s="388">
        <f t="shared" si="2"/>
        <v>0</v>
      </c>
      <c r="H9" s="388">
        <f t="shared" si="2"/>
        <v>0</v>
      </c>
      <c r="I9" s="388">
        <f t="shared" si="2"/>
        <v>0</v>
      </c>
      <c r="J9" s="388">
        <f t="shared" si="2"/>
        <v>0</v>
      </c>
      <c r="K9" s="822">
        <f>+K74+K128</f>
        <v>0</v>
      </c>
    </row>
    <row r="10" spans="1:11" ht="42" customHeight="1" x14ac:dyDescent="0.25">
      <c r="A10" s="348">
        <f>[1]ระบบการควบคุมฯ!A109</f>
        <v>3</v>
      </c>
      <c r="B10" s="349" t="str">
        <f>[1]ระบบการควบคุมฯ!B109</f>
        <v>โครงการขับเคลื่อนการพัฒนาการศึกษาที่ยั่งยืน</v>
      </c>
      <c r="C10" s="824"/>
      <c r="D10" s="350">
        <f>D11</f>
        <v>200000</v>
      </c>
      <c r="E10" s="350">
        <f t="shared" ref="E10:J10" si="3">E11</f>
        <v>99000</v>
      </c>
      <c r="F10" s="350">
        <f t="shared" si="3"/>
        <v>0</v>
      </c>
      <c r="G10" s="350">
        <f t="shared" si="3"/>
        <v>0</v>
      </c>
      <c r="H10" s="350">
        <f t="shared" si="3"/>
        <v>0</v>
      </c>
      <c r="I10" s="350">
        <f t="shared" si="3"/>
        <v>0</v>
      </c>
      <c r="J10" s="350">
        <f t="shared" si="3"/>
        <v>101000</v>
      </c>
      <c r="K10" s="351"/>
    </row>
    <row r="11" spans="1:11" ht="21" customHeight="1" x14ac:dyDescent="0.25">
      <c r="A11" s="352">
        <f>+[1]ระบบการควบคุมฯ!A129</f>
        <v>3.3</v>
      </c>
      <c r="B11" s="353" t="str">
        <f>+[1]ระบบการควบคุมฯ!B129</f>
        <v>กิจกรรมการยกระดับคุณภาพด้านวิทยาศาสตร์ศึกษาเพื่อความเป็นเลิศ</v>
      </c>
      <c r="C11" s="825" t="str">
        <f>+[1]ระบบการควบคุมฯ!C129</f>
        <v>20004 69 00093 00000</v>
      </c>
      <c r="D11" s="354">
        <f>D12+D16</f>
        <v>200000</v>
      </c>
      <c r="E11" s="354">
        <f t="shared" ref="E11:J11" si="4">E12+E16</f>
        <v>99000</v>
      </c>
      <c r="F11" s="354">
        <f t="shared" si="4"/>
        <v>0</v>
      </c>
      <c r="G11" s="354">
        <f t="shared" si="4"/>
        <v>0</v>
      </c>
      <c r="H11" s="354">
        <f t="shared" si="4"/>
        <v>0</v>
      </c>
      <c r="I11" s="354">
        <f t="shared" si="4"/>
        <v>0</v>
      </c>
      <c r="J11" s="354">
        <f t="shared" si="4"/>
        <v>101000</v>
      </c>
      <c r="K11" s="355"/>
    </row>
    <row r="12" spans="1:11" ht="21" customHeight="1" x14ac:dyDescent="0.25">
      <c r="A12" s="819"/>
      <c r="B12" s="826" t="str">
        <f>+[1]ระบบการควบคุมฯ!B138</f>
        <v>งบลงทุน 6911310</v>
      </c>
      <c r="C12" s="821"/>
      <c r="D12" s="388">
        <f>SUM(D13:D15)</f>
        <v>200000</v>
      </c>
      <c r="E12" s="388">
        <f t="shared" ref="E12:J12" si="5">SUM(E13:E15)</f>
        <v>99000</v>
      </c>
      <c r="F12" s="388">
        <f t="shared" si="5"/>
        <v>0</v>
      </c>
      <c r="G12" s="388">
        <f t="shared" si="5"/>
        <v>0</v>
      </c>
      <c r="H12" s="388">
        <f t="shared" si="5"/>
        <v>0</v>
      </c>
      <c r="I12" s="388">
        <f t="shared" si="5"/>
        <v>0</v>
      </c>
      <c r="J12" s="388">
        <f t="shared" si="5"/>
        <v>101000</v>
      </c>
      <c r="K12" s="827"/>
    </row>
    <row r="13" spans="1:11" ht="21" customHeight="1" x14ac:dyDescent="0.25">
      <c r="A13" s="828" t="str">
        <f>+[1]ระบบการควบคุมฯ!A139</f>
        <v>3.3.1.1</v>
      </c>
      <c r="B13" s="359" t="str">
        <f>+[1]ระบบการควบคุมฯ!B139</f>
        <v xml:space="preserve">ครุภัณฑ์ห้องปฏิบัติการวิทยาศาสตร์                </v>
      </c>
      <c r="C13" s="829" t="str">
        <f>+[1]ระบบการควบคุมฯ!C139</f>
        <v>ศธ 04002/ว47614 ลว.  31 ตค 68 โอนครั้งที่ 23</v>
      </c>
      <c r="D13" s="360"/>
      <c r="E13" s="360"/>
      <c r="F13" s="360"/>
      <c r="G13" s="360"/>
      <c r="H13" s="360"/>
      <c r="I13" s="360"/>
      <c r="J13" s="360"/>
      <c r="K13" s="361"/>
    </row>
    <row r="14" spans="1:11" ht="21" customHeight="1" x14ac:dyDescent="0.6">
      <c r="A14" s="38" t="str">
        <f>+[1]ระบบการควบคุมฯ!A140</f>
        <v>1)</v>
      </c>
      <c r="B14" s="362" t="str">
        <f>+[1]ระบบการควบคุมฯ!B140</f>
        <v xml:space="preserve"> โรงเรียนวัดมูลจินดาราม</v>
      </c>
      <c r="C14" s="815" t="str">
        <f>+[1]ระบบการควบคุมฯ!C140</f>
        <v>20004 33006300 3110187</v>
      </c>
      <c r="D14" s="363">
        <f>+[1]ระบบการควบคุมฯ!F140</f>
        <v>100000</v>
      </c>
      <c r="E14" s="363">
        <f>+[1]ระบบการควบคุมฯ!G140+[1]ระบบการควบคุมฯ!H140</f>
        <v>0</v>
      </c>
      <c r="F14" s="363">
        <f>+[1]ระบบการควบคุมฯ!I140+[1]ระบบการควบคุมฯ!J140</f>
        <v>0</v>
      </c>
      <c r="G14" s="363">
        <f>+[1]ระบบการควบคุมฯ!K140+[1]ระบบการควบคุมฯ!L140</f>
        <v>0</v>
      </c>
      <c r="H14" s="363"/>
      <c r="I14" s="363"/>
      <c r="J14" s="363">
        <f>+D14-E14-F14-G14</f>
        <v>100000</v>
      </c>
      <c r="K14" s="364"/>
    </row>
    <row r="15" spans="1:11" x14ac:dyDescent="0.6">
      <c r="A15" s="38" t="str">
        <f>+[1]ระบบการควบคุมฯ!A141</f>
        <v>2)</v>
      </c>
      <c r="B15" s="362" t="str">
        <f>+[1]ระบบการควบคุมฯ!B141</f>
        <v xml:space="preserve"> โรงเรียนชุมชนบึงบา</v>
      </c>
      <c r="C15" s="815" t="str">
        <f>+[1]ระบบการควบคุมฯ!C141</f>
        <v>20004 33006300 3110188</v>
      </c>
      <c r="D15" s="363">
        <f>+[1]ระบบการควบคุมฯ!F141</f>
        <v>100000</v>
      </c>
      <c r="E15" s="363">
        <f>+[1]ระบบการควบคุมฯ!G141+[1]ระบบการควบคุมฯ!H141</f>
        <v>99000</v>
      </c>
      <c r="F15" s="363">
        <f>+[1]ระบบการควบคุมฯ!I141+[1]ระบบการควบคุมฯ!J141</f>
        <v>0</v>
      </c>
      <c r="G15" s="363">
        <f>+[1]ระบบการควบคุมฯ!K141+[1]ระบบการควบคุมฯ!L141</f>
        <v>0</v>
      </c>
      <c r="H15" s="363"/>
      <c r="I15" s="363"/>
      <c r="J15" s="363">
        <f>+D15-E15-F15-G15</f>
        <v>1000</v>
      </c>
      <c r="K15" s="364"/>
    </row>
    <row r="16" spans="1:11" ht="42" hidden="1" customHeight="1" x14ac:dyDescent="0.6">
      <c r="A16" s="794"/>
      <c r="B16" s="356" t="s">
        <v>280</v>
      </c>
      <c r="C16" s="830"/>
      <c r="D16" s="345">
        <f>+D18</f>
        <v>0</v>
      </c>
      <c r="E16" s="345">
        <f t="shared" ref="E16:J16" si="6">+E18</f>
        <v>0</v>
      </c>
      <c r="F16" s="345">
        <f t="shared" si="6"/>
        <v>0</v>
      </c>
      <c r="G16" s="345">
        <f t="shared" si="6"/>
        <v>0</v>
      </c>
      <c r="H16" s="345">
        <f t="shared" si="6"/>
        <v>0</v>
      </c>
      <c r="I16" s="345">
        <f t="shared" si="6"/>
        <v>0</v>
      </c>
      <c r="J16" s="345">
        <f t="shared" si="6"/>
        <v>0</v>
      </c>
      <c r="K16" s="357"/>
    </row>
    <row r="17" spans="1:11" ht="40.799999999999997" hidden="1" x14ac:dyDescent="0.25">
      <c r="A17" s="358" t="str">
        <f>+[1]ระบบการควบคุมฯ!A144</f>
        <v>3.3.2</v>
      </c>
      <c r="B17" s="359" t="str">
        <f>+[1]ระบบการควบคุมฯ!B144</f>
        <v>ปรับปรุงซ่อมแซมห้องปฏิบัติการวิทยาศาสตร์</v>
      </c>
      <c r="C17" s="829" t="str">
        <f>+[1]ระบบการควบคุมฯ!C144</f>
        <v>ศธ 04002/ว47614 ลว.  31 ตค 68 โอนครั้งที่ 23</v>
      </c>
      <c r="D17" s="365"/>
      <c r="E17" s="365"/>
      <c r="F17" s="365"/>
      <c r="G17" s="365"/>
      <c r="H17" s="365"/>
      <c r="I17" s="365"/>
      <c r="J17" s="365"/>
      <c r="K17" s="361"/>
    </row>
    <row r="18" spans="1:11" ht="21" hidden="1" customHeight="1" x14ac:dyDescent="0.6">
      <c r="A18" s="38" t="str">
        <f>+[1]ระบบการควบคุมฯ!A145</f>
        <v>1)</v>
      </c>
      <c r="B18" s="362" t="str">
        <f>+[1]ระบบการควบคุมฯ!B145</f>
        <v xml:space="preserve"> โรงเรียนวัดเขียนเขต </v>
      </c>
      <c r="C18" s="815" t="str">
        <f>+[1]ระบบการควบคุมฯ!C145</f>
        <v>20004 33006300 3110064</v>
      </c>
      <c r="D18" s="366">
        <f>+[1]ระบบการควบคุมฯ!F144</f>
        <v>0</v>
      </c>
      <c r="E18" s="366">
        <f>+[1]ระบบการควบคุมฯ!G144+[1]ระบบการควบคุมฯ!H144</f>
        <v>0</v>
      </c>
      <c r="F18" s="366">
        <f>+[1]ระบบการควบคุมฯ!I144+[1]ระบบการควบคุมฯ!J144</f>
        <v>0</v>
      </c>
      <c r="G18" s="366">
        <f>+[1]ระบบการควบคุมฯ!K144+[1]ระบบการควบคุมฯ!L144</f>
        <v>0</v>
      </c>
      <c r="H18" s="366"/>
      <c r="I18" s="366"/>
      <c r="J18" s="366">
        <f>+D18-E18-F18-G18</f>
        <v>0</v>
      </c>
      <c r="K18" s="364"/>
    </row>
    <row r="19" spans="1:11" ht="63" hidden="1" customHeight="1" x14ac:dyDescent="0.6">
      <c r="A19" s="38"/>
      <c r="B19" s="362"/>
      <c r="C19" s="815"/>
      <c r="D19" s="363"/>
      <c r="E19" s="363"/>
      <c r="F19" s="363"/>
      <c r="G19" s="363"/>
      <c r="H19" s="363"/>
      <c r="I19" s="363"/>
      <c r="J19" s="363"/>
      <c r="K19" s="364"/>
    </row>
    <row r="20" spans="1:11" ht="42" hidden="1" customHeight="1" x14ac:dyDescent="0.6">
      <c r="A20" s="38"/>
      <c r="B20" s="362"/>
      <c r="C20" s="815"/>
      <c r="D20" s="363"/>
      <c r="E20" s="363"/>
      <c r="F20" s="363"/>
      <c r="G20" s="363"/>
      <c r="H20" s="363"/>
      <c r="I20" s="363"/>
      <c r="J20" s="363"/>
      <c r="K20" s="364"/>
    </row>
    <row r="21" spans="1:11" ht="42" hidden="1" customHeight="1" x14ac:dyDescent="0.25">
      <c r="A21" s="367" t="e">
        <f>+[1]ระบบการควบคุมฯ!#REF!</f>
        <v>#REF!</v>
      </c>
      <c r="B21" s="368" t="e">
        <f>+[1]ระบบการควบคุมฯ!#REF!</f>
        <v>#REF!</v>
      </c>
      <c r="C21" s="831" t="e">
        <f>+[1]ระบบการควบคุมฯ!#REF!</f>
        <v>#REF!</v>
      </c>
      <c r="D21" s="369">
        <f>+D22</f>
        <v>0</v>
      </c>
      <c r="E21" s="369">
        <f t="shared" ref="E21:J21" si="7">+E22</f>
        <v>0</v>
      </c>
      <c r="F21" s="369">
        <f t="shared" si="7"/>
        <v>0</v>
      </c>
      <c r="G21" s="369">
        <f t="shared" si="7"/>
        <v>0</v>
      </c>
      <c r="H21" s="369">
        <f t="shared" si="7"/>
        <v>0</v>
      </c>
      <c r="I21" s="369" t="str">
        <f t="shared" si="7"/>
        <v xml:space="preserve">ครั้งที่ 201 </v>
      </c>
      <c r="J21" s="369">
        <f t="shared" si="7"/>
        <v>0</v>
      </c>
      <c r="K21" s="370"/>
    </row>
    <row r="22" spans="1:11" ht="21" hidden="1" customHeight="1" x14ac:dyDescent="0.6">
      <c r="A22" s="371" t="str">
        <f>+[1]ระบบการควบคุมฯ!A174</f>
        <v>1)</v>
      </c>
      <c r="B22" s="372" t="e">
        <f>+[1]ระบบการควบคุมฯ!#REF!</f>
        <v>#REF!</v>
      </c>
      <c r="C22" s="832" t="str">
        <f>+[1]ระบบการควบคุมฯ!C174</f>
        <v>20004 31006100 3110010</v>
      </c>
      <c r="D22" s="373"/>
      <c r="E22" s="373"/>
      <c r="F22" s="373"/>
      <c r="G22" s="374"/>
      <c r="H22" s="375"/>
      <c r="I22" s="376" t="s">
        <v>147</v>
      </c>
      <c r="J22" s="377">
        <f>D22-E22-F22-G22</f>
        <v>0</v>
      </c>
      <c r="K22" s="378"/>
    </row>
    <row r="23" spans="1:11" ht="42" hidden="1" customHeight="1" x14ac:dyDescent="0.6">
      <c r="A23" s="379"/>
      <c r="B23" s="372" t="e">
        <f>+[1]ระบบการควบคุมฯ!#REF!</f>
        <v>#REF!</v>
      </c>
      <c r="C23" s="832" t="e">
        <f>+[1]ระบบการควบคุมฯ!#REF!</f>
        <v>#REF!</v>
      </c>
      <c r="D23" s="380"/>
      <c r="E23" s="380"/>
      <c r="F23" s="380"/>
      <c r="G23" s="381"/>
      <c r="H23" s="382"/>
      <c r="I23" s="383"/>
      <c r="J23" s="384"/>
      <c r="K23" s="385"/>
    </row>
    <row r="24" spans="1:11" ht="63" hidden="1" customHeight="1" x14ac:dyDescent="0.25">
      <c r="A24" s="367" t="str">
        <f>+[1]ระบบการควบคุมฯ!A175</f>
        <v>3.6.2.2</v>
      </c>
      <c r="B24" s="368" t="str">
        <f>+[1]ระบบการควบคุมฯ!B175</f>
        <v xml:space="preserve">เครื่องปรับอากาศแบบติดผนัง (ระบบ INVERTER) ขนาด 18,000 บีทียู       </v>
      </c>
      <c r="C24" s="831" t="str">
        <f>+[1]ระบบการควบคุมฯ!C175</f>
        <v>20005 31006100 3110011</v>
      </c>
      <c r="D24" s="369"/>
      <c r="E24" s="369"/>
      <c r="F24" s="369"/>
      <c r="G24" s="369"/>
      <c r="H24" s="369"/>
      <c r="I24" s="369"/>
      <c r="J24" s="386"/>
      <c r="K24" s="370"/>
    </row>
    <row r="25" spans="1:11" ht="21" hidden="1" customHeight="1" x14ac:dyDescent="0.6">
      <c r="A25" s="371" t="str">
        <f>+[1]ระบบการควบคุมฯ!A176</f>
        <v>2)</v>
      </c>
      <c r="B25" s="372" t="str">
        <f>+[1]ระบบการควบคุมฯ!B176</f>
        <v>สพป.ปท.2</v>
      </c>
      <c r="C25" s="832" t="str">
        <f>+[1]ระบบการควบคุมฯ!C176</f>
        <v>20005 31006100 3110011</v>
      </c>
      <c r="D25" s="373">
        <f>+[1]ระบบการควบคุมฯ!F176</f>
        <v>0</v>
      </c>
      <c r="E25" s="373">
        <f>+[1]ระบบการควบคุมฯ!G176+[1]ระบบการควบคุมฯ!H176</f>
        <v>0</v>
      </c>
      <c r="F25" s="373">
        <f>+[1]ระบบการควบคุมฯ!I176+[1]ระบบการควบคุมฯ!J176</f>
        <v>0</v>
      </c>
      <c r="G25" s="374">
        <f>+[1]ระบบการควบคุมฯ!K176+[1]ระบบการควบคุมฯ!L176</f>
        <v>0</v>
      </c>
      <c r="H25" s="375"/>
      <c r="I25" s="376" t="s">
        <v>148</v>
      </c>
      <c r="J25" s="377">
        <f>D25-E25-F25-G25</f>
        <v>0</v>
      </c>
      <c r="K25" s="378"/>
    </row>
    <row r="26" spans="1:11" ht="63" hidden="1" customHeight="1" x14ac:dyDescent="0.25">
      <c r="A26" s="367" t="str">
        <f>+[1]ระบบการควบคุมฯ!A177</f>
        <v>3.6.2.3</v>
      </c>
      <c r="B26" s="368" t="str">
        <f>+[1]ระบบการควบคุมฯ!B177</f>
        <v xml:space="preserve">โพเดียม </v>
      </c>
      <c r="C26" s="831" t="str">
        <f>+[1]ระบบการควบคุมฯ!C177</f>
        <v>20008 31006100 3110014</v>
      </c>
      <c r="D26" s="369"/>
      <c r="E26" s="369"/>
      <c r="F26" s="369"/>
      <c r="G26" s="369"/>
      <c r="H26" s="369"/>
      <c r="I26" s="369"/>
      <c r="J26" s="386"/>
      <c r="K26" s="370"/>
    </row>
    <row r="27" spans="1:11" ht="40.799999999999997" hidden="1" customHeight="1" x14ac:dyDescent="0.6">
      <c r="A27" s="371" t="str">
        <f>+[1]ระบบการควบคุมฯ!A178</f>
        <v>3)</v>
      </c>
      <c r="B27" s="372" t="str">
        <f>+[1]ระบบการควบคุมฯ!B178</f>
        <v>สพป.ปท.2</v>
      </c>
      <c r="C27" s="832" t="str">
        <f>+[1]ระบบการควบคุมฯ!C178</f>
        <v>20008 31006100 3110014</v>
      </c>
      <c r="D27" s="373">
        <f>+[1]ระบบการควบคุมฯ!F178</f>
        <v>0</v>
      </c>
      <c r="E27" s="373">
        <f>+[1]ระบบการควบคุมฯ!G178+[1]ระบบการควบคุมฯ!H178</f>
        <v>0</v>
      </c>
      <c r="F27" s="373">
        <f>+[1]ระบบการควบคุมฯ!I178+[1]ระบบการควบคุมฯ!J178</f>
        <v>0</v>
      </c>
      <c r="G27" s="374">
        <f>+[1]ระบบการควบคุมฯ!K178+[1]ระบบการควบคุมฯ!L178</f>
        <v>0</v>
      </c>
      <c r="H27" s="375"/>
      <c r="I27" s="376" t="s">
        <v>149</v>
      </c>
      <c r="J27" s="377">
        <f>D27-E27-F27-G27</f>
        <v>0</v>
      </c>
      <c r="K27" s="378"/>
    </row>
    <row r="28" spans="1:11" ht="42" hidden="1" customHeight="1" x14ac:dyDescent="0.25">
      <c r="A28" s="166">
        <f>+[1]ระบบการควบคุมฯ!A179</f>
        <v>0</v>
      </c>
      <c r="B28" s="387" t="str">
        <f>+[1]ระบบการควบคุมฯ!B179</f>
        <v>ครุภัณฑ์โฆษณาและเผยแพร่ 120601</v>
      </c>
      <c r="C28" s="833" t="str">
        <f>+[1]ระบบการควบคุมฯ!C179</f>
        <v>โอนเปลี่ยนแปลงครั้งที่ 1/66 บท.กลุ่มนโยบายและแผน  ที่ ศธ 04087/1957 ลว. 28 กย 66</v>
      </c>
      <c r="D28" s="388">
        <f>SUM(D30:D34)</f>
        <v>0</v>
      </c>
      <c r="E28" s="388">
        <f t="shared" ref="E28:J28" si="8">SUM(E30:E34)</f>
        <v>0</v>
      </c>
      <c r="F28" s="388">
        <f t="shared" si="8"/>
        <v>0</v>
      </c>
      <c r="G28" s="388">
        <f t="shared" si="8"/>
        <v>0</v>
      </c>
      <c r="H28" s="388">
        <f t="shared" si="8"/>
        <v>0</v>
      </c>
      <c r="I28" s="388">
        <f t="shared" si="8"/>
        <v>0</v>
      </c>
      <c r="J28" s="388">
        <f t="shared" si="8"/>
        <v>0</v>
      </c>
      <c r="K28" s="389"/>
    </row>
    <row r="29" spans="1:11" ht="56.25" hidden="1" customHeight="1" x14ac:dyDescent="0.25">
      <c r="A29" s="367" t="str">
        <f>+[1]ระบบการควบคุมฯ!A180</f>
        <v>3.6.2.4</v>
      </c>
      <c r="B29" s="368" t="str">
        <f>+[1]ระบบการควบคุมฯ!B180</f>
        <v xml:space="preserve">โทรทัศน์สีแอล อี ดี (LED TV) แบบ Smart TV ระดับความละเอียดจอภาพ 3840 x 2160 พิกเซล ขนาด 75 นิ้ว </v>
      </c>
      <c r="C29" s="831" t="str">
        <f>+[1]ระบบการควบคุมฯ!C180</f>
        <v>20007 31006100 3110012</v>
      </c>
      <c r="D29" s="369"/>
      <c r="E29" s="369"/>
      <c r="F29" s="369"/>
      <c r="G29" s="369"/>
      <c r="H29" s="369"/>
      <c r="I29" s="369"/>
      <c r="J29" s="386"/>
      <c r="K29" s="370"/>
    </row>
    <row r="30" spans="1:11" ht="42" hidden="1" customHeight="1" x14ac:dyDescent="0.6">
      <c r="A30" s="371" t="str">
        <f>+[1]ระบบการควบคุมฯ!A181</f>
        <v>1)</v>
      </c>
      <c r="B30" s="372" t="str">
        <f>+[1]ระบบการควบคุมฯ!B181</f>
        <v>สพป.ปท.2</v>
      </c>
      <c r="C30" s="832" t="str">
        <f>+C29</f>
        <v>20007 31006100 3110012</v>
      </c>
      <c r="D30" s="373">
        <f>+[1]ระบบการควบคุมฯ!F181</f>
        <v>0</v>
      </c>
      <c r="E30" s="373">
        <f>+[1]ระบบการควบคุมฯ!G181+[1]ระบบการควบคุมฯ!H181</f>
        <v>0</v>
      </c>
      <c r="F30" s="373">
        <f>+[1]ระบบการควบคุมฯ!I181+[1]ระบบการควบคุมฯ!J181</f>
        <v>0</v>
      </c>
      <c r="G30" s="374">
        <f>+[1]ระบบการควบคุมฯ!K181+[1]ระบบการควบคุมฯ!L181</f>
        <v>0</v>
      </c>
      <c r="H30" s="375"/>
      <c r="I30" s="376" t="s">
        <v>147</v>
      </c>
      <c r="J30" s="377">
        <f>D30-E30-F30-G30</f>
        <v>0</v>
      </c>
      <c r="K30" s="378"/>
    </row>
    <row r="31" spans="1:11" ht="42" hidden="1" customHeight="1" x14ac:dyDescent="0.25">
      <c r="A31" s="367" t="str">
        <f>+[1]ระบบการควบคุมฯ!A182</f>
        <v>3.6.2.5</v>
      </c>
      <c r="B31" s="368" t="str">
        <f>+[1]ระบบการควบคุมฯ!B182</f>
        <v xml:space="preserve">ไมโครโฟนไร้สาย </v>
      </c>
      <c r="C31" s="831" t="str">
        <f>+[1]ระบบการควบคุมฯ!C182</f>
        <v>20008 31006100 3110013</v>
      </c>
      <c r="D31" s="369"/>
      <c r="E31" s="369"/>
      <c r="F31" s="369"/>
      <c r="G31" s="369"/>
      <c r="H31" s="369"/>
      <c r="I31" s="369"/>
      <c r="J31" s="386"/>
      <c r="K31" s="370"/>
    </row>
    <row r="32" spans="1:11" ht="63" hidden="1" customHeight="1" x14ac:dyDescent="0.6">
      <c r="A32" s="371" t="str">
        <f>+[1]ระบบการควบคุมฯ!A183</f>
        <v>2)</v>
      </c>
      <c r="B32" s="372" t="str">
        <f>+[1]ระบบการควบคุมฯ!B183</f>
        <v>สพป.ปท.2</v>
      </c>
      <c r="C32" s="832" t="str">
        <f>+C31</f>
        <v>20008 31006100 3110013</v>
      </c>
      <c r="D32" s="373">
        <f>+[1]ระบบการควบคุมฯ!F183</f>
        <v>0</v>
      </c>
      <c r="E32" s="373">
        <f>+[1]ระบบการควบคุมฯ!G183+[1]ระบบการควบคุมฯ!H183</f>
        <v>0</v>
      </c>
      <c r="F32" s="373">
        <f>+[1]ระบบการควบคุมฯ!I183+[1]ระบบการควบคุมฯ!J183</f>
        <v>0</v>
      </c>
      <c r="G32" s="374">
        <f>+[1]ระบบการควบคุมฯ!K183+[1]ระบบการควบคุมฯ!L183</f>
        <v>0</v>
      </c>
      <c r="H32" s="375"/>
      <c r="I32" s="376" t="s">
        <v>148</v>
      </c>
      <c r="J32" s="377">
        <f>D32-E32-F32-G32</f>
        <v>0</v>
      </c>
      <c r="K32" s="378"/>
    </row>
    <row r="33" spans="1:11" ht="42" hidden="1" customHeight="1" x14ac:dyDescent="0.25">
      <c r="A33" s="367" t="str">
        <f>+[1]ระบบการควบคุมฯ!A184</f>
        <v>3.6.2.6</v>
      </c>
      <c r="B33" s="368" t="str">
        <f>+[1]ระบบการควบคุมฯ!B184</f>
        <v xml:space="preserve">เครื่องมัลติมีเดีย โปรเจคเตอร์ ระดับ XGA ขนาด 5000 ANSI Lumens  </v>
      </c>
      <c r="C33" s="831" t="str">
        <f>+[1]ระบบการควบคุมฯ!C184</f>
        <v>20009 31006100 3110015</v>
      </c>
      <c r="D33" s="369"/>
      <c r="E33" s="369"/>
      <c r="F33" s="369"/>
      <c r="G33" s="369"/>
      <c r="H33" s="369"/>
      <c r="I33" s="369"/>
      <c r="J33" s="386"/>
      <c r="K33" s="370"/>
    </row>
    <row r="34" spans="1:11" hidden="1" x14ac:dyDescent="0.6">
      <c r="A34" s="371" t="str">
        <f>+[1]ระบบการควบคุมฯ!A185</f>
        <v>3)</v>
      </c>
      <c r="B34" s="372" t="str">
        <f>+[1]ระบบการควบคุมฯ!B185</f>
        <v>สพป.ปท.2</v>
      </c>
      <c r="C34" s="832" t="str">
        <f>+C33</f>
        <v>20009 31006100 3110015</v>
      </c>
      <c r="D34" s="373">
        <f>+[1]ระบบการควบคุมฯ!F185</f>
        <v>0</v>
      </c>
      <c r="E34" s="373">
        <f>+[1]ระบบการควบคุมฯ!G185+[1]ระบบการควบคุมฯ!H185</f>
        <v>0</v>
      </c>
      <c r="F34" s="373">
        <f>+[1]ระบบการควบคุมฯ!I185+[1]ระบบการควบคุมฯ!J185</f>
        <v>0</v>
      </c>
      <c r="G34" s="374">
        <f>+[1]ระบบการควบคุมฯ!K185+[1]ระบบการควบคุมฯ!L185</f>
        <v>0</v>
      </c>
      <c r="H34" s="375"/>
      <c r="I34" s="376" t="s">
        <v>149</v>
      </c>
      <c r="J34" s="377">
        <f>D34-E34-F34-G34</f>
        <v>0</v>
      </c>
      <c r="K34" s="378"/>
    </row>
    <row r="35" spans="1:11" ht="42" hidden="1" customHeight="1" x14ac:dyDescent="0.6">
      <c r="A35" s="942">
        <f>[1]ระบบการควบคุมฯ!A281</f>
        <v>5</v>
      </c>
      <c r="B35" s="390" t="str">
        <f>[1]ระบบการควบคุมฯ!B281</f>
        <v>โครงการโรงเรียนคุณภาพ</v>
      </c>
      <c r="C35" s="834" t="str">
        <f>+[1]ระบบการควบคุมฯ!C281</f>
        <v>20004 3300 B800</v>
      </c>
      <c r="D35" s="391">
        <f>+D36+D43+D73+D118</f>
        <v>29000</v>
      </c>
      <c r="E35" s="391">
        <f t="shared" ref="E35:J35" si="9">+E36+E43+E73+E118</f>
        <v>0</v>
      </c>
      <c r="F35" s="391">
        <f t="shared" si="9"/>
        <v>0</v>
      </c>
      <c r="G35" s="391">
        <f t="shared" si="9"/>
        <v>0</v>
      </c>
      <c r="H35" s="391">
        <f t="shared" si="9"/>
        <v>0</v>
      </c>
      <c r="I35" s="391">
        <f t="shared" si="9"/>
        <v>0</v>
      </c>
      <c r="J35" s="391">
        <f t="shared" si="9"/>
        <v>29000</v>
      </c>
      <c r="K35" s="392"/>
    </row>
    <row r="36" spans="1:11" ht="42" hidden="1" customHeight="1" x14ac:dyDescent="0.25">
      <c r="A36" s="943">
        <f>[1]ระบบการควบคุมฯ!A299</f>
        <v>5.2</v>
      </c>
      <c r="B36" s="581" t="str">
        <f>[1]ระบบการควบคุมฯ!B299</f>
        <v>กิจกรรมการยกระดับคุณภาพการศึกษาเพื่อขับเคลื่อนโรงเรียนคุณภาพ</v>
      </c>
      <c r="C36" s="835" t="str">
        <f>+[1]ระบบการควบคุมฯ!C299</f>
        <v>20004 69 00133 00000</v>
      </c>
      <c r="D36" s="394">
        <f>+D37</f>
        <v>29000</v>
      </c>
      <c r="E36" s="394">
        <f t="shared" ref="E36:J37" si="10">+E37</f>
        <v>0</v>
      </c>
      <c r="F36" s="394">
        <f t="shared" si="10"/>
        <v>0</v>
      </c>
      <c r="G36" s="394">
        <f t="shared" si="10"/>
        <v>0</v>
      </c>
      <c r="H36" s="394">
        <f t="shared" si="10"/>
        <v>0</v>
      </c>
      <c r="I36" s="394">
        <f t="shared" si="10"/>
        <v>0</v>
      </c>
      <c r="J36" s="394">
        <f t="shared" si="10"/>
        <v>29000</v>
      </c>
      <c r="K36" s="395"/>
    </row>
    <row r="37" spans="1:11" hidden="1" x14ac:dyDescent="0.6">
      <c r="A37" s="794"/>
      <c r="B37" s="344" t="str">
        <f>[1]ระบบการควบคุมฯ!B320</f>
        <v>ถังน้ำ แบบสเตนเลส ขนาดความจุ 2,000 ลิตร โรงเรียนวัดลาดสนุ่น</v>
      </c>
      <c r="C37" s="830"/>
      <c r="D37" s="345">
        <f>+D38</f>
        <v>29000</v>
      </c>
      <c r="E37" s="345">
        <f t="shared" si="10"/>
        <v>0</v>
      </c>
      <c r="F37" s="345">
        <f t="shared" si="10"/>
        <v>0</v>
      </c>
      <c r="G37" s="345">
        <f t="shared" si="10"/>
        <v>0</v>
      </c>
      <c r="H37" s="345">
        <f t="shared" si="10"/>
        <v>0</v>
      </c>
      <c r="I37" s="345">
        <f t="shared" si="10"/>
        <v>0</v>
      </c>
      <c r="J37" s="345">
        <f t="shared" si="10"/>
        <v>29000</v>
      </c>
      <c r="K37" s="396"/>
    </row>
    <row r="38" spans="1:11" ht="55.95" hidden="1" customHeight="1" x14ac:dyDescent="0.6">
      <c r="A38" s="397"/>
      <c r="B38" s="398" t="str">
        <f>+[1]ระบบการควบคุมฯ!B301</f>
        <v>ครุภัณฑ์  สำนักงาน 120611</v>
      </c>
      <c r="C38" s="836"/>
      <c r="D38" s="399">
        <f>+D39+D41</f>
        <v>29000</v>
      </c>
      <c r="E38" s="399">
        <f t="shared" ref="E38:J38" si="11">+E39+E41</f>
        <v>0</v>
      </c>
      <c r="F38" s="399">
        <f t="shared" si="11"/>
        <v>0</v>
      </c>
      <c r="G38" s="399">
        <f t="shared" si="11"/>
        <v>0</v>
      </c>
      <c r="H38" s="399">
        <f t="shared" si="11"/>
        <v>0</v>
      </c>
      <c r="I38" s="399">
        <f t="shared" si="11"/>
        <v>0</v>
      </c>
      <c r="J38" s="399">
        <f t="shared" si="11"/>
        <v>29000</v>
      </c>
      <c r="K38" s="944">
        <f>+[1]ระบบการควบคุมฯ!P871</f>
        <v>0</v>
      </c>
    </row>
    <row r="39" spans="1:11" hidden="1" x14ac:dyDescent="0.25">
      <c r="A39" s="400" t="str">
        <f>+[1]ระบบการควบคุมฯ!A302</f>
        <v>5.1.1</v>
      </c>
      <c r="B39" s="414" t="str">
        <f>+[1]ระบบการควบคุมฯ!B302</f>
        <v>โต๊ะเก้าอี้นักเรียน สำหรับนักเรียนประถมศึกษา</v>
      </c>
      <c r="C39" s="837" t="str">
        <f>+[1]ระบบการควบคุมฯ!C302</f>
        <v>ที่ ศธ 04087/ว49453/25 พย 68 ครั้งที่ 104</v>
      </c>
      <c r="D39" s="402">
        <f>SUM(D40)</f>
        <v>15000</v>
      </c>
      <c r="E39" s="402">
        <f t="shared" ref="E39:J41" si="12">SUM(E40)</f>
        <v>0</v>
      </c>
      <c r="F39" s="402">
        <f t="shared" si="12"/>
        <v>0</v>
      </c>
      <c r="G39" s="402">
        <f t="shared" si="12"/>
        <v>0</v>
      </c>
      <c r="H39" s="402">
        <f t="shared" si="12"/>
        <v>0</v>
      </c>
      <c r="I39" s="402">
        <f t="shared" si="12"/>
        <v>0</v>
      </c>
      <c r="J39" s="402">
        <f t="shared" si="12"/>
        <v>15000</v>
      </c>
      <c r="K39" s="403"/>
    </row>
    <row r="40" spans="1:11" ht="54" hidden="1" customHeight="1" x14ac:dyDescent="0.25">
      <c r="A40" s="404" t="str">
        <f>+[1]ระบบการควบคุมฯ!A303</f>
        <v>1)</v>
      </c>
      <c r="B40" s="960" t="str">
        <f>+[1]ระบบการควบคุมฯ!B303</f>
        <v>โรงเรียนวัดแสงสรรค์</v>
      </c>
      <c r="C40" s="961" t="str">
        <f>+[1]ระบบการควบคุมฯ!C303</f>
        <v>200043300B8003110429</v>
      </c>
      <c r="D40" s="962">
        <f>+[1]ระบบการควบคุมฯ!F303</f>
        <v>15000</v>
      </c>
      <c r="E40" s="962">
        <f>+[1]ระบบการควบคุมฯ!G303+[1]ระบบการควบคุมฯ!H303</f>
        <v>0</v>
      </c>
      <c r="F40" s="962">
        <f>+[1]ระบบการควบคุมฯ!I303+[1]ระบบการควบคุมฯ!J303</f>
        <v>0</v>
      </c>
      <c r="G40" s="963">
        <f>+[1]ระบบการควบคุมฯ!K303+[1]ระบบการควบคุมฯ!L303</f>
        <v>0</v>
      </c>
      <c r="H40" s="964"/>
      <c r="I40" s="965" t="s">
        <v>150</v>
      </c>
      <c r="J40" s="966">
        <f>D40-E40-F40-G40</f>
        <v>15000</v>
      </c>
      <c r="K40" s="967"/>
    </row>
    <row r="41" spans="1:11" hidden="1" x14ac:dyDescent="0.25">
      <c r="A41" s="400" t="str">
        <f>+[1]ระบบการควบคุมฯ!A304</f>
        <v>5.1.2</v>
      </c>
      <c r="B41" s="401" t="str">
        <f>+[1]ระบบการควบคุมฯ!B304</f>
        <v>โต๊ะเก้าอี้นักเรียน สำหรับนักเรียนก่อนประถมศึกษา</v>
      </c>
      <c r="C41" s="837" t="str">
        <f>+[1]ระบบการควบคุมฯ!C304</f>
        <v>ที่ ศธ 04087/ว49453/25 พย 68 ครั้งที่ 104</v>
      </c>
      <c r="D41" s="402">
        <f>SUM(D42)</f>
        <v>14000</v>
      </c>
      <c r="E41" s="402">
        <f t="shared" si="12"/>
        <v>0</v>
      </c>
      <c r="F41" s="402">
        <f t="shared" si="12"/>
        <v>0</v>
      </c>
      <c r="G41" s="402">
        <f t="shared" si="12"/>
        <v>0</v>
      </c>
      <c r="H41" s="402">
        <f t="shared" si="12"/>
        <v>0</v>
      </c>
      <c r="I41" s="402">
        <f t="shared" si="12"/>
        <v>0</v>
      </c>
      <c r="J41" s="402">
        <f t="shared" si="12"/>
        <v>14000</v>
      </c>
      <c r="K41" s="403"/>
    </row>
    <row r="42" spans="1:11" ht="42" hidden="1" customHeight="1" x14ac:dyDescent="0.6">
      <c r="A42" s="404" t="str">
        <f>+[1]ระบบการควบคุมฯ!A305</f>
        <v>1)</v>
      </c>
      <c r="B42" s="405" t="str">
        <f>+[1]ระบบการควบคุมฯ!B305</f>
        <v>โรงเรียนวัดจตุพิธวราวาส</v>
      </c>
      <c r="C42" s="838" t="str">
        <f>+[1]ระบบการควบคุมฯ!C305</f>
        <v>200043300B8003110430</v>
      </c>
      <c r="D42" s="406">
        <f>+[1]ระบบการควบคุมฯ!F305</f>
        <v>14000</v>
      </c>
      <c r="E42" s="406">
        <f>+[1]ระบบการควบคุมฯ!G305+[1]ระบบการควบคุมฯ!H305</f>
        <v>0</v>
      </c>
      <c r="F42" s="406">
        <f>+[1]ระบบการควบคุมฯ!I305+[1]ระบบการควบคุมฯ!J305</f>
        <v>0</v>
      </c>
      <c r="G42" s="407">
        <f>+[1]ระบบการควบคุมฯ!K305+[1]ระบบการควบคุมฯ!L305</f>
        <v>0</v>
      </c>
      <c r="H42" s="408"/>
      <c r="I42" s="409" t="s">
        <v>150</v>
      </c>
      <c r="J42" s="410">
        <f>D42-E42-F42-G42</f>
        <v>14000</v>
      </c>
      <c r="K42" s="411"/>
    </row>
    <row r="43" spans="1:11" ht="42" hidden="1" x14ac:dyDescent="0.25">
      <c r="A43" s="393" t="str">
        <f>+[1]ระบบการควบคุมฯ!A308</f>
        <v>1)</v>
      </c>
      <c r="B43" s="581" t="str">
        <f>+[1]ระบบการควบคุมฯ!B308</f>
        <v>โรงเรียนชุมชนวัดพิชิตปิตยาราม</v>
      </c>
      <c r="C43" s="835" t="str">
        <f>+[1]ระบบการควบคุมฯ!C308</f>
        <v>200043300B8003110429</v>
      </c>
      <c r="D43" s="394">
        <f>+D44</f>
        <v>0</v>
      </c>
      <c r="E43" s="394">
        <f t="shared" ref="E43:J43" si="13">+E44</f>
        <v>0</v>
      </c>
      <c r="F43" s="394">
        <f t="shared" si="13"/>
        <v>0</v>
      </c>
      <c r="G43" s="394">
        <f t="shared" si="13"/>
        <v>0</v>
      </c>
      <c r="H43" s="394">
        <f t="shared" si="13"/>
        <v>0</v>
      </c>
      <c r="I43" s="394">
        <f t="shared" si="13"/>
        <v>0</v>
      </c>
      <c r="J43" s="394">
        <f t="shared" si="13"/>
        <v>0</v>
      </c>
      <c r="K43" s="395"/>
    </row>
    <row r="44" spans="1:11" s="6" customFormat="1" ht="48" hidden="1" customHeight="1" x14ac:dyDescent="0.6">
      <c r="A44" s="794"/>
      <c r="B44" s="344" t="str">
        <f>+[1]ระบบการควบคุมฯ!B309</f>
        <v>ครุภัณฑ์  งานบ้านงานครัว 120612</v>
      </c>
      <c r="C44" s="830">
        <f>+[1]ระบบการควบคุมฯ!C309</f>
        <v>120612</v>
      </c>
      <c r="D44" s="345">
        <f t="shared" ref="D44:J44" si="14">+D45+D51</f>
        <v>0</v>
      </c>
      <c r="E44" s="345">
        <f t="shared" si="14"/>
        <v>0</v>
      </c>
      <c r="F44" s="345">
        <f t="shared" si="14"/>
        <v>0</v>
      </c>
      <c r="G44" s="345">
        <f t="shared" si="14"/>
        <v>0</v>
      </c>
      <c r="H44" s="345">
        <f t="shared" si="14"/>
        <v>0</v>
      </c>
      <c r="I44" s="345">
        <f t="shared" si="14"/>
        <v>0</v>
      </c>
      <c r="J44" s="345">
        <f t="shared" si="14"/>
        <v>0</v>
      </c>
      <c r="K44" s="396"/>
    </row>
    <row r="45" spans="1:11" ht="22.2" hidden="1" customHeight="1" x14ac:dyDescent="0.6">
      <c r="A45" s="945" t="str">
        <f>+[1]ระบบการควบคุมฯ!A310</f>
        <v>5.1.1</v>
      </c>
      <c r="B45" s="901" t="str">
        <f>+[1]ระบบการควบคุมฯ!B310</f>
        <v>โต๊ะเก้าอี้นักเรียน สำหรับนักเรียนประถมศึกษา</v>
      </c>
      <c r="C45" s="902"/>
      <c r="D45" s="903">
        <f t="shared" ref="D45:J45" si="15">+D46+D48+D57+D64+D67</f>
        <v>0</v>
      </c>
      <c r="E45" s="903">
        <f t="shared" si="15"/>
        <v>0</v>
      </c>
      <c r="F45" s="903">
        <f t="shared" si="15"/>
        <v>0</v>
      </c>
      <c r="G45" s="903">
        <f t="shared" si="15"/>
        <v>0</v>
      </c>
      <c r="H45" s="903">
        <f t="shared" si="15"/>
        <v>0</v>
      </c>
      <c r="I45" s="903">
        <f t="shared" si="15"/>
        <v>0</v>
      </c>
      <c r="J45" s="903">
        <f t="shared" si="15"/>
        <v>0</v>
      </c>
      <c r="K45" s="412"/>
    </row>
    <row r="46" spans="1:11" ht="26.4" hidden="1" customHeight="1" x14ac:dyDescent="0.25">
      <c r="A46" s="413" t="str">
        <f>+[1]ระบบการควบคุมฯ!A311</f>
        <v>1)</v>
      </c>
      <c r="B46" s="414" t="str">
        <f>+[1]ระบบการควบคุมฯ!B311</f>
        <v>โรงเรียนชุมชนวัดพิชิตปิตยาราม</v>
      </c>
      <c r="C46" s="839" t="str">
        <f>+[1]ระบบการควบคุมฯ!C311</f>
        <v>200043300B8003110235</v>
      </c>
      <c r="D46" s="402">
        <f t="shared" ref="D46:J48" si="16">SUM(D47)</f>
        <v>0</v>
      </c>
      <c r="E46" s="402">
        <f t="shared" si="16"/>
        <v>0</v>
      </c>
      <c r="F46" s="402">
        <f t="shared" si="16"/>
        <v>0</v>
      </c>
      <c r="G46" s="402">
        <f t="shared" si="16"/>
        <v>0</v>
      </c>
      <c r="H46" s="402">
        <f t="shared" si="16"/>
        <v>0</v>
      </c>
      <c r="I46" s="402">
        <f t="shared" si="16"/>
        <v>0</v>
      </c>
      <c r="J46" s="402">
        <f t="shared" si="16"/>
        <v>0</v>
      </c>
      <c r="K46" s="403"/>
    </row>
    <row r="47" spans="1:11" ht="63" hidden="1" customHeight="1" x14ac:dyDescent="0.25">
      <c r="A47" s="415" t="str">
        <f>+[1]ระบบการควบคุมฯ!A312</f>
        <v>1)</v>
      </c>
      <c r="B47" s="416" t="str">
        <f>+[1]ระบบการควบคุมฯ!B312</f>
        <v>โรงเรียนชุมชนวัดพิชิตปิตยาราม</v>
      </c>
      <c r="C47" s="840" t="str">
        <f>+[1]ระบบการควบคุมฯ!C312</f>
        <v>200043300B8003110235</v>
      </c>
      <c r="D47" s="417">
        <f>+[1]ระบบการควบคุมฯ!F312</f>
        <v>0</v>
      </c>
      <c r="E47" s="417">
        <f>+[1]ระบบการควบคุมฯ!G312+[1]ระบบการควบคุมฯ!H312</f>
        <v>0</v>
      </c>
      <c r="F47" s="417">
        <f>+[1]ระบบการควบคุมฯ!I312+[1]ระบบการควบคุมฯ!J312</f>
        <v>0</v>
      </c>
      <c r="G47" s="407">
        <f>+[1]ระบบการควบคุมฯ!K312+[1]ระบบการควบคุมฯ!L312</f>
        <v>0</v>
      </c>
      <c r="H47" s="417"/>
      <c r="I47" s="418"/>
      <c r="J47" s="419">
        <f>D47-E47-F47-G47</f>
        <v>0</v>
      </c>
      <c r="K47" s="420"/>
    </row>
    <row r="48" spans="1:11" ht="42" hidden="1" x14ac:dyDescent="0.25">
      <c r="A48" s="413" t="str">
        <f>+[1]ระบบการควบคุมฯ!A313</f>
        <v>5.1.2</v>
      </c>
      <c r="B48" s="414" t="str">
        <f>+[1]ระบบการควบคุมฯ!B313</f>
        <v xml:space="preserve">เครื่องตัดหญ้า แบบเข็น </v>
      </c>
      <c r="C48" s="839" t="str">
        <f>+[1]ระบบการควบคุมฯ!C313</f>
        <v>ที่ ศธ 04087/ว5376/1 พย 67 ครั้งที่ 39</v>
      </c>
      <c r="D48" s="402">
        <f t="shared" si="16"/>
        <v>0</v>
      </c>
      <c r="E48" s="402">
        <f t="shared" si="16"/>
        <v>0</v>
      </c>
      <c r="F48" s="402">
        <f t="shared" si="16"/>
        <v>0</v>
      </c>
      <c r="G48" s="402">
        <f t="shared" si="16"/>
        <v>0</v>
      </c>
      <c r="H48" s="402">
        <f t="shared" si="16"/>
        <v>0</v>
      </c>
      <c r="I48" s="402">
        <f t="shared" si="16"/>
        <v>0</v>
      </c>
      <c r="J48" s="402">
        <f t="shared" si="16"/>
        <v>0</v>
      </c>
      <c r="K48" s="403"/>
    </row>
    <row r="49" spans="1:11" s="6" customFormat="1" ht="57.6" hidden="1" customHeight="1" x14ac:dyDescent="0.25">
      <c r="A49" s="415">
        <f>+[1]ระบบการควบคุมฯ!A315</f>
        <v>0</v>
      </c>
      <c r="B49" s="416">
        <f>+[1]ระบบการควบคุมฯ!B315</f>
        <v>0</v>
      </c>
      <c r="C49" s="840">
        <f>+[1]ระบบการควบคุมฯ!C315</f>
        <v>0</v>
      </c>
      <c r="D49" s="417">
        <f>+[1]ระบบการควบคุมฯ!F315</f>
        <v>0</v>
      </c>
      <c r="E49" s="417">
        <f>+[1]ระบบการควบคุมฯ!G315+[1]ระบบการควบคุมฯ!H315</f>
        <v>0</v>
      </c>
      <c r="F49" s="417">
        <f>+[1]ระบบการควบคุมฯ!I315+[1]ระบบการควบคุมฯ!J315</f>
        <v>0</v>
      </c>
      <c r="G49" s="407">
        <f>+[1]ระบบการควบคุมฯ!K315+[1]ระบบการควบคุมฯ!L315</f>
        <v>0</v>
      </c>
      <c r="H49" s="417"/>
      <c r="I49" s="418"/>
      <c r="J49" s="419">
        <f>D49-E49-F49-G49</f>
        <v>0</v>
      </c>
      <c r="K49" s="420"/>
    </row>
    <row r="50" spans="1:11" ht="21" hidden="1" customHeight="1" x14ac:dyDescent="0.6">
      <c r="A50" s="38"/>
      <c r="B50" s="421"/>
      <c r="C50" s="816"/>
      <c r="D50" s="363"/>
      <c r="E50" s="363"/>
      <c r="F50" s="363"/>
      <c r="G50" s="422"/>
      <c r="H50" s="423"/>
      <c r="I50" s="424"/>
      <c r="J50" s="425"/>
      <c r="K50" s="426"/>
    </row>
    <row r="51" spans="1:11" ht="21" hidden="1" customHeight="1" x14ac:dyDescent="0.25">
      <c r="A51" s="38"/>
      <c r="B51" s="421"/>
      <c r="C51" s="816"/>
      <c r="D51" s="366"/>
      <c r="E51" s="417"/>
      <c r="F51" s="366"/>
      <c r="G51" s="407"/>
      <c r="H51" s="427"/>
      <c r="I51" s="421"/>
      <c r="J51" s="428">
        <f t="shared" ref="J51:J56" si="17">D51-E51-F51-G51</f>
        <v>0</v>
      </c>
      <c r="K51" s="429"/>
    </row>
    <row r="52" spans="1:11" s="6" customFormat="1" ht="21" hidden="1" customHeight="1" x14ac:dyDescent="0.6">
      <c r="A52" s="38"/>
      <c r="B52" s="421"/>
      <c r="C52" s="816"/>
      <c r="D52" s="363"/>
      <c r="E52" s="363"/>
      <c r="F52" s="363"/>
      <c r="G52" s="422"/>
      <c r="H52" s="423"/>
      <c r="I52" s="424"/>
      <c r="J52" s="425">
        <f t="shared" si="17"/>
        <v>0</v>
      </c>
      <c r="K52" s="426"/>
    </row>
    <row r="53" spans="1:11" ht="21" hidden="1" customHeight="1" x14ac:dyDescent="0.25">
      <c r="A53" s="38"/>
      <c r="B53" s="421"/>
      <c r="C53" s="816"/>
      <c r="D53" s="366"/>
      <c r="E53" s="417"/>
      <c r="F53" s="366"/>
      <c r="G53" s="407"/>
      <c r="H53" s="427"/>
      <c r="I53" s="421"/>
      <c r="J53" s="428">
        <f t="shared" si="17"/>
        <v>0</v>
      </c>
      <c r="K53" s="429"/>
    </row>
    <row r="54" spans="1:11" ht="63" hidden="1" customHeight="1" x14ac:dyDescent="0.6">
      <c r="A54" s="38"/>
      <c r="B54" s="421"/>
      <c r="C54" s="816"/>
      <c r="D54" s="363"/>
      <c r="E54" s="363"/>
      <c r="F54" s="363"/>
      <c r="G54" s="422"/>
      <c r="H54" s="423"/>
      <c r="I54" s="424"/>
      <c r="J54" s="425">
        <f t="shared" si="17"/>
        <v>0</v>
      </c>
      <c r="K54" s="426"/>
    </row>
    <row r="55" spans="1:11" ht="50.4" hidden="1" customHeight="1" x14ac:dyDescent="0.25">
      <c r="A55" s="38"/>
      <c r="B55" s="421"/>
      <c r="C55" s="816"/>
      <c r="D55" s="366"/>
      <c r="E55" s="417"/>
      <c r="F55" s="366"/>
      <c r="G55" s="407"/>
      <c r="H55" s="427"/>
      <c r="I55" s="421"/>
      <c r="J55" s="428">
        <f t="shared" si="17"/>
        <v>0</v>
      </c>
      <c r="K55" s="429"/>
    </row>
    <row r="56" spans="1:11" ht="21" hidden="1" customHeight="1" x14ac:dyDescent="0.6">
      <c r="A56" s="38"/>
      <c r="B56" s="421"/>
      <c r="C56" s="816"/>
      <c r="D56" s="363"/>
      <c r="E56" s="363"/>
      <c r="F56" s="363"/>
      <c r="G56" s="422"/>
      <c r="H56" s="423"/>
      <c r="I56" s="424"/>
      <c r="J56" s="425">
        <f t="shared" si="17"/>
        <v>0</v>
      </c>
      <c r="K56" s="426"/>
    </row>
    <row r="57" spans="1:11" ht="45" hidden="1" customHeight="1" x14ac:dyDescent="0.25">
      <c r="A57" s="430" t="s">
        <v>151</v>
      </c>
      <c r="B57" s="431" t="str">
        <f>+[1]ระบบการควบคุมฯ!B342</f>
        <v xml:space="preserve"> โรงเรียนชุมชนบึงบา</v>
      </c>
      <c r="C57" s="841" t="str">
        <f>+[1]ระบบการควบคุมฯ!C342</f>
        <v>20004 3100610 3110xxx</v>
      </c>
      <c r="D57" s="432">
        <f>SUM(D58:D63)</f>
        <v>0</v>
      </c>
      <c r="E57" s="433">
        <f t="shared" ref="E57:J57" si="18">SUM(E58:E63)</f>
        <v>0</v>
      </c>
      <c r="F57" s="433">
        <f t="shared" si="18"/>
        <v>0</v>
      </c>
      <c r="G57" s="433">
        <f t="shared" si="18"/>
        <v>0</v>
      </c>
      <c r="H57" s="433">
        <f t="shared" si="18"/>
        <v>0</v>
      </c>
      <c r="I57" s="433">
        <f t="shared" si="18"/>
        <v>0</v>
      </c>
      <c r="J57" s="433">
        <f t="shared" si="18"/>
        <v>0</v>
      </c>
      <c r="K57" s="434"/>
    </row>
    <row r="58" spans="1:11" ht="63" hidden="1" customHeight="1" x14ac:dyDescent="0.45">
      <c r="A58" s="435" t="str">
        <f>+[1]ระบบการควบคุมฯ!A344</f>
        <v>5.1.2.2.1</v>
      </c>
      <c r="B58" s="436" t="str">
        <f>+[1]ระบบการควบคุมฯ!B344</f>
        <v>เครื่องเล่นสนามระดับก่อนประถมศึกษาแบบ4</v>
      </c>
      <c r="C58" s="842" t="str">
        <f>+[1]ระบบการควบคุมฯ!C344</f>
        <v>ศธ04002/ว1802 ลว.8 พค 67 โอนครั้งที่ 7</v>
      </c>
      <c r="D58" s="437"/>
      <c r="E58" s="438"/>
      <c r="F58" s="437"/>
      <c r="G58" s="407"/>
      <c r="H58" s="439"/>
      <c r="I58" s="421"/>
      <c r="J58" s="428">
        <f t="shared" ref="J58:J63" si="19">D58-E58-F58-G58</f>
        <v>0</v>
      </c>
      <c r="K58" s="440"/>
    </row>
    <row r="59" spans="1:11" ht="46.2" hidden="1" customHeight="1" x14ac:dyDescent="0.45">
      <c r="A59" s="404"/>
      <c r="B59" s="441" t="str">
        <f>+[1]ระบบการควบคุมฯ!B345</f>
        <v>โอนกลับส่วนกลาง 3600</v>
      </c>
      <c r="C59" s="843" t="str">
        <f>+[1]ระบบการควบคุมฯ!C345</f>
        <v>ศธ 04002/ว1342 ลว. 3 เมย 66 โอนครั้งที่441</v>
      </c>
      <c r="D59" s="366"/>
      <c r="E59" s="417"/>
      <c r="F59" s="437"/>
      <c r="G59" s="407"/>
      <c r="H59" s="439"/>
      <c r="I59" s="421"/>
      <c r="J59" s="428">
        <f t="shared" si="19"/>
        <v>0</v>
      </c>
      <c r="K59" s="440"/>
    </row>
    <row r="60" spans="1:11" ht="21" hidden="1" customHeight="1" x14ac:dyDescent="0.45">
      <c r="A60" s="404" t="str">
        <f>+[1]ระบบการควบคุมฯ!A346</f>
        <v>1)</v>
      </c>
      <c r="B60" s="441" t="str">
        <f>+[1]ระบบการควบคุมฯ!B346</f>
        <v>โรงเรียนธัญญสิทธิศิลป์</v>
      </c>
      <c r="C60" s="843" t="str">
        <f>+[1]ระบบการควบคุมฯ!C346</f>
        <v>200043100B6003111305</v>
      </c>
      <c r="D60" s="366"/>
      <c r="E60" s="417"/>
      <c r="F60" s="437"/>
      <c r="G60" s="407"/>
      <c r="H60" s="439"/>
      <c r="I60" s="421"/>
      <c r="J60" s="428">
        <f t="shared" si="19"/>
        <v>0</v>
      </c>
      <c r="K60" s="440"/>
    </row>
    <row r="61" spans="1:11" ht="21" hidden="1" customHeight="1" x14ac:dyDescent="0.45">
      <c r="A61" s="404"/>
      <c r="B61" s="441" t="str">
        <f>+[1]ระบบการควบคุมฯ!B347</f>
        <v>ผูกพัน ครบ 20 กค 67</v>
      </c>
      <c r="C61" s="843">
        <f>+[1]ระบบการควบคุมฯ!C347</f>
        <v>4100392547</v>
      </c>
      <c r="D61" s="366"/>
      <c r="E61" s="417"/>
      <c r="F61" s="437"/>
      <c r="G61" s="407"/>
      <c r="H61" s="439"/>
      <c r="I61" s="421"/>
      <c r="J61" s="428">
        <f t="shared" si="19"/>
        <v>0</v>
      </c>
      <c r="K61" s="440"/>
    </row>
    <row r="62" spans="1:11" ht="21" hidden="1" customHeight="1" x14ac:dyDescent="0.45">
      <c r="A62" s="404">
        <f>+[1]ระบบการควบคุมฯ!A348</f>
        <v>0</v>
      </c>
      <c r="B62" s="441" t="str">
        <f>+[1]ระบบการควบคุมฯ!B348</f>
        <v>โอนกลับส่วนกลาง</v>
      </c>
      <c r="C62" s="843" t="str">
        <f>+[1]ระบบการควบคุมฯ!C348</f>
        <v>ศธ04002/ว4285 ลว.13 กย 67 โอนครั้งที่ 401</v>
      </c>
      <c r="D62" s="366"/>
      <c r="E62" s="417"/>
      <c r="F62" s="437"/>
      <c r="G62" s="407"/>
      <c r="H62" s="439"/>
      <c r="I62" s="421"/>
      <c r="J62" s="428">
        <f t="shared" si="19"/>
        <v>0</v>
      </c>
      <c r="K62" s="440"/>
    </row>
    <row r="63" spans="1:11" ht="42" hidden="1" customHeight="1" x14ac:dyDescent="0.45">
      <c r="A63" s="404"/>
      <c r="B63" s="441" t="str">
        <f>+[1]ระบบการควบคุมฯ!B349</f>
        <v>เครื่องเล่นสนามระดับก่อนประถมศึกษาแบบ2</v>
      </c>
      <c r="C63" s="843" t="str">
        <f>+[1]ระบบการควบคุมฯ!C349</f>
        <v>ศธ04002/ว1802 ลว.8 พค 67 โอนครั้งที่ 7</v>
      </c>
      <c r="D63" s="366"/>
      <c r="E63" s="417"/>
      <c r="F63" s="437"/>
      <c r="G63" s="407"/>
      <c r="H63" s="439"/>
      <c r="I63" s="421"/>
      <c r="J63" s="428">
        <f t="shared" si="19"/>
        <v>0</v>
      </c>
      <c r="K63" s="440"/>
    </row>
    <row r="64" spans="1:11" ht="21" hidden="1" customHeight="1" x14ac:dyDescent="0.25">
      <c r="A64" s="430" t="s">
        <v>152</v>
      </c>
      <c r="B64" s="431" t="str">
        <f>+[1]ระบบการควบคุมฯ!B350</f>
        <v>โอนกลับส่วนกลาง</v>
      </c>
      <c r="C64" s="841" t="str">
        <f>+[1]ระบบการควบคุมฯ!C350</f>
        <v>ศธ04002/ว4285 ลว.13 กย 67 โอนครั้งที่ 401</v>
      </c>
      <c r="D64" s="432">
        <f>SUM(D65)</f>
        <v>0</v>
      </c>
      <c r="E64" s="432">
        <f t="shared" ref="E64:J64" si="20">SUM(E65)</f>
        <v>0</v>
      </c>
      <c r="F64" s="432">
        <f t="shared" si="20"/>
        <v>0</v>
      </c>
      <c r="G64" s="432">
        <f t="shared" si="20"/>
        <v>0</v>
      </c>
      <c r="H64" s="433">
        <f t="shared" si="20"/>
        <v>0</v>
      </c>
      <c r="I64" s="433">
        <f t="shared" si="20"/>
        <v>0</v>
      </c>
      <c r="J64" s="433">
        <f t="shared" si="20"/>
        <v>0</v>
      </c>
      <c r="K64" s="434"/>
    </row>
    <row r="65" spans="1:11" ht="21" hidden="1" customHeight="1" x14ac:dyDescent="0.25">
      <c r="A65" s="435">
        <f>+[1]ระบบการควบคุมฯ!A352</f>
        <v>0</v>
      </c>
      <c r="B65" s="436" t="str">
        <f>+[1]ระบบการควบคุมฯ!B352</f>
        <v>ผูกพัน ครบ 26 กค 67</v>
      </c>
      <c r="C65" s="842">
        <f>+[1]ระบบการควบคุมฯ!C352</f>
        <v>4100394714</v>
      </c>
      <c r="D65" s="366"/>
      <c r="E65" s="417"/>
      <c r="F65" s="437"/>
      <c r="G65" s="407"/>
      <c r="H65" s="442"/>
      <c r="I65" s="436"/>
      <c r="J65" s="443">
        <f>D65-E65-F65-G65</f>
        <v>0</v>
      </c>
      <c r="K65" s="444"/>
    </row>
    <row r="66" spans="1:11" ht="21" hidden="1" customHeight="1" x14ac:dyDescent="0.25">
      <c r="A66" s="435"/>
      <c r="B66" s="436" t="str">
        <f>+[1]ระบบการควบคุมฯ!B353</f>
        <v>โรงเรียนวัดสุวรรณ</v>
      </c>
      <c r="C66" s="842"/>
      <c r="D66" s="437"/>
      <c r="E66" s="437"/>
      <c r="F66" s="437"/>
      <c r="G66" s="445"/>
      <c r="H66" s="442"/>
      <c r="I66" s="436"/>
      <c r="J66" s="443"/>
      <c r="K66" s="444"/>
    </row>
    <row r="67" spans="1:11" ht="21" hidden="1" customHeight="1" x14ac:dyDescent="0.25">
      <c r="A67" s="430" t="s">
        <v>153</v>
      </c>
      <c r="B67" s="446" t="str">
        <f>+[1]ระบบการควบคุมฯ!B354</f>
        <v>ผูกพัน ครบ 16 กค 67</v>
      </c>
      <c r="C67" s="844">
        <f>+[1]ระบบการควบคุมฯ!C354</f>
        <v>4100398104</v>
      </c>
      <c r="D67" s="447">
        <f>+[1]ระบบการควบคุมฯ!F354</f>
        <v>0</v>
      </c>
      <c r="E67" s="447">
        <f>+[1]ระบบการควบคุมฯ!H354</f>
        <v>0</v>
      </c>
      <c r="F67" s="447">
        <f>+[1]ระบบการควบคุมฯ!J354</f>
        <v>0</v>
      </c>
      <c r="G67" s="448">
        <f>+[1]ระบบการควบคุมฯ!L354</f>
        <v>0</v>
      </c>
      <c r="H67" s="432"/>
      <c r="I67" s="431"/>
      <c r="J67" s="449">
        <f>D67-E67-F67-G67</f>
        <v>0</v>
      </c>
      <c r="K67" s="450"/>
    </row>
    <row r="68" spans="1:11" ht="63" hidden="1" customHeight="1" x14ac:dyDescent="0.25">
      <c r="A68" s="451" t="str">
        <f>+[1]ระบบการควบคุมฯ!A355</f>
        <v>3)</v>
      </c>
      <c r="B68" s="452" t="str">
        <f>+[1]ระบบการควบคุมฯ!B355</f>
        <v>โรงเรียนชุมชนประชานิกรอํานวยเวทย์</v>
      </c>
      <c r="C68" s="845" t="str">
        <f>+[1]ระบบการควบคุมฯ!C355</f>
        <v>200043100B6003111310</v>
      </c>
      <c r="D68" s="453">
        <f>+[1]ระบบการควบคุมฯ!F355</f>
        <v>0</v>
      </c>
      <c r="E68" s="453">
        <f>+[1]ระบบการควบคุมฯ!H355</f>
        <v>0</v>
      </c>
      <c r="F68" s="453">
        <f>+[1]ระบบการควบคุมฯ!J355</f>
        <v>0</v>
      </c>
      <c r="G68" s="454">
        <f>+[1]ระบบการควบคุมฯ!L355</f>
        <v>0</v>
      </c>
      <c r="H68" s="455"/>
      <c r="I68" s="456"/>
      <c r="J68" s="457">
        <f>D68-E68-F68-G68</f>
        <v>0</v>
      </c>
      <c r="K68" s="444"/>
    </row>
    <row r="69" spans="1:11" ht="21" hidden="1" customHeight="1" x14ac:dyDescent="0.25">
      <c r="A69" s="451"/>
      <c r="B69" s="458"/>
      <c r="C69" s="846"/>
      <c r="D69" s="453"/>
      <c r="E69" s="453"/>
      <c r="F69" s="453"/>
      <c r="G69" s="454"/>
      <c r="H69" s="455"/>
      <c r="I69" s="456"/>
      <c r="J69" s="457"/>
      <c r="K69" s="444"/>
    </row>
    <row r="70" spans="1:11" ht="21" hidden="1" customHeight="1" x14ac:dyDescent="0.25">
      <c r="A70" s="451"/>
      <c r="B70" s="458"/>
      <c r="C70" s="846"/>
      <c r="D70" s="453"/>
      <c r="E70" s="453"/>
      <c r="F70" s="453"/>
      <c r="G70" s="454"/>
      <c r="H70" s="455"/>
      <c r="I70" s="456"/>
      <c r="J70" s="457"/>
      <c r="K70" s="444"/>
    </row>
    <row r="71" spans="1:11" ht="21" hidden="1" customHeight="1" x14ac:dyDescent="0.25">
      <c r="A71" s="451"/>
      <c r="B71" s="458"/>
      <c r="C71" s="846"/>
      <c r="D71" s="453"/>
      <c r="E71" s="453"/>
      <c r="F71" s="453"/>
      <c r="G71" s="454"/>
      <c r="H71" s="455"/>
      <c r="I71" s="456"/>
      <c r="J71" s="457"/>
      <c r="K71" s="444"/>
    </row>
    <row r="72" spans="1:11" hidden="1" x14ac:dyDescent="0.25">
      <c r="A72" s="451"/>
      <c r="B72" s="458"/>
      <c r="C72" s="846"/>
      <c r="D72" s="453"/>
      <c r="E72" s="453"/>
      <c r="F72" s="453"/>
      <c r="G72" s="454"/>
      <c r="H72" s="455"/>
      <c r="I72" s="456"/>
      <c r="J72" s="457"/>
      <c r="K72" s="444"/>
    </row>
    <row r="73" spans="1:11" ht="42" hidden="1" x14ac:dyDescent="0.25">
      <c r="A73" s="946" t="str">
        <f>+[1]ระบบการควบคุมฯ!A357</f>
        <v>4)</v>
      </c>
      <c r="B73" s="460" t="str">
        <f>+[1]ระบบการควบคุมฯ!B357</f>
        <v>โรงเรียนวัดจุฬาจินดาราม</v>
      </c>
      <c r="C73" s="825" t="str">
        <f>+[1]ระบบการควบคุมฯ!C357</f>
        <v>200043100B6003111313</v>
      </c>
      <c r="D73" s="354">
        <f>+D74</f>
        <v>0</v>
      </c>
      <c r="E73" s="354">
        <f t="shared" ref="E73:I73" si="21">+E74</f>
        <v>0</v>
      </c>
      <c r="F73" s="354">
        <f t="shared" si="21"/>
        <v>0</v>
      </c>
      <c r="G73" s="354">
        <f t="shared" si="21"/>
        <v>0</v>
      </c>
      <c r="H73" s="354">
        <f t="shared" si="21"/>
        <v>0</v>
      </c>
      <c r="I73" s="354">
        <f t="shared" si="21"/>
        <v>0</v>
      </c>
      <c r="J73" s="354">
        <f>+J74</f>
        <v>0</v>
      </c>
      <c r="K73" s="461"/>
    </row>
    <row r="74" spans="1:11" hidden="1" x14ac:dyDescent="0.6">
      <c r="A74" s="897"/>
      <c r="B74" s="347" t="str">
        <f>+[1]ระบบการควบคุมฯ!B359</f>
        <v>โต๊ะเก้าอี้นักเรียนระดับก่อนประถมศึกษา ชุดละ 1,400 บาท</v>
      </c>
      <c r="C74" s="847"/>
      <c r="D74" s="462">
        <f>+D75+D80+D87</f>
        <v>0</v>
      </c>
      <c r="E74" s="462">
        <f t="shared" ref="E74:J74" si="22">+E75+E80+E87</f>
        <v>0</v>
      </c>
      <c r="F74" s="462">
        <f t="shared" si="22"/>
        <v>0</v>
      </c>
      <c r="G74" s="462">
        <f t="shared" si="22"/>
        <v>0</v>
      </c>
      <c r="H74" s="462">
        <f t="shared" si="22"/>
        <v>0</v>
      </c>
      <c r="I74" s="462">
        <f t="shared" si="22"/>
        <v>0</v>
      </c>
      <c r="J74" s="462">
        <f t="shared" si="22"/>
        <v>0</v>
      </c>
      <c r="K74" s="463"/>
    </row>
    <row r="75" spans="1:11" hidden="1" x14ac:dyDescent="0.25">
      <c r="A75" s="947">
        <f>+[1]ระบบการควบคุมฯ!A360</f>
        <v>0</v>
      </c>
      <c r="B75" s="465" t="str">
        <f>+[1]ระบบการควบคุมฯ!B360</f>
        <v>โอนกลับส่วนกลาง</v>
      </c>
      <c r="C75" s="848" t="str">
        <f>+[1]ระบบการควบคุมฯ!C360</f>
        <v>ศธ04002/ว4285 ลว.13 กย 67 โอนครั้งที่ 401</v>
      </c>
      <c r="D75" s="466">
        <f>+D76</f>
        <v>0</v>
      </c>
      <c r="E75" s="466">
        <f t="shared" ref="E75:J75" si="23">+E76</f>
        <v>0</v>
      </c>
      <c r="F75" s="466">
        <f t="shared" si="23"/>
        <v>0</v>
      </c>
      <c r="G75" s="466">
        <f t="shared" si="23"/>
        <v>0</v>
      </c>
      <c r="H75" s="466">
        <f t="shared" si="23"/>
        <v>0</v>
      </c>
      <c r="I75" s="466">
        <f t="shared" si="23"/>
        <v>0</v>
      </c>
      <c r="J75" s="466">
        <f t="shared" si="23"/>
        <v>0</v>
      </c>
      <c r="K75" s="467"/>
    </row>
    <row r="76" spans="1:11" ht="21" hidden="1" customHeight="1" x14ac:dyDescent="0.25">
      <c r="A76" s="468" t="str">
        <f>+[1]ระบบการควบคุมฯ!A361</f>
        <v>1)</v>
      </c>
      <c r="B76" s="458" t="str">
        <f>+[1]ระบบการควบคุมฯ!B361</f>
        <v>โรงเรียนวัดอัยยิการาม</v>
      </c>
      <c r="C76" s="846" t="str">
        <f>+[1]ระบบการควบคุมฯ!C361</f>
        <v>200043100B6003111308</v>
      </c>
      <c r="D76" s="469">
        <f>+[1]ระบบการควบคุมฯ!D361</f>
        <v>0</v>
      </c>
      <c r="E76" s="417">
        <f>+[1]ระบบการควบคุมฯ!G361+[1]ระบบการควบคุมฯ!H361</f>
        <v>0</v>
      </c>
      <c r="F76" s="437">
        <f>+[1]ระบบการควบคุมฯ!I361+[1]ระบบการควบคุมฯ!J361</f>
        <v>0</v>
      </c>
      <c r="G76" s="407">
        <f>+[1]ระบบการควบคุมฯ!K361+[1]ระบบการควบคุมฯ!L361</f>
        <v>0</v>
      </c>
      <c r="H76" s="442"/>
      <c r="I76" s="436"/>
      <c r="J76" s="443">
        <f>D76-E76-F76-G76</f>
        <v>0</v>
      </c>
      <c r="K76" s="470"/>
    </row>
    <row r="77" spans="1:11" ht="63" hidden="1" customHeight="1" x14ac:dyDescent="0.25">
      <c r="A77" s="468"/>
      <c r="B77" s="458" t="str">
        <f>+[1]โครงการโรงเรียนคุณภาพ!E232</f>
        <v>รวม</v>
      </c>
      <c r="C77" s="846"/>
      <c r="D77" s="453"/>
      <c r="E77" s="437"/>
      <c r="F77" s="437"/>
      <c r="G77" s="445"/>
      <c r="H77" s="442"/>
      <c r="I77" s="436"/>
      <c r="J77" s="443"/>
      <c r="K77" s="471"/>
    </row>
    <row r="78" spans="1:11" ht="21" hidden="1" customHeight="1" x14ac:dyDescent="0.25">
      <c r="A78" s="472" t="str">
        <f>+[1]ระบบการควบคุมฯ!A363</f>
        <v>2)</v>
      </c>
      <c r="B78" s="452" t="str">
        <f>+[1]ระบบการควบคุมฯ!B363</f>
        <v>โรงเรียนชุมชนประชานิกรอํานวยเวทย์</v>
      </c>
      <c r="C78" s="845" t="str">
        <f>+[1]ระบบการควบคุมฯ!C363</f>
        <v>200043100B6003111311</v>
      </c>
      <c r="D78" s="366"/>
      <c r="E78" s="417"/>
      <c r="F78" s="437"/>
      <c r="G78" s="407"/>
      <c r="H78" s="442"/>
      <c r="I78" s="436"/>
      <c r="J78" s="443">
        <f>D78-E78-F78-G78</f>
        <v>0</v>
      </c>
      <c r="K78" s="473"/>
    </row>
    <row r="79" spans="1:11" ht="21" hidden="1" customHeight="1" x14ac:dyDescent="0.25">
      <c r="A79" s="472"/>
      <c r="B79" s="452">
        <f>+[1]โครงการโรงเรียนคุณภาพ!E263</f>
        <v>0</v>
      </c>
      <c r="C79" s="849">
        <f>+[1]ระบบการควบคุมฯ!C364</f>
        <v>4100398158</v>
      </c>
      <c r="D79" s="474"/>
      <c r="E79" s="437"/>
      <c r="F79" s="437"/>
      <c r="G79" s="445"/>
      <c r="H79" s="439"/>
      <c r="I79" s="421"/>
      <c r="J79" s="428"/>
      <c r="K79" s="473"/>
    </row>
    <row r="80" spans="1:11" ht="21" hidden="1" customHeight="1" x14ac:dyDescent="0.25">
      <c r="A80" s="948" t="str">
        <f>+[1]ระบบการควบคุมฯ!A367</f>
        <v>5.1.2.2.4</v>
      </c>
      <c r="B80" s="949" t="str">
        <f>+[1]ระบบการควบคุมฯ!B367</f>
        <v xml:space="preserve">โต๊ะเก้าอี้นักเรียนระดับประถมศึกษา ชุดละ 1,500 บาท </v>
      </c>
      <c r="C80" s="950" t="str">
        <f>+[1]ระบบการควบคุมฯ!C367</f>
        <v>ศธ04002/ว1802 ลว.8 พค 67 โอนครั้งที่ 7</v>
      </c>
      <c r="D80" s="466">
        <f>+D81+D83</f>
        <v>0</v>
      </c>
      <c r="E80" s="466">
        <f t="shared" ref="E80:G80" si="24">+E81+E83</f>
        <v>0</v>
      </c>
      <c r="F80" s="466">
        <f t="shared" si="24"/>
        <v>0</v>
      </c>
      <c r="G80" s="466">
        <f t="shared" si="24"/>
        <v>0</v>
      </c>
      <c r="H80" s="951"/>
      <c r="I80" s="952"/>
      <c r="J80" s="953">
        <f>D80-E80-F80-G80</f>
        <v>0</v>
      </c>
      <c r="K80" s="481"/>
    </row>
    <row r="81" spans="1:11" ht="21" hidden="1" customHeight="1" x14ac:dyDescent="0.25">
      <c r="A81" s="472">
        <f>+[1]ระบบการควบคุมฯ!A368</f>
        <v>0</v>
      </c>
      <c r="B81" s="452" t="str">
        <f>+[1]ระบบการควบคุมฯ!B368</f>
        <v xml:space="preserve">โอนกลับส่วนกลาง </v>
      </c>
      <c r="C81" s="845" t="str">
        <f>+[1]ระบบการควบคุมฯ!C368</f>
        <v>ศธ 04002/ว4285 ลว. 13 กย 67 โอนครั้งที่401</v>
      </c>
      <c r="D81" s="366">
        <f>+[1]ระบบการควบคุมฯ!F368</f>
        <v>0</v>
      </c>
      <c r="E81" s="417">
        <f>+[1]ระบบการควบคุมฯ!G368+[1]ระบบการควบคุมฯ!H368</f>
        <v>0</v>
      </c>
      <c r="F81" s="437"/>
      <c r="G81" s="407">
        <f>+[1]ระบบการควบคุมฯ!K368+[1]ระบบการควบคุมฯ!L368</f>
        <v>0</v>
      </c>
      <c r="H81" s="442"/>
      <c r="I81" s="436"/>
      <c r="J81" s="443">
        <f t="shared" ref="J81:J86" si="25">D81-E81-F81-G81</f>
        <v>0</v>
      </c>
      <c r="K81" s="473"/>
    </row>
    <row r="82" spans="1:11" ht="42" hidden="1" customHeight="1" x14ac:dyDescent="0.25">
      <c r="A82" s="451"/>
      <c r="B82" s="455" t="str">
        <f>+[1]ระบบการควบคุมฯ!B369</f>
        <v>โรงเรียนวัดขุมแก้ว</v>
      </c>
      <c r="C82" s="954"/>
      <c r="D82" s="366"/>
      <c r="E82" s="417"/>
      <c r="F82" s="437"/>
      <c r="G82" s="407"/>
      <c r="H82" s="442"/>
      <c r="I82" s="436"/>
      <c r="J82" s="443">
        <f t="shared" si="25"/>
        <v>0</v>
      </c>
      <c r="K82" s="473"/>
    </row>
    <row r="83" spans="1:11" ht="21" hidden="1" customHeight="1" x14ac:dyDescent="0.25">
      <c r="A83" s="451">
        <f>+[1]ระบบการควบคุมฯ!A370</f>
        <v>0</v>
      </c>
      <c r="B83" s="456" t="str">
        <f>+[1]ระบบการควบคุมฯ!B370</f>
        <v>ผูกพัน ครบ 18 มค 68</v>
      </c>
      <c r="C83" s="850">
        <f>+[1]ระบบการควบคุมฯ!C370</f>
        <v>0</v>
      </c>
      <c r="D83" s="366">
        <f>+[1]ระบบการควบคุมฯ!F370</f>
        <v>0</v>
      </c>
      <c r="E83" s="417">
        <f>+[1]ระบบการควบคุมฯ!G370+[1]ระบบการควบคุมฯ!H370</f>
        <v>0</v>
      </c>
      <c r="F83" s="437"/>
      <c r="G83" s="407">
        <f>+[1]ระบบการควบคุมฯ!K370+[1]ระบบการควบคุมฯ!L370</f>
        <v>0</v>
      </c>
      <c r="H83" s="442"/>
      <c r="I83" s="436"/>
      <c r="J83" s="443">
        <f t="shared" si="25"/>
        <v>0</v>
      </c>
      <c r="K83" s="473"/>
    </row>
    <row r="84" spans="1:11" ht="42" hidden="1" customHeight="1" x14ac:dyDescent="0.25">
      <c r="A84" s="472"/>
      <c r="B84" s="452" t="str">
        <f>+[1]ระบบการควบคุมฯ!B371</f>
        <v xml:space="preserve">ครุภัณฑ์พัฒนาทักษะ ระดับก่อนประถมศึกษา แบบ 3 </v>
      </c>
      <c r="C84" s="846"/>
      <c r="D84" s="366"/>
      <c r="E84" s="417"/>
      <c r="F84" s="437"/>
      <c r="G84" s="407"/>
      <c r="H84" s="442"/>
      <c r="I84" s="436"/>
      <c r="J84" s="443">
        <f t="shared" si="25"/>
        <v>0</v>
      </c>
      <c r="K84" s="473"/>
    </row>
    <row r="85" spans="1:11" hidden="1" x14ac:dyDescent="0.25">
      <c r="A85" s="472"/>
      <c r="B85" s="456"/>
      <c r="C85" s="850"/>
      <c r="D85" s="366"/>
      <c r="E85" s="417"/>
      <c r="F85" s="437"/>
      <c r="G85" s="407"/>
      <c r="H85" s="442"/>
      <c r="I85" s="436"/>
      <c r="J85" s="443">
        <f t="shared" si="25"/>
        <v>0</v>
      </c>
      <c r="K85" s="473"/>
    </row>
    <row r="86" spans="1:11" hidden="1" x14ac:dyDescent="0.25">
      <c r="A86" s="472"/>
      <c r="B86" s="456"/>
      <c r="C86" s="850"/>
      <c r="D86" s="366"/>
      <c r="E86" s="417"/>
      <c r="F86" s="437"/>
      <c r="G86" s="407"/>
      <c r="H86" s="442"/>
      <c r="I86" s="436"/>
      <c r="J86" s="443">
        <f t="shared" si="25"/>
        <v>0</v>
      </c>
      <c r="K86" s="473"/>
    </row>
    <row r="87" spans="1:11" hidden="1" x14ac:dyDescent="0.25">
      <c r="A87" s="955">
        <f>+[1]ระบบการควบคุมฯ!A379</f>
        <v>0</v>
      </c>
      <c r="B87" s="475" t="str">
        <f>+[1]ระบบการควบคุมฯ!B379</f>
        <v>ผูกพัน  ครบ 12 มค 67</v>
      </c>
      <c r="C87" s="848">
        <f>+[1]ระบบการควบคุมฯ!C379</f>
        <v>4100547788</v>
      </c>
      <c r="D87" s="466">
        <f>SUM(D88:D91)</f>
        <v>0</v>
      </c>
      <c r="E87" s="466">
        <f t="shared" ref="E87:J87" si="26">SUM(E88:E91)</f>
        <v>0</v>
      </c>
      <c r="F87" s="466">
        <f t="shared" si="26"/>
        <v>0</v>
      </c>
      <c r="G87" s="466">
        <f t="shared" si="26"/>
        <v>0</v>
      </c>
      <c r="H87" s="466">
        <f t="shared" si="26"/>
        <v>0</v>
      </c>
      <c r="I87" s="466">
        <f t="shared" si="26"/>
        <v>0</v>
      </c>
      <c r="J87" s="466">
        <f t="shared" si="26"/>
        <v>0</v>
      </c>
      <c r="K87" s="467"/>
    </row>
    <row r="88" spans="1:11" hidden="1" x14ac:dyDescent="0.25">
      <c r="A88" s="472">
        <f>+[1]ระบบการควบคุมฯ!A381</f>
        <v>0</v>
      </c>
      <c r="B88" s="476">
        <f>+[1]ระบบการควบคุมฯ!B381</f>
        <v>0</v>
      </c>
      <c r="C88" s="850">
        <f>+[1]ระบบการควบคุมฯ!C381</f>
        <v>0</v>
      </c>
      <c r="D88" s="477">
        <f>+[1]ระบบการควบคุมฯ!D381</f>
        <v>0</v>
      </c>
      <c r="E88" s="366">
        <f>+[1]ระบบการควบคุมฯ!G381+[1]ระบบการควบคุมฯ!H381</f>
        <v>0</v>
      </c>
      <c r="F88" s="366">
        <f>+[1]ระบบการควบคุมฯ!I381+[1]ระบบการควบคุมฯ!J381</f>
        <v>0</v>
      </c>
      <c r="G88" s="478">
        <f>+[1]ระบบการควบคุมฯ!K381+[1]ระบบการควบคุมฯ!L381</f>
        <v>0</v>
      </c>
      <c r="H88" s="439"/>
      <c r="I88" s="421"/>
      <c r="J88" s="428">
        <f>+D88-E88-F88-G88</f>
        <v>0</v>
      </c>
      <c r="K88" s="473"/>
    </row>
    <row r="89" spans="1:11" hidden="1" x14ac:dyDescent="0.25">
      <c r="A89" s="472"/>
      <c r="B89" s="479">
        <f>+[1]ระบบการควบคุมฯ!B382</f>
        <v>0</v>
      </c>
      <c r="C89" s="850"/>
      <c r="D89" s="480"/>
      <c r="E89" s="366"/>
      <c r="F89" s="366"/>
      <c r="G89" s="478"/>
      <c r="H89" s="439"/>
      <c r="I89" s="421"/>
      <c r="J89" s="428"/>
      <c r="K89" s="473"/>
    </row>
    <row r="90" spans="1:11" ht="21" hidden="1" customHeight="1" x14ac:dyDescent="0.25">
      <c r="A90" s="472">
        <f>+[1]ระบบการควบคุมฯ!A383</f>
        <v>0</v>
      </c>
      <c r="B90" s="476">
        <f>+[1]ระบบการควบคุมฯ!B383</f>
        <v>0</v>
      </c>
      <c r="C90" s="850">
        <f>+[1]ระบบการควบคุมฯ!C383</f>
        <v>0</v>
      </c>
      <c r="D90" s="477">
        <f>+[1]ระบบการควบคุมฯ!D383</f>
        <v>0</v>
      </c>
      <c r="E90" s="366">
        <f>+[1]ระบบการควบคุมฯ!G383+[1]ระบบการควบคุมฯ!H383</f>
        <v>0</v>
      </c>
      <c r="F90" s="366">
        <f>+[1]ระบบการควบคุมฯ!I383+[1]ระบบการควบคุมฯ!J383</f>
        <v>0</v>
      </c>
      <c r="G90" s="478">
        <f>+[1]ระบบการควบคุมฯ!K383+[1]ระบบการควบคุมฯ!L383</f>
        <v>0</v>
      </c>
      <c r="H90" s="439"/>
      <c r="I90" s="421"/>
      <c r="J90" s="428">
        <f>+D90-E90-F90-G90</f>
        <v>0</v>
      </c>
      <c r="K90" s="473"/>
    </row>
    <row r="91" spans="1:11" ht="21" hidden="1" customHeight="1" x14ac:dyDescent="0.25">
      <c r="A91" s="472"/>
      <c r="B91" s="479" t="str">
        <f>+[1]ระบบการควบคุมฯ!B384</f>
        <v xml:space="preserve">รายการก่อสร้างปรับปรุงซ่อมแซมอาคารเรียนอาคารประกอบและสิ่งก่อสร้างอื่นที่ชำรุดทรุดโทรมและที่ประสบอุบัติภัย </v>
      </c>
      <c r="C91" s="850"/>
      <c r="D91" s="480"/>
      <c r="E91" s="366"/>
      <c r="F91" s="366"/>
      <c r="G91" s="478"/>
      <c r="H91" s="439"/>
      <c r="I91" s="421"/>
      <c r="J91" s="428"/>
      <c r="K91" s="473"/>
    </row>
    <row r="92" spans="1:11" ht="21" hidden="1" customHeight="1" x14ac:dyDescent="0.25">
      <c r="A92" s="472"/>
      <c r="B92" s="456"/>
      <c r="C92" s="850"/>
      <c r="D92" s="480"/>
      <c r="E92" s="366"/>
      <c r="F92" s="366"/>
      <c r="G92" s="478"/>
      <c r="H92" s="439"/>
      <c r="I92" s="421"/>
      <c r="J92" s="428"/>
      <c r="K92" s="473"/>
    </row>
    <row r="93" spans="1:11" ht="21" hidden="1" customHeight="1" x14ac:dyDescent="0.25">
      <c r="A93" s="472"/>
      <c r="B93" s="456"/>
      <c r="C93" s="850"/>
      <c r="D93" s="480"/>
      <c r="E93" s="366"/>
      <c r="F93" s="366"/>
      <c r="G93" s="478"/>
      <c r="H93" s="439"/>
      <c r="I93" s="421"/>
      <c r="J93" s="428"/>
      <c r="K93" s="473"/>
    </row>
    <row r="94" spans="1:11" ht="21" hidden="1" customHeight="1" x14ac:dyDescent="0.25">
      <c r="A94" s="472"/>
      <c r="B94" s="456"/>
      <c r="C94" s="850"/>
      <c r="D94" s="480"/>
      <c r="E94" s="366"/>
      <c r="F94" s="366"/>
      <c r="G94" s="478"/>
      <c r="H94" s="439"/>
      <c r="I94" s="421"/>
      <c r="J94" s="428"/>
      <c r="K94" s="473"/>
    </row>
    <row r="95" spans="1:11" ht="21" hidden="1" customHeight="1" x14ac:dyDescent="0.25">
      <c r="A95" s="468"/>
      <c r="B95" s="456"/>
      <c r="C95" s="850"/>
      <c r="D95" s="480"/>
      <c r="E95" s="366"/>
      <c r="F95" s="366"/>
      <c r="G95" s="478"/>
      <c r="H95" s="439"/>
      <c r="I95" s="421"/>
      <c r="J95" s="428"/>
      <c r="K95" s="473"/>
    </row>
    <row r="96" spans="1:11" ht="42" hidden="1" customHeight="1" x14ac:dyDescent="0.25">
      <c r="A96" s="464" t="s">
        <v>155</v>
      </c>
      <c r="B96" s="465" t="e">
        <f>+[1]ระบบการควบคุมฯ!#REF!</f>
        <v>#REF!</v>
      </c>
      <c r="C96" s="848" t="e">
        <f>+[1]ระบบการควบคุมฯ!#REF!</f>
        <v>#REF!</v>
      </c>
      <c r="D96" s="466">
        <f>SUM(D97)</f>
        <v>0</v>
      </c>
      <c r="E96" s="466">
        <f t="shared" ref="E96:J96" si="27">SUM(E97)</f>
        <v>0</v>
      </c>
      <c r="F96" s="466">
        <f t="shared" si="27"/>
        <v>0</v>
      </c>
      <c r="G96" s="466">
        <f t="shared" si="27"/>
        <v>0</v>
      </c>
      <c r="H96" s="466">
        <f t="shared" si="27"/>
        <v>0</v>
      </c>
      <c r="I96" s="466">
        <f t="shared" si="27"/>
        <v>0</v>
      </c>
      <c r="J96" s="466">
        <f t="shared" si="27"/>
        <v>0</v>
      </c>
      <c r="K96" s="481"/>
    </row>
    <row r="97" spans="1:11" ht="21" hidden="1" customHeight="1" x14ac:dyDescent="0.6">
      <c r="A97" s="472" t="e">
        <f>+[1]ระบบการควบคุมฯ!#REF!</f>
        <v>#REF!</v>
      </c>
      <c r="B97" s="482" t="e">
        <f>+[1]ระบบการควบคุมฯ!#REF!</f>
        <v>#REF!</v>
      </c>
      <c r="C97" s="851" t="e">
        <f>+[1]ระบบการควบคุมฯ!#REF!</f>
        <v>#REF!</v>
      </c>
      <c r="D97" s="366"/>
      <c r="E97" s="417"/>
      <c r="F97" s="437"/>
      <c r="G97" s="407"/>
      <c r="H97" s="442"/>
      <c r="I97" s="436"/>
      <c r="J97" s="443">
        <f t="shared" ref="J97:J98" si="28">D97-E97-F97-G97</f>
        <v>0</v>
      </c>
      <c r="K97" s="473"/>
    </row>
    <row r="98" spans="1:11" ht="21" hidden="1" customHeight="1" x14ac:dyDescent="0.6">
      <c r="A98" s="468"/>
      <c r="B98" s="483" t="s">
        <v>156</v>
      </c>
      <c r="C98" s="852" t="e">
        <f>+[1]ระบบการควบคุมฯ!#REF!</f>
        <v>#REF!</v>
      </c>
      <c r="D98" s="366"/>
      <c r="E98" s="417"/>
      <c r="F98" s="437"/>
      <c r="G98" s="407"/>
      <c r="H98" s="442"/>
      <c r="I98" s="436"/>
      <c r="J98" s="443">
        <f t="shared" si="28"/>
        <v>0</v>
      </c>
      <c r="K98" s="473"/>
    </row>
    <row r="99" spans="1:11" ht="21" hidden="1" customHeight="1" x14ac:dyDescent="0.6">
      <c r="A99" s="468"/>
      <c r="B99" s="483" t="s">
        <v>157</v>
      </c>
      <c r="C99" s="852"/>
      <c r="D99" s="366"/>
      <c r="E99" s="438"/>
      <c r="F99" s="437"/>
      <c r="G99" s="445"/>
      <c r="H99" s="442"/>
      <c r="I99" s="436"/>
      <c r="J99" s="443"/>
      <c r="K99" s="473"/>
    </row>
    <row r="100" spans="1:11" ht="21" hidden="1" customHeight="1" x14ac:dyDescent="0.6">
      <c r="A100" s="468"/>
      <c r="B100" s="483" t="s">
        <v>158</v>
      </c>
      <c r="C100" s="852"/>
      <c r="D100" s="366"/>
      <c r="E100" s="438"/>
      <c r="F100" s="437"/>
      <c r="G100" s="445"/>
      <c r="H100" s="442"/>
      <c r="I100" s="436"/>
      <c r="J100" s="443"/>
      <c r="K100" s="473"/>
    </row>
    <row r="101" spans="1:11" ht="42" hidden="1" customHeight="1" x14ac:dyDescent="0.6">
      <c r="A101" s="468"/>
      <c r="B101" s="483" t="s">
        <v>159</v>
      </c>
      <c r="C101" s="852"/>
      <c r="D101" s="366"/>
      <c r="E101" s="438"/>
      <c r="F101" s="437"/>
      <c r="G101" s="445"/>
      <c r="H101" s="442"/>
      <c r="I101" s="436"/>
      <c r="J101" s="443"/>
      <c r="K101" s="473"/>
    </row>
    <row r="102" spans="1:11" ht="42" hidden="1" customHeight="1" x14ac:dyDescent="0.6">
      <c r="A102" s="468"/>
      <c r="B102" s="483" t="s">
        <v>160</v>
      </c>
      <c r="C102" s="852"/>
      <c r="D102" s="366"/>
      <c r="E102" s="438"/>
      <c r="F102" s="437"/>
      <c r="G102" s="445"/>
      <c r="H102" s="442"/>
      <c r="I102" s="436"/>
      <c r="J102" s="443"/>
      <c r="K102" s="473"/>
    </row>
    <row r="103" spans="1:11" ht="42" hidden="1" customHeight="1" x14ac:dyDescent="0.6">
      <c r="A103" s="468"/>
      <c r="B103" s="483" t="s">
        <v>161</v>
      </c>
      <c r="C103" s="852"/>
      <c r="D103" s="366"/>
      <c r="E103" s="438"/>
      <c r="F103" s="437"/>
      <c r="G103" s="445"/>
      <c r="H103" s="442"/>
      <c r="I103" s="436"/>
      <c r="J103" s="443"/>
      <c r="K103" s="473"/>
    </row>
    <row r="104" spans="1:11" ht="21" hidden="1" customHeight="1" x14ac:dyDescent="0.6">
      <c r="A104" s="468"/>
      <c r="B104" s="483" t="s">
        <v>162</v>
      </c>
      <c r="C104" s="852"/>
      <c r="D104" s="366"/>
      <c r="E104" s="438"/>
      <c r="F104" s="437"/>
      <c r="G104" s="445"/>
      <c r="H104" s="442"/>
      <c r="I104" s="436"/>
      <c r="J104" s="443"/>
      <c r="K104" s="473"/>
    </row>
    <row r="105" spans="1:11" ht="21" hidden="1" customHeight="1" x14ac:dyDescent="0.6">
      <c r="A105" s="468"/>
      <c r="B105" s="483"/>
      <c r="C105" s="852"/>
      <c r="D105" s="366"/>
      <c r="E105" s="438"/>
      <c r="F105" s="437"/>
      <c r="G105" s="445"/>
      <c r="H105" s="442"/>
      <c r="I105" s="436"/>
      <c r="J105" s="443"/>
      <c r="K105" s="473"/>
    </row>
    <row r="106" spans="1:11" ht="42" hidden="1" customHeight="1" x14ac:dyDescent="0.6">
      <c r="A106" s="468"/>
      <c r="B106" s="483"/>
      <c r="C106" s="852"/>
      <c r="D106" s="366"/>
      <c r="E106" s="438"/>
      <c r="F106" s="437"/>
      <c r="G106" s="445"/>
      <c r="H106" s="442"/>
      <c r="I106" s="436"/>
      <c r="J106" s="443"/>
      <c r="K106" s="473"/>
    </row>
    <row r="107" spans="1:11" ht="21" hidden="1" customHeight="1" x14ac:dyDescent="0.6">
      <c r="A107" s="468"/>
      <c r="B107" s="483"/>
      <c r="C107" s="852"/>
      <c r="D107" s="366"/>
      <c r="E107" s="438"/>
      <c r="F107" s="437"/>
      <c r="G107" s="445"/>
      <c r="H107" s="442"/>
      <c r="I107" s="436"/>
      <c r="J107" s="443"/>
      <c r="K107" s="473"/>
    </row>
    <row r="108" spans="1:11" ht="21" hidden="1" customHeight="1" x14ac:dyDescent="0.6">
      <c r="A108" s="468"/>
      <c r="B108" s="483"/>
      <c r="C108" s="852"/>
      <c r="D108" s="366"/>
      <c r="E108" s="438"/>
      <c r="F108" s="437"/>
      <c r="G108" s="445"/>
      <c r="H108" s="442"/>
      <c r="I108" s="436"/>
      <c r="J108" s="443"/>
      <c r="K108" s="473"/>
    </row>
    <row r="109" spans="1:11" ht="40.799999999999997" hidden="1" customHeight="1" x14ac:dyDescent="0.6">
      <c r="A109" s="468"/>
      <c r="B109" s="484"/>
      <c r="C109" s="852"/>
      <c r="D109" s="366"/>
      <c r="E109" s="438"/>
      <c r="F109" s="437"/>
      <c r="G109" s="445"/>
      <c r="H109" s="442"/>
      <c r="I109" s="436"/>
      <c r="J109" s="443"/>
      <c r="K109" s="473"/>
    </row>
    <row r="110" spans="1:11" ht="21" hidden="1" customHeight="1" x14ac:dyDescent="0.6">
      <c r="A110" s="468"/>
      <c r="B110" s="484"/>
      <c r="C110" s="852"/>
      <c r="D110" s="366"/>
      <c r="E110" s="438"/>
      <c r="F110" s="437"/>
      <c r="G110" s="445"/>
      <c r="H110" s="442"/>
      <c r="I110" s="436"/>
      <c r="J110" s="443"/>
      <c r="K110" s="473"/>
    </row>
    <row r="111" spans="1:11" ht="63" hidden="1" customHeight="1" x14ac:dyDescent="0.25">
      <c r="A111" s="464" t="s">
        <v>163</v>
      </c>
      <c r="B111" s="465" t="e">
        <f>+[1]ระบบการควบคุมฯ!#REF!</f>
        <v>#REF!</v>
      </c>
      <c r="C111" s="848" t="e">
        <f>+[1]ระบบการควบคุมฯ!#REF!</f>
        <v>#REF!</v>
      </c>
      <c r="D111" s="466" t="e">
        <f>SUM(D112)</f>
        <v>#REF!</v>
      </c>
      <c r="E111" s="466" t="e">
        <f t="shared" ref="E111:J111" si="29">SUM(E112)</f>
        <v>#REF!</v>
      </c>
      <c r="F111" s="466" t="e">
        <f t="shared" si="29"/>
        <v>#REF!</v>
      </c>
      <c r="G111" s="466" t="e">
        <f t="shared" si="29"/>
        <v>#REF!</v>
      </c>
      <c r="H111" s="466">
        <f t="shared" si="29"/>
        <v>0</v>
      </c>
      <c r="I111" s="466">
        <f t="shared" si="29"/>
        <v>0</v>
      </c>
      <c r="J111" s="466" t="e">
        <f t="shared" si="29"/>
        <v>#REF!</v>
      </c>
      <c r="K111" s="481"/>
    </row>
    <row r="112" spans="1:11" ht="42" hidden="1" customHeight="1" x14ac:dyDescent="0.6">
      <c r="A112" s="472" t="e">
        <f>+[1]ระบบการควบคุมฯ!#REF!</f>
        <v>#REF!</v>
      </c>
      <c r="B112" s="482" t="e">
        <f>+[1]ระบบการควบคุมฯ!#REF!</f>
        <v>#REF!</v>
      </c>
      <c r="C112" s="853" t="e">
        <f>+[1]ระบบการควบคุมฯ!#REF!</f>
        <v>#REF!</v>
      </c>
      <c r="D112" s="485" t="e">
        <f>+[1]ระบบการควบคุมฯ!#REF!</f>
        <v>#REF!</v>
      </c>
      <c r="E112" s="486" t="e">
        <f>+[1]ระบบการควบคุมฯ!#REF!</f>
        <v>#REF!</v>
      </c>
      <c r="F112" s="487" t="e">
        <f>+[1]ระบบการควบคุมฯ!#REF!</f>
        <v>#REF!</v>
      </c>
      <c r="G112" s="488" t="e">
        <f>+[1]ระบบการควบคุมฯ!#REF!</f>
        <v>#REF!</v>
      </c>
      <c r="H112" s="423"/>
      <c r="I112" s="424"/>
      <c r="J112" s="425" t="e">
        <f>D112-E112-F112-G112</f>
        <v>#REF!</v>
      </c>
      <c r="K112" s="489"/>
    </row>
    <row r="113" spans="1:11" ht="42" hidden="1" customHeight="1" x14ac:dyDescent="0.6">
      <c r="A113" s="472"/>
      <c r="B113" s="482" t="str">
        <f>+[1]ยุธศาสตร์เรียนดีปร3100116003211!D332</f>
        <v>ทำสัญญา 19 ธค 65 ครบ 16 มีค 66</v>
      </c>
      <c r="C113" s="851"/>
      <c r="D113" s="485"/>
      <c r="E113" s="487"/>
      <c r="F113" s="487"/>
      <c r="G113" s="488"/>
      <c r="H113" s="423"/>
      <c r="I113" s="424"/>
      <c r="J113" s="425">
        <f>D113-E113-F113-G113</f>
        <v>0</v>
      </c>
      <c r="K113" s="489"/>
    </row>
    <row r="114" spans="1:11" ht="42" hidden="1" customHeight="1" x14ac:dyDescent="0.25">
      <c r="A114" s="464" t="e">
        <f>+[1]ระบบการควบคุมฯ!#REF!</f>
        <v>#REF!</v>
      </c>
      <c r="B114" s="465" t="e">
        <f>+[1]ระบบการควบคุมฯ!#REF!</f>
        <v>#REF!</v>
      </c>
      <c r="C114" s="848" t="e">
        <f>+[1]ระบบการควบคุมฯ!#REF!</f>
        <v>#REF!</v>
      </c>
      <c r="D114" s="466" t="e">
        <f>SUM(D115)</f>
        <v>#REF!</v>
      </c>
      <c r="E114" s="466" t="e">
        <f t="shared" ref="E114:J114" si="30">SUM(E115)</f>
        <v>#REF!</v>
      </c>
      <c r="F114" s="466" t="e">
        <f t="shared" si="30"/>
        <v>#REF!</v>
      </c>
      <c r="G114" s="466" t="e">
        <f t="shared" si="30"/>
        <v>#REF!</v>
      </c>
      <c r="H114" s="466">
        <f t="shared" si="30"/>
        <v>0</v>
      </c>
      <c r="I114" s="466">
        <f t="shared" si="30"/>
        <v>0</v>
      </c>
      <c r="J114" s="466" t="e">
        <f t="shared" si="30"/>
        <v>#REF!</v>
      </c>
      <c r="K114" s="481"/>
    </row>
    <row r="115" spans="1:11" ht="42" hidden="1" customHeight="1" x14ac:dyDescent="0.25">
      <c r="A115" s="451" t="e">
        <f>+[1]ระบบการควบคุมฯ!#REF!</f>
        <v>#REF!</v>
      </c>
      <c r="B115" s="456" t="e">
        <f>+[1]ระบบการควบคุมฯ!#REF!</f>
        <v>#REF!</v>
      </c>
      <c r="C115" s="850" t="e">
        <f>+[1]ระบบการควบคุมฯ!#REF!</f>
        <v>#REF!</v>
      </c>
      <c r="D115" s="480" t="e">
        <f>+[1]ระบบการควบคุมฯ!#REF!</f>
        <v>#REF!</v>
      </c>
      <c r="E115" s="490" t="e">
        <f>+[1]ระบบการควบคุมฯ!#REF!+[1]ระบบการควบคุมฯ!#REF!</f>
        <v>#REF!</v>
      </c>
      <c r="F115" s="366" t="e">
        <f>+[1]ระบบการควบคุมฯ!#REF!+[1]ระบบการควบคุมฯ!#REF!</f>
        <v>#REF!</v>
      </c>
      <c r="G115" s="478" t="e">
        <f>+[1]ระบบการควบคุมฯ!#REF!+[1]ระบบการควบคุมฯ!#REF!</f>
        <v>#REF!</v>
      </c>
      <c r="H115" s="439"/>
      <c r="I115" s="421"/>
      <c r="J115" s="428" t="e">
        <f>D115-E115-F115-G115</f>
        <v>#REF!</v>
      </c>
      <c r="K115" s="473"/>
    </row>
    <row r="116" spans="1:11" ht="42" hidden="1" customHeight="1" x14ac:dyDescent="0.6">
      <c r="A116" s="451"/>
      <c r="B116" s="491" t="s">
        <v>164</v>
      </c>
      <c r="C116" s="854"/>
      <c r="D116" s="492"/>
      <c r="E116" s="363"/>
      <c r="F116" s="363"/>
      <c r="G116" s="422"/>
      <c r="H116" s="423"/>
      <c r="I116" s="424"/>
      <c r="J116" s="425">
        <f>D116-E116-F116-G116</f>
        <v>0</v>
      </c>
      <c r="K116" s="489"/>
    </row>
    <row r="117" spans="1:11" ht="42" hidden="1" customHeight="1" x14ac:dyDescent="0.6">
      <c r="A117" s="451"/>
      <c r="B117" s="491"/>
      <c r="C117" s="854"/>
      <c r="D117" s="492"/>
      <c r="E117" s="363"/>
      <c r="F117" s="363"/>
      <c r="G117" s="422"/>
      <c r="H117" s="423"/>
      <c r="I117" s="424"/>
      <c r="J117" s="425"/>
      <c r="K117" s="489"/>
    </row>
    <row r="118" spans="1:11" ht="42" hidden="1" customHeight="1" x14ac:dyDescent="0.45">
      <c r="A118" s="459">
        <v>1.3</v>
      </c>
      <c r="B118" s="460">
        <f>+[1]ระบบการควบคุมฯ!B392</f>
        <v>0</v>
      </c>
      <c r="C118" s="825">
        <f>+[1]ระบบการควบคุมฯ!C392</f>
        <v>0</v>
      </c>
      <c r="D118" s="354">
        <f>+D119+D123</f>
        <v>0</v>
      </c>
      <c r="E118" s="354">
        <f t="shared" ref="E118:J118" si="31">+E119+E123</f>
        <v>0</v>
      </c>
      <c r="F118" s="354">
        <f t="shared" si="31"/>
        <v>0</v>
      </c>
      <c r="G118" s="354">
        <f t="shared" si="31"/>
        <v>0</v>
      </c>
      <c r="H118" s="354">
        <f t="shared" si="31"/>
        <v>0</v>
      </c>
      <c r="I118" s="354">
        <f t="shared" si="31"/>
        <v>0</v>
      </c>
      <c r="J118" s="354">
        <f t="shared" si="31"/>
        <v>0</v>
      </c>
      <c r="K118" s="493"/>
    </row>
    <row r="119" spans="1:11" ht="42" hidden="1" customHeight="1" x14ac:dyDescent="0.6">
      <c r="A119" s="794"/>
      <c r="B119" s="344" t="str">
        <f>+B37</f>
        <v>ถังน้ำ แบบสเตนเลส ขนาดความจุ 2,000 ลิตร โรงเรียนวัดลาดสนุ่น</v>
      </c>
      <c r="C119" s="830"/>
      <c r="D119" s="345">
        <f>+D120+D125</f>
        <v>0</v>
      </c>
      <c r="E119" s="345">
        <f t="shared" ref="E119:J119" si="32">+E120+E125</f>
        <v>0</v>
      </c>
      <c r="F119" s="345">
        <f t="shared" si="32"/>
        <v>0</v>
      </c>
      <c r="G119" s="345">
        <f t="shared" si="32"/>
        <v>0</v>
      </c>
      <c r="H119" s="345">
        <f t="shared" si="32"/>
        <v>0</v>
      </c>
      <c r="I119" s="345">
        <f t="shared" si="32"/>
        <v>0</v>
      </c>
      <c r="J119" s="345">
        <f t="shared" si="32"/>
        <v>0</v>
      </c>
      <c r="K119" s="396"/>
    </row>
    <row r="120" spans="1:11" ht="42" hidden="1" customHeight="1" x14ac:dyDescent="0.25">
      <c r="A120" s="494" t="s">
        <v>165</v>
      </c>
      <c r="B120" s="495" t="str">
        <f>+[1]ระบบการควบคุมฯ!B400</f>
        <v>โรงเรียนวัดแสงสรรค์</v>
      </c>
      <c r="C120" s="848" t="str">
        <f>+[1]ระบบการควบคุมฯ!C400</f>
        <v>200043300B8003211260</v>
      </c>
      <c r="D120" s="496">
        <f>+D121</f>
        <v>0</v>
      </c>
      <c r="E120" s="496">
        <f t="shared" ref="E120:J120" si="33">+E121</f>
        <v>0</v>
      </c>
      <c r="F120" s="496">
        <f t="shared" si="33"/>
        <v>0</v>
      </c>
      <c r="G120" s="496">
        <f t="shared" si="33"/>
        <v>0</v>
      </c>
      <c r="H120" s="496">
        <f t="shared" si="33"/>
        <v>0</v>
      </c>
      <c r="I120" s="496">
        <f t="shared" si="33"/>
        <v>0</v>
      </c>
      <c r="J120" s="496">
        <f t="shared" si="33"/>
        <v>0</v>
      </c>
      <c r="K120" s="467"/>
    </row>
    <row r="121" spans="1:11" ht="42" hidden="1" customHeight="1" x14ac:dyDescent="0.25">
      <c r="A121" s="468">
        <f>+[1]ระบบการควบคุมฯ!A401</f>
        <v>0</v>
      </c>
      <c r="B121" s="497" t="str">
        <f>+[1]ระบบการควบคุมฯ!B401</f>
        <v>ครบ  18 มิย 68</v>
      </c>
      <c r="C121" s="855">
        <f>+[1]ระบบการควบคุมฯ!C401</f>
        <v>4100555915</v>
      </c>
      <c r="D121" s="453">
        <f>+[1]ระบบการควบคุมฯ!D401</f>
        <v>0</v>
      </c>
      <c r="E121" s="453">
        <f>+[1]ระบบการควบคุมฯ!E401</f>
        <v>0</v>
      </c>
      <c r="F121" s="453">
        <f>+[1]ระบบการควบคุมฯ!F401</f>
        <v>0</v>
      </c>
      <c r="G121" s="453">
        <f>+[1]ระบบการควบคุมฯ!G401</f>
        <v>0</v>
      </c>
      <c r="H121" s="453">
        <f>+[1]ระบบการควบคุมฯ!H401</f>
        <v>0</v>
      </c>
      <c r="I121" s="453">
        <f>+[1]ระบบการควบคุมฯ!I401</f>
        <v>0</v>
      </c>
      <c r="J121" s="453">
        <f>+[1]ระบบการควบคุมฯ!J401</f>
        <v>0</v>
      </c>
      <c r="K121" s="470"/>
    </row>
    <row r="122" spans="1:11" ht="42" hidden="1" customHeight="1" x14ac:dyDescent="0.25">
      <c r="A122" s="468"/>
      <c r="B122" s="498" t="str">
        <f>+[1]ยุธศาสตร์เรียนดีปร3100116003211!E381</f>
        <v>ทำสัญญญา  9 มค 66 ครบ 25 มีค 66</v>
      </c>
      <c r="C122" s="855"/>
      <c r="D122" s="453"/>
      <c r="E122" s="453"/>
      <c r="F122" s="453"/>
      <c r="G122" s="453"/>
      <c r="H122" s="453"/>
      <c r="I122" s="453"/>
      <c r="J122" s="453"/>
      <c r="K122" s="471"/>
    </row>
    <row r="123" spans="1:11" ht="42" hidden="1" customHeight="1" x14ac:dyDescent="0.6">
      <c r="A123" s="897"/>
      <c r="B123" s="347">
        <f>+[1]ระบบการควบคุมฯ!B393</f>
        <v>0</v>
      </c>
      <c r="C123" s="847">
        <f>+C119</f>
        <v>0</v>
      </c>
      <c r="D123" s="462">
        <f>+D125</f>
        <v>0</v>
      </c>
      <c r="E123" s="462">
        <f t="shared" ref="E123:J123" si="34">+E125</f>
        <v>0</v>
      </c>
      <c r="F123" s="462">
        <f t="shared" si="34"/>
        <v>0</v>
      </c>
      <c r="G123" s="462">
        <f t="shared" si="34"/>
        <v>0</v>
      </c>
      <c r="H123" s="462">
        <f t="shared" si="34"/>
        <v>0</v>
      </c>
      <c r="I123" s="462">
        <f t="shared" si="34"/>
        <v>0</v>
      </c>
      <c r="J123" s="462">
        <f t="shared" si="34"/>
        <v>0</v>
      </c>
      <c r="K123" s="463"/>
    </row>
    <row r="124" spans="1:11" ht="42" hidden="1" customHeight="1" x14ac:dyDescent="0.6">
      <c r="A124" s="499"/>
      <c r="B124" s="500" t="str">
        <f>+[1]ระบบการควบคุมฯ!B394</f>
        <v>วัดศรีคัคณางค์</v>
      </c>
      <c r="C124" s="856"/>
      <c r="D124" s="501">
        <f>+D125</f>
        <v>0</v>
      </c>
      <c r="E124" s="501">
        <f t="shared" ref="E124:J125" si="35">+E125</f>
        <v>0</v>
      </c>
      <c r="F124" s="501">
        <f t="shared" si="35"/>
        <v>0</v>
      </c>
      <c r="G124" s="501">
        <f t="shared" si="35"/>
        <v>0</v>
      </c>
      <c r="H124" s="501">
        <f t="shared" si="35"/>
        <v>0</v>
      </c>
      <c r="I124" s="501">
        <f t="shared" si="35"/>
        <v>0</v>
      </c>
      <c r="J124" s="501">
        <f t="shared" si="35"/>
        <v>0</v>
      </c>
      <c r="K124" s="502"/>
    </row>
    <row r="125" spans="1:11" ht="42" hidden="1" customHeight="1" x14ac:dyDescent="0.25">
      <c r="A125" s="494" t="s">
        <v>166</v>
      </c>
      <c r="B125" s="495">
        <f>+[1]ระบบการควบคุมฯ!B395</f>
        <v>0</v>
      </c>
      <c r="C125" s="848">
        <f>+[1]ระบบการควบคุมฯ!C395</f>
        <v>0</v>
      </c>
      <c r="D125" s="496">
        <f>+D126</f>
        <v>0</v>
      </c>
      <c r="E125" s="496">
        <f t="shared" si="35"/>
        <v>0</v>
      </c>
      <c r="F125" s="496">
        <f t="shared" si="35"/>
        <v>0</v>
      </c>
      <c r="G125" s="496">
        <f t="shared" si="35"/>
        <v>0</v>
      </c>
      <c r="H125" s="496">
        <f t="shared" si="35"/>
        <v>0</v>
      </c>
      <c r="I125" s="496">
        <f t="shared" si="35"/>
        <v>0</v>
      </c>
      <c r="J125" s="496">
        <f t="shared" si="35"/>
        <v>0</v>
      </c>
      <c r="K125" s="467"/>
    </row>
    <row r="126" spans="1:11" ht="21" hidden="1" customHeight="1" x14ac:dyDescent="0.45">
      <c r="A126" s="468" t="str">
        <f>+[1]ระบบการควบคุมฯ!A420</f>
        <v>3)</v>
      </c>
      <c r="B126" s="503" t="str">
        <f>+[1]ระบบการควบคุมฯ!B396</f>
        <v xml:space="preserve">ห้องน้ำห้องส้วมนักเรียนหญิง 4 ที่/49 </v>
      </c>
      <c r="C126" s="805" t="str">
        <f>+[1]ระบบการควบคุมฯ!C396</f>
        <v>ศธ04002/ว5174 ลว.21 ตค 67 โอนครั้งที่4</v>
      </c>
      <c r="D126" s="366"/>
      <c r="E126" s="417"/>
      <c r="F126" s="437"/>
      <c r="G126" s="407"/>
      <c r="H126" s="442"/>
      <c r="I126" s="436"/>
      <c r="J126" s="443">
        <f t="shared" ref="J126" si="36">D126-E126-F126-G126</f>
        <v>0</v>
      </c>
      <c r="K126" s="440"/>
    </row>
    <row r="127" spans="1:11" ht="21" hidden="1" customHeight="1" x14ac:dyDescent="0.6">
      <c r="A127" s="472"/>
      <c r="B127" s="503" t="str">
        <f>+[1]ระบบการควบคุมฯ!B397</f>
        <v>โอนกลับส่วนกลาง หลังละ 27,200 บาท</v>
      </c>
      <c r="C127" s="805" t="str">
        <f>+[1]ระบบการควบคุมฯ!C397</f>
        <v>ศธ 04002/ว1912 ลว.7/05/2025 โอนครั้งที่ 462</v>
      </c>
      <c r="D127" s="485"/>
      <c r="E127" s="487"/>
      <c r="F127" s="487"/>
      <c r="G127" s="488"/>
      <c r="H127" s="423"/>
      <c r="I127" s="424"/>
      <c r="J127" s="425"/>
      <c r="K127" s="504"/>
    </row>
    <row r="128" spans="1:11" ht="21" hidden="1" customHeight="1" x14ac:dyDescent="0.6">
      <c r="A128" s="794"/>
      <c r="B128" s="344" t="str">
        <f>+[1]ระบบการควบคุมฯ!B399</f>
        <v>ครบ  20 มีค 68</v>
      </c>
      <c r="C128" s="830"/>
      <c r="D128" s="345">
        <f>+D129</f>
        <v>0</v>
      </c>
      <c r="E128" s="345">
        <f t="shared" ref="E128:J128" si="37">+E129</f>
        <v>0</v>
      </c>
      <c r="F128" s="345">
        <f t="shared" si="37"/>
        <v>0</v>
      </c>
      <c r="G128" s="345">
        <f t="shared" si="37"/>
        <v>0</v>
      </c>
      <c r="H128" s="345">
        <f t="shared" si="37"/>
        <v>0</v>
      </c>
      <c r="I128" s="345">
        <f t="shared" si="37"/>
        <v>0</v>
      </c>
      <c r="J128" s="345">
        <f t="shared" si="37"/>
        <v>0</v>
      </c>
      <c r="K128" s="396"/>
    </row>
    <row r="129" spans="1:11" ht="21" hidden="1" customHeight="1" x14ac:dyDescent="0.25">
      <c r="A129" s="494" t="str">
        <f>+[1]ระบบการควบคุมฯ!A400</f>
        <v>2)</v>
      </c>
      <c r="B129" s="495" t="str">
        <f>+[1]ระบบการควบคุมฯ!B400</f>
        <v>โรงเรียนวัดแสงสรรค์</v>
      </c>
      <c r="C129" s="848" t="str">
        <f>+[1]ระบบการควบคุมฯ!C400</f>
        <v>200043300B8003211260</v>
      </c>
      <c r="D129" s="496">
        <f>SUM(D130:D132)</f>
        <v>0</v>
      </c>
      <c r="E129" s="496">
        <f t="shared" ref="E129:J129" si="38">SUM(E130:E132)</f>
        <v>0</v>
      </c>
      <c r="F129" s="496">
        <f t="shared" si="38"/>
        <v>0</v>
      </c>
      <c r="G129" s="496">
        <f t="shared" si="38"/>
        <v>0</v>
      </c>
      <c r="H129" s="496">
        <f t="shared" si="38"/>
        <v>0</v>
      </c>
      <c r="I129" s="496">
        <f t="shared" si="38"/>
        <v>0</v>
      </c>
      <c r="J129" s="496">
        <f t="shared" si="38"/>
        <v>0</v>
      </c>
      <c r="K129" s="467"/>
    </row>
    <row r="130" spans="1:11" ht="21" hidden="1" customHeight="1" x14ac:dyDescent="0.6">
      <c r="A130" s="505">
        <f>+[1]ระบบการควบคุมฯ!A401</f>
        <v>0</v>
      </c>
      <c r="B130" s="497" t="str">
        <f>+[1]ระบบการควบคุมฯ!B401</f>
        <v>ครบ  18 มิย 68</v>
      </c>
      <c r="C130" s="855">
        <f>+[1]ระบบการควบคุมฯ!C401</f>
        <v>4100555915</v>
      </c>
      <c r="D130" s="366"/>
      <c r="E130" s="417"/>
      <c r="F130" s="437"/>
      <c r="G130" s="407"/>
      <c r="H130" s="442"/>
      <c r="I130" s="436"/>
      <c r="J130" s="443">
        <f t="shared" ref="J130:J132" si="39">D130-E130-F130-G130</f>
        <v>0</v>
      </c>
      <c r="K130" s="506"/>
    </row>
    <row r="131" spans="1:11" ht="21" hidden="1" customHeight="1" x14ac:dyDescent="0.6">
      <c r="A131" s="505">
        <f>+[1]ระบบการควบคุมฯ!A402</f>
        <v>5.5</v>
      </c>
      <c r="B131" s="497" t="str">
        <f>+[1]ระบบการควบคุมฯ!B402</f>
        <v xml:space="preserve">กิจกรรมการบริหารจัดการโรงเรียนขนาดเล็ก </v>
      </c>
      <c r="C131" s="855" t="str">
        <f>+[1]ระบบการควบคุมฯ!C402</f>
        <v>20004 69 52010 00000</v>
      </c>
      <c r="D131" s="366"/>
      <c r="E131" s="417"/>
      <c r="F131" s="437"/>
      <c r="G131" s="407"/>
      <c r="H131" s="423"/>
      <c r="I131" s="424"/>
      <c r="J131" s="443">
        <f t="shared" si="39"/>
        <v>0</v>
      </c>
      <c r="K131" s="507"/>
    </row>
    <row r="132" spans="1:11" ht="21" hidden="1" customHeight="1" x14ac:dyDescent="0.6">
      <c r="A132" s="505" t="str">
        <f>+[1]ระบบการควบคุมฯ!A403</f>
        <v>5.5.1</v>
      </c>
      <c r="B132" s="497" t="str">
        <f>+[1]ระบบการควบคุมฯ!B403</f>
        <v>งบดำเนินงาน   69112xx</v>
      </c>
      <c r="C132" s="855" t="str">
        <f>+[1]ระบบการควบคุมฯ!C403</f>
        <v>20004 3320 B800 2000000</v>
      </c>
      <c r="D132" s="366"/>
      <c r="E132" s="417"/>
      <c r="F132" s="437"/>
      <c r="G132" s="407"/>
      <c r="H132" s="423"/>
      <c r="I132" s="424"/>
      <c r="J132" s="443">
        <f t="shared" si="39"/>
        <v>0</v>
      </c>
      <c r="K132" s="508"/>
    </row>
    <row r="133" spans="1:11" ht="21" hidden="1" customHeight="1" x14ac:dyDescent="0.6">
      <c r="A133" s="472"/>
      <c r="B133" s="482"/>
      <c r="C133" s="851"/>
      <c r="D133" s="485"/>
      <c r="E133" s="487"/>
      <c r="F133" s="487"/>
      <c r="G133" s="488"/>
      <c r="H133" s="423"/>
      <c r="I133" s="424"/>
      <c r="J133" s="425">
        <f>D133-E133-F133-G133</f>
        <v>0</v>
      </c>
      <c r="K133" s="489"/>
    </row>
    <row r="134" spans="1:11" ht="21" hidden="1" customHeight="1" x14ac:dyDescent="0.6">
      <c r="A134" s="509" t="str">
        <f>+[1]ระบบการควบคุมฯ!A573</f>
        <v>2.2.2</v>
      </c>
      <c r="B134" s="510" t="str">
        <f>+[1]ระบบการควบคุมฯ!B573</f>
        <v xml:space="preserve">ครุภัณฑ์ทดแทนห้องเรียน DLTV สำหรับโรงเรียน Stan Alone      </v>
      </c>
      <c r="C134" s="857"/>
      <c r="D134" s="21">
        <f>+D135+D151</f>
        <v>903500</v>
      </c>
      <c r="E134" s="21">
        <f t="shared" ref="E134:J134" si="40">+E135+E151</f>
        <v>90000</v>
      </c>
      <c r="F134" s="21">
        <f t="shared" si="40"/>
        <v>0</v>
      </c>
      <c r="G134" s="21">
        <f t="shared" si="40"/>
        <v>0</v>
      </c>
      <c r="H134" s="21" t="e">
        <f t="shared" ca="1" si="40"/>
        <v>#REF!</v>
      </c>
      <c r="I134" s="21" t="e">
        <f t="shared" ca="1" si="40"/>
        <v>#REF!</v>
      </c>
      <c r="J134" s="21">
        <f t="shared" si="40"/>
        <v>813500</v>
      </c>
      <c r="K134" s="511">
        <f t="shared" ref="E134:K137" si="41">+K135</f>
        <v>0</v>
      </c>
    </row>
    <row r="135" spans="1:11" ht="21" hidden="1" customHeight="1" x14ac:dyDescent="0.25">
      <c r="A135" s="512">
        <f>+[1]ระบบการควบคุมฯ!A576</f>
        <v>0</v>
      </c>
      <c r="B135" s="513">
        <f>+[1]ระบบการควบคุมฯ!B576</f>
        <v>0</v>
      </c>
      <c r="C135" s="858">
        <f>+[1]ระบบการควบคุมฯ!C576</f>
        <v>0</v>
      </c>
      <c r="D135" s="27">
        <f>+D136</f>
        <v>0</v>
      </c>
      <c r="E135" s="27">
        <f t="shared" si="41"/>
        <v>0</v>
      </c>
      <c r="F135" s="27">
        <f t="shared" si="41"/>
        <v>0</v>
      </c>
      <c r="G135" s="27">
        <f t="shared" si="41"/>
        <v>0</v>
      </c>
      <c r="H135" s="27">
        <f t="shared" si="41"/>
        <v>0</v>
      </c>
      <c r="I135" s="27">
        <f t="shared" si="41"/>
        <v>0</v>
      </c>
      <c r="J135" s="27">
        <f t="shared" si="41"/>
        <v>0</v>
      </c>
      <c r="K135" s="514">
        <f t="shared" si="41"/>
        <v>0</v>
      </c>
    </row>
    <row r="136" spans="1:11" ht="21" hidden="1" customHeight="1" x14ac:dyDescent="0.25">
      <c r="A136" s="515">
        <v>1.1000000000000001</v>
      </c>
      <c r="B136" s="516" t="str">
        <f>+[1]ระบบการควบคุมฯ!B581</f>
        <v xml:space="preserve">ค่าใช้จ่ายสำหรับการดำเนินการวิเคราะห์และจัดทำข้อมูลเพื่อจัดทำแผนบริหารจัดการโรงเรียนขยายโอกาสทางการศึกษา ระยะ 5 ปี (ปีการศึกษา 2569 – 2573)  </v>
      </c>
      <c r="C136" s="859" t="str">
        <f>+[1]ระบบการควบคุมฯ!C581</f>
        <v>ศธ 04002/ว41606 ลว.31 ก.ค. 68 โอนครั้งที่ 781</v>
      </c>
      <c r="D136" s="26">
        <f>+D137</f>
        <v>0</v>
      </c>
      <c r="E136" s="26">
        <f t="shared" si="41"/>
        <v>0</v>
      </c>
      <c r="F136" s="26">
        <f t="shared" si="41"/>
        <v>0</v>
      </c>
      <c r="G136" s="26">
        <f t="shared" si="41"/>
        <v>0</v>
      </c>
      <c r="H136" s="26">
        <f t="shared" si="41"/>
        <v>0</v>
      </c>
      <c r="I136" s="26">
        <f t="shared" si="41"/>
        <v>0</v>
      </c>
      <c r="J136" s="26">
        <f t="shared" si="41"/>
        <v>0</v>
      </c>
      <c r="K136" s="517">
        <f t="shared" si="41"/>
        <v>0</v>
      </c>
    </row>
    <row r="137" spans="1:11" ht="21" hidden="1" customHeight="1" x14ac:dyDescent="0.6">
      <c r="A137" s="518"/>
      <c r="B137" s="519" t="str">
        <f>+[1]ระบบการควบคุมฯ!B579</f>
        <v xml:space="preserve"> งบดำเนินงาน 69112xx</v>
      </c>
      <c r="C137" s="830"/>
      <c r="D137" s="345">
        <f>+D138</f>
        <v>0</v>
      </c>
      <c r="E137" s="345">
        <f t="shared" si="41"/>
        <v>0</v>
      </c>
      <c r="F137" s="345">
        <f t="shared" si="41"/>
        <v>0</v>
      </c>
      <c r="G137" s="345">
        <f t="shared" si="41"/>
        <v>0</v>
      </c>
      <c r="H137" s="345">
        <f t="shared" si="41"/>
        <v>0</v>
      </c>
      <c r="I137" s="345">
        <f t="shared" si="41"/>
        <v>0</v>
      </c>
      <c r="J137" s="345">
        <f t="shared" si="41"/>
        <v>0</v>
      </c>
      <c r="K137" s="520"/>
    </row>
    <row r="138" spans="1:11" ht="21" hidden="1" customHeight="1" x14ac:dyDescent="0.6">
      <c r="A138" s="518"/>
      <c r="B138" s="519">
        <f>+[1]ระบบการควบคุมฯ!B638</f>
        <v>0</v>
      </c>
      <c r="C138" s="830"/>
      <c r="D138" s="345">
        <f>+D139+D146</f>
        <v>0</v>
      </c>
      <c r="E138" s="345">
        <f t="shared" ref="E138:J138" si="42">+E139+E146</f>
        <v>0</v>
      </c>
      <c r="F138" s="345">
        <f t="shared" si="42"/>
        <v>0</v>
      </c>
      <c r="G138" s="345">
        <f t="shared" si="42"/>
        <v>0</v>
      </c>
      <c r="H138" s="345">
        <f t="shared" si="42"/>
        <v>0</v>
      </c>
      <c r="I138" s="345">
        <f t="shared" si="42"/>
        <v>0</v>
      </c>
      <c r="J138" s="345">
        <f t="shared" si="42"/>
        <v>0</v>
      </c>
      <c r="K138" s="520"/>
    </row>
    <row r="139" spans="1:11" ht="21" hidden="1" customHeight="1" x14ac:dyDescent="0.25">
      <c r="A139" s="521" t="s">
        <v>38</v>
      </c>
      <c r="B139" s="522">
        <f>+[1]ระบบการควบคุมฯ!B639</f>
        <v>0</v>
      </c>
      <c r="C139" s="860">
        <f>+[1]ระบบการควบคุมฯ!C639</f>
        <v>0</v>
      </c>
      <c r="D139" s="523">
        <f>SUM(D140:D145)</f>
        <v>0</v>
      </c>
      <c r="E139" s="523">
        <f t="shared" ref="E139:J139" si="43">SUM(E140:E145)</f>
        <v>0</v>
      </c>
      <c r="F139" s="523">
        <f t="shared" si="43"/>
        <v>0</v>
      </c>
      <c r="G139" s="523">
        <f t="shared" si="43"/>
        <v>0</v>
      </c>
      <c r="H139" s="523">
        <f t="shared" si="43"/>
        <v>0</v>
      </c>
      <c r="I139" s="523">
        <f t="shared" si="43"/>
        <v>0</v>
      </c>
      <c r="J139" s="523">
        <f t="shared" si="43"/>
        <v>0</v>
      </c>
      <c r="K139" s="524"/>
    </row>
    <row r="140" spans="1:11" ht="21" hidden="1" customHeight="1" x14ac:dyDescent="0.6">
      <c r="A140" s="525">
        <f>+[1]ระบบการควบคุมฯ!A640</f>
        <v>0</v>
      </c>
      <c r="B140" s="526">
        <f>+[1]ระบบการควบคุมฯ!B640</f>
        <v>0</v>
      </c>
      <c r="C140" s="861">
        <f>+[1]ระบบการควบคุมฯ!C640</f>
        <v>0</v>
      </c>
      <c r="D140" s="366"/>
      <c r="E140" s="417"/>
      <c r="F140" s="437"/>
      <c r="G140" s="407"/>
      <c r="H140" s="442"/>
      <c r="I140" s="436"/>
      <c r="J140" s="443">
        <f t="shared" ref="J140:J145" si="44">D140-E140-F140-G140</f>
        <v>0</v>
      </c>
      <c r="K140" s="440"/>
    </row>
    <row r="141" spans="1:11" ht="21" hidden="1" customHeight="1" x14ac:dyDescent="0.6">
      <c r="A141" s="525"/>
      <c r="B141" s="526">
        <f>+[1]ระบบการควบคุมฯ!B641</f>
        <v>0</v>
      </c>
      <c r="C141" s="861">
        <f>+[1]ระบบการควบคุมฯ!C641</f>
        <v>0</v>
      </c>
      <c r="D141" s="366"/>
      <c r="E141" s="417"/>
      <c r="F141" s="437"/>
      <c r="G141" s="407"/>
      <c r="H141" s="442"/>
      <c r="I141" s="436"/>
      <c r="J141" s="443">
        <f t="shared" si="44"/>
        <v>0</v>
      </c>
      <c r="K141" s="440"/>
    </row>
    <row r="142" spans="1:11" ht="21" hidden="1" customHeight="1" x14ac:dyDescent="0.6">
      <c r="A142" s="525">
        <f>+[1]ระบบการควบคุมฯ!A642</f>
        <v>0</v>
      </c>
      <c r="B142" s="526">
        <f>+[1]ระบบการควบคุมฯ!B642</f>
        <v>0</v>
      </c>
      <c r="C142" s="861">
        <f>+[1]ระบบการควบคุมฯ!C642</f>
        <v>0</v>
      </c>
      <c r="D142" s="366"/>
      <c r="E142" s="417"/>
      <c r="F142" s="437"/>
      <c r="G142" s="407"/>
      <c r="H142" s="442"/>
      <c r="I142" s="436"/>
      <c r="J142" s="443">
        <f t="shared" si="44"/>
        <v>0</v>
      </c>
      <c r="K142" s="504"/>
    </row>
    <row r="143" spans="1:11" ht="21" hidden="1" customHeight="1" x14ac:dyDescent="0.6">
      <c r="A143" s="525"/>
      <c r="B143" s="526">
        <f>+[1]ระบบการควบคุมฯ!B643</f>
        <v>0</v>
      </c>
      <c r="C143" s="861">
        <f>+[1]ระบบการควบคุมฯ!C643</f>
        <v>0</v>
      </c>
      <c r="D143" s="366"/>
      <c r="E143" s="417"/>
      <c r="F143" s="437"/>
      <c r="G143" s="407"/>
      <c r="H143" s="442"/>
      <c r="I143" s="436"/>
      <c r="J143" s="443">
        <f t="shared" si="44"/>
        <v>0</v>
      </c>
      <c r="K143" s="504"/>
    </row>
    <row r="144" spans="1:11" ht="21" hidden="1" customHeight="1" x14ac:dyDescent="0.6">
      <c r="A144" s="525">
        <f>+[1]ระบบการควบคุมฯ!A644</f>
        <v>0</v>
      </c>
      <c r="B144" s="526">
        <f>+[1]ระบบการควบคุมฯ!B644</f>
        <v>0</v>
      </c>
      <c r="C144" s="861">
        <f>+[1]ระบบการควบคุมฯ!C644</f>
        <v>0</v>
      </c>
      <c r="D144" s="366"/>
      <c r="E144" s="417"/>
      <c r="F144" s="437"/>
      <c r="G144" s="407"/>
      <c r="H144" s="442"/>
      <c r="I144" s="436"/>
      <c r="J144" s="443">
        <f t="shared" si="44"/>
        <v>0</v>
      </c>
      <c r="K144" s="504"/>
    </row>
    <row r="145" spans="1:11" ht="21" hidden="1" customHeight="1" x14ac:dyDescent="0.6">
      <c r="A145" s="525"/>
      <c r="B145" s="526">
        <f>+[1]ระบบการควบคุมฯ!B645</f>
        <v>0</v>
      </c>
      <c r="C145" s="861">
        <f>+[1]ระบบการควบคุมฯ!C645</f>
        <v>0</v>
      </c>
      <c r="D145" s="366"/>
      <c r="E145" s="417"/>
      <c r="F145" s="437"/>
      <c r="G145" s="407"/>
      <c r="H145" s="442"/>
      <c r="I145" s="436"/>
      <c r="J145" s="443">
        <f t="shared" si="44"/>
        <v>0</v>
      </c>
      <c r="K145" s="504"/>
    </row>
    <row r="146" spans="1:11" ht="21" hidden="1" customHeight="1" x14ac:dyDescent="0.25">
      <c r="A146" s="521">
        <f>+[1]ระบบการควบคุมฯ!A652</f>
        <v>0</v>
      </c>
      <c r="B146" s="522">
        <f>+[1]ระบบการควบคุมฯ!B652</f>
        <v>0</v>
      </c>
      <c r="C146" s="860">
        <f>+[1]ระบบการควบคุมฯ!C652</f>
        <v>0</v>
      </c>
      <c r="D146" s="523">
        <f>SUM(D147:D148)</f>
        <v>0</v>
      </c>
      <c r="E146" s="523">
        <f t="shared" ref="E146:J146" si="45">SUM(E147:E148)</f>
        <v>0</v>
      </c>
      <c r="F146" s="523">
        <f t="shared" si="45"/>
        <v>0</v>
      </c>
      <c r="G146" s="523">
        <f t="shared" si="45"/>
        <v>0</v>
      </c>
      <c r="H146" s="523">
        <f t="shared" si="45"/>
        <v>0</v>
      </c>
      <c r="I146" s="523">
        <f t="shared" si="45"/>
        <v>0</v>
      </c>
      <c r="J146" s="523">
        <f t="shared" si="45"/>
        <v>0</v>
      </c>
      <c r="K146" s="524"/>
    </row>
    <row r="147" spans="1:11" ht="21" hidden="1" customHeight="1" x14ac:dyDescent="0.6">
      <c r="A147" s="525">
        <f>+[1]ระบบการควบคุมฯ!A653</f>
        <v>0</v>
      </c>
      <c r="B147" s="527">
        <f>+[1]ระบบการควบคุมฯ!B653</f>
        <v>0</v>
      </c>
      <c r="C147" s="861">
        <f>+[1]ระบบการควบคุมฯ!C653</f>
        <v>0</v>
      </c>
      <c r="D147" s="366"/>
      <c r="E147" s="417"/>
      <c r="F147" s="437"/>
      <c r="G147" s="407"/>
      <c r="H147" s="442"/>
      <c r="I147" s="436"/>
      <c r="J147" s="443">
        <f t="shared" ref="J147:J148" si="46">D147-E147-F147-G147</f>
        <v>0</v>
      </c>
      <c r="K147" s="440"/>
    </row>
    <row r="148" spans="1:11" ht="21" hidden="1" customHeight="1" x14ac:dyDescent="0.6">
      <c r="A148" s="525"/>
      <c r="B148" s="527" t="str">
        <f>+[1]ระบบการควบคุมฯ!B654</f>
        <v xml:space="preserve"> งบลงทุน 6811310</v>
      </c>
      <c r="C148" s="861" t="str">
        <f>+[1]ระบบการควบคุมฯ!C654</f>
        <v>20004 3720 3000 3110xxx</v>
      </c>
      <c r="D148" s="366"/>
      <c r="E148" s="417"/>
      <c r="F148" s="437"/>
      <c r="G148" s="407"/>
      <c r="H148" s="442"/>
      <c r="I148" s="436"/>
      <c r="J148" s="443">
        <f t="shared" si="46"/>
        <v>0</v>
      </c>
      <c r="K148" s="440"/>
    </row>
    <row r="149" spans="1:11" hidden="1" x14ac:dyDescent="0.6">
      <c r="A149" s="525">
        <f>+[1]ระบบการควบคุมฯ!A646</f>
        <v>0</v>
      </c>
      <c r="B149" s="526">
        <f>+[1]ระบบการควบคุมฯ!B646</f>
        <v>0</v>
      </c>
      <c r="C149" s="861">
        <f>+[1]ระบบการควบคุมฯ!C646</f>
        <v>0</v>
      </c>
      <c r="D149" s="366"/>
      <c r="E149" s="417"/>
      <c r="F149" s="437"/>
      <c r="G149" s="407"/>
      <c r="H149" s="442"/>
      <c r="I149" s="436"/>
      <c r="J149" s="443"/>
      <c r="K149" s="504"/>
    </row>
    <row r="150" spans="1:11" hidden="1" x14ac:dyDescent="0.6">
      <c r="A150" s="525"/>
      <c r="B150" s="526">
        <f>+[1]ระบบการควบคุมฯ!B647</f>
        <v>0</v>
      </c>
      <c r="C150" s="861">
        <f>+[1]ระบบการควบคุมฯ!C647</f>
        <v>0</v>
      </c>
      <c r="D150" s="366"/>
      <c r="E150" s="417"/>
      <c r="F150" s="437"/>
      <c r="G150" s="407"/>
      <c r="H150" s="442"/>
      <c r="I150" s="436"/>
      <c r="J150" s="443"/>
      <c r="K150" s="504"/>
    </row>
    <row r="151" spans="1:11" ht="42" customHeight="1" x14ac:dyDescent="0.25">
      <c r="A151" s="813">
        <f>+[1]ระบบการควบคุมฯ!A667</f>
        <v>0</v>
      </c>
      <c r="B151" s="528">
        <f>+[1]ระบบการควบคุมฯ!B667</f>
        <v>0</v>
      </c>
      <c r="C151" s="848">
        <f>+[1]ระบบการควบคุมฯ!C667</f>
        <v>0</v>
      </c>
      <c r="D151" s="27">
        <f>SUM(D152:D153)</f>
        <v>903500</v>
      </c>
      <c r="E151" s="27">
        <f t="shared" ref="E151:J151" si="47">SUM(E152:E153)</f>
        <v>90000</v>
      </c>
      <c r="F151" s="27">
        <f t="shared" si="47"/>
        <v>0</v>
      </c>
      <c r="G151" s="27">
        <f t="shared" si="47"/>
        <v>0</v>
      </c>
      <c r="H151" s="27" t="e">
        <f t="shared" ca="1" si="47"/>
        <v>#REF!</v>
      </c>
      <c r="I151" s="27" t="e">
        <f t="shared" ca="1" si="47"/>
        <v>#REF!</v>
      </c>
      <c r="J151" s="27">
        <f t="shared" si="47"/>
        <v>813500</v>
      </c>
      <c r="K151" s="529"/>
    </row>
    <row r="152" spans="1:11" x14ac:dyDescent="0.6">
      <c r="A152" s="530"/>
      <c r="B152" s="531" t="str">
        <f>+[1]ระบบการควบคุมฯ!B671</f>
        <v>ผูกพัน ครบ 9 กค 67</v>
      </c>
      <c r="C152" s="862"/>
      <c r="D152" s="23">
        <f>+D155+D186+D197+D332+D366</f>
        <v>892500</v>
      </c>
      <c r="E152" s="23">
        <f t="shared" ref="E152:J152" si="48">+E155+E186+E197+E332+E366</f>
        <v>90000</v>
      </c>
      <c r="F152" s="23">
        <f t="shared" si="48"/>
        <v>0</v>
      </c>
      <c r="G152" s="23">
        <f t="shared" si="48"/>
        <v>0</v>
      </c>
      <c r="H152" s="23" t="e">
        <f t="shared" ca="1" si="48"/>
        <v>#REF!</v>
      </c>
      <c r="I152" s="23" t="e">
        <f t="shared" ca="1" si="48"/>
        <v>#REF!</v>
      </c>
      <c r="J152" s="23">
        <f t="shared" si="48"/>
        <v>802500</v>
      </c>
      <c r="K152" s="532"/>
    </row>
    <row r="153" spans="1:11" x14ac:dyDescent="0.25">
      <c r="A153" s="533"/>
      <c r="B153" s="534">
        <f>+[1]ระบบการควบคุมฯ!B672</f>
        <v>0</v>
      </c>
      <c r="C153" s="833"/>
      <c r="D153" s="24">
        <f>+D228+D333+D367</f>
        <v>11000</v>
      </c>
      <c r="E153" s="24">
        <f t="shared" ref="E153:J153" si="49">+E228+E333+E367</f>
        <v>0</v>
      </c>
      <c r="F153" s="24">
        <f t="shared" si="49"/>
        <v>0</v>
      </c>
      <c r="G153" s="24">
        <f t="shared" si="49"/>
        <v>0</v>
      </c>
      <c r="H153" s="24">
        <f t="shared" si="49"/>
        <v>0</v>
      </c>
      <c r="I153" s="24">
        <f t="shared" si="49"/>
        <v>0</v>
      </c>
      <c r="J153" s="24">
        <f t="shared" si="49"/>
        <v>11000</v>
      </c>
      <c r="K153" s="535"/>
    </row>
    <row r="154" spans="1:11" ht="21" hidden="1" customHeight="1" x14ac:dyDescent="0.25">
      <c r="A154" s="946">
        <f>+[1]ระบบการควบคุมฯ!A803</f>
        <v>0</v>
      </c>
      <c r="B154" s="460">
        <f>+[1]ระบบการควบคุมฯ!B803</f>
        <v>0</v>
      </c>
      <c r="C154" s="865" t="s">
        <v>167</v>
      </c>
      <c r="D154" s="26">
        <f>+D155</f>
        <v>0</v>
      </c>
      <c r="E154" s="26">
        <f t="shared" ref="E154:J154" si="50">+E155</f>
        <v>0</v>
      </c>
      <c r="F154" s="26">
        <f t="shared" si="50"/>
        <v>0</v>
      </c>
      <c r="G154" s="26">
        <f t="shared" si="50"/>
        <v>0</v>
      </c>
      <c r="H154" s="26">
        <f t="shared" si="50"/>
        <v>0</v>
      </c>
      <c r="I154" s="26">
        <f t="shared" si="50"/>
        <v>0</v>
      </c>
      <c r="J154" s="26">
        <f t="shared" si="50"/>
        <v>0</v>
      </c>
      <c r="K154" s="517"/>
    </row>
    <row r="155" spans="1:11" ht="63" hidden="1" customHeight="1" x14ac:dyDescent="0.6">
      <c r="A155" s="530"/>
      <c r="B155" s="538" t="str">
        <f>+[1]ระบบการควบคุมฯ!B870</f>
        <v>โครงการพัฒนาศักยภาพบุคลากรทางการศึกษาสังกัดสพป.ปทุมธานี เขต 2 58,570 บาท ครั้งที่ 1 47,570 บาท ครั้งที่ 3   11,000 บาท</v>
      </c>
      <c r="C155" s="862"/>
      <c r="D155" s="23">
        <f>+D156+D165+D174</f>
        <v>0</v>
      </c>
      <c r="E155" s="23">
        <f t="shared" ref="E155:J155" si="51">+E156+E165+E174</f>
        <v>0</v>
      </c>
      <c r="F155" s="23">
        <f t="shared" si="51"/>
        <v>0</v>
      </c>
      <c r="G155" s="23">
        <f t="shared" si="51"/>
        <v>0</v>
      </c>
      <c r="H155" s="23">
        <f t="shared" si="51"/>
        <v>0</v>
      </c>
      <c r="I155" s="23">
        <f t="shared" si="51"/>
        <v>0</v>
      </c>
      <c r="J155" s="23">
        <f t="shared" si="51"/>
        <v>0</v>
      </c>
      <c r="K155" s="539"/>
    </row>
    <row r="156" spans="1:11" ht="21" hidden="1" customHeight="1" x14ac:dyDescent="0.6">
      <c r="A156" s="540">
        <f>+[1]ระบบการควบคุมฯ!A894</f>
        <v>0</v>
      </c>
      <c r="B156" s="541" t="str">
        <f>+[1]ระบบการควบคุมฯ!B962</f>
        <v>ครุภัณฑ์คอมพิวเตอร์ 357,600บาท โปรแกรม 60,800 บาท</v>
      </c>
      <c r="C156" s="864"/>
      <c r="D156" s="542">
        <f>+D157</f>
        <v>0</v>
      </c>
      <c r="E156" s="542">
        <f t="shared" ref="E156:K156" si="52">+E157</f>
        <v>0</v>
      </c>
      <c r="F156" s="542">
        <f t="shared" si="52"/>
        <v>0</v>
      </c>
      <c r="G156" s="542">
        <f t="shared" si="52"/>
        <v>0</v>
      </c>
      <c r="H156" s="542">
        <f t="shared" si="52"/>
        <v>0</v>
      </c>
      <c r="I156" s="542">
        <f t="shared" si="52"/>
        <v>0</v>
      </c>
      <c r="J156" s="542">
        <f t="shared" si="52"/>
        <v>0</v>
      </c>
      <c r="K156" s="543">
        <f t="shared" si="52"/>
        <v>0</v>
      </c>
    </row>
    <row r="157" spans="1:11" ht="21" hidden="1" customHeight="1" x14ac:dyDescent="0.25">
      <c r="A157" s="544" t="str">
        <f>+[1]ระบบการควบคุมฯ!A895</f>
        <v>1.1.3</v>
      </c>
      <c r="B157" s="545" t="str">
        <f>+[1]ระบบการควบคุมฯ!B895</f>
        <v>พัดลมแบบโคจรติดผนังขนาดไม่น้อยกว่า16นิ้ว(400มิลลิเมตร)@1,000</v>
      </c>
      <c r="C157" s="831">
        <f>+[1]ระบบการควบคุมฯ!C895</f>
        <v>0</v>
      </c>
      <c r="D157" s="369">
        <f>SUM(D158:D163)</f>
        <v>0</v>
      </c>
      <c r="E157" s="369">
        <f t="shared" ref="E157:G157" si="53">SUM(E158:E163)</f>
        <v>0</v>
      </c>
      <c r="F157" s="369">
        <f t="shared" si="53"/>
        <v>0</v>
      </c>
      <c r="G157" s="369">
        <f t="shared" si="53"/>
        <v>0</v>
      </c>
      <c r="H157" s="546"/>
      <c r="I157" s="547"/>
      <c r="J157" s="548">
        <f t="shared" ref="J157:J158" si="54">D157-E157-F157-G157</f>
        <v>0</v>
      </c>
      <c r="K157" s="549"/>
    </row>
    <row r="158" spans="1:11" ht="21" hidden="1" customHeight="1" x14ac:dyDescent="0.25">
      <c r="A158" s="550" t="str">
        <f>+[1]ระบบการควบคุมฯ!A896</f>
        <v>1.1.3.1</v>
      </c>
      <c r="B158" s="551" t="str">
        <f>+[1]ระบบการควบคุมฯ!B896</f>
        <v>โรงเรียนวัดพวงแก้ว</v>
      </c>
      <c r="C158" s="805">
        <f>+[1]ระบบการควบคุมฯ!C896</f>
        <v>0</v>
      </c>
      <c r="D158" s="366"/>
      <c r="E158" s="417"/>
      <c r="F158" s="437"/>
      <c r="G158" s="407"/>
      <c r="H158" s="442"/>
      <c r="I158" s="436"/>
      <c r="J158" s="443">
        <f t="shared" si="54"/>
        <v>0</v>
      </c>
      <c r="K158" s="552"/>
    </row>
    <row r="159" spans="1:11" ht="21" hidden="1" customHeight="1" x14ac:dyDescent="0.25">
      <c r="A159" s="550" t="str">
        <f>+[1]ระบบการควบคุมฯ!A897</f>
        <v>1.1.4</v>
      </c>
      <c r="B159" s="551" t="str">
        <f>+[1]ระบบการควบคุมฯ!B897</f>
        <v>พัดลมแบบโคจรติดเพดานขนาดไม่น้อยกว่า16นิ้ว(400มิลลิเมตร)@1,160</v>
      </c>
      <c r="C159" s="805">
        <f>+[1]ระบบการควบคุมฯ!C897</f>
        <v>0</v>
      </c>
      <c r="D159" s="437"/>
      <c r="E159" s="437"/>
      <c r="F159" s="437"/>
      <c r="G159" s="445"/>
      <c r="H159" s="442"/>
      <c r="I159" s="436"/>
      <c r="J159" s="437"/>
      <c r="K159" s="552"/>
    </row>
    <row r="160" spans="1:11" ht="21" hidden="1" customHeight="1" x14ac:dyDescent="0.25">
      <c r="A160" s="550" t="str">
        <f>+[1]ระบบการควบคุมฯ!A899</f>
        <v>1.1.5</v>
      </c>
      <c r="B160" s="551" t="str">
        <f>+[1]ระบบการควบคุมฯ!B899</f>
        <v>พัดลมแบบตั้งพื้นขนาดไม่น้อยกว่า16นิ้ว(400มิลลิเมตร)@1130</v>
      </c>
      <c r="C160" s="805">
        <f>+[1]ระบบการควบคุมฯ!C899</f>
        <v>0</v>
      </c>
      <c r="D160" s="366"/>
      <c r="E160" s="417"/>
      <c r="F160" s="437"/>
      <c r="G160" s="407"/>
      <c r="H160" s="442"/>
      <c r="I160" s="436"/>
      <c r="J160" s="443">
        <f t="shared" ref="J160" si="55">D160-E160-F160-G160</f>
        <v>0</v>
      </c>
      <c r="K160" s="552"/>
    </row>
    <row r="161" spans="1:11" ht="21" hidden="1" customHeight="1" x14ac:dyDescent="0.25">
      <c r="A161" s="550" t="str">
        <f>+[1]ระบบการควบคุมฯ!A900</f>
        <v>1.1.5.1</v>
      </c>
      <c r="B161" s="551" t="str">
        <f>+[1]ระบบการควบคุมฯ!B900</f>
        <v>โรงเรียนวัดโปรยฝน</v>
      </c>
      <c r="C161" s="805">
        <f>+[1]ระบบการควบคุมฯ!C900</f>
        <v>0</v>
      </c>
      <c r="D161" s="437"/>
      <c r="E161" s="437"/>
      <c r="F161" s="437"/>
      <c r="G161" s="445"/>
      <c r="H161" s="442"/>
      <c r="I161" s="436"/>
      <c r="J161" s="437"/>
      <c r="K161" s="552"/>
    </row>
    <row r="162" spans="1:11" ht="21" hidden="1" customHeight="1" x14ac:dyDescent="0.25">
      <c r="A162" s="550" t="str">
        <f>+[1]ระบบการควบคุมฯ!A901</f>
        <v>1.1.6</v>
      </c>
      <c r="B162" s="551">
        <f>+[1]ระบบการควบคุมฯ!B901</f>
        <v>0</v>
      </c>
      <c r="C162" s="805">
        <f>+[1]ระบบการควบคุมฯ!C901</f>
        <v>0</v>
      </c>
      <c r="D162" s="366"/>
      <c r="E162" s="417"/>
      <c r="F162" s="437"/>
      <c r="G162" s="407"/>
      <c r="H162" s="442"/>
      <c r="I162" s="436"/>
      <c r="J162" s="443">
        <f t="shared" ref="J162" si="56">D162-E162-F162-G162</f>
        <v>0</v>
      </c>
      <c r="K162" s="552"/>
    </row>
    <row r="163" spans="1:11" hidden="1" x14ac:dyDescent="0.25">
      <c r="A163" s="550" t="str">
        <f>+[1]ระบบการควบคุมฯ!A902</f>
        <v>1.1.6.1</v>
      </c>
      <c r="B163" s="551">
        <f>+[1]ระบบการควบคุมฯ!B902</f>
        <v>0</v>
      </c>
      <c r="C163" s="805">
        <f>+[1]ระบบการควบคุมฯ!C902</f>
        <v>0</v>
      </c>
      <c r="D163" s="437"/>
      <c r="E163" s="437"/>
      <c r="F163" s="437"/>
      <c r="G163" s="445"/>
      <c r="H163" s="442"/>
      <c r="I163" s="436"/>
      <c r="J163" s="437"/>
      <c r="K163" s="552"/>
    </row>
    <row r="164" spans="1:11" hidden="1" x14ac:dyDescent="0.25">
      <c r="A164" s="435"/>
      <c r="B164" s="436"/>
      <c r="C164" s="842"/>
      <c r="D164" s="437"/>
      <c r="E164" s="437"/>
      <c r="F164" s="437"/>
      <c r="G164" s="445"/>
      <c r="H164" s="442"/>
      <c r="I164" s="436"/>
      <c r="J164" s="437"/>
      <c r="K164" s="552"/>
    </row>
    <row r="165" spans="1:11" x14ac:dyDescent="0.6">
      <c r="A165" s="540">
        <f>+[1]ระบบการควบคุมฯ!A920</f>
        <v>0</v>
      </c>
      <c r="B165" s="541" t="str">
        <f>+[1]ระบบการควบคุมฯ!B920</f>
        <v>โอนกลับส่วนกลาง</v>
      </c>
      <c r="C165" s="864"/>
      <c r="D165" s="542">
        <f>+D166+D169</f>
        <v>0</v>
      </c>
      <c r="E165" s="542">
        <f t="shared" ref="E165:K165" si="57">+E166+E169</f>
        <v>0</v>
      </c>
      <c r="F165" s="542">
        <f t="shared" si="57"/>
        <v>0</v>
      </c>
      <c r="G165" s="542">
        <f t="shared" si="57"/>
        <v>0</v>
      </c>
      <c r="H165" s="542">
        <f t="shared" si="57"/>
        <v>0</v>
      </c>
      <c r="I165" s="542">
        <f t="shared" si="57"/>
        <v>0</v>
      </c>
      <c r="J165" s="542">
        <f t="shared" si="57"/>
        <v>0</v>
      </c>
      <c r="K165" s="543">
        <f t="shared" si="57"/>
        <v>0</v>
      </c>
    </row>
    <row r="166" spans="1:11" ht="42" x14ac:dyDescent="0.25">
      <c r="A166" s="544" t="str">
        <f>+[1]ระบบการควบคุมฯ!A921</f>
        <v>1.2.2</v>
      </c>
      <c r="B166" s="553" t="str">
        <f>+[1]ระบบการควบคุมฯ!B921</f>
        <v>จอรับภาพชนิดมอเตอร์ไฟฟ้าขนาดเส้นทแยงมุมขนาด150นิ้ว</v>
      </c>
      <c r="C166" s="831">
        <f>+[1]ระบบการควบคุมฯ!C921</f>
        <v>0</v>
      </c>
      <c r="D166" s="369">
        <f>SUM(D167:D168)</f>
        <v>0</v>
      </c>
      <c r="E166" s="369">
        <f t="shared" ref="E166:J166" si="58">SUM(E167:E168)</f>
        <v>0</v>
      </c>
      <c r="F166" s="369">
        <f t="shared" si="58"/>
        <v>0</v>
      </c>
      <c r="G166" s="369">
        <f t="shared" si="58"/>
        <v>0</v>
      </c>
      <c r="H166" s="369">
        <f t="shared" si="58"/>
        <v>0</v>
      </c>
      <c r="I166" s="369">
        <f t="shared" si="58"/>
        <v>0</v>
      </c>
      <c r="J166" s="369">
        <f t="shared" si="58"/>
        <v>0</v>
      </c>
      <c r="K166" s="554"/>
    </row>
    <row r="167" spans="1:11" x14ac:dyDescent="0.25">
      <c r="A167" s="550" t="str">
        <f>+[1]ระบบการควบคุมฯ!A922</f>
        <v>1.2.2.1</v>
      </c>
      <c r="B167" s="428" t="str">
        <f>+[1]ระบบการควบคุมฯ!B922</f>
        <v>โรงเรียนวัดสระบัว</v>
      </c>
      <c r="C167" s="816" t="str">
        <f>+[1]ระบบการควบคุมฯ!C922</f>
        <v>2000435702110IR5</v>
      </c>
      <c r="D167" s="366">
        <f>+[1]ระบบการควบคุมฯ!F922</f>
        <v>0</v>
      </c>
      <c r="E167" s="417">
        <f>+[1]ระบบการควบคุมฯ!G922+[1]ระบบการควบคุมฯ!H922</f>
        <v>0</v>
      </c>
      <c r="F167" s="437">
        <f>+[1]ระบบการควบคุมฯ!I922+[1]ระบบการควบคุมฯ!J922</f>
        <v>0</v>
      </c>
      <c r="G167" s="407">
        <f>+[1]ระบบการควบคุมฯ!K922+[1]ระบบการควบคุมฯ!L922</f>
        <v>0</v>
      </c>
      <c r="H167" s="442"/>
      <c r="I167" s="436"/>
      <c r="J167" s="443">
        <f t="shared" ref="J167" si="59">D167-E167-F167-G167</f>
        <v>0</v>
      </c>
      <c r="K167" s="555"/>
    </row>
    <row r="168" spans="1:11" x14ac:dyDescent="0.25">
      <c r="A168" s="550" t="str">
        <f>+[1]ระบบการควบคุมฯ!A923</f>
        <v>1.2.2.2</v>
      </c>
      <c r="B168" s="428">
        <f>+[1]ระบบการควบคุมฯ!B923</f>
        <v>0</v>
      </c>
      <c r="C168" s="816">
        <f>+[1]ระบบการควบคุมฯ!C923</f>
        <v>0</v>
      </c>
      <c r="D168" s="437"/>
      <c r="E168" s="437"/>
      <c r="F168" s="437"/>
      <c r="G168" s="445"/>
      <c r="H168" s="442"/>
      <c r="I168" s="436"/>
      <c r="J168" s="437"/>
      <c r="K168" s="555"/>
    </row>
    <row r="169" spans="1:11" ht="21" hidden="1" customHeight="1" x14ac:dyDescent="0.25">
      <c r="A169" s="544" t="str">
        <f>+[1]ระบบการควบคุมฯ!A926</f>
        <v>1.2.3.1</v>
      </c>
      <c r="B169" s="553">
        <f>+[1]ระบบการควบคุมฯ!B926</f>
        <v>0</v>
      </c>
      <c r="C169" s="831">
        <f>+[1]ระบบการควบคุมฯ!C926</f>
        <v>0</v>
      </c>
      <c r="D169" s="369">
        <f>SUM(D170:D171)</f>
        <v>0</v>
      </c>
      <c r="E169" s="369">
        <f t="shared" ref="E169:J169" si="60">SUM(E170:E171)</f>
        <v>0</v>
      </c>
      <c r="F169" s="369">
        <f t="shared" si="60"/>
        <v>0</v>
      </c>
      <c r="G169" s="369">
        <f t="shared" si="60"/>
        <v>0</v>
      </c>
      <c r="H169" s="369">
        <f t="shared" si="60"/>
        <v>0</v>
      </c>
      <c r="I169" s="369">
        <f t="shared" si="60"/>
        <v>0</v>
      </c>
      <c r="J169" s="369">
        <f t="shared" si="60"/>
        <v>0</v>
      </c>
      <c r="K169" s="554"/>
    </row>
    <row r="170" spans="1:11" ht="21" hidden="1" customHeight="1" x14ac:dyDescent="0.25">
      <c r="A170" s="550" t="str">
        <f>+[1]ระบบการควบคุมฯ!A927</f>
        <v>1.2.3.2</v>
      </c>
      <c r="B170" s="503">
        <f>+[1]ระบบการควบคุมฯ!B927</f>
        <v>0</v>
      </c>
      <c r="C170" s="805">
        <f>+[1]ระบบการควบคุมฯ!C927</f>
        <v>0</v>
      </c>
      <c r="D170" s="366">
        <f>+[1]ระบบการควบคุมฯ!F927</f>
        <v>0</v>
      </c>
      <c r="E170" s="417">
        <f>+[1]ระบบการควบคุมฯ!G927+[1]ระบบการควบคุมฯ!H927</f>
        <v>0</v>
      </c>
      <c r="F170" s="437">
        <f>+[1]ระบบการควบคุมฯ!I927+[1]ระบบการควบคุมฯ!J927</f>
        <v>0</v>
      </c>
      <c r="G170" s="407">
        <f>+[1]ระบบการควบคุมฯ!K927+[1]ระบบการควบคุมฯ!L927</f>
        <v>0</v>
      </c>
      <c r="H170" s="442"/>
      <c r="I170" s="436"/>
      <c r="J170" s="443">
        <f t="shared" ref="J170" si="61">D170-E170-F170-G170</f>
        <v>0</v>
      </c>
      <c r="K170" s="555"/>
    </row>
    <row r="171" spans="1:11" ht="21" hidden="1" customHeight="1" x14ac:dyDescent="0.25">
      <c r="A171" s="550"/>
      <c r="B171" s="503"/>
      <c r="C171" s="805"/>
      <c r="D171" s="437"/>
      <c r="E171" s="437"/>
      <c r="F171" s="437"/>
      <c r="G171" s="445"/>
      <c r="H171" s="442"/>
      <c r="I171" s="436"/>
      <c r="J171" s="437"/>
      <c r="K171" s="555"/>
    </row>
    <row r="172" spans="1:11" ht="21" hidden="1" customHeight="1" x14ac:dyDescent="0.25">
      <c r="A172" s="550"/>
      <c r="B172" s="551"/>
      <c r="C172" s="805"/>
      <c r="D172" s="366"/>
      <c r="E172" s="417"/>
      <c r="F172" s="437"/>
      <c r="G172" s="407"/>
      <c r="H172" s="442"/>
      <c r="I172" s="436"/>
      <c r="J172" s="443">
        <f t="shared" ref="J172" si="62">D172-E172-F172-G172</f>
        <v>0</v>
      </c>
      <c r="K172" s="552"/>
    </row>
    <row r="173" spans="1:11" ht="21" hidden="1" customHeight="1" x14ac:dyDescent="0.25">
      <c r="A173" s="550"/>
      <c r="B173" s="551">
        <f>+[1]ระบบการควบคุมฯ!B910</f>
        <v>0</v>
      </c>
      <c r="C173" s="805">
        <f>+[1]ระบบการควบคุมฯ!C910</f>
        <v>0</v>
      </c>
      <c r="D173" s="437"/>
      <c r="E173" s="437"/>
      <c r="F173" s="437"/>
      <c r="G173" s="445"/>
      <c r="H173" s="442"/>
      <c r="I173" s="436"/>
      <c r="J173" s="437"/>
      <c r="K173" s="552"/>
    </row>
    <row r="174" spans="1:11" ht="21" hidden="1" customHeight="1" x14ac:dyDescent="0.6">
      <c r="A174" s="556" t="s">
        <v>30</v>
      </c>
      <c r="B174" s="541" t="str">
        <f>+[1]ระบบการควบคุมฯ!B979</f>
        <v>ครุภัณฑ์โฆษณาและเผยแพร่ 120604</v>
      </c>
      <c r="C174" s="864"/>
      <c r="D174" s="542">
        <f>+D175+D178</f>
        <v>0</v>
      </c>
      <c r="E174" s="542">
        <f t="shared" ref="E174:J174" si="63">+E175+E178</f>
        <v>0</v>
      </c>
      <c r="F174" s="542">
        <f t="shared" si="63"/>
        <v>0</v>
      </c>
      <c r="G174" s="542">
        <f>+G175+G178</f>
        <v>0</v>
      </c>
      <c r="H174" s="542">
        <f t="shared" si="63"/>
        <v>0</v>
      </c>
      <c r="I174" s="542">
        <f t="shared" si="63"/>
        <v>0</v>
      </c>
      <c r="J174" s="542">
        <f t="shared" si="63"/>
        <v>0</v>
      </c>
      <c r="K174" s="543">
        <f t="shared" ref="E174:K175" si="64">+K175</f>
        <v>0</v>
      </c>
    </row>
    <row r="175" spans="1:11" ht="21" hidden="1" customHeight="1" x14ac:dyDescent="0.25">
      <c r="A175" s="430" t="s">
        <v>168</v>
      </c>
      <c r="B175" s="557" t="str">
        <f>+[1]ระบบการควบคุมฯ!B980</f>
        <v>เครื่องมัลติมิเดียโปรเจคเตอร์ระดับXGAขนาด 4000ANSILunens</v>
      </c>
      <c r="C175" s="841" t="str">
        <f>+[1]ระบบการควบคุมฯ!C980</f>
        <v>ศธ04002/ว1802 ลว.8 พค 67 โอนครั้งที่ 7</v>
      </c>
      <c r="D175" s="558">
        <f>+D176</f>
        <v>0</v>
      </c>
      <c r="E175" s="558">
        <f t="shared" si="64"/>
        <v>0</v>
      </c>
      <c r="F175" s="558">
        <f t="shared" si="64"/>
        <v>0</v>
      </c>
      <c r="G175" s="558">
        <f t="shared" si="64"/>
        <v>0</v>
      </c>
      <c r="H175" s="558">
        <f t="shared" si="64"/>
        <v>0</v>
      </c>
      <c r="I175" s="558">
        <f t="shared" si="64"/>
        <v>0</v>
      </c>
      <c r="J175" s="558">
        <f t="shared" si="64"/>
        <v>0</v>
      </c>
      <c r="K175" s="559"/>
    </row>
    <row r="176" spans="1:11" ht="21" hidden="1" customHeight="1" x14ac:dyDescent="0.25">
      <c r="A176" s="38" t="str">
        <f>+[1]ระบบการควบคุมฯ!A981</f>
        <v>2.1.8.1</v>
      </c>
      <c r="B176" s="551" t="str">
        <f>+[1]ระบบการควบคุมฯ!B981</f>
        <v>วัดสระบัว</v>
      </c>
      <c r="C176" s="805" t="str">
        <f>+[1]ระบบการควบคุมฯ!C981</f>
        <v>20004 35002 110C70</v>
      </c>
      <c r="D176" s="366"/>
      <c r="E176" s="417"/>
      <c r="F176" s="437"/>
      <c r="G176" s="407"/>
      <c r="H176" s="442"/>
      <c r="I176" s="436"/>
      <c r="J176" s="443">
        <f t="shared" ref="J176" si="65">D176-E176-F176-G176</f>
        <v>0</v>
      </c>
      <c r="K176" s="552"/>
    </row>
    <row r="177" spans="1:11" ht="21" hidden="1" customHeight="1" x14ac:dyDescent="0.25">
      <c r="A177" s="168">
        <f>+[1]ระบบการควบคุมฯ!A982</f>
        <v>0</v>
      </c>
      <c r="B177" s="551">
        <f>+[1]ระบบการควบคุมฯ!B982</f>
        <v>0</v>
      </c>
      <c r="C177" s="805">
        <f>+[1]ระบบการควบคุมฯ!C982</f>
        <v>0</v>
      </c>
      <c r="D177" s="437"/>
      <c r="E177" s="437"/>
      <c r="F177" s="437"/>
      <c r="G177" s="445"/>
      <c r="H177" s="442"/>
      <c r="I177" s="436"/>
      <c r="J177" s="437"/>
      <c r="K177" s="552"/>
    </row>
    <row r="178" spans="1:11" ht="21" hidden="1" customHeight="1" x14ac:dyDescent="0.25">
      <c r="A178" s="560" t="s">
        <v>169</v>
      </c>
      <c r="B178" s="561">
        <f>+[1]ระบบการควบคุมฯ!B990</f>
        <v>0</v>
      </c>
      <c r="C178" s="841">
        <f>+[1]ระบบการควบคุมฯ!C990</f>
        <v>0</v>
      </c>
      <c r="D178" s="558">
        <f>SUM(D179:D183)</f>
        <v>0</v>
      </c>
      <c r="E178" s="558">
        <f t="shared" ref="E178:J178" si="66">SUM(E179:E183)</f>
        <v>0</v>
      </c>
      <c r="F178" s="558">
        <f t="shared" si="66"/>
        <v>0</v>
      </c>
      <c r="G178" s="558">
        <f t="shared" si="66"/>
        <v>0</v>
      </c>
      <c r="H178" s="558">
        <f t="shared" si="66"/>
        <v>0</v>
      </c>
      <c r="I178" s="558">
        <f t="shared" si="66"/>
        <v>0</v>
      </c>
      <c r="J178" s="558">
        <f t="shared" si="66"/>
        <v>0</v>
      </c>
      <c r="K178" s="559"/>
    </row>
    <row r="179" spans="1:11" ht="21" hidden="1" customHeight="1" x14ac:dyDescent="0.45">
      <c r="A179" s="168" t="str">
        <f>+[1]ระบบการควบคุมฯ!A991</f>
        <v>1.4.1.11</v>
      </c>
      <c r="B179" s="562">
        <f>+[1]ระบบการควบคุมฯ!B991</f>
        <v>0</v>
      </c>
      <c r="C179" s="816">
        <f>+[1]ระบบการควบคุมฯ!C991</f>
        <v>0</v>
      </c>
      <c r="D179" s="366"/>
      <c r="E179" s="417"/>
      <c r="F179" s="437"/>
      <c r="G179" s="407"/>
      <c r="H179" s="442"/>
      <c r="I179" s="436"/>
      <c r="J179" s="443">
        <f t="shared" ref="J179" si="67">D179-E179-F179-G179</f>
        <v>0</v>
      </c>
      <c r="K179" s="504"/>
    </row>
    <row r="180" spans="1:11" ht="21" hidden="1" customHeight="1" x14ac:dyDescent="0.45">
      <c r="A180" s="168" t="str">
        <f>+[1]ระบบการควบคุมฯ!A992</f>
        <v>1.4.1.12</v>
      </c>
      <c r="B180" s="562">
        <f>+[1]ระบบการควบคุมฯ!B992</f>
        <v>0</v>
      </c>
      <c r="C180" s="816">
        <f>+[1]ระบบการควบคุมฯ!C992</f>
        <v>0</v>
      </c>
      <c r="D180" s="437"/>
      <c r="E180" s="437"/>
      <c r="F180" s="437"/>
      <c r="G180" s="445"/>
      <c r="H180" s="442"/>
      <c r="I180" s="436"/>
      <c r="J180" s="437"/>
      <c r="K180" s="504"/>
    </row>
    <row r="181" spans="1:11" ht="21" hidden="1" customHeight="1" x14ac:dyDescent="0.45">
      <c r="A181" s="168">
        <f>+[1]ระบบการควบคุมฯ!A994</f>
        <v>0</v>
      </c>
      <c r="B181" s="562">
        <f>+[1]ระบบการควบคุมฯ!B994</f>
        <v>0</v>
      </c>
      <c r="C181" s="816">
        <f>+[1]ระบบการควบคุมฯ!C994</f>
        <v>0</v>
      </c>
      <c r="D181" s="366"/>
      <c r="E181" s="417"/>
      <c r="F181" s="437"/>
      <c r="G181" s="407"/>
      <c r="H181" s="442"/>
      <c r="I181" s="436"/>
      <c r="J181" s="443">
        <f t="shared" ref="J181" si="68">D181-E181-F181-G181</f>
        <v>0</v>
      </c>
      <c r="K181" s="504"/>
    </row>
    <row r="182" spans="1:11" ht="21" hidden="1" customHeight="1" x14ac:dyDescent="0.45">
      <c r="A182" s="168">
        <f>+[1]ระบบการควบคุมฯ!A995</f>
        <v>0</v>
      </c>
      <c r="B182" s="562">
        <f>+[1]ระบบการควบคุมฯ!B995</f>
        <v>0</v>
      </c>
      <c r="C182" s="816">
        <f>+[1]ระบบการควบคุมฯ!C995</f>
        <v>0</v>
      </c>
      <c r="D182" s="437"/>
      <c r="E182" s="437"/>
      <c r="F182" s="437"/>
      <c r="G182" s="445"/>
      <c r="H182" s="442"/>
      <c r="I182" s="436"/>
      <c r="J182" s="437"/>
      <c r="K182" s="504"/>
    </row>
    <row r="183" spans="1:11" ht="21" hidden="1" customHeight="1" x14ac:dyDescent="0.25">
      <c r="A183" s="168" t="str">
        <f>+[1]ระบบการควบคุมฯ!A997</f>
        <v>2.1.5.4.1</v>
      </c>
      <c r="B183" s="562" t="str">
        <f>+[1]ระบบการควบคุมฯ!B997</f>
        <v>ครุภัณฑ์งานอาชีพระดับประถมศึกษา แบบ 2 จำนวน 1 ชุด</v>
      </c>
      <c r="C183" s="816" t="str">
        <f>+[1]ระบบการควบคุมฯ!C997</f>
        <v>ศธ04002/ว1802 ลว.8 พค 67 โอนครั้งที่ 7</v>
      </c>
      <c r="D183" s="366"/>
      <c r="E183" s="417"/>
      <c r="F183" s="437"/>
      <c r="G183" s="407"/>
      <c r="H183" s="442"/>
      <c r="I183" s="436"/>
      <c r="J183" s="443">
        <f t="shared" ref="J183" si="69">D183-E183-F183-G183</f>
        <v>0</v>
      </c>
      <c r="K183" s="552"/>
    </row>
    <row r="184" spans="1:11" ht="21" hidden="1" customHeight="1" x14ac:dyDescent="0.45">
      <c r="A184" s="168" t="str">
        <f>+[1]ระบบการควบคุมฯ!A998</f>
        <v>1)</v>
      </c>
      <c r="B184" s="562" t="str">
        <f>+[1]ระบบการควบคุมฯ!B998</f>
        <v>โรงเรียนกลางคลองสิบ</v>
      </c>
      <c r="C184" s="816" t="str">
        <f>+[1]ระบบการควบคุมฯ!C998</f>
        <v>20004350002003112040</v>
      </c>
      <c r="D184" s="437"/>
      <c r="E184" s="437"/>
      <c r="F184" s="437"/>
      <c r="G184" s="445"/>
      <c r="H184" s="442"/>
      <c r="I184" s="436"/>
      <c r="J184" s="437"/>
      <c r="K184" s="504"/>
    </row>
    <row r="185" spans="1:11" ht="21" hidden="1" customHeight="1" x14ac:dyDescent="0.6">
      <c r="A185" s="352">
        <f>+[1]ระบบการควบคุมฯ!A1004</f>
        <v>0</v>
      </c>
      <c r="B185" s="536">
        <f>+[1]ระบบการควบคุมฯ!B1004</f>
        <v>0</v>
      </c>
      <c r="C185" s="863">
        <f>+[1]ระบบการควบคุมฯ!C1004</f>
        <v>0</v>
      </c>
      <c r="D185" s="28">
        <f>+D186</f>
        <v>0</v>
      </c>
      <c r="E185" s="28">
        <f t="shared" ref="E185:J185" si="70">+E186</f>
        <v>0</v>
      </c>
      <c r="F185" s="28">
        <f t="shared" si="70"/>
        <v>0</v>
      </c>
      <c r="G185" s="28">
        <f t="shared" si="70"/>
        <v>0</v>
      </c>
      <c r="H185" s="28">
        <f t="shared" si="70"/>
        <v>0</v>
      </c>
      <c r="I185" s="28">
        <f t="shared" si="70"/>
        <v>0</v>
      </c>
      <c r="J185" s="28">
        <f t="shared" si="70"/>
        <v>0</v>
      </c>
      <c r="K185" s="537"/>
    </row>
    <row r="186" spans="1:11" ht="21" hidden="1" customHeight="1" x14ac:dyDescent="0.6">
      <c r="A186" s="530"/>
      <c r="B186" s="531" t="str">
        <f>+[1]ระบบการควบคุมฯ!B1013</f>
        <v>โอนกลับส่วนกลาง</v>
      </c>
      <c r="C186" s="862" t="str">
        <f>+[1]ระบบการควบคุมฯ!C1013</f>
        <v>ศธ04002/ว4285 ลว.13 กย 67 โอนครั้งที่ 401</v>
      </c>
      <c r="D186" s="23">
        <f>+D187+D192</f>
        <v>0</v>
      </c>
      <c r="E186" s="23">
        <f t="shared" ref="E186:J186" si="71">+E187+E192</f>
        <v>0</v>
      </c>
      <c r="F186" s="23">
        <f t="shared" si="71"/>
        <v>0</v>
      </c>
      <c r="G186" s="23">
        <f t="shared" si="71"/>
        <v>0</v>
      </c>
      <c r="H186" s="23">
        <f t="shared" si="71"/>
        <v>0</v>
      </c>
      <c r="I186" s="23">
        <f t="shared" si="71"/>
        <v>0</v>
      </c>
      <c r="J186" s="23">
        <f t="shared" si="71"/>
        <v>0</v>
      </c>
      <c r="K186" s="539"/>
    </row>
    <row r="187" spans="1:11" ht="21" hidden="1" customHeight="1" x14ac:dyDescent="0.6">
      <c r="A187" s="459"/>
      <c r="B187" s="563" t="str">
        <f>+[1]ระบบการควบคุมฯ!B976</f>
        <v>สพป.ปท.2 จำนวน  3 เครื่อง</v>
      </c>
      <c r="C187" s="863"/>
      <c r="D187" s="564">
        <f>+D188</f>
        <v>0</v>
      </c>
      <c r="E187" s="564">
        <f t="shared" ref="E187:K187" si="72">+E188</f>
        <v>0</v>
      </c>
      <c r="F187" s="564">
        <f t="shared" si="72"/>
        <v>0</v>
      </c>
      <c r="G187" s="564">
        <f t="shared" si="72"/>
        <v>0</v>
      </c>
      <c r="H187" s="564">
        <f t="shared" si="72"/>
        <v>0</v>
      </c>
      <c r="I187" s="564">
        <f t="shared" si="72"/>
        <v>0</v>
      </c>
      <c r="J187" s="564">
        <f t="shared" si="72"/>
        <v>0</v>
      </c>
      <c r="K187" s="565">
        <f t="shared" si="72"/>
        <v>0</v>
      </c>
    </row>
    <row r="188" spans="1:11" ht="21" hidden="1" customHeight="1" x14ac:dyDescent="0.25">
      <c r="A188" s="38" t="s">
        <v>30</v>
      </c>
      <c r="B188" s="503">
        <f>+[1]ระบบการควบคุมฯ!B977</f>
        <v>0</v>
      </c>
      <c r="C188" s="805">
        <f>+[1]ระบบการควบคุมฯ!C977</f>
        <v>0</v>
      </c>
      <c r="D188" s="366">
        <f>+[1]ระบบการควบคุมฯ!F977</f>
        <v>0</v>
      </c>
      <c r="E188" s="366">
        <f>+[1]ระบบการควบคุมฯ!G977+[1]ระบบการควบคุมฯ!H977</f>
        <v>0</v>
      </c>
      <c r="F188" s="366">
        <f>+[1]ระบบการควบคุมฯ!I977+[1]ระบบการควบคุมฯ!J977</f>
        <v>0</v>
      </c>
      <c r="G188" s="366">
        <f>+[1]ระบบการควบคุมฯ!K977+[1]ระบบการควบคุมฯ!L977</f>
        <v>0</v>
      </c>
      <c r="H188" s="366">
        <f>+[1]ระบบการควบคุมฯ!J977</f>
        <v>0</v>
      </c>
      <c r="I188" s="366">
        <f>+[1]ระบบการควบคุมฯ!K977</f>
        <v>0</v>
      </c>
      <c r="J188" s="366">
        <f>+D188-E188-G188</f>
        <v>0</v>
      </c>
      <c r="K188" s="552"/>
    </row>
    <row r="189" spans="1:11" ht="21" hidden="1" customHeight="1" x14ac:dyDescent="0.25">
      <c r="A189" s="38">
        <f>+[1]ระบบการควบคุมฯ!A978</f>
        <v>0</v>
      </c>
      <c r="B189" s="566">
        <f>+[1]ระบบการควบคุมฯ!B978</f>
        <v>0</v>
      </c>
      <c r="C189" s="816">
        <f>+[1]ระบบการควบคุมฯ!C978</f>
        <v>0</v>
      </c>
      <c r="D189" s="366">
        <f>+[1]ระบบการควบคุมฯ!D978</f>
        <v>0</v>
      </c>
      <c r="E189" s="437">
        <f>+[1]ระบบการควบคุมฯ!G978+[1]ระบบการควบคุมฯ!H978</f>
        <v>0</v>
      </c>
      <c r="F189" s="437">
        <f>+[1]ระบบการควบคุมฯ!I978+[1]ระบบการควบคุมฯ!J978</f>
        <v>0</v>
      </c>
      <c r="G189" s="445">
        <f>+[1]ระบบการควบคุมฯ!K978+[1]ระบบการควบคุมฯ!L978</f>
        <v>0</v>
      </c>
      <c r="H189" s="439"/>
      <c r="I189" s="421"/>
      <c r="J189" s="366">
        <f>+D189-E189-G189</f>
        <v>0</v>
      </c>
      <c r="K189" s="552"/>
    </row>
    <row r="190" spans="1:11" ht="21" hidden="1" customHeight="1" x14ac:dyDescent="0.25">
      <c r="A190" s="435"/>
      <c r="B190" s="567"/>
      <c r="C190" s="842"/>
      <c r="D190" s="437"/>
      <c r="E190" s="437"/>
      <c r="F190" s="437"/>
      <c r="G190" s="445"/>
      <c r="H190" s="442"/>
      <c r="I190" s="436"/>
      <c r="J190" s="437"/>
      <c r="K190" s="552"/>
    </row>
    <row r="191" spans="1:11" ht="63" hidden="1" customHeight="1" x14ac:dyDescent="0.25">
      <c r="A191" s="435"/>
      <c r="B191" s="567"/>
      <c r="C191" s="842"/>
      <c r="D191" s="437"/>
      <c r="E191" s="437"/>
      <c r="F191" s="437"/>
      <c r="G191" s="445"/>
      <c r="H191" s="442"/>
      <c r="I191" s="436"/>
      <c r="J191" s="437"/>
      <c r="K191" s="552"/>
    </row>
    <row r="192" spans="1:11" ht="21" hidden="1" customHeight="1" x14ac:dyDescent="0.6">
      <c r="A192" s="568" t="str">
        <f>+[1]ระบบการควบคุมฯ!A1014</f>
        <v>3)</v>
      </c>
      <c r="B192" s="563" t="str">
        <f>+[1]ระบบการควบคุมฯ!B1014</f>
        <v>โรงเรียนหิรัญพงษ์อนุสรณ์</v>
      </c>
      <c r="C192" s="863"/>
      <c r="D192" s="564">
        <f>+D193</f>
        <v>0</v>
      </c>
      <c r="E192" s="564">
        <f t="shared" ref="E192:K193" si="73">+E193</f>
        <v>0</v>
      </c>
      <c r="F192" s="564">
        <f t="shared" si="73"/>
        <v>0</v>
      </c>
      <c r="G192" s="564">
        <f t="shared" si="73"/>
        <v>0</v>
      </c>
      <c r="H192" s="564">
        <f t="shared" si="73"/>
        <v>0</v>
      </c>
      <c r="I192" s="564">
        <f t="shared" si="73"/>
        <v>0</v>
      </c>
      <c r="J192" s="564">
        <f t="shared" si="73"/>
        <v>0</v>
      </c>
      <c r="K192" s="565">
        <f t="shared" si="73"/>
        <v>0</v>
      </c>
    </row>
    <row r="193" spans="1:11" ht="21" hidden="1" customHeight="1" x14ac:dyDescent="0.25">
      <c r="A193" s="430" t="s">
        <v>168</v>
      </c>
      <c r="B193" s="561" t="str">
        <f>+[1]ระบบการควบคุมฯ!B1015</f>
        <v>ผูกพัน ครบ 7 มิย 67</v>
      </c>
      <c r="C193" s="841">
        <f>+[1]ระบบการควบคุมฯ!C1015</f>
        <v>4100392574</v>
      </c>
      <c r="D193" s="558">
        <f>+D194</f>
        <v>0</v>
      </c>
      <c r="E193" s="558">
        <f t="shared" si="73"/>
        <v>0</v>
      </c>
      <c r="F193" s="558">
        <f t="shared" si="73"/>
        <v>0</v>
      </c>
      <c r="G193" s="558">
        <f t="shared" si="73"/>
        <v>0</v>
      </c>
      <c r="H193" s="558">
        <f t="shared" si="73"/>
        <v>0</v>
      </c>
      <c r="I193" s="558">
        <f t="shared" si="73"/>
        <v>0</v>
      </c>
      <c r="J193" s="558">
        <f t="shared" si="73"/>
        <v>0</v>
      </c>
      <c r="K193" s="559"/>
    </row>
    <row r="194" spans="1:11" ht="42" hidden="1" customHeight="1" x14ac:dyDescent="0.25">
      <c r="A194" s="38" t="str">
        <f>+[1]ระบบการควบคุมฯ!A1016</f>
        <v>1.5.1</v>
      </c>
      <c r="B194" s="503" t="str">
        <f>+[1]ระบบการควบคุมฯ!B1016</f>
        <v xml:space="preserve">กิจกรรมรองการพัฒนาประสิทธิภาพการบริหารจัดการการศึกษาขั้นพื้นฐาน </v>
      </c>
      <c r="C194" s="805" t="str">
        <f>+[1]ระบบการควบคุมฯ!C1016</f>
        <v xml:space="preserve">20004 69 05164 00144 </v>
      </c>
      <c r="D194" s="366"/>
      <c r="E194" s="417"/>
      <c r="F194" s="437"/>
      <c r="G194" s="407"/>
      <c r="H194" s="442"/>
      <c r="I194" s="436"/>
      <c r="J194" s="443">
        <f t="shared" ref="J194" si="74">D194-E194-F194-G194</f>
        <v>0</v>
      </c>
      <c r="K194" s="569"/>
    </row>
    <row r="195" spans="1:11" ht="21" hidden="1" customHeight="1" x14ac:dyDescent="0.25">
      <c r="A195" s="38"/>
      <c r="B195" s="503"/>
      <c r="C195" s="805"/>
      <c r="D195" s="366"/>
      <c r="E195" s="438"/>
      <c r="F195" s="437"/>
      <c r="G195" s="445"/>
      <c r="H195" s="442"/>
      <c r="I195" s="436"/>
      <c r="J195" s="443"/>
      <c r="K195" s="569"/>
    </row>
    <row r="196" spans="1:11" ht="21" hidden="1" customHeight="1" x14ac:dyDescent="0.25">
      <c r="A196" s="946" t="str">
        <f>+[1]ระบบการควบคุมฯ!A1093</f>
        <v>6)</v>
      </c>
      <c r="B196" s="460" t="str">
        <f>+[1]ระบบการควบคุมฯ!B1093</f>
        <v>สำนักงานเขตพื้นที่การศึกษาประถมศึกษาปทุมธานี เขต 2 : องค์กรคุณธรรมต้นแบบสู่ความยั่งยืน</v>
      </c>
      <c r="C196" s="865" t="s">
        <v>170</v>
      </c>
      <c r="D196" s="26">
        <f>+D197</f>
        <v>509700</v>
      </c>
      <c r="E196" s="26">
        <f t="shared" ref="E196:K196" si="75">+E197</f>
        <v>90000</v>
      </c>
      <c r="F196" s="26">
        <f t="shared" si="75"/>
        <v>0</v>
      </c>
      <c r="G196" s="26">
        <f t="shared" si="75"/>
        <v>0</v>
      </c>
      <c r="H196" s="26">
        <f t="shared" si="75"/>
        <v>0</v>
      </c>
      <c r="I196" s="26">
        <f t="shared" si="75"/>
        <v>0</v>
      </c>
      <c r="J196" s="26">
        <f t="shared" si="75"/>
        <v>419700</v>
      </c>
      <c r="K196" s="26">
        <f t="shared" si="75"/>
        <v>0</v>
      </c>
    </row>
    <row r="197" spans="1:11" ht="42" hidden="1" customHeight="1" x14ac:dyDescent="0.6">
      <c r="A197" s="570"/>
      <c r="B197" s="519" t="str">
        <f>+[1]ระบบการควบคุมฯ!B1095</f>
        <v xml:space="preserve"> งบดำเนินงาน 69112xx </v>
      </c>
      <c r="C197" s="830"/>
      <c r="D197" s="23">
        <f>+D198+D205+D211</f>
        <v>509700</v>
      </c>
      <c r="E197" s="23">
        <f t="shared" ref="E197:K197" si="76">+E198+E205+E211</f>
        <v>90000</v>
      </c>
      <c r="F197" s="23">
        <f t="shared" si="76"/>
        <v>0</v>
      </c>
      <c r="G197" s="23">
        <f t="shared" si="76"/>
        <v>0</v>
      </c>
      <c r="H197" s="23">
        <f t="shared" si="76"/>
        <v>0</v>
      </c>
      <c r="I197" s="23">
        <f t="shared" si="76"/>
        <v>0</v>
      </c>
      <c r="J197" s="23">
        <f t="shared" si="76"/>
        <v>419700</v>
      </c>
      <c r="K197" s="23">
        <f t="shared" si="76"/>
        <v>0</v>
      </c>
    </row>
    <row r="198" spans="1:11" ht="21" hidden="1" customHeight="1" x14ac:dyDescent="0.6">
      <c r="A198" s="1185" t="str">
        <f>+[1]ระบบการควบคุมฯ!A1096</f>
        <v>2.1.3.1</v>
      </c>
      <c r="B198" s="1186" t="str">
        <f>+[1]ระบบการควบคุมฯ!B1096</f>
        <v xml:space="preserve">ค่าใช้จ่ายในการเดินทางเข้าร่วมการประชุมเชิงปฏิบัติการเพื่อซักซ้อมความเข้าใจการดำเนินการจัดซื้อจัดจ้างพัสดุแทนโรงเรียนขนาดเล็ก ตามคำสั่งมอบอำนาจสำนักงานคณะกรรมการการศึกษาขั้นพื้นฐาน ระหว่างวันที่ 24 - 25 พฤศจิกายน 2566 ณ โรงแรมบางกอกพาเลส กรุงเทพมหานคร </v>
      </c>
      <c r="C198" s="1187"/>
      <c r="D198" s="1188">
        <f>+D199+D201+D203</f>
        <v>0</v>
      </c>
      <c r="E198" s="1188">
        <f t="shared" ref="E198:J198" si="77">+E199+E201+E203</f>
        <v>0</v>
      </c>
      <c r="F198" s="1188">
        <f t="shared" si="77"/>
        <v>0</v>
      </c>
      <c r="G198" s="1188">
        <f t="shared" si="77"/>
        <v>0</v>
      </c>
      <c r="H198" s="1188">
        <f t="shared" si="77"/>
        <v>0</v>
      </c>
      <c r="I198" s="1188">
        <f t="shared" si="77"/>
        <v>0</v>
      </c>
      <c r="J198" s="1188">
        <f t="shared" si="77"/>
        <v>0</v>
      </c>
      <c r="K198" s="1189"/>
    </row>
    <row r="199" spans="1:11" ht="21" hidden="1" customHeight="1" x14ac:dyDescent="0.25">
      <c r="A199" s="560">
        <f>+[1]ระบบการควบคุมฯ!A1097</f>
        <v>0</v>
      </c>
      <c r="B199" s="561">
        <f>+[1]ระบบการควบคุมฯ!B1097</f>
        <v>0</v>
      </c>
      <c r="C199" s="841">
        <f>+[1]ระบบการควบคุมฯ!C1097</f>
        <v>0</v>
      </c>
      <c r="D199" s="558">
        <f>+D200</f>
        <v>0</v>
      </c>
      <c r="E199" s="558">
        <f t="shared" ref="E199:J203" si="78">+E200</f>
        <v>0</v>
      </c>
      <c r="F199" s="558">
        <f t="shared" si="78"/>
        <v>0</v>
      </c>
      <c r="G199" s="558">
        <f t="shared" si="78"/>
        <v>0</v>
      </c>
      <c r="H199" s="558">
        <f t="shared" si="78"/>
        <v>0</v>
      </c>
      <c r="I199" s="558">
        <f t="shared" si="78"/>
        <v>0</v>
      </c>
      <c r="J199" s="558">
        <f t="shared" si="78"/>
        <v>0</v>
      </c>
      <c r="K199" s="559"/>
    </row>
    <row r="200" spans="1:11" ht="21" hidden="1" customHeight="1" x14ac:dyDescent="0.25">
      <c r="A200" s="572" t="str">
        <f>+[1]ระบบการควบคุมฯ!A1099</f>
        <v>2.1.4</v>
      </c>
      <c r="B200" s="503" t="str">
        <f>+[1]ระบบการควบคุมฯ!B1099</f>
        <v>กิจกรรมรองพัฒนาหลักสูตรและกระบวนการเรียนรู้ที่หลากหลายให้เอื้อต่อการเรียนรู้ตลอดชีวิต</v>
      </c>
      <c r="C200" s="805" t="str">
        <f>+[1]ระบบการควบคุมฯ!C1099</f>
        <v>20004 66 05164 52034</v>
      </c>
      <c r="D200" s="366">
        <f>+[1]ระบบการควบคุมฯ!F1099</f>
        <v>0</v>
      </c>
      <c r="E200" s="366">
        <f>+[1]ระบบการควบคุมฯ!G1099+[1]ระบบการควบคุมฯ!H1099</f>
        <v>0</v>
      </c>
      <c r="F200" s="366">
        <f>+[1]ระบบการควบคุมฯ!I1099+[1]ระบบการควบคุมฯ!J1099</f>
        <v>0</v>
      </c>
      <c r="G200" s="478">
        <f>+[1]ระบบการควบคุมฯ!K1099+[1]ระบบการควบคุมฯ!L1099</f>
        <v>0</v>
      </c>
      <c r="H200" s="439"/>
      <c r="I200" s="427"/>
      <c r="J200" s="366">
        <f>+D200-E200-G200</f>
        <v>0</v>
      </c>
      <c r="K200" s="552"/>
    </row>
    <row r="201" spans="1:11" ht="21" hidden="1" customHeight="1" x14ac:dyDescent="0.25">
      <c r="A201" s="560">
        <f>+[1]ระบบการควบคุมฯ!A1100</f>
        <v>0</v>
      </c>
      <c r="B201" s="561" t="str">
        <f>+[1]ระบบการควบคุมฯ!B1100</f>
        <v xml:space="preserve"> งบดำเนินงาน 67112xx </v>
      </c>
      <c r="C201" s="841" t="s">
        <v>281</v>
      </c>
      <c r="D201" s="558">
        <f>+D202</f>
        <v>0</v>
      </c>
      <c r="E201" s="558">
        <f t="shared" si="78"/>
        <v>0</v>
      </c>
      <c r="F201" s="558">
        <f t="shared" si="78"/>
        <v>0</v>
      </c>
      <c r="G201" s="558">
        <f t="shared" si="78"/>
        <v>0</v>
      </c>
      <c r="H201" s="558">
        <f t="shared" si="78"/>
        <v>0</v>
      </c>
      <c r="I201" s="558">
        <f t="shared" si="78"/>
        <v>0</v>
      </c>
      <c r="J201" s="558">
        <f t="shared" si="78"/>
        <v>0</v>
      </c>
      <c r="K201" s="559"/>
    </row>
    <row r="202" spans="1:11" ht="21" hidden="1" customHeight="1" x14ac:dyDescent="0.25">
      <c r="A202" s="572" t="str">
        <f>+[1]ระบบการควบคุมฯ!A1102</f>
        <v>2.1.4.2</v>
      </c>
      <c r="B202" s="503" t="str">
        <f>+[1]ระบบการควบคุมฯ!B1102</f>
        <v xml:space="preserve">ค่าใช้จ่ายในการดำนินงานการส่งเสริมการจัดการเรียนรู้เพศวิถีศึกษาในลักษณะการจัดการเรียนรู้แบบ Active Leaning </v>
      </c>
      <c r="C202" s="904" t="str">
        <f>+[1]ระบบการควบคุมฯ!C1105</f>
        <v>20004 3720 1000 2000000</v>
      </c>
      <c r="D202" s="366">
        <f>+[1]ระบบการควบคุมฯ!D1102</f>
        <v>0</v>
      </c>
      <c r="E202" s="366">
        <f>+[1]ระบบการควบคุมฯ!G1101+[1]ระบบการควบคุมฯ!H1101</f>
        <v>0</v>
      </c>
      <c r="F202" s="366">
        <f>+[1]ระบบการควบคุมฯ!I1101+[1]ระบบการควบคุมฯ!J1101</f>
        <v>0</v>
      </c>
      <c r="G202" s="478">
        <f>+[1]ระบบการควบคุมฯ!K1101+[1]ระบบการควบคุมฯ!L1101</f>
        <v>0</v>
      </c>
      <c r="H202" s="439"/>
      <c r="I202" s="427"/>
      <c r="J202" s="366">
        <f>+D202-E202-G202</f>
        <v>0</v>
      </c>
      <c r="K202" s="552"/>
    </row>
    <row r="203" spans="1:11" ht="21" hidden="1" customHeight="1" x14ac:dyDescent="0.25">
      <c r="A203" s="560" t="str">
        <f>+[1]ระบบการควบคุมฯ!A1103</f>
        <v>2.1.4.3</v>
      </c>
      <c r="B203" s="561" t="str">
        <f>+[1]ระบบการควบคุมฯ!B1103</f>
        <v xml:space="preserve">ค่าใช้จ่ายในการเดินทางเข้าร่วมการประชุมเชิงปฏิบัติการจัดทำเป้าหมายความสามารถ ด้านการอ่าน การเขียน การคิดเลข และการแก้ปัญหา (Basic Literacy) ของนักเรียนระดับประถมศึกษาตอนต้น ระหว่างวันที่ 7 - 10 สิงหาคม 2567 โรงแรมรอแยล เบญจา กรุงเทพมหานคร </v>
      </c>
      <c r="C203" s="1190" t="str">
        <f>+[1]ระบบการควบคุมฯ!C1103</f>
        <v>ศธ04002/ว3560 ลว. 15 สค 67 โอนครั้งที่ 323</v>
      </c>
      <c r="D203" s="558">
        <f>+D204</f>
        <v>0</v>
      </c>
      <c r="E203" s="558">
        <f t="shared" si="78"/>
        <v>0</v>
      </c>
      <c r="F203" s="558">
        <f t="shared" si="78"/>
        <v>0</v>
      </c>
      <c r="G203" s="558">
        <f t="shared" si="78"/>
        <v>0</v>
      </c>
      <c r="H203" s="558">
        <f t="shared" si="78"/>
        <v>0</v>
      </c>
      <c r="I203" s="558">
        <f t="shared" si="78"/>
        <v>0</v>
      </c>
      <c r="J203" s="558">
        <f t="shared" si="78"/>
        <v>0</v>
      </c>
      <c r="K203" s="559"/>
    </row>
    <row r="204" spans="1:11" ht="21" hidden="1" customHeight="1" x14ac:dyDescent="0.25">
      <c r="A204" s="572">
        <f>+[1]ระบบการควบคุมฯ!A1105</f>
        <v>0</v>
      </c>
      <c r="B204" s="503" t="str">
        <f>+[1]ระบบการควบคุมฯ!B1105</f>
        <v xml:space="preserve"> งบดำเนินงาน 69112xx</v>
      </c>
      <c r="C204" s="904" t="str">
        <f>+[1]ระบบการควบคุมฯ!C1105</f>
        <v>20004 3720 1000 2000000</v>
      </c>
      <c r="D204" s="366">
        <f>+[1]ระบบการควบคุมฯ!D1105</f>
        <v>0</v>
      </c>
      <c r="E204" s="366">
        <f>+[1]ระบบการควบคุมฯ!G1103+[1]ระบบการควบคุมฯ!H1103</f>
        <v>0</v>
      </c>
      <c r="F204" s="366">
        <f>+[1]ระบบการควบคุมฯ!I1103+[1]ระบบการควบคุมฯ!J1103</f>
        <v>0</v>
      </c>
      <c r="G204" s="478">
        <f>+[1]ระบบการควบคุมฯ!K1103+[1]ระบบการควบคุมฯ!L1103</f>
        <v>0</v>
      </c>
      <c r="H204" s="439"/>
      <c r="I204" s="427"/>
      <c r="J204" s="366">
        <f>+D204-E204-G204</f>
        <v>0</v>
      </c>
      <c r="K204" s="552"/>
    </row>
    <row r="205" spans="1:11" ht="21" hidden="1" customHeight="1" x14ac:dyDescent="0.6">
      <c r="A205" s="1191">
        <f>+[1]ระบบการควบคุมฯ!A1106</f>
        <v>1</v>
      </c>
      <c r="B205" s="1186" t="str">
        <f>+[1]ระบบการควบคุมฯ!B1106</f>
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ระดับเขตพื้นที่การศึกษา</v>
      </c>
      <c r="C205" s="1187"/>
      <c r="D205" s="1188">
        <f>+D206+D209</f>
        <v>417600</v>
      </c>
      <c r="E205" s="1188">
        <f t="shared" ref="E205:J205" si="79">+E206+E209</f>
        <v>0</v>
      </c>
      <c r="F205" s="1188">
        <f t="shared" si="79"/>
        <v>0</v>
      </c>
      <c r="G205" s="1188">
        <f t="shared" si="79"/>
        <v>0</v>
      </c>
      <c r="H205" s="1188">
        <f t="shared" si="79"/>
        <v>0</v>
      </c>
      <c r="I205" s="1188">
        <f t="shared" si="79"/>
        <v>0</v>
      </c>
      <c r="J205" s="1188">
        <f t="shared" si="79"/>
        <v>417600</v>
      </c>
      <c r="K205" s="1189"/>
    </row>
    <row r="206" spans="1:11" ht="21" hidden="1" customHeight="1" x14ac:dyDescent="0.25">
      <c r="A206" s="560">
        <f>+[1]ระบบการควบคุมฯ!A1107</f>
        <v>2</v>
      </c>
      <c r="B206" s="561" t="str">
        <f>+[1]ระบบการควบคุมฯ!B1107</f>
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ระดับจังหวัด</v>
      </c>
      <c r="C206" s="1190" t="str">
        <f>+[1]ระบบการควบคุมฯ!C1107</f>
        <v>ศธ04002/ว5487ว.8 พย 67 โอนครั้งที่ 47</v>
      </c>
      <c r="D206" s="558">
        <f>SUM(D207:D208)</f>
        <v>315300</v>
      </c>
      <c r="E206" s="558">
        <f t="shared" ref="E206:J206" si="80">SUM(E207:E208)</f>
        <v>0</v>
      </c>
      <c r="F206" s="558">
        <f t="shared" si="80"/>
        <v>0</v>
      </c>
      <c r="G206" s="558">
        <f t="shared" si="80"/>
        <v>0</v>
      </c>
      <c r="H206" s="558">
        <f t="shared" si="80"/>
        <v>0</v>
      </c>
      <c r="I206" s="558">
        <f t="shared" si="80"/>
        <v>0</v>
      </c>
      <c r="J206" s="558">
        <f t="shared" si="80"/>
        <v>315300</v>
      </c>
      <c r="K206" s="559"/>
    </row>
    <row r="207" spans="1:11" ht="21" hidden="1" customHeight="1" x14ac:dyDescent="0.25">
      <c r="A207" s="572">
        <f>+[1]ระบบการควบคุมฯ!A1109</f>
        <v>0</v>
      </c>
      <c r="B207" s="503">
        <f>+[1]ระบบการควบคุมฯ!B1109</f>
        <v>0</v>
      </c>
      <c r="C207" s="503">
        <f>+[1]ระบบการควบคุมฯ!C1109</f>
        <v>0</v>
      </c>
      <c r="D207" s="503">
        <f>+[1]ระบบการควบคุมฯ!D1109</f>
        <v>0</v>
      </c>
      <c r="E207" s="366">
        <f>+[1]ระบบการควบคุมฯ!G1106+[1]ระบบการควบคุมฯ!H1106</f>
        <v>0</v>
      </c>
      <c r="F207" s="366">
        <f>+[1]ระบบการควบคุมฯ!I1106+[1]ระบบการควบคุมฯ!J1106</f>
        <v>0</v>
      </c>
      <c r="G207" s="478">
        <f>+[1]ระบบการควบคุมฯ!K1106+[1]ระบบการควบคุมฯ!L1106</f>
        <v>0</v>
      </c>
      <c r="H207" s="439"/>
      <c r="I207" s="427"/>
      <c r="J207" s="366">
        <f>+D207-E207-G207</f>
        <v>0</v>
      </c>
      <c r="K207" s="552"/>
    </row>
    <row r="208" spans="1:11" ht="42" hidden="1" customHeight="1" x14ac:dyDescent="0.25">
      <c r="A208" s="572">
        <f>+[1]ระบบการควบคุมฯ!A1110</f>
        <v>1.6</v>
      </c>
      <c r="B208" s="503" t="str">
        <f>+[1]ระบบการควบคุมฯ!B1110</f>
        <v xml:space="preserve">กิจกรรมการจัดการศึกษามัธยมศึกษาตอนต้นสำหรับโรงเรียนปกติ  </v>
      </c>
      <c r="C208" s="503" t="str">
        <f>+[1]ระบบการควบคุมฯ!C1110</f>
        <v>20004 69 0516500000</v>
      </c>
      <c r="D208" s="503">
        <f>+[1]ระบบการควบคุมฯ!D1110</f>
        <v>315300</v>
      </c>
      <c r="E208" s="366">
        <f>+[1]ระบบการควบคุมฯ!G1107+[1]ระบบการควบคุมฯ!H1107</f>
        <v>0</v>
      </c>
      <c r="F208" s="366">
        <f>+[1]ระบบการควบคุมฯ!I1107+[1]ระบบการควบคุมฯ!J1107</f>
        <v>0</v>
      </c>
      <c r="G208" s="478">
        <f>+[1]ระบบการควบคุมฯ!K1107+[1]ระบบการควบคุมฯ!L1107</f>
        <v>0</v>
      </c>
      <c r="H208" s="439"/>
      <c r="I208" s="427"/>
      <c r="J208" s="366">
        <f>+D208-E208-G208</f>
        <v>315300</v>
      </c>
      <c r="K208" s="552"/>
    </row>
    <row r="209" spans="1:11" ht="21" hidden="1" customHeight="1" x14ac:dyDescent="0.25">
      <c r="A209" s="560">
        <f>+[1]ระบบการควบคุมฯ!A1111</f>
        <v>0</v>
      </c>
      <c r="B209" s="561">
        <f>+[1]ระบบการควบคุมฯ!B1111</f>
        <v>0</v>
      </c>
      <c r="C209" s="1190">
        <f>+[1]ระบบการควบคุมฯ!C1111</f>
        <v>0</v>
      </c>
      <c r="D209" s="558">
        <f>SUM(D210)</f>
        <v>102300</v>
      </c>
      <c r="E209" s="558">
        <f t="shared" ref="E209:J209" si="81">SUM(E210)</f>
        <v>0</v>
      </c>
      <c r="F209" s="558">
        <f t="shared" si="81"/>
        <v>0</v>
      </c>
      <c r="G209" s="558">
        <f t="shared" si="81"/>
        <v>0</v>
      </c>
      <c r="H209" s="558">
        <f t="shared" si="81"/>
        <v>0</v>
      </c>
      <c r="I209" s="558">
        <f t="shared" si="81"/>
        <v>0</v>
      </c>
      <c r="J209" s="558">
        <f t="shared" si="81"/>
        <v>102300</v>
      </c>
      <c r="K209" s="559"/>
    </row>
    <row r="210" spans="1:11" ht="21" hidden="1" customHeight="1" x14ac:dyDescent="0.25">
      <c r="A210" s="572">
        <f>+[1]ระบบการควบคุมฯ!A1113</f>
        <v>0</v>
      </c>
      <c r="B210" s="503" t="str">
        <f>+[1]ระบบการควบคุมฯ!B1113</f>
        <v>ครุภัณฑ์สำนักงาน 120601</v>
      </c>
      <c r="C210" s="503">
        <f>+[1]ระบบการควบคุมฯ!C1113</f>
        <v>0</v>
      </c>
      <c r="D210" s="503">
        <f>+[1]ระบบการควบคุมฯ!D1113</f>
        <v>102300</v>
      </c>
      <c r="E210" s="366">
        <f>+[1]ระบบการควบคุมฯ!G1109+[1]ระบบการควบคุมฯ!H1109</f>
        <v>0</v>
      </c>
      <c r="F210" s="366">
        <f>+[1]ระบบการควบคุมฯ!I1109+[1]ระบบการควบคุมฯ!J1109</f>
        <v>0</v>
      </c>
      <c r="G210" s="478">
        <f>+[1]ระบบการควบคุมฯ!K1109+[1]ระบบการควบคุมฯ!L1109</f>
        <v>0</v>
      </c>
      <c r="H210" s="439"/>
      <c r="I210" s="427"/>
      <c r="J210" s="366">
        <f>+D210-E210-G210</f>
        <v>102300</v>
      </c>
      <c r="K210" s="552"/>
    </row>
    <row r="211" spans="1:11" x14ac:dyDescent="0.6">
      <c r="A211" s="1185" t="str">
        <f>+[1]ระบบการควบคุมฯ!A1114</f>
        <v>1.6.1.1</v>
      </c>
      <c r="B211" s="1186" t="str">
        <f>+[1]ระบบการควบคุมฯ!B1114</f>
        <v>เครื่องถ่ายเอกสารระบบดิจิทัล (ขาว-ดำ) ความเร็ว 20 แผ่นต่อนาที</v>
      </c>
      <c r="C211" s="1187"/>
      <c r="D211" s="1188">
        <f>+D212+D214+D217</f>
        <v>92100</v>
      </c>
      <c r="E211" s="1188">
        <f t="shared" ref="E211:J211" si="82">+E212+E214+E217</f>
        <v>90000</v>
      </c>
      <c r="F211" s="1188">
        <f t="shared" si="82"/>
        <v>0</v>
      </c>
      <c r="G211" s="1188">
        <f t="shared" si="82"/>
        <v>0</v>
      </c>
      <c r="H211" s="1188">
        <f t="shared" si="82"/>
        <v>0</v>
      </c>
      <c r="I211" s="1188">
        <f t="shared" si="82"/>
        <v>0</v>
      </c>
      <c r="J211" s="1188">
        <f t="shared" si="82"/>
        <v>2100</v>
      </c>
      <c r="K211" s="1189">
        <f>+K212</f>
        <v>0</v>
      </c>
    </row>
    <row r="212" spans="1:11" ht="42" x14ac:dyDescent="0.25">
      <c r="A212" s="560">
        <f>+[1]ระบบการควบคุมฯ!A1115</f>
        <v>0</v>
      </c>
      <c r="B212" s="561">
        <f>+[1]ระบบการควบคุมฯ!B1115</f>
        <v>0</v>
      </c>
      <c r="C212" s="841">
        <f>+[1]ระบบการควบคุมฯ!C1115</f>
        <v>0</v>
      </c>
      <c r="D212" s="558">
        <f>+D213</f>
        <v>92100</v>
      </c>
      <c r="E212" s="558">
        <f t="shared" ref="E212:J212" si="83">+E213</f>
        <v>90000</v>
      </c>
      <c r="F212" s="558">
        <f t="shared" si="83"/>
        <v>0</v>
      </c>
      <c r="G212" s="558">
        <f t="shared" si="83"/>
        <v>0</v>
      </c>
      <c r="H212" s="558">
        <f t="shared" si="83"/>
        <v>0</v>
      </c>
      <c r="I212" s="558">
        <f t="shared" si="83"/>
        <v>0</v>
      </c>
      <c r="J212" s="558">
        <f t="shared" si="83"/>
        <v>2100</v>
      </c>
      <c r="K212" s="559"/>
    </row>
    <row r="213" spans="1:11" x14ac:dyDescent="0.25">
      <c r="A213" s="572" t="str">
        <f>+[1]ระบบการควบคุมฯ!A1116</f>
        <v>1)</v>
      </c>
      <c r="B213" s="503" t="str">
        <f>+[1]ระบบการควบคุมฯ!B1116</f>
        <v>สพป.ปทุมธานี เขต 2</v>
      </c>
      <c r="C213" s="805" t="str">
        <f>+[1]ระบบการควบคุมฯ!C1116</f>
        <v>20004370010003112995</v>
      </c>
      <c r="D213" s="366">
        <f>+[1]ระบบการควบคุมฯ!F1116</f>
        <v>92100</v>
      </c>
      <c r="E213" s="366">
        <f>+[1]ระบบการควบคุมฯ!G1116+[1]ระบบการควบคุมฯ!H1116</f>
        <v>90000</v>
      </c>
      <c r="F213" s="366">
        <f>+[1]ระบบการควบคุมฯ!I1116+[1]ระบบการควบคุมฯ!J1116</f>
        <v>0</v>
      </c>
      <c r="G213" s="478">
        <f>+[1]ระบบการควบคุมฯ!K1116+[1]ระบบการควบคุมฯ!L1116</f>
        <v>0</v>
      </c>
      <c r="H213" s="439"/>
      <c r="I213" s="427"/>
      <c r="J213" s="366">
        <f>+D213-E213-G213</f>
        <v>2100</v>
      </c>
      <c r="K213" s="552"/>
    </row>
    <row r="214" spans="1:11" ht="21" hidden="1" customHeight="1" x14ac:dyDescent="0.25">
      <c r="A214" s="560" t="s">
        <v>169</v>
      </c>
      <c r="B214" s="561"/>
      <c r="C214" s="841"/>
      <c r="D214" s="558">
        <f>+D215+D216</f>
        <v>0</v>
      </c>
      <c r="E214" s="558">
        <f t="shared" ref="E214:J214" si="84">+E215+E216</f>
        <v>0</v>
      </c>
      <c r="F214" s="558">
        <f t="shared" si="84"/>
        <v>0</v>
      </c>
      <c r="G214" s="558">
        <f t="shared" si="84"/>
        <v>0</v>
      </c>
      <c r="H214" s="558">
        <f t="shared" si="84"/>
        <v>0</v>
      </c>
      <c r="I214" s="558">
        <f t="shared" si="84"/>
        <v>0</v>
      </c>
      <c r="J214" s="558">
        <f t="shared" si="84"/>
        <v>0</v>
      </c>
      <c r="K214" s="559"/>
    </row>
    <row r="215" spans="1:11" hidden="1" x14ac:dyDescent="0.25">
      <c r="A215" s="572"/>
      <c r="B215" s="562"/>
      <c r="C215" s="816"/>
      <c r="D215" s="366"/>
      <c r="E215" s="437"/>
      <c r="F215" s="437"/>
      <c r="G215" s="445"/>
      <c r="H215" s="573"/>
      <c r="I215" s="574"/>
      <c r="J215" s="366"/>
      <c r="K215" s="552"/>
    </row>
    <row r="216" spans="1:11" hidden="1" x14ac:dyDescent="0.25">
      <c r="A216" s="572"/>
      <c r="B216" s="562"/>
      <c r="C216" s="816"/>
      <c r="D216" s="366"/>
      <c r="E216" s="437"/>
      <c r="F216" s="437"/>
      <c r="G216" s="445"/>
      <c r="H216" s="573"/>
      <c r="I216" s="574"/>
      <c r="J216" s="575"/>
      <c r="K216" s="552"/>
    </row>
    <row r="217" spans="1:11" hidden="1" x14ac:dyDescent="0.25">
      <c r="A217" s="560"/>
      <c r="B217" s="561"/>
      <c r="C217" s="841"/>
      <c r="D217" s="558">
        <f>+D218</f>
        <v>0</v>
      </c>
      <c r="E217" s="558">
        <f t="shared" ref="E217:J217" si="85">+E218</f>
        <v>0</v>
      </c>
      <c r="F217" s="558">
        <f t="shared" si="85"/>
        <v>0</v>
      </c>
      <c r="G217" s="558">
        <f t="shared" si="85"/>
        <v>0</v>
      </c>
      <c r="H217" s="558">
        <f t="shared" si="85"/>
        <v>0</v>
      </c>
      <c r="I217" s="558">
        <f t="shared" si="85"/>
        <v>0</v>
      </c>
      <c r="J217" s="558">
        <f t="shared" si="85"/>
        <v>0</v>
      </c>
      <c r="K217" s="559"/>
    </row>
    <row r="218" spans="1:11" hidden="1" x14ac:dyDescent="0.45">
      <c r="A218" s="572"/>
      <c r="B218" s="576"/>
      <c r="C218" s="816"/>
      <c r="D218" s="366"/>
      <c r="E218" s="417"/>
      <c r="F218" s="437"/>
      <c r="G218" s="407"/>
      <c r="H218" s="442"/>
      <c r="I218" s="436"/>
      <c r="J218" s="443">
        <f t="shared" ref="J218" si="86">D218-E218-F218-G218</f>
        <v>0</v>
      </c>
      <c r="K218" s="504"/>
    </row>
    <row r="219" spans="1:11" hidden="1" x14ac:dyDescent="0.45">
      <c r="A219" s="572"/>
      <c r="B219" s="576"/>
      <c r="C219" s="816"/>
      <c r="D219" s="366"/>
      <c r="E219" s="438"/>
      <c r="F219" s="437"/>
      <c r="G219" s="445"/>
      <c r="H219" s="442"/>
      <c r="I219" s="436"/>
      <c r="J219" s="443"/>
      <c r="K219" s="504"/>
    </row>
    <row r="220" spans="1:11" ht="42" hidden="1" x14ac:dyDescent="0.25">
      <c r="A220" s="560">
        <f>+[1]ระบบการควบคุมฯ!A1511</f>
        <v>0</v>
      </c>
      <c r="B220" s="561" t="str">
        <f>+[1]ระบบการควบคุมฯ!B1511</f>
        <v xml:space="preserve"> งบดำเนินงาน 69112xx</v>
      </c>
      <c r="C220" s="841" t="str">
        <f>+[1]ระบบการควบคุมฯ!C1511</f>
        <v>20004 35000400 2000000</v>
      </c>
      <c r="D220" s="558">
        <f>SUM(D221:D222)</f>
        <v>0</v>
      </c>
      <c r="E220" s="558">
        <f t="shared" ref="E220:J220" si="87">SUM(E221:E222)</f>
        <v>0</v>
      </c>
      <c r="F220" s="558">
        <f t="shared" si="87"/>
        <v>0</v>
      </c>
      <c r="G220" s="558">
        <f t="shared" si="87"/>
        <v>0</v>
      </c>
      <c r="H220" s="558">
        <f t="shared" si="87"/>
        <v>0</v>
      </c>
      <c r="I220" s="558">
        <f t="shared" si="87"/>
        <v>0</v>
      </c>
      <c r="J220" s="558">
        <f t="shared" si="87"/>
        <v>0</v>
      </c>
      <c r="K220" s="559"/>
    </row>
    <row r="221" spans="1:11" hidden="1" x14ac:dyDescent="0.6">
      <c r="A221" s="577">
        <f>+[1]ระบบการควบคุมฯ!A1512</f>
        <v>0</v>
      </c>
      <c r="B221" s="578">
        <f>+[1]ระบบการควบคุมฯ!B1512</f>
        <v>0</v>
      </c>
      <c r="C221" s="866">
        <f>+[1]ระบบการควบคุมฯ!C1512</f>
        <v>0</v>
      </c>
      <c r="D221" s="437">
        <f>+[1]ระบบการควบคุมฯ!D1512</f>
        <v>0</v>
      </c>
      <c r="E221" s="437">
        <f>+[1]ระบบการควบคุมฯ!G1512+[1]ระบบการควบคุมฯ!H1512</f>
        <v>0</v>
      </c>
      <c r="F221" s="437">
        <f>+[1]ระบบการควบคุมฯ!I1512+[1]ระบบการควบคุมฯ!J1512</f>
        <v>0</v>
      </c>
      <c r="G221" s="445">
        <f>+[1]ระบบการควบคุมฯ!K1512+[1]ระบบการควบคุมฯ!L1512</f>
        <v>0</v>
      </c>
      <c r="H221" s="579"/>
      <c r="I221" s="580"/>
      <c r="J221" s="437">
        <f>+D221-E221-F221-G221</f>
        <v>0</v>
      </c>
      <c r="K221" s="504"/>
    </row>
    <row r="222" spans="1:11" hidden="1" x14ac:dyDescent="0.6">
      <c r="A222" s="577">
        <f>+[1]ระบบการควบคุมฯ!A1513</f>
        <v>0</v>
      </c>
      <c r="B222" s="578">
        <f>+[1]ระบบการควบคุมฯ!B1513</f>
        <v>0</v>
      </c>
      <c r="C222" s="866">
        <f>+[1]ระบบการควบคุมฯ!C1513</f>
        <v>0</v>
      </c>
      <c r="D222" s="437">
        <f>+[1]ระบบการควบคุมฯ!D1513</f>
        <v>0</v>
      </c>
      <c r="E222" s="437">
        <f>+[1]ระบบการควบคุมฯ!G1513+[1]ระบบการควบคุมฯ!H1513</f>
        <v>0</v>
      </c>
      <c r="F222" s="437">
        <f>+[1]ระบบการควบคุมฯ!I1513+[1]ระบบการควบคุมฯ!J1513</f>
        <v>0</v>
      </c>
      <c r="G222" s="445">
        <f>+[1]ระบบการควบคุมฯ!K1513+[1]ระบบการควบคุมฯ!L1513</f>
        <v>0</v>
      </c>
      <c r="H222" s="579"/>
      <c r="I222" s="580"/>
      <c r="J222" s="437">
        <f>+D222-E222-F222-G222</f>
        <v>0</v>
      </c>
      <c r="K222" s="504"/>
    </row>
    <row r="223" spans="1:11" ht="63" hidden="1" x14ac:dyDescent="0.45">
      <c r="A223" s="393">
        <f>+[1]ระบบการควบคุมฯ!A1191</f>
        <v>0</v>
      </c>
      <c r="B223" s="581">
        <f>+[1]ระบบการควบคุมฯ!B1191</f>
        <v>0</v>
      </c>
      <c r="C223" s="835">
        <f>+[1]ระบบการควบคุมฯ!C1191</f>
        <v>0</v>
      </c>
      <c r="D223" s="394"/>
      <c r="E223" s="394"/>
      <c r="F223" s="394"/>
      <c r="G223" s="582"/>
      <c r="H223" s="583"/>
      <c r="I223" s="583"/>
      <c r="J223" s="394"/>
      <c r="K223" s="493"/>
    </row>
    <row r="224" spans="1:11" hidden="1" x14ac:dyDescent="0.45">
      <c r="A224" s="584">
        <f>+[1]ระบบการควบคุมฯ!A1192</f>
        <v>0</v>
      </c>
      <c r="B224" s="581">
        <f>+[1]ระบบการควบคุมฯ!B1192</f>
        <v>0</v>
      </c>
      <c r="C224" s="835"/>
      <c r="D224" s="394"/>
      <c r="E224" s="394"/>
      <c r="F224" s="394"/>
      <c r="G224" s="582"/>
      <c r="H224" s="583"/>
      <c r="I224" s="583"/>
      <c r="J224" s="394"/>
      <c r="K224" s="493"/>
    </row>
    <row r="225" spans="1:11" hidden="1" x14ac:dyDescent="0.45">
      <c r="A225" s="393" t="str">
        <f>+[1]ระบบการควบคุมฯ!A1215</f>
        <v>1.7.6</v>
      </c>
      <c r="B225" s="581" t="str">
        <f>+[1]ระบบการควบคุมฯ!B1215</f>
        <v>ค่าใช้จ่ายในการเดินเข้าร่วมประชุมเชิงปฏิบัติการเตรียมความพร้อมเข้าร่วมการแข่งขันทักษะวิชาการนักเรียน ระดับหน่วยงานที่ร่วมสนองพระราชดำริ ฯ ในการประชุมวิชาการการพัฒนาเด็กและเยาวชนในถิ่นทุรกันดาร ตามพระราชดำริ สมเด็จพระกนิษฐาธิราชเจ้า กรมสมเด็จพระเทพรัตนราชสุดาฯ       สยามบรมราชกุมารี ะหว่างวันที่ 19 – 20 กันยายน 2568 ณ โรงแรมเมบิส อำเภอเมืองสมุทรปราการ กรุงเทพมหานคร และเข้าร่วมการแข่งขันทักษะวิชาการของนักเรียนระดับหน่วยงาน ที่ร่วมสนองพระราชดำริฯ    ในการประชุมวิชาการการพัฒนาเด็กและเยาวชน ในถิ่นทุรกันดาร ตามพระราชดำริ สมเด็จพระกนิษฐาธิราชเจ้า กรมสมเด็จพระเทพรัตนราชสุดาฯ  สยามบรมราชกุมารี ในวันที่ 20 กันยายน 2568 ณ โรงเรียนมัธยมแพรกษาวิเทศศึกษา อำเภอเมืองสมุทรปราการ จังหวัดสมุทรปราการ</v>
      </c>
      <c r="C225" s="835" t="str">
        <f>+[1]ระบบการควบคุมฯ!C1215</f>
        <v>ศธ 04002/ว44293  ลว  12 ก.ย. 68 ครั้งที่ 889</v>
      </c>
      <c r="D225" s="394"/>
      <c r="E225" s="394"/>
      <c r="F225" s="394"/>
      <c r="G225" s="582"/>
      <c r="H225" s="583"/>
      <c r="I225" s="583"/>
      <c r="J225" s="394"/>
      <c r="K225" s="493"/>
    </row>
    <row r="226" spans="1:11" hidden="1" x14ac:dyDescent="0.45">
      <c r="A226" s="577"/>
      <c r="B226" s="585"/>
      <c r="C226" s="866"/>
      <c r="D226" s="437"/>
      <c r="E226" s="437"/>
      <c r="F226" s="437"/>
      <c r="G226" s="445"/>
      <c r="H226" s="579"/>
      <c r="I226" s="580"/>
      <c r="J226" s="437"/>
      <c r="K226" s="504"/>
    </row>
    <row r="227" spans="1:11" ht="21" hidden="1" customHeight="1" x14ac:dyDescent="0.25">
      <c r="A227" s="586" t="str">
        <f>+[1]ระบบการควบคุมฯ!A1230</f>
        <v>2.4.2</v>
      </c>
      <c r="B227" s="587" t="str">
        <f>+[1]ระบบการควบคุมฯ!B1230</f>
        <v>เงินสมทบกองทุนเงินทดแทนประจำปี 2565 (มกราคม 2565 ถึง ธันวาคม 2565) ครูธุรการ  จำนวน 34 อัตรา จำนวนเงิน 12,240 บาท /นักการภารโรง  จำนวน 20 อัตรา จำนวนเงิน 4,320 บาท/ครูรายเดือนแก้ไขปัญหาสถานศึกษาขาดแคลนครูขั้นวิกฤติ จำนวน 26 อัตรา จำนวนเงิน 9,360 บาท /บุคลากรสนับสนุนการปฏิบัติงานในสำนักงานเขตพื้นที่การศึกษา  จำนวน 3 อัตรา จำนวนเงิน 648 บาท</v>
      </c>
      <c r="C227" s="867" t="str">
        <f>+[1]ระบบการควบคุมฯ!C1230</f>
        <v>ศธ 04002/ว135 ลว 12 ม.ค.65 โอนครั้งที่ 147</v>
      </c>
      <c r="D227" s="588">
        <f t="shared" ref="D227:J227" si="88">+D228</f>
        <v>0</v>
      </c>
      <c r="E227" s="588">
        <f t="shared" si="88"/>
        <v>0</v>
      </c>
      <c r="F227" s="588">
        <f t="shared" si="88"/>
        <v>0</v>
      </c>
      <c r="G227" s="588">
        <f t="shared" si="88"/>
        <v>0</v>
      </c>
      <c r="H227" s="588">
        <f t="shared" si="88"/>
        <v>0</v>
      </c>
      <c r="I227" s="588">
        <f t="shared" si="88"/>
        <v>0</v>
      </c>
      <c r="J227" s="588">
        <f t="shared" si="88"/>
        <v>0</v>
      </c>
      <c r="K227" s="517"/>
    </row>
    <row r="228" spans="1:11" ht="21" hidden="1" customHeight="1" x14ac:dyDescent="0.6">
      <c r="A228" s="530"/>
      <c r="B228" s="589" t="str">
        <f>+[1]ระบบการควบคุมฯ!B1231</f>
        <v xml:space="preserve">กิจกรรมช่วยเหลือกลุ่มเป้าหมายทางสังคม  </v>
      </c>
      <c r="C228" s="862"/>
      <c r="D228" s="23">
        <f>+D229+D235+D276+D280+D287+D304+D306+D328</f>
        <v>0</v>
      </c>
      <c r="E228" s="23">
        <f t="shared" ref="E228:J228" si="89">+E229+E235+E276+E280+E287+E304+E306+E328</f>
        <v>0</v>
      </c>
      <c r="F228" s="23">
        <f t="shared" si="89"/>
        <v>0</v>
      </c>
      <c r="G228" s="23">
        <f t="shared" si="89"/>
        <v>0</v>
      </c>
      <c r="H228" s="23">
        <f t="shared" si="89"/>
        <v>0</v>
      </c>
      <c r="I228" s="23">
        <f t="shared" si="89"/>
        <v>0</v>
      </c>
      <c r="J228" s="23">
        <f t="shared" si="89"/>
        <v>0</v>
      </c>
      <c r="K228" s="539"/>
    </row>
    <row r="229" spans="1:11" ht="21" hidden="1" customHeight="1" x14ac:dyDescent="0.25">
      <c r="A229" s="590">
        <f>+[1]ระบบการควบคุมฯ!A1232</f>
        <v>0</v>
      </c>
      <c r="B229" s="591" t="str">
        <f>+[1]ระบบการควบคุมฯ!B1232</f>
        <v xml:space="preserve"> งบดำเนินงาน 69112xx</v>
      </c>
      <c r="C229" s="858" t="str">
        <f>+[1]ระบบการควบคุมฯ!C1232</f>
        <v>20004 33720 1000 2000000</v>
      </c>
      <c r="D229" s="27">
        <f>SUM(D230:D234)</f>
        <v>0</v>
      </c>
      <c r="E229" s="27">
        <f t="shared" ref="E229:J229" si="90">SUM(E230:E234)</f>
        <v>0</v>
      </c>
      <c r="F229" s="27">
        <f t="shared" si="90"/>
        <v>0</v>
      </c>
      <c r="G229" s="27">
        <f t="shared" si="90"/>
        <v>0</v>
      </c>
      <c r="H229" s="27">
        <f t="shared" si="90"/>
        <v>0</v>
      </c>
      <c r="I229" s="27">
        <f t="shared" si="90"/>
        <v>0</v>
      </c>
      <c r="J229" s="27">
        <f t="shared" si="90"/>
        <v>0</v>
      </c>
      <c r="K229" s="529"/>
    </row>
    <row r="230" spans="1:11" ht="21" hidden="1" customHeight="1" x14ac:dyDescent="0.55000000000000004">
      <c r="A230" s="1192" t="str">
        <f>+[1]ระบบการควบคุมฯ!A1233</f>
        <v>1.8.1</v>
      </c>
      <c r="B230" s="421" t="str">
        <f>+[1]ระบบการควบคุมฯ!B1233</f>
        <v xml:space="preserve">ค่าใช้จ่ายในการดำเนินงานการดูแลช่วยเหลือและคุ้มครองนักเรียนของสำนักงานคณะกรรมการการศึกษั้นพื้นฐาน </v>
      </c>
      <c r="C230" s="805" t="str">
        <f>+[1]ระบบการควบคุมฯ!C1233</f>
        <v>ศธ 04002/ว129 ลว 13 ม.ค.68 ครั้งที่ 184</v>
      </c>
      <c r="D230" s="592">
        <f>+[1]ระบบการควบคุมฯ!D1233</f>
        <v>0</v>
      </c>
      <c r="E230" s="417">
        <f>+[1]ระบบการควบคุมฯ!G1233+[1]ระบบการควบคุมฯ!H1233</f>
        <v>0</v>
      </c>
      <c r="F230" s="437">
        <f>+[1]ระบบการควบคุมฯ!I1233+[1]ระบบการควบคุมฯ!J1233</f>
        <v>0</v>
      </c>
      <c r="G230" s="407">
        <f>+[1]ระบบการควบคุมฯ!K1233+[1]ระบบการควบคุมฯ!L1233</f>
        <v>0</v>
      </c>
      <c r="H230" s="442"/>
      <c r="I230" s="436"/>
      <c r="J230" s="443">
        <f t="shared" ref="J230:J275" si="91">D230-E230-F230-G230</f>
        <v>0</v>
      </c>
      <c r="K230" s="552"/>
    </row>
    <row r="231" spans="1:11" ht="21" hidden="1" customHeight="1" x14ac:dyDescent="0.55000000000000004">
      <c r="A231" s="1192"/>
      <c r="B231" s="427" t="str">
        <f>+[1]ระบบการควบคุมฯ!B1234</f>
        <v xml:space="preserve">ค่าใช้จ่ายในการเดินทางเข้าร่วมการประชุมอบรมเพื่อฝึกปฏิบัตางจิตวิทยาของนักจิตวิทยาโรงเรียนประจำสำนักงานเขตพื้นที่ ตามประมวลกฎหมายวิธีพิจารณาความอาญา (ป. วิ อาญา) ในรูปแบบ Onsite ระหว่างวันที่ 28-31 มีนาคม 2568 ณ โรงแรมดิไอเดิล โฮเทล แอนด์ เรสซิเดนซ์ จังหวัดปทุมธานี </v>
      </c>
      <c r="C231" s="805" t="str">
        <f>+[1]ระบบการควบคุมฯ!C1234</f>
        <v>ศธ 04002/ว1144 ลว 20 มี.ค. 68 ครั้งที่ 348</v>
      </c>
      <c r="D231" s="366"/>
      <c r="E231" s="417"/>
      <c r="F231" s="437"/>
      <c r="G231" s="407"/>
      <c r="H231" s="442"/>
      <c r="I231" s="436"/>
      <c r="J231" s="443">
        <f t="shared" si="91"/>
        <v>0</v>
      </c>
      <c r="K231" s="552"/>
    </row>
    <row r="232" spans="1:11" ht="21" hidden="1" customHeight="1" x14ac:dyDescent="0.55000000000000004">
      <c r="A232" s="1192" t="str">
        <f>+[1]ระบบการควบคุมฯ!A1235</f>
        <v>1.8.2.1</v>
      </c>
      <c r="B232" s="427" t="str">
        <f>+[1]ระบบการควบคุมฯ!B1235</f>
        <v>ค่าใช้จ่ายในการเดินทางเข้าร่วมประชุมเชิงปฎิบัติการอบรมผู้สนับสนุนโรงเรียนส่งเสริมความปลอดภัย (Safety Promotion School : SPS TEAMs) สำนักงานคณะกรรมการการศึกษาขั้นพื้นฐาน ประจำปีงบประมาณ พ.ศ. 2568 รุ่นที่ 1 ระหว่างวันที่ 18 – 21 พฤษภาคม 2568 ณ โรงแรมริเวอร์ไซด์ กรุงเทพมหานคร</v>
      </c>
      <c r="C232" s="805" t="str">
        <f>+[1]ระบบการควบคุมฯ!C1235</f>
        <v>ศธ 04002/ว2222 ลว 26 พ.ค. 68 ครั้งที่ 520</v>
      </c>
      <c r="D232" s="592">
        <f>+[1]ระบบการควบคุมฯ!D1235</f>
        <v>0</v>
      </c>
      <c r="E232" s="417">
        <f>+[1]ระบบการควบคุมฯ!G1235+[1]ระบบการควบคุมฯ!H1235</f>
        <v>0</v>
      </c>
      <c r="F232" s="437">
        <f>+[1]ระบบการควบคุมฯ!I1235+[1]ระบบการควบคุมฯ!J1235</f>
        <v>0</v>
      </c>
      <c r="G232" s="407">
        <f>+[1]ระบบการควบคุมฯ!K1235+[1]ระบบการควบคุมฯ!L1235</f>
        <v>0</v>
      </c>
      <c r="H232" s="442"/>
      <c r="I232" s="436"/>
      <c r="J232" s="443">
        <f t="shared" si="91"/>
        <v>0</v>
      </c>
      <c r="K232" s="552"/>
    </row>
    <row r="233" spans="1:11" ht="21" hidden="1" customHeight="1" x14ac:dyDescent="0.6">
      <c r="A233" s="422" t="str">
        <f>+[1]ระบบการควบคุมฯ!A1236</f>
        <v>1.8.2.2</v>
      </c>
      <c r="B233" s="427" t="str">
        <f>+[1]ระบบการควบคุมฯ!B1236</f>
        <v xml:space="preserve">ค่าใช้จ่ายในการเดินทางเข้าร่วมประชุมเชิงปฏิบัติการพิจารณาคัดเลือกสถานศึกษาต้นแบบการแนะแนวนักเรียนเพื่อนที่ปรึกษา (YC : Youth Counselor) วิถีใหม่ ปีการศึกษา 2568 และสรุปผลการดำเนินงานแนะแนว Coaching เป้าหมายชีวิต  ระหว่างวันที่ 4 - 8 สิงหาคม 2568 ณ โรงแรมบางกอกพาเลศ กรุงเทพมหานคร </v>
      </c>
      <c r="C233" s="805" t="str">
        <f>+[1]ระบบการควบคุมฯ!C1236</f>
        <v>ศธ 04002/ว40130 ลว 9 ก.ค. 68 ครั้งที่ 675</v>
      </c>
      <c r="D233" s="592">
        <f>+[1]ระบบการควบคุมฯ!D1236</f>
        <v>0</v>
      </c>
      <c r="E233" s="417">
        <f>+[1]ระบบการควบคุมฯ!G1236+[1]ระบบการควบคุมฯ!H1236</f>
        <v>0</v>
      </c>
      <c r="F233" s="437">
        <f>+[1]ระบบการควบคุมฯ!I1236+[1]ระบบการควบคุมฯ!J1236</f>
        <v>0</v>
      </c>
      <c r="G233" s="407">
        <f>+[1]ระบบการควบคุมฯ!K1236+[1]ระบบการควบคุมฯ!L1236</f>
        <v>0</v>
      </c>
      <c r="H233" s="442"/>
      <c r="I233" s="436"/>
      <c r="J233" s="443">
        <f t="shared" si="91"/>
        <v>0</v>
      </c>
      <c r="K233" s="552"/>
    </row>
    <row r="234" spans="1:11" ht="21" hidden="1" customHeight="1" x14ac:dyDescent="0.6">
      <c r="A234" s="422" t="str">
        <f>+[1]ระบบการควบคุมฯ!A1237</f>
        <v>1.8.2.3</v>
      </c>
      <c r="B234" s="427" t="str">
        <f>+[1]ระบบการควบคุมฯ!B1237</f>
        <v xml:space="preserve">ค่าใช้จ่ายในการเดินทางเข้าร่วมประชุมอบรมเพื่อฝึกปฏิบัติทางจิตวิทยาของนักจิตวิทยาโรงเรียนประจำสำนักงานเขตพื้นที่การศึกษา  ตามประมวลกฎหมายวิธีพิจารณาความอาญา (ป.วิ อาญา) ในรูปแบบ Onsite ระหว่างวันที่ 30 เมษายน  – 3 พฤษภาคม 2568 ณ โรงแรมดิไอเดิล โฮเทล แอนด์ เรสซิเดนซ์      จังหวัดปทุมธานี  </v>
      </c>
      <c r="C234" s="805" t="str">
        <f>+[1]ระบบการควบคุมฯ!C1237</f>
        <v>ศธ 04002/ว41929 ลว 4 ส.ค. 68 ครั้งที่ 807</v>
      </c>
      <c r="D234" s="592">
        <f>+[1]ระบบการควบคุมฯ!D1237</f>
        <v>0</v>
      </c>
      <c r="E234" s="417">
        <f>+[1]ระบบการควบคุมฯ!G1237+[1]ระบบการควบคุมฯ!H1237</f>
        <v>0</v>
      </c>
      <c r="F234" s="437">
        <f>+[1]ระบบการควบคุมฯ!I1237+[1]ระบบการควบคุมฯ!J1237</f>
        <v>0</v>
      </c>
      <c r="G234" s="407">
        <f>+[1]ระบบการควบคุมฯ!K1237+[1]ระบบการควบคุมฯ!L1237</f>
        <v>0</v>
      </c>
      <c r="H234" s="442"/>
      <c r="I234" s="436"/>
      <c r="J234" s="443">
        <f t="shared" si="91"/>
        <v>0</v>
      </c>
      <c r="K234" s="552"/>
    </row>
    <row r="235" spans="1:11" ht="21" hidden="1" customHeight="1" x14ac:dyDescent="0.25">
      <c r="A235" s="590" t="str">
        <f>+[1]ระบบการควบคุมฯ!A1238</f>
        <v>1.8.2.3</v>
      </c>
      <c r="B235" s="591" t="str">
        <f>+[1]ระบบการควบคุมฯ!B1238</f>
        <v xml:space="preserve">ค่าใช้จ่ายในการเดินทางเข้าร่วมประชุมอบรมครูและบุคลากรทางการศึกษา สังกัดสำนักงานคณะกรรมการการศึกษาขั้นพื้นฐาน เพื่อปฏิบัติหน้าที่พนักงานเจ้าหน้าที่ส่งเสริมความประพฤตินักเรียนและนักศึกษา (พสน.)ระหว่างวันที่ 24 - 27 สิงหาคม 2568 ณ โรงแรมอู่ทองแกรนด์ อำเภอเมือง จังหวัดสุพรรณบุรี </v>
      </c>
      <c r="C235" s="858" t="str">
        <f>+[1]ระบบการควบคุมฯ!C1238</f>
        <v>ศธ 04002/ว42217 ลว 7 ส.ค. 68 ครั้งที่ 834</v>
      </c>
      <c r="D235" s="27">
        <f>SUM(D236:D239)</f>
        <v>0</v>
      </c>
      <c r="E235" s="27">
        <f t="shared" ref="E235:J235" si="92">SUM(E236:E239)</f>
        <v>0</v>
      </c>
      <c r="F235" s="27">
        <f t="shared" si="92"/>
        <v>0</v>
      </c>
      <c r="G235" s="27">
        <f t="shared" si="92"/>
        <v>0</v>
      </c>
      <c r="H235" s="27">
        <f t="shared" si="92"/>
        <v>0</v>
      </c>
      <c r="I235" s="27">
        <f t="shared" si="92"/>
        <v>0</v>
      </c>
      <c r="J235" s="27">
        <f t="shared" si="92"/>
        <v>0</v>
      </c>
      <c r="K235" s="529"/>
    </row>
    <row r="236" spans="1:11" ht="21" hidden="1" customHeight="1" x14ac:dyDescent="0.25">
      <c r="A236" s="38">
        <f>+[1]ระบบการควบคุมฯ!A1239</f>
        <v>0</v>
      </c>
      <c r="B236" s="421">
        <f>+[1]ระบบการควบคุมฯ!B1239</f>
        <v>0</v>
      </c>
      <c r="C236" s="805">
        <f>+[1]ระบบการควบคุมฯ!C1239</f>
        <v>0</v>
      </c>
      <c r="D236" s="592">
        <f>+[1]ระบบการควบคุมฯ!D1239</f>
        <v>0</v>
      </c>
      <c r="E236" s="417">
        <f>+[1]ระบบการควบคุมฯ!G1239+[1]ระบบการควบคุมฯ!H1239</f>
        <v>0</v>
      </c>
      <c r="F236" s="437">
        <f>+[1]ระบบการควบคุมฯ!I1239+[1]ระบบการควบคุมฯ!J1239</f>
        <v>0</v>
      </c>
      <c r="G236" s="407">
        <f>+[1]ระบบการควบคุมฯ!K1239+[1]ระบบการควบคุมฯ!L1239</f>
        <v>0</v>
      </c>
      <c r="H236" s="442"/>
      <c r="I236" s="436"/>
      <c r="J236" s="443">
        <f t="shared" si="91"/>
        <v>0</v>
      </c>
      <c r="K236" s="552"/>
    </row>
    <row r="237" spans="1:11" ht="21" hidden="1" customHeight="1" x14ac:dyDescent="0.25">
      <c r="A237" s="38"/>
      <c r="B237" s="421">
        <f>+[1]ระบบการควบคุมฯ!B1240</f>
        <v>0</v>
      </c>
      <c r="C237" s="805">
        <f>+[1]ระบบการควบคุมฯ!C1240</f>
        <v>0</v>
      </c>
      <c r="D237" s="366"/>
      <c r="E237" s="417"/>
      <c r="F237" s="437"/>
      <c r="G237" s="407"/>
      <c r="H237" s="442"/>
      <c r="I237" s="436"/>
      <c r="J237" s="443">
        <f t="shared" si="91"/>
        <v>0</v>
      </c>
      <c r="K237" s="552"/>
    </row>
    <row r="238" spans="1:11" ht="21" hidden="1" customHeight="1" x14ac:dyDescent="0.25">
      <c r="A238" s="38">
        <f>+[1]ระบบการควบคุมฯ!A1241</f>
        <v>0</v>
      </c>
      <c r="B238" s="421">
        <f>+[1]ระบบการควบคุมฯ!B1241</f>
        <v>0</v>
      </c>
      <c r="C238" s="805">
        <f>+[1]ระบบการควบคุมฯ!C1241</f>
        <v>0</v>
      </c>
      <c r="D238" s="592">
        <f>+[1]ระบบการควบคุมฯ!D1241</f>
        <v>0</v>
      </c>
      <c r="E238" s="417">
        <f>+[1]ระบบการควบคุมฯ!G1241+[1]ระบบการควบคุมฯ!H1241</f>
        <v>0</v>
      </c>
      <c r="F238" s="437">
        <f>+[1]ระบบการควบคุมฯ!I1241+[1]ระบบการควบคุมฯ!J1241</f>
        <v>0</v>
      </c>
      <c r="G238" s="407">
        <f>+[1]ระบบการควบคุมฯ!K1241+[1]ระบบการควบคุมฯ!L1241</f>
        <v>0</v>
      </c>
      <c r="H238" s="442"/>
      <c r="I238" s="436"/>
      <c r="J238" s="443">
        <f t="shared" si="91"/>
        <v>0</v>
      </c>
      <c r="K238" s="552"/>
    </row>
    <row r="239" spans="1:11" ht="21" hidden="1" customHeight="1" x14ac:dyDescent="0.25">
      <c r="A239" s="38"/>
      <c r="B239" s="421">
        <f>+[1]ระบบการควบคุมฯ!B1242</f>
        <v>0</v>
      </c>
      <c r="C239" s="805">
        <f>+[1]ระบบการควบคุมฯ!C1242</f>
        <v>0</v>
      </c>
      <c r="D239" s="366"/>
      <c r="E239" s="417"/>
      <c r="F239" s="437"/>
      <c r="G239" s="407"/>
      <c r="H239" s="442"/>
      <c r="I239" s="436"/>
      <c r="J239" s="443">
        <f t="shared" si="91"/>
        <v>0</v>
      </c>
      <c r="K239" s="552"/>
    </row>
    <row r="240" spans="1:11" ht="21" hidden="1" customHeight="1" x14ac:dyDescent="0.25">
      <c r="A240" s="38">
        <f>+[1]ระบบการควบคุมฯ!A1244</f>
        <v>0</v>
      </c>
      <c r="B240" s="421">
        <f>+[1]ระบบการควบคุมฯ!B1244</f>
        <v>0</v>
      </c>
      <c r="C240" s="805">
        <f>+[1]ระบบการควบคุมฯ!C1244</f>
        <v>0</v>
      </c>
      <c r="D240" s="366"/>
      <c r="E240" s="417"/>
      <c r="F240" s="437"/>
      <c r="G240" s="407"/>
      <c r="H240" s="442"/>
      <c r="I240" s="436"/>
      <c r="J240" s="443">
        <f t="shared" si="91"/>
        <v>0</v>
      </c>
      <c r="K240" s="552"/>
    </row>
    <row r="241" spans="1:11" ht="21" hidden="1" customHeight="1" x14ac:dyDescent="0.25">
      <c r="A241" s="38"/>
      <c r="B241" s="421">
        <f>+[1]ระบบการควบคุมฯ!B1245</f>
        <v>0</v>
      </c>
      <c r="C241" s="805">
        <f>+[1]ระบบการควบคุมฯ!C1245</f>
        <v>0</v>
      </c>
      <c r="D241" s="366"/>
      <c r="E241" s="417"/>
      <c r="F241" s="437"/>
      <c r="G241" s="407"/>
      <c r="H241" s="442"/>
      <c r="I241" s="436"/>
      <c r="J241" s="443">
        <f t="shared" si="91"/>
        <v>0</v>
      </c>
      <c r="K241" s="552"/>
    </row>
    <row r="242" spans="1:11" ht="21" hidden="1" customHeight="1" x14ac:dyDescent="0.25">
      <c r="A242" s="38">
        <f>+[1]ระบบการควบคุมฯ!A1246</f>
        <v>1.9</v>
      </c>
      <c r="B242" s="421" t="str">
        <f>+[1]ระบบการควบคุมฯ!B1246</f>
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</c>
      <c r="C242" s="805" t="str">
        <f>+[1]ระบบการควบคุมฯ!C1246</f>
        <v>20004  69 01056 00000</v>
      </c>
      <c r="D242" s="366"/>
      <c r="E242" s="417"/>
      <c r="F242" s="437"/>
      <c r="G242" s="407"/>
      <c r="H242" s="442"/>
      <c r="I242" s="436"/>
      <c r="J242" s="443">
        <f t="shared" si="91"/>
        <v>0</v>
      </c>
      <c r="K242" s="552"/>
    </row>
    <row r="243" spans="1:11" ht="21" hidden="1" customHeight="1" x14ac:dyDescent="0.25">
      <c r="A243" s="38"/>
      <c r="B243" s="421" t="str">
        <f>+[1]ระบบการควบคุมฯ!B1247</f>
        <v>ค่าที่ดินและสิ่งก่อสร้าง 6911320</v>
      </c>
      <c r="C243" s="805">
        <f>+[1]ระบบการควบคุมฯ!C1247</f>
        <v>0</v>
      </c>
      <c r="D243" s="366"/>
      <c r="E243" s="417"/>
      <c r="F243" s="437"/>
      <c r="G243" s="407"/>
      <c r="H243" s="442"/>
      <c r="I243" s="436"/>
      <c r="J243" s="443">
        <f t="shared" si="91"/>
        <v>0</v>
      </c>
      <c r="K243" s="552"/>
    </row>
    <row r="244" spans="1:11" ht="21" hidden="1" customHeight="1" x14ac:dyDescent="0.25">
      <c r="A244" s="38"/>
      <c r="B244" s="421" t="str">
        <f>+[1]ระบบการควบคุมฯ!B1248</f>
        <v xml:space="preserve">ปรับปรุงซ่อมแซมอาคารเรียนอาคารประกอบและสิ่งก่อสร้างอื่น 4 โรงเรียน </v>
      </c>
      <c r="C244" s="805" t="str">
        <f>+[1]ระบบการควบคุมฯ!C1248</f>
        <v>ศธ 04002/ว47118 ลว 21 ตค 67 ครั้งที่ 11</v>
      </c>
      <c r="D244" s="366"/>
      <c r="E244" s="417"/>
      <c r="F244" s="437"/>
      <c r="G244" s="407"/>
      <c r="H244" s="442"/>
      <c r="I244" s="436"/>
      <c r="J244" s="443">
        <f t="shared" si="91"/>
        <v>0</v>
      </c>
      <c r="K244" s="552"/>
    </row>
    <row r="245" spans="1:11" ht="21" hidden="1" customHeight="1" x14ac:dyDescent="0.25">
      <c r="A245" s="38"/>
      <c r="B245" s="421" t="str">
        <f>+[1]ระบบการควบคุมฯ!B1249</f>
        <v>โรงเรียนวัดลานนา</v>
      </c>
      <c r="C245" s="805" t="str">
        <f>+[1]ระบบการควบคุมฯ!C1249</f>
        <v>20004370010003212306</v>
      </c>
      <c r="D245" s="366"/>
      <c r="E245" s="417"/>
      <c r="F245" s="437"/>
      <c r="G245" s="407"/>
      <c r="H245" s="442"/>
      <c r="I245" s="436"/>
      <c r="J245" s="443">
        <f t="shared" si="91"/>
        <v>0</v>
      </c>
      <c r="K245" s="552"/>
    </row>
    <row r="246" spans="1:11" ht="21" hidden="1" customHeight="1" x14ac:dyDescent="0.25">
      <c r="A246" s="38" t="str">
        <f>+[1]ระบบการควบคุมฯ!A1251</f>
        <v>2)</v>
      </c>
      <c r="B246" s="421" t="str">
        <f>+[1]ระบบการควบคุมฯ!B1251</f>
        <v xml:space="preserve">โรงเรียนนิกรราษฎร์บูรณะ (เหราปัตย์อุทิศ) </v>
      </c>
      <c r="C246" s="805" t="str">
        <f>+[1]ระบบการควบคุมฯ!C1251</f>
        <v>20004370010003212307</v>
      </c>
      <c r="D246" s="366"/>
      <c r="E246" s="417"/>
      <c r="F246" s="437"/>
      <c r="G246" s="407"/>
      <c r="H246" s="442"/>
      <c r="I246" s="436"/>
      <c r="J246" s="593">
        <f t="shared" si="91"/>
        <v>0</v>
      </c>
      <c r="K246" s="552"/>
    </row>
    <row r="247" spans="1:11" ht="21" hidden="1" customHeight="1" x14ac:dyDescent="0.25">
      <c r="A247" s="38"/>
      <c r="B247" s="421" t="str">
        <f>+[1]ระบบการควบคุมฯ!B1249</f>
        <v>โรงเรียนวัดลานนา</v>
      </c>
      <c r="C247" s="805" t="str">
        <f>+[1]ระบบการควบคุมฯ!C1249</f>
        <v>20004370010003212306</v>
      </c>
      <c r="D247" s="366"/>
      <c r="E247" s="417"/>
      <c r="F247" s="437"/>
      <c r="G247" s="407"/>
      <c r="H247" s="442"/>
      <c r="I247" s="436"/>
      <c r="J247" s="443">
        <f t="shared" si="91"/>
        <v>0</v>
      </c>
      <c r="K247" s="552"/>
    </row>
    <row r="248" spans="1:11" ht="21" hidden="1" customHeight="1" x14ac:dyDescent="0.25">
      <c r="A248" s="38" t="str">
        <f>+[1]ระบบการควบคุมฯ!A1253</f>
        <v>4)</v>
      </c>
      <c r="B248" s="421" t="str">
        <f>+[1]ระบบการควบคุมฯ!B1253</f>
        <v>โรงเรียนวัดแสงมณี</v>
      </c>
      <c r="C248" s="805" t="str">
        <f>+[1]ระบบการควบคุมฯ!C1253</f>
        <v>20004370010003212309</v>
      </c>
      <c r="D248" s="366"/>
      <c r="E248" s="417"/>
      <c r="F248" s="437"/>
      <c r="G248" s="407"/>
      <c r="H248" s="442"/>
      <c r="I248" s="436"/>
      <c r="J248" s="443">
        <f t="shared" si="91"/>
        <v>0</v>
      </c>
      <c r="K248" s="552"/>
    </row>
    <row r="249" spans="1:11" ht="21" hidden="1" customHeight="1" x14ac:dyDescent="0.25">
      <c r="A249" s="38"/>
      <c r="B249" s="421" t="str">
        <f>+[1]ระบบการควบคุมฯ!B1252</f>
        <v xml:space="preserve">โรงเรียนศาลาลอย </v>
      </c>
      <c r="C249" s="805" t="str">
        <f>+[1]ระบบการควบคุมฯ!C1252</f>
        <v>20004370010003212308</v>
      </c>
      <c r="D249" s="366"/>
      <c r="E249" s="417"/>
      <c r="F249" s="437"/>
      <c r="G249" s="407"/>
      <c r="H249" s="442"/>
      <c r="I249" s="436"/>
      <c r="J249" s="443">
        <f t="shared" si="91"/>
        <v>0</v>
      </c>
      <c r="K249" s="552"/>
    </row>
    <row r="250" spans="1:11" ht="21" hidden="1" customHeight="1" x14ac:dyDescent="0.25">
      <c r="A250" s="38" t="str">
        <f>+[1]ระบบการควบคุมฯ!A1255</f>
        <v>3)</v>
      </c>
      <c r="B250" s="421" t="str">
        <f>+[1]ระบบการควบคุมฯ!B1255</f>
        <v>โรงเรียนนิกรราษฎร์บูรณะ (เหราบัตย์อุทิศ)</v>
      </c>
      <c r="C250" s="805" t="str">
        <f>+[1]ระบบการควบคุมฯ!C1255</f>
        <v>20004370010003213244</v>
      </c>
      <c r="D250" s="366"/>
      <c r="E250" s="417"/>
      <c r="F250" s="437"/>
      <c r="G250" s="407"/>
      <c r="H250" s="442"/>
      <c r="I250" s="436"/>
      <c r="J250" s="443">
        <f t="shared" si="91"/>
        <v>0</v>
      </c>
      <c r="K250" s="552"/>
    </row>
    <row r="251" spans="1:11" ht="21" hidden="1" customHeight="1" x14ac:dyDescent="0.25">
      <c r="A251" s="38"/>
      <c r="B251" s="421" t="str">
        <f>+[1]ระบบการควบคุมฯ!B1254</f>
        <v xml:space="preserve">ปรับปรุงซ่อมแซมห้องน้ำห้องส้วม 2 โรงเรียน </v>
      </c>
      <c r="C251" s="805" t="str">
        <f>+[1]ระบบการควบคุมฯ!C1254</f>
        <v>ศธ 04002/ว5174 ลว 21 ตค 67 ครั้งที่ 4</v>
      </c>
      <c r="D251" s="366"/>
      <c r="E251" s="417"/>
      <c r="F251" s="437"/>
      <c r="G251" s="407"/>
      <c r="H251" s="442"/>
      <c r="I251" s="436"/>
      <c r="J251" s="443">
        <f t="shared" si="91"/>
        <v>0</v>
      </c>
      <c r="K251" s="552"/>
    </row>
    <row r="252" spans="1:11" ht="21" hidden="1" customHeight="1" x14ac:dyDescent="0.25">
      <c r="A252" s="38" t="str">
        <f>+[1]ระบบการควบคุมฯ!A1257</f>
        <v>4)</v>
      </c>
      <c r="B252" s="421" t="str">
        <f>+[1]ระบบการควบคุมฯ!B1257</f>
        <v>โรงเรียนวัดนพรัตนาราม</v>
      </c>
      <c r="C252" s="805" t="str">
        <f>+[1]ระบบการควบคุมฯ!C1257</f>
        <v>20004370010003213243</v>
      </c>
      <c r="D252" s="366"/>
      <c r="E252" s="417"/>
      <c r="F252" s="437"/>
      <c r="G252" s="407"/>
      <c r="H252" s="442"/>
      <c r="I252" s="436"/>
      <c r="J252" s="443">
        <f t="shared" si="91"/>
        <v>0</v>
      </c>
      <c r="K252" s="552"/>
    </row>
    <row r="253" spans="1:11" ht="21" hidden="1" customHeight="1" x14ac:dyDescent="0.25">
      <c r="A253" s="38"/>
      <c r="B253" s="421">
        <f>+[1]ระบบการควบคุมฯ!B1256</f>
        <v>0</v>
      </c>
      <c r="C253" s="805">
        <f>+[1]ระบบการควบคุมฯ!C1256</f>
        <v>0</v>
      </c>
      <c r="D253" s="366"/>
      <c r="E253" s="417"/>
      <c r="F253" s="437"/>
      <c r="G253" s="407"/>
      <c r="H253" s="442"/>
      <c r="I253" s="436"/>
      <c r="J253" s="443">
        <f t="shared" si="91"/>
        <v>0</v>
      </c>
      <c r="K253" s="552"/>
    </row>
    <row r="254" spans="1:11" ht="21" hidden="1" customHeight="1" x14ac:dyDescent="0.25">
      <c r="A254" s="38">
        <f>+[1]ระบบการควบคุมฯ!A1259</f>
        <v>0</v>
      </c>
      <c r="B254" s="421" t="str">
        <f>+[1]ระบบการควบคุมฯ!B1259</f>
        <v>โอนกลับส่วนกลาง</v>
      </c>
      <c r="C254" s="805" t="str">
        <f>+[1]ระบบการควบคุมฯ!C1259</f>
        <v>ศธ04002/ว4285 ลว.13 กย 67 โอนครั้งที่ 401</v>
      </c>
      <c r="D254" s="366"/>
      <c r="E254" s="417"/>
      <c r="F254" s="437"/>
      <c r="G254" s="407"/>
      <c r="H254" s="442"/>
      <c r="I254" s="436"/>
      <c r="J254" s="443">
        <f t="shared" si="91"/>
        <v>0</v>
      </c>
      <c r="K254" s="552"/>
    </row>
    <row r="255" spans="1:11" ht="21" hidden="1" customHeight="1" x14ac:dyDescent="0.25">
      <c r="A255" s="38"/>
      <c r="B255" s="421">
        <f>+[1]ระบบการควบคุมฯ!B1258</f>
        <v>0</v>
      </c>
      <c r="C255" s="805" t="str">
        <f>+[1]ระบบการควบคุมฯ!C1258</f>
        <v>4100743313</v>
      </c>
      <c r="D255" s="366"/>
      <c r="E255" s="417"/>
      <c r="F255" s="437"/>
      <c r="G255" s="407"/>
      <c r="H255" s="442"/>
      <c r="I255" s="436"/>
      <c r="J255" s="443">
        <f t="shared" si="91"/>
        <v>0</v>
      </c>
      <c r="K255" s="552"/>
    </row>
    <row r="256" spans="1:11" ht="21" hidden="1" customHeight="1" x14ac:dyDescent="0.25">
      <c r="A256" s="38">
        <f>+[1]ระบบการควบคุมฯ!A1261</f>
        <v>0</v>
      </c>
      <c r="B256" s="421" t="str">
        <f>+[1]ระบบการควบคุมฯ!B1261</f>
        <v>ครบ 15 มิย 67</v>
      </c>
      <c r="C256" s="805">
        <f>+[1]ระบบการควบคุมฯ!C1261</f>
        <v>4100396155</v>
      </c>
      <c r="D256" s="366"/>
      <c r="E256" s="417"/>
      <c r="F256" s="437"/>
      <c r="G256" s="407"/>
      <c r="H256" s="442"/>
      <c r="I256" s="436"/>
      <c r="J256" s="443">
        <f t="shared" si="91"/>
        <v>0</v>
      </c>
      <c r="K256" s="552"/>
    </row>
    <row r="257" spans="1:11" ht="21" hidden="1" customHeight="1" x14ac:dyDescent="0.25">
      <c r="A257" s="38"/>
      <c r="B257" s="421" t="str">
        <f>+[1]ระบบการควบคุมฯ!B1260</f>
        <v>วัดกลางคลองสี่</v>
      </c>
      <c r="C257" s="805" t="str">
        <f>+[1]ระบบการควบคุมฯ!C1260</f>
        <v>20004350002003214513</v>
      </c>
      <c r="D257" s="366"/>
      <c r="E257" s="417"/>
      <c r="F257" s="437"/>
      <c r="G257" s="407"/>
      <c r="H257" s="442"/>
      <c r="I257" s="436"/>
      <c r="J257" s="443">
        <f t="shared" si="91"/>
        <v>0</v>
      </c>
      <c r="K257" s="552"/>
    </row>
    <row r="258" spans="1:11" ht="21" hidden="1" customHeight="1" x14ac:dyDescent="0.25">
      <c r="A258" s="38">
        <f>+[1]ระบบการควบคุมฯ!A1263</f>
        <v>0</v>
      </c>
      <c r="B258" s="421" t="str">
        <f>+[1]ระบบการควบคุมฯ!B1263</f>
        <v>ครบ 27 สค 67</v>
      </c>
      <c r="C258" s="805">
        <f>+[1]ระบบการควบคุมฯ!C1263</f>
        <v>4100402151</v>
      </c>
      <c r="D258" s="366"/>
      <c r="E258" s="417"/>
      <c r="F258" s="437"/>
      <c r="G258" s="407"/>
      <c r="H258" s="442"/>
      <c r="I258" s="436"/>
      <c r="J258" s="443">
        <f t="shared" si="91"/>
        <v>0</v>
      </c>
      <c r="K258" s="552"/>
    </row>
    <row r="259" spans="1:11" ht="21" hidden="1" customHeight="1" x14ac:dyDescent="0.25">
      <c r="A259" s="38"/>
      <c r="B259" s="594" t="str">
        <f>+[1]ระบบการควบคุมฯ!B1262</f>
        <v>วัดนิเทศน์</v>
      </c>
      <c r="C259" s="805" t="str">
        <f>+[1]ระบบการควบคุมฯ!C1262</f>
        <v>20004350002003214514</v>
      </c>
      <c r="D259" s="366"/>
      <c r="E259" s="417"/>
      <c r="F259" s="437"/>
      <c r="G259" s="407"/>
      <c r="H259" s="442"/>
      <c r="I259" s="436"/>
      <c r="J259" s="443">
        <f t="shared" si="91"/>
        <v>0</v>
      </c>
      <c r="K259" s="552"/>
    </row>
    <row r="260" spans="1:11" ht="21" hidden="1" customHeight="1" x14ac:dyDescent="0.25">
      <c r="A260" s="38">
        <f>+[1]ระบบการควบคุมฯ!A1266</f>
        <v>0</v>
      </c>
      <c r="B260" s="421" t="str">
        <f>+[1]ระบบการควบคุมฯ!B1266</f>
        <v>โอนกลับส่วนกลาง</v>
      </c>
      <c r="C260" s="805" t="str">
        <f>+[1]ระบบการควบคุมฯ!C1266</f>
        <v>ศธ04002/ว4285 ลว.13 กย 67 โอนครั้งที่ 401</v>
      </c>
      <c r="D260" s="366"/>
      <c r="E260" s="417"/>
      <c r="F260" s="437"/>
      <c r="G260" s="407"/>
      <c r="H260" s="442"/>
      <c r="I260" s="436"/>
      <c r="J260" s="593">
        <f t="shared" si="91"/>
        <v>0</v>
      </c>
      <c r="K260" s="552"/>
    </row>
    <row r="261" spans="1:11" ht="21" hidden="1" customHeight="1" x14ac:dyDescent="0.25">
      <c r="A261" s="38"/>
      <c r="B261" s="421" t="str">
        <f>+[1]ระบบการควบคุมฯ!B1267</f>
        <v>วัดประชุมราษฏร์</v>
      </c>
      <c r="C261" s="805" t="str">
        <f>+[1]ระบบการควบคุมฯ!C1267</f>
        <v>20004350002003214515</v>
      </c>
      <c r="D261" s="366"/>
      <c r="E261" s="417"/>
      <c r="F261" s="437"/>
      <c r="G261" s="407"/>
      <c r="H261" s="442"/>
      <c r="I261" s="436"/>
      <c r="J261" s="443">
        <f t="shared" si="91"/>
        <v>0</v>
      </c>
      <c r="K261" s="552"/>
    </row>
    <row r="262" spans="1:11" ht="40.799999999999997" hidden="1" customHeight="1" x14ac:dyDescent="0.25">
      <c r="A262" s="38">
        <f>+[1]ระบบการควบคุมฯ!A1268</f>
        <v>0</v>
      </c>
      <c r="B262" s="421" t="str">
        <f>+[1]ระบบการควบคุมฯ!B1268</f>
        <v>ครบ 19 มิย 67</v>
      </c>
      <c r="C262" s="805">
        <f>+[1]ระบบการควบคุมฯ!C1268</f>
        <v>4100395245</v>
      </c>
      <c r="D262" s="592">
        <f>+[1]ระบบการควบคุมฯ!D1268</f>
        <v>0</v>
      </c>
      <c r="E262" s="417">
        <f>+[1]ระบบการควบคุมฯ!G1263+[1]ระบบการควบคุมฯ!H1263</f>
        <v>0</v>
      </c>
      <c r="F262" s="437">
        <f>+[1]ระบบการควบคุมฯ!I1263+[1]ระบบการควบคุมฯ!J1263</f>
        <v>0</v>
      </c>
      <c r="G262" s="407">
        <f>+[1]ระบบการควบคุมฯ!K1263+[1]ระบบการควบคุมฯ!L1263</f>
        <v>0</v>
      </c>
      <c r="H262" s="442"/>
      <c r="I262" s="436"/>
      <c r="J262" s="443">
        <f t="shared" si="91"/>
        <v>0</v>
      </c>
      <c r="K262" s="552"/>
    </row>
    <row r="263" spans="1:11" hidden="1" x14ac:dyDescent="0.25">
      <c r="A263" s="38"/>
      <c r="B263" s="595" t="str">
        <f>+[1]ระบบการควบคุมฯ!B1269</f>
        <v>วัดประยูรธรรมาราม</v>
      </c>
      <c r="C263" s="868" t="str">
        <f>+[1]ระบบการควบคุมฯ!C1269</f>
        <v>20004350002003214516</v>
      </c>
      <c r="D263" s="366"/>
      <c r="E263" s="417"/>
      <c r="F263" s="437"/>
      <c r="G263" s="407"/>
      <c r="H263" s="442"/>
      <c r="I263" s="436"/>
      <c r="J263" s="443">
        <f t="shared" si="91"/>
        <v>0</v>
      </c>
      <c r="K263" s="552"/>
    </row>
    <row r="264" spans="1:11" hidden="1" x14ac:dyDescent="0.25">
      <c r="A264" s="38"/>
      <c r="B264" s="595" t="str">
        <f>+[1]ระบบการควบคุมฯ!B1270</f>
        <v>ครบ 26 มิย 67</v>
      </c>
      <c r="C264" s="869"/>
      <c r="D264" s="366"/>
      <c r="E264" s="417"/>
      <c r="F264" s="437"/>
      <c r="G264" s="407"/>
      <c r="H264" s="442"/>
      <c r="I264" s="436"/>
      <c r="J264" s="443"/>
      <c r="K264" s="552"/>
    </row>
    <row r="265" spans="1:11" ht="21" hidden="1" customHeight="1" x14ac:dyDescent="0.25">
      <c r="A265" s="38">
        <f>+[1]ระบบการควบคุมฯ!A1272</f>
        <v>0</v>
      </c>
      <c r="B265" s="421" t="str">
        <f>+[1]ระบบการควบคุมฯ!B1272</f>
        <v>ครบ 19 มิ.ย.67</v>
      </c>
      <c r="C265" s="805" t="str">
        <f>+[1]ระบบการควบคุมฯ!C1272</f>
        <v>ครบ 19 มิย 67</v>
      </c>
      <c r="D265" s="366"/>
      <c r="E265" s="417"/>
      <c r="F265" s="437"/>
      <c r="G265" s="407"/>
      <c r="H265" s="442"/>
      <c r="I265" s="436"/>
      <c r="J265" s="443">
        <f t="shared" si="91"/>
        <v>0</v>
      </c>
      <c r="K265" s="552"/>
    </row>
    <row r="266" spans="1:11" ht="21" hidden="1" customHeight="1" x14ac:dyDescent="0.25">
      <c r="A266" s="38"/>
      <c r="B266" s="421" t="str">
        <f>+[1]ระบบการควบคุมฯ!B1273</f>
        <v>วัดอดิศร</v>
      </c>
      <c r="C266" s="805" t="str">
        <f>+[1]ระบบการควบคุมฯ!C1273</f>
        <v>20004350002003214518</v>
      </c>
      <c r="D266" s="366"/>
      <c r="E266" s="417"/>
      <c r="F266" s="437"/>
      <c r="G266" s="407"/>
      <c r="H266" s="442"/>
      <c r="I266" s="436"/>
      <c r="J266" s="443">
        <f t="shared" si="91"/>
        <v>0</v>
      </c>
      <c r="K266" s="552"/>
    </row>
    <row r="267" spans="1:11" ht="21" hidden="1" customHeight="1" x14ac:dyDescent="0.25">
      <c r="A267" s="38">
        <f>+[1]ระบบการควบคุมฯ!A1274</f>
        <v>0</v>
      </c>
      <c r="B267" s="421" t="str">
        <f>+[1]ระบบการควบคุมฯ!B1274</f>
        <v>ครบ 26 กค 67</v>
      </c>
      <c r="C267" s="805" t="str">
        <f>+[1]ระบบการควบคุมฯ!C1274</f>
        <v>4100393861</v>
      </c>
      <c r="D267" s="366"/>
      <c r="E267" s="417"/>
      <c r="F267" s="437"/>
      <c r="G267" s="407"/>
      <c r="H267" s="442"/>
      <c r="I267" s="436"/>
      <c r="J267" s="443">
        <f t="shared" si="91"/>
        <v>0</v>
      </c>
      <c r="K267" s="552"/>
    </row>
    <row r="268" spans="1:11" ht="21" hidden="1" customHeight="1" x14ac:dyDescent="0.25">
      <c r="A268" s="38"/>
      <c r="B268" s="421" t="str">
        <f>+[1]ระบบการควบคุมฯ!B1275</f>
        <v>สหราษฎร์บํารุง</v>
      </c>
      <c r="C268" s="805" t="str">
        <f>+[1]ระบบการควบคุมฯ!C1275</f>
        <v>20004350002003214519</v>
      </c>
      <c r="D268" s="366"/>
      <c r="E268" s="417"/>
      <c r="F268" s="437"/>
      <c r="G268" s="407"/>
      <c r="H268" s="442"/>
      <c r="I268" s="436"/>
      <c r="J268" s="443">
        <f t="shared" si="91"/>
        <v>0</v>
      </c>
      <c r="K268" s="552"/>
    </row>
    <row r="269" spans="1:11" ht="21" hidden="1" customHeight="1" x14ac:dyDescent="0.25">
      <c r="A269" s="38">
        <f>+[1]ระบบการควบคุมฯ!A1276</f>
        <v>0</v>
      </c>
      <c r="B269" s="421" t="str">
        <f>+[1]ระบบการควบคุมฯ!B1276</f>
        <v>ครบ 14 มิย 67</v>
      </c>
      <c r="C269" s="805" t="str">
        <f>+[1]ระบบการควบคุมฯ!C1276</f>
        <v>4100394897</v>
      </c>
      <c r="D269" s="366"/>
      <c r="E269" s="417"/>
      <c r="F269" s="437"/>
      <c r="G269" s="407"/>
      <c r="H269" s="442"/>
      <c r="I269" s="436"/>
      <c r="J269" s="443">
        <f t="shared" si="91"/>
        <v>0</v>
      </c>
      <c r="K269" s="552"/>
    </row>
    <row r="270" spans="1:11" ht="21" hidden="1" customHeight="1" x14ac:dyDescent="0.25">
      <c r="A270" s="38"/>
      <c r="B270" s="421" t="str">
        <f>+[1]ระบบการควบคุมฯ!B1277</f>
        <v>คลอง 11 ศาลาครุ (เทียมอุปถัมภ์)</v>
      </c>
      <c r="C270" s="805" t="str">
        <f>+[1]ระบบการควบคุมฯ!C1277</f>
        <v>20004350002003214520</v>
      </c>
      <c r="D270" s="366"/>
      <c r="E270" s="417"/>
      <c r="F270" s="437"/>
      <c r="G270" s="407"/>
      <c r="H270" s="442"/>
      <c r="I270" s="436"/>
      <c r="J270" s="443">
        <f t="shared" si="91"/>
        <v>0</v>
      </c>
      <c r="K270" s="552"/>
    </row>
    <row r="271" spans="1:11" ht="21" hidden="1" customHeight="1" x14ac:dyDescent="0.25">
      <c r="A271" s="38">
        <f>+[1]ระบบการควบคุมฯ!A1278</f>
        <v>0</v>
      </c>
      <c r="B271" s="421" t="str">
        <f>+[1]ระบบการควบคุมฯ!B1278</f>
        <v>ครบ 15 กค 67</v>
      </c>
      <c r="C271" s="805" t="str">
        <f>+[1]ระบบการควบคุมฯ!C1278</f>
        <v>4100398138</v>
      </c>
      <c r="D271" s="366"/>
      <c r="E271" s="417"/>
      <c r="F271" s="437"/>
      <c r="G271" s="407"/>
      <c r="H271" s="442"/>
      <c r="I271" s="436"/>
      <c r="J271" s="443">
        <f t="shared" si="91"/>
        <v>0</v>
      </c>
      <c r="K271" s="552"/>
    </row>
    <row r="272" spans="1:11" ht="21" hidden="1" customHeight="1" x14ac:dyDescent="0.25">
      <c r="A272" s="38"/>
      <c r="B272" s="421" t="str">
        <f>+[1]ระบบการควบคุมฯ!B1279</f>
        <v>คลองสิบสามผิวศรีราษฏร์บำรุง</v>
      </c>
      <c r="C272" s="805" t="str">
        <f>+[1]ระบบการควบคุมฯ!C1279</f>
        <v>20004350002003214521</v>
      </c>
      <c r="D272" s="366"/>
      <c r="E272" s="417"/>
      <c r="F272" s="437"/>
      <c r="G272" s="407"/>
      <c r="H272" s="442"/>
      <c r="I272" s="436"/>
      <c r="J272" s="443">
        <f t="shared" si="91"/>
        <v>0</v>
      </c>
      <c r="K272" s="552"/>
    </row>
    <row r="273" spans="1:11" ht="21" hidden="1" customHeight="1" x14ac:dyDescent="0.25">
      <c r="A273" s="38">
        <f>+[1]ระบบการควบคุมฯ!A1281</f>
        <v>0</v>
      </c>
      <c r="B273" s="421" t="str">
        <f>+[1]ระบบการควบคุมฯ!B1281</f>
        <v>โอนกลับส่วนกลาง</v>
      </c>
      <c r="C273" s="805" t="str">
        <f>+[1]ระบบการควบคุมฯ!C1281</f>
        <v>ศธ04002/ว4285 ลว.13 กย 67 โอนครั้งที่ 401</v>
      </c>
      <c r="D273" s="366"/>
      <c r="E273" s="417"/>
      <c r="F273" s="437"/>
      <c r="G273" s="407"/>
      <c r="H273" s="442"/>
      <c r="I273" s="436"/>
      <c r="J273" s="443">
        <f t="shared" si="91"/>
        <v>0</v>
      </c>
      <c r="K273" s="552"/>
    </row>
    <row r="274" spans="1:11" hidden="1" x14ac:dyDescent="0.25">
      <c r="A274" s="168" t="str">
        <f>+[1]ระบบการควบคุมฯ!A1282</f>
        <v>14)</v>
      </c>
      <c r="B274" s="421" t="str">
        <f>+[1]ระบบการควบคุมฯ!B1282</f>
        <v>วัดเจริญบุญ</v>
      </c>
      <c r="C274" s="805" t="str">
        <f>+[1]ระบบการควบคุมฯ!C1282</f>
        <v>20004350002003214522</v>
      </c>
      <c r="D274" s="366"/>
      <c r="E274" s="417"/>
      <c r="F274" s="437"/>
      <c r="G274" s="407"/>
      <c r="H274" s="442"/>
      <c r="I274" s="436"/>
      <c r="J274" s="443">
        <f t="shared" si="91"/>
        <v>0</v>
      </c>
      <c r="K274" s="552"/>
    </row>
    <row r="275" spans="1:11" hidden="1" x14ac:dyDescent="0.25">
      <c r="A275" s="168">
        <f>+[1]ระบบการควบคุมฯ!A1283</f>
        <v>0</v>
      </c>
      <c r="B275" s="596" t="str">
        <f>+[1]ระบบการควบคุมฯ!B1283</f>
        <v>ครบ 17 กค 67</v>
      </c>
      <c r="C275" s="805" t="str">
        <f>+[1]ระบบการควบคุมฯ!C1283</f>
        <v>4100396212</v>
      </c>
      <c r="D275" s="366"/>
      <c r="E275" s="417"/>
      <c r="F275" s="437"/>
      <c r="G275" s="407"/>
      <c r="H275" s="442"/>
      <c r="I275" s="436"/>
      <c r="J275" s="443">
        <f t="shared" si="91"/>
        <v>0</v>
      </c>
      <c r="K275" s="552"/>
    </row>
    <row r="276" spans="1:11" ht="21" hidden="1" customHeight="1" x14ac:dyDescent="0.25">
      <c r="A276" s="597">
        <f>+[1]ระบบการควบคุมฯ!A1285</f>
        <v>0</v>
      </c>
      <c r="B276" s="545" t="str">
        <f>+[1]ระบบการควบคุมฯ!B1285</f>
        <v>งวด 1  174,000 บาท ครบ 16 กค 67</v>
      </c>
      <c r="C276" s="831">
        <f>+[1]ระบบการควบคุมฯ!C1285</f>
        <v>4100426445</v>
      </c>
      <c r="D276" s="369">
        <f>+D277</f>
        <v>0</v>
      </c>
      <c r="E276" s="369">
        <f t="shared" ref="E276:J276" si="93">+E277</f>
        <v>0</v>
      </c>
      <c r="F276" s="369">
        <f t="shared" si="93"/>
        <v>0</v>
      </c>
      <c r="G276" s="369">
        <f t="shared" si="93"/>
        <v>0</v>
      </c>
      <c r="H276" s="369">
        <f t="shared" si="93"/>
        <v>0</v>
      </c>
      <c r="I276" s="369">
        <f t="shared" si="93"/>
        <v>0</v>
      </c>
      <c r="J276" s="369">
        <f t="shared" si="93"/>
        <v>0</v>
      </c>
      <c r="K276" s="549"/>
    </row>
    <row r="277" spans="1:11" ht="21" hidden="1" customHeight="1" x14ac:dyDescent="0.25">
      <c r="A277" s="38">
        <f>+[1]ระบบการควบคุมฯ!A1287</f>
        <v>0</v>
      </c>
      <c r="B277" s="566" t="str">
        <f>+[1]ระบบการควบคุมฯ!B1287</f>
        <v>โอนกลับส่วนกลาง</v>
      </c>
      <c r="C277" s="805" t="str">
        <f>+[1]ระบบการควบคุมฯ!C1287</f>
        <v>ศธ04002/ว4285 ลว.13 กย 67 โอนครั้งที่ 401</v>
      </c>
      <c r="D277" s="592">
        <f>+[1]ระบบการควบคุมฯ!D1287</f>
        <v>0</v>
      </c>
      <c r="E277" s="592">
        <f>+[1]ระบบการควบคุมฯ!G1287+[1]ระบบการควบคุมฯ!H1287</f>
        <v>0</v>
      </c>
      <c r="F277" s="437">
        <f>+[1]ระบบการควบคุมฯ!I1287+[1]ระบบการควบคุมฯ!J1287</f>
        <v>0</v>
      </c>
      <c r="G277" s="407">
        <f>+[1]ระบบการควบคุมฯ!K1287+[1]ระบบการควบคุมฯ!L1287</f>
        <v>0</v>
      </c>
      <c r="H277" s="442"/>
      <c r="I277" s="436"/>
      <c r="J277" s="443">
        <f t="shared" ref="J277:J279" si="94">D277-E277-F277-G277</f>
        <v>0</v>
      </c>
      <c r="K277" s="552"/>
    </row>
    <row r="278" spans="1:11" ht="21" hidden="1" customHeight="1" x14ac:dyDescent="0.25">
      <c r="A278" s="38"/>
      <c r="B278" s="566" t="str">
        <f>+[1]ระบบการควบคุมฯ!B1288</f>
        <v>วัดพวงแก้ว</v>
      </c>
      <c r="C278" s="805" t="str">
        <f>+[1]ระบบการควบคุมฯ!C1288</f>
        <v>20004350002003214524</v>
      </c>
      <c r="D278" s="366"/>
      <c r="E278" s="417"/>
      <c r="F278" s="437"/>
      <c r="G278" s="407"/>
      <c r="H278" s="442"/>
      <c r="I278" s="436"/>
      <c r="J278" s="443">
        <f t="shared" si="94"/>
        <v>0</v>
      </c>
      <c r="K278" s="552"/>
    </row>
    <row r="279" spans="1:11" ht="21" hidden="1" customHeight="1" x14ac:dyDescent="0.25">
      <c r="A279" s="38"/>
      <c r="B279" s="566" t="str">
        <f>+[1]ระบบการควบคุมฯ!B1289</f>
        <v>ครบ 2 สค 67</v>
      </c>
      <c r="C279" s="805" t="str">
        <f>+[1]ระบบการควบคุมฯ!C1289</f>
        <v>4100402841</v>
      </c>
      <c r="D279" s="366"/>
      <c r="E279" s="417"/>
      <c r="F279" s="437"/>
      <c r="G279" s="407"/>
      <c r="H279" s="442"/>
      <c r="I279" s="436"/>
      <c r="J279" s="443">
        <f t="shared" si="94"/>
        <v>0</v>
      </c>
      <c r="K279" s="552"/>
    </row>
    <row r="280" spans="1:11" ht="21" hidden="1" customHeight="1" x14ac:dyDescent="0.25">
      <c r="A280" s="597"/>
      <c r="B280" s="598"/>
      <c r="C280" s="831"/>
      <c r="D280" s="369"/>
      <c r="E280" s="369"/>
      <c r="F280" s="369"/>
      <c r="G280" s="369"/>
      <c r="H280" s="369">
        <f t="shared" ref="H280:I280" si="95">SUM(H281:H286)</f>
        <v>0</v>
      </c>
      <c r="I280" s="369">
        <f t="shared" si="95"/>
        <v>0</v>
      </c>
      <c r="J280" s="369">
        <f>+D280-E280-G280</f>
        <v>0</v>
      </c>
      <c r="K280" s="549"/>
    </row>
    <row r="281" spans="1:11" ht="21" hidden="1" customHeight="1" x14ac:dyDescent="0.25">
      <c r="A281" s="38"/>
      <c r="B281" s="599"/>
      <c r="C281" s="805"/>
      <c r="D281" s="366"/>
      <c r="E281" s="417"/>
      <c r="F281" s="437"/>
      <c r="G281" s="407"/>
      <c r="H281" s="442"/>
      <c r="I281" s="436"/>
      <c r="J281" s="443">
        <f t="shared" ref="J281:J283" si="96">D281-E281-F281-G281</f>
        <v>0</v>
      </c>
      <c r="K281" s="552"/>
    </row>
    <row r="282" spans="1:11" ht="21" hidden="1" customHeight="1" x14ac:dyDescent="0.25">
      <c r="A282" s="38"/>
      <c r="B282" s="600"/>
      <c r="C282" s="816"/>
      <c r="D282" s="366"/>
      <c r="E282" s="417"/>
      <c r="F282" s="437"/>
      <c r="G282" s="407"/>
      <c r="H282" s="442"/>
      <c r="I282" s="436"/>
      <c r="J282" s="443"/>
      <c r="K282" s="552"/>
    </row>
    <row r="283" spans="1:11" ht="21" hidden="1" customHeight="1" x14ac:dyDescent="0.25">
      <c r="A283" s="38"/>
      <c r="B283" s="600"/>
      <c r="C283" s="816"/>
      <c r="D283" s="366"/>
      <c r="E283" s="417"/>
      <c r="F283" s="437"/>
      <c r="G283" s="407"/>
      <c r="H283" s="442"/>
      <c r="I283" s="436"/>
      <c r="J283" s="443">
        <f t="shared" si="96"/>
        <v>0</v>
      </c>
      <c r="K283" s="552"/>
    </row>
    <row r="284" spans="1:11" ht="21" hidden="1" customHeight="1" x14ac:dyDescent="0.25">
      <c r="A284" s="38"/>
      <c r="B284" s="600"/>
      <c r="C284" s="805"/>
      <c r="D284" s="366"/>
      <c r="E284" s="366"/>
      <c r="F284" s="366"/>
      <c r="G284" s="478"/>
      <c r="H284" s="427"/>
      <c r="I284" s="421"/>
      <c r="J284" s="366"/>
      <c r="K284" s="552"/>
    </row>
    <row r="285" spans="1:11" ht="21" hidden="1" customHeight="1" x14ac:dyDescent="0.25">
      <c r="A285" s="168"/>
      <c r="B285" s="596"/>
      <c r="C285" s="805"/>
      <c r="D285" s="366"/>
      <c r="E285" s="366"/>
      <c r="F285" s="366"/>
      <c r="G285" s="478"/>
      <c r="H285" s="427"/>
      <c r="I285" s="427"/>
      <c r="J285" s="366">
        <f>+D285-E285-F285-G285</f>
        <v>0</v>
      </c>
      <c r="K285" s="601"/>
    </row>
    <row r="286" spans="1:11" ht="21" hidden="1" customHeight="1" x14ac:dyDescent="0.25">
      <c r="A286" s="168"/>
      <c r="B286" s="596"/>
      <c r="C286" s="805"/>
      <c r="D286" s="366"/>
      <c r="E286" s="366"/>
      <c r="F286" s="366"/>
      <c r="G286" s="478"/>
      <c r="H286" s="427"/>
      <c r="I286" s="427"/>
      <c r="J286" s="366">
        <f>+D286-E286-F286-G286</f>
        <v>0</v>
      </c>
      <c r="K286" s="601"/>
    </row>
    <row r="287" spans="1:11" ht="21" hidden="1" customHeight="1" x14ac:dyDescent="0.45">
      <c r="A287" s="358" t="str">
        <f>+[1]ระบบการควบคุมฯ!A1292</f>
        <v>18)</v>
      </c>
      <c r="B287" s="602" t="str">
        <f>+[1]ระบบการควบคุมฯ!B1292</f>
        <v>วัดแสงมณี</v>
      </c>
      <c r="C287" s="829" t="str">
        <f>+[1]ระบบการควบคุมฯ!C1292</f>
        <v>20004350002003214526</v>
      </c>
      <c r="D287" s="360">
        <f t="shared" ref="D287:I287" si="97">SUM(D288)</f>
        <v>0</v>
      </c>
      <c r="E287" s="360">
        <f t="shared" si="97"/>
        <v>0</v>
      </c>
      <c r="F287" s="360">
        <f t="shared" si="97"/>
        <v>0</v>
      </c>
      <c r="G287" s="360">
        <f t="shared" si="97"/>
        <v>0</v>
      </c>
      <c r="H287" s="360">
        <f t="shared" si="97"/>
        <v>0</v>
      </c>
      <c r="I287" s="360">
        <f t="shared" si="97"/>
        <v>0</v>
      </c>
      <c r="J287" s="360">
        <f>+D287-E287-F287-G287</f>
        <v>0</v>
      </c>
      <c r="K287" s="603"/>
    </row>
    <row r="288" spans="1:11" ht="21" hidden="1" customHeight="1" x14ac:dyDescent="0.25">
      <c r="A288" s="38">
        <f>+[1]ระบบการควบคุมฯ!A1293</f>
        <v>0</v>
      </c>
      <c r="B288" s="551" t="str">
        <f>+[1]ระบบการควบคุมฯ!B1293</f>
        <v>ครบ 30 กค 67</v>
      </c>
      <c r="C288" s="816" t="str">
        <f>+[1]ระบบการควบคุมฯ!C1293</f>
        <v>4100400728</v>
      </c>
      <c r="D288" s="366">
        <f>+[1]ระบบการควบคุมฯ!F1293</f>
        <v>0</v>
      </c>
      <c r="E288" s="366">
        <f>+[1]ระบบการควบคุมฯ!G1293+[1]ระบบการควบคุมฯ!H1293</f>
        <v>0</v>
      </c>
      <c r="F288" s="366">
        <f>+[1]ระบบการควบคุมฯ!I1293+[1]ระบบการควบคุมฯ!J1293</f>
        <v>0</v>
      </c>
      <c r="G288" s="478">
        <f>+[1]ระบบการควบคุมฯ!K1293+[1]ระบบการควบคุมฯ!L1293</f>
        <v>0</v>
      </c>
      <c r="H288" s="439"/>
      <c r="I288" s="421"/>
      <c r="J288" s="366">
        <f>+D288-E288-G288</f>
        <v>0</v>
      </c>
      <c r="K288" s="552"/>
    </row>
    <row r="289" spans="1:11" ht="21" hidden="1" customHeight="1" x14ac:dyDescent="0.6">
      <c r="A289" s="38"/>
      <c r="B289" s="421">
        <f>+[1]ระบบการควบคุมฯ!B1401</f>
        <v>0</v>
      </c>
      <c r="C289" s="815"/>
      <c r="D289" s="363"/>
      <c r="E289" s="363"/>
      <c r="F289" s="363"/>
      <c r="G289" s="422"/>
      <c r="H289" s="604"/>
      <c r="I289" s="424"/>
      <c r="J289" s="424"/>
      <c r="K289" s="364"/>
    </row>
    <row r="290" spans="1:11" ht="21" hidden="1" customHeight="1" x14ac:dyDescent="0.6">
      <c r="A290" s="38"/>
      <c r="B290" s="421">
        <f>+[1]ระบบการควบคุมฯ!B1402</f>
        <v>0</v>
      </c>
      <c r="C290" s="815"/>
      <c r="D290" s="363"/>
      <c r="E290" s="363"/>
      <c r="F290" s="363"/>
      <c r="G290" s="422"/>
      <c r="H290" s="604"/>
      <c r="I290" s="424"/>
      <c r="J290" s="424"/>
      <c r="K290" s="364"/>
    </row>
    <row r="291" spans="1:11" ht="42" hidden="1" customHeight="1" x14ac:dyDescent="0.6">
      <c r="A291" s="38"/>
      <c r="B291" s="421">
        <f>+[1]ระบบการควบคุมฯ!B1403</f>
        <v>0</v>
      </c>
      <c r="C291" s="815">
        <f>1155600*4</f>
        <v>4622400</v>
      </c>
      <c r="D291" s="363"/>
      <c r="E291" s="363"/>
      <c r="F291" s="363"/>
      <c r="G291" s="422"/>
      <c r="H291" s="604"/>
      <c r="I291" s="424"/>
      <c r="J291" s="424"/>
      <c r="K291" s="364"/>
    </row>
    <row r="292" spans="1:11" ht="21" hidden="1" customHeight="1" x14ac:dyDescent="0.6">
      <c r="A292" s="38"/>
      <c r="B292" s="421">
        <f>+[1]ระบบการควบคุมฯ!B1404</f>
        <v>0</v>
      </c>
      <c r="C292" s="815"/>
      <c r="D292" s="363"/>
      <c r="E292" s="363"/>
      <c r="F292" s="363"/>
      <c r="G292" s="422"/>
      <c r="H292" s="604"/>
      <c r="I292" s="424"/>
      <c r="J292" s="424"/>
      <c r="K292" s="364"/>
    </row>
    <row r="293" spans="1:11" hidden="1" x14ac:dyDescent="0.6">
      <c r="A293" s="38"/>
      <c r="B293" s="421">
        <f>+[1]ระบบการควบคุมฯ!B1405</f>
        <v>0</v>
      </c>
      <c r="C293" s="815"/>
      <c r="D293" s="363"/>
      <c r="E293" s="363"/>
      <c r="F293" s="363"/>
      <c r="G293" s="422"/>
      <c r="H293" s="604"/>
      <c r="I293" s="424"/>
      <c r="J293" s="424"/>
      <c r="K293" s="364"/>
    </row>
    <row r="294" spans="1:11" hidden="1" x14ac:dyDescent="0.6">
      <c r="A294" s="38"/>
      <c r="B294" s="421">
        <f>+[1]ระบบการควบคุมฯ!B1406</f>
        <v>0</v>
      </c>
      <c r="C294" s="815"/>
      <c r="D294" s="363"/>
      <c r="E294" s="363"/>
      <c r="F294" s="363"/>
      <c r="G294" s="422"/>
      <c r="H294" s="604"/>
      <c r="I294" s="424"/>
      <c r="J294" s="424"/>
      <c r="K294" s="364"/>
    </row>
    <row r="295" spans="1:11" hidden="1" x14ac:dyDescent="0.6">
      <c r="A295" s="38"/>
      <c r="B295" s="421">
        <f>+[1]ระบบการควบคุมฯ!B1407</f>
        <v>0</v>
      </c>
      <c r="C295" s="815"/>
      <c r="D295" s="363"/>
      <c r="E295" s="363"/>
      <c r="F295" s="363"/>
      <c r="G295" s="422"/>
      <c r="H295" s="604"/>
      <c r="I295" s="424"/>
      <c r="J295" s="424"/>
      <c r="K295" s="364"/>
    </row>
    <row r="296" spans="1:11" hidden="1" x14ac:dyDescent="0.6">
      <c r="A296" s="38" t="s">
        <v>171</v>
      </c>
      <c r="B296" s="421">
        <f>+[1]ระบบการควบคุมฯ!B1408</f>
        <v>0</v>
      </c>
      <c r="C296" s="815"/>
      <c r="D296" s="363"/>
      <c r="E296" s="363"/>
      <c r="F296" s="363"/>
      <c r="G296" s="422"/>
      <c r="H296" s="604"/>
      <c r="I296" s="424"/>
      <c r="J296" s="424"/>
      <c r="K296" s="364"/>
    </row>
    <row r="297" spans="1:11" hidden="1" x14ac:dyDescent="0.6">
      <c r="A297" s="38"/>
      <c r="B297" s="421">
        <f>+[1]ระบบการควบคุมฯ!B1409</f>
        <v>0</v>
      </c>
      <c r="C297" s="815"/>
      <c r="D297" s="363"/>
      <c r="E297" s="363"/>
      <c r="F297" s="363"/>
      <c r="G297" s="422"/>
      <c r="H297" s="604"/>
      <c r="I297" s="424"/>
      <c r="J297" s="424"/>
      <c r="K297" s="364"/>
    </row>
    <row r="298" spans="1:11" hidden="1" x14ac:dyDescent="0.6">
      <c r="A298" s="38"/>
      <c r="B298" s="421">
        <f>+[1]ระบบการควบคุมฯ!B1410</f>
        <v>0</v>
      </c>
      <c r="C298" s="815"/>
      <c r="D298" s="363"/>
      <c r="E298" s="363"/>
      <c r="F298" s="363"/>
      <c r="G298" s="422"/>
      <c r="H298" s="604"/>
      <c r="I298" s="424"/>
      <c r="J298" s="424"/>
      <c r="K298" s="364"/>
    </row>
    <row r="299" spans="1:11" hidden="1" x14ac:dyDescent="0.6">
      <c r="A299" s="38"/>
      <c r="B299" s="421">
        <f>+[1]ระบบการควบคุมฯ!B1411</f>
        <v>0</v>
      </c>
      <c r="C299" s="815"/>
      <c r="D299" s="363"/>
      <c r="E299" s="363"/>
      <c r="F299" s="363"/>
      <c r="G299" s="422"/>
      <c r="H299" s="604"/>
      <c r="I299" s="424"/>
      <c r="J299" s="424"/>
      <c r="K299" s="364"/>
    </row>
    <row r="300" spans="1:11" hidden="1" x14ac:dyDescent="0.6">
      <c r="A300" s="38"/>
      <c r="B300" s="421">
        <f>+[1]ระบบการควบคุมฯ!B1412</f>
        <v>0</v>
      </c>
      <c r="C300" s="815"/>
      <c r="D300" s="363"/>
      <c r="E300" s="363"/>
      <c r="F300" s="363"/>
      <c r="G300" s="422"/>
      <c r="H300" s="604"/>
      <c r="I300" s="424"/>
      <c r="J300" s="424"/>
      <c r="K300" s="364"/>
    </row>
    <row r="301" spans="1:11" hidden="1" x14ac:dyDescent="0.6">
      <c r="A301" s="38"/>
      <c r="B301" s="421">
        <f>+[1]ระบบการควบคุมฯ!B1413</f>
        <v>0</v>
      </c>
      <c r="C301" s="815"/>
      <c r="D301" s="363"/>
      <c r="E301" s="363"/>
      <c r="F301" s="363"/>
      <c r="G301" s="422"/>
      <c r="H301" s="604"/>
      <c r="I301" s="424"/>
      <c r="J301" s="424"/>
      <c r="K301" s="364"/>
    </row>
    <row r="302" spans="1:11" hidden="1" x14ac:dyDescent="0.6">
      <c r="A302" s="38"/>
      <c r="B302" s="421">
        <f>+[1]ระบบการควบคุมฯ!B1414</f>
        <v>0</v>
      </c>
      <c r="C302" s="815"/>
      <c r="D302" s="363"/>
      <c r="E302" s="363"/>
      <c r="F302" s="363"/>
      <c r="G302" s="422"/>
      <c r="H302" s="604"/>
      <c r="I302" s="424"/>
      <c r="J302" s="424"/>
      <c r="K302" s="364"/>
    </row>
    <row r="303" spans="1:11" hidden="1" x14ac:dyDescent="0.6">
      <c r="A303" s="38"/>
      <c r="B303" s="421">
        <f>+[1]ระบบการควบคุมฯ!B1415</f>
        <v>0</v>
      </c>
      <c r="C303" s="815"/>
      <c r="D303" s="363"/>
      <c r="E303" s="363"/>
      <c r="F303" s="363"/>
      <c r="G303" s="422"/>
      <c r="H303" s="604"/>
      <c r="I303" s="424"/>
      <c r="J303" s="424"/>
      <c r="K303" s="364"/>
    </row>
    <row r="304" spans="1:11" ht="42" x14ac:dyDescent="0.45">
      <c r="A304" s="358" t="s">
        <v>172</v>
      </c>
      <c r="B304" s="602">
        <f>+[1]ระบบการควบคุมฯ!B1320</f>
        <v>0</v>
      </c>
      <c r="C304" s="829"/>
      <c r="D304" s="360">
        <f t="shared" ref="D304:I304" si="98">SUM(D305)</f>
        <v>0</v>
      </c>
      <c r="E304" s="360">
        <f t="shared" si="98"/>
        <v>0</v>
      </c>
      <c r="F304" s="360">
        <f t="shared" si="98"/>
        <v>0</v>
      </c>
      <c r="G304" s="360">
        <f t="shared" si="98"/>
        <v>0</v>
      </c>
      <c r="H304" s="360">
        <f t="shared" si="98"/>
        <v>0</v>
      </c>
      <c r="I304" s="360">
        <f t="shared" si="98"/>
        <v>0</v>
      </c>
      <c r="J304" s="360">
        <f>+D304-E304-F304-G304</f>
        <v>0</v>
      </c>
      <c r="K304" s="603"/>
    </row>
    <row r="305" spans="1:11" x14ac:dyDescent="0.25">
      <c r="A305" s="38">
        <f>+[1]ระบบการควบคุมฯ!A1321</f>
        <v>0</v>
      </c>
      <c r="B305" s="421">
        <f>+[1]ระบบการควบคุมฯ!B1321</f>
        <v>0</v>
      </c>
      <c r="C305" s="816">
        <f>+[1]ระบบการควบคุมฯ!C1321</f>
        <v>0</v>
      </c>
      <c r="D305" s="366">
        <f>+[1]ระบบการควบคุมฯ!F1321</f>
        <v>0</v>
      </c>
      <c r="E305" s="366">
        <f>+[1]ระบบการควบคุมฯ!G1321+[1]ระบบการควบคุมฯ!H1321</f>
        <v>0</v>
      </c>
      <c r="F305" s="366">
        <f>+[1]ระบบการควบคุมฯ!I1321+[1]ระบบการควบคุมฯ!J1321</f>
        <v>0</v>
      </c>
      <c r="G305" s="478">
        <f>+[1]ระบบการควบคุมฯ!K1321+[1]ระบบการควบคุมฯ!L1321</f>
        <v>0</v>
      </c>
      <c r="H305" s="439"/>
      <c r="I305" s="421"/>
      <c r="J305" s="366">
        <f>+D305-E305-G305</f>
        <v>0</v>
      </c>
      <c r="K305" s="552" t="s">
        <v>173</v>
      </c>
    </row>
    <row r="306" spans="1:11" x14ac:dyDescent="0.25">
      <c r="A306" s="605" t="s">
        <v>282</v>
      </c>
      <c r="B306" s="606">
        <f>+[1]ระบบการควบคุมฯ!B1322</f>
        <v>0</v>
      </c>
      <c r="C306" s="870">
        <f>+[1]ระบบการควบคุมฯ!C1322</f>
        <v>0</v>
      </c>
      <c r="D306" s="607">
        <f>+D307</f>
        <v>0</v>
      </c>
      <c r="E306" s="607">
        <f t="shared" ref="E306:J306" si="99">+E307</f>
        <v>0</v>
      </c>
      <c r="F306" s="607">
        <f t="shared" si="99"/>
        <v>0</v>
      </c>
      <c r="G306" s="607">
        <f t="shared" si="99"/>
        <v>0</v>
      </c>
      <c r="H306" s="607">
        <f t="shared" si="99"/>
        <v>0</v>
      </c>
      <c r="I306" s="607">
        <f t="shared" si="99"/>
        <v>0</v>
      </c>
      <c r="J306" s="607">
        <f t="shared" si="99"/>
        <v>0</v>
      </c>
      <c r="K306" s="608"/>
    </row>
    <row r="307" spans="1:11" x14ac:dyDescent="0.25">
      <c r="A307" s="38">
        <f>+[1]ระบบการควบคุมฯ!A1324</f>
        <v>0</v>
      </c>
      <c r="B307" s="421">
        <f>+[1]ระบบการควบคุมฯ!B1324</f>
        <v>0</v>
      </c>
      <c r="C307" s="816">
        <f>+[1]ระบบการควบคุมฯ!C1324</f>
        <v>0</v>
      </c>
      <c r="D307" s="366">
        <f>+[1]ระบบการควบคุมฯ!D1324</f>
        <v>0</v>
      </c>
      <c r="E307" s="366">
        <f>+[1]ระบบการควบคุมฯ!G1324+[1]ระบบการควบคุมฯ!H1324</f>
        <v>0</v>
      </c>
      <c r="F307" s="366">
        <f>+[1]ระบบการควบคุมฯ!I1324+[1]ระบบการควบคุมฯ!J1324</f>
        <v>0</v>
      </c>
      <c r="G307" s="366">
        <f>+[1]ระบบการควบคุมฯ!K1324+[1]ระบบการควบคุมฯ!L1324</f>
        <v>0</v>
      </c>
      <c r="H307" s="442"/>
      <c r="I307" s="436"/>
      <c r="J307" s="443">
        <f t="shared" ref="J307" si="100">D307-E307-F307-G307</f>
        <v>0</v>
      </c>
      <c r="K307" s="552"/>
    </row>
    <row r="308" spans="1:11" x14ac:dyDescent="0.25">
      <c r="A308" s="38"/>
      <c r="B308" s="609" t="s">
        <v>174</v>
      </c>
      <c r="C308" s="871" t="s">
        <v>175</v>
      </c>
      <c r="D308" s="366"/>
      <c r="E308" s="417"/>
      <c r="F308" s="437"/>
      <c r="G308" s="407"/>
      <c r="H308" s="442"/>
      <c r="I308" s="436"/>
      <c r="J308" s="443"/>
      <c r="K308" s="552"/>
    </row>
    <row r="309" spans="1:11" x14ac:dyDescent="0.55000000000000004">
      <c r="A309" s="38"/>
      <c r="B309" s="566" t="s">
        <v>176</v>
      </c>
      <c r="C309" s="872">
        <v>4100533888</v>
      </c>
      <c r="D309" s="366"/>
      <c r="E309" s="417"/>
      <c r="F309" s="437"/>
      <c r="G309" s="407"/>
      <c r="H309" s="442"/>
      <c r="I309" s="436"/>
      <c r="J309" s="443"/>
      <c r="K309" s="552"/>
    </row>
    <row r="310" spans="1:11" x14ac:dyDescent="0.55000000000000004">
      <c r="A310" s="38"/>
      <c r="B310" s="566" t="s">
        <v>177</v>
      </c>
      <c r="C310" s="873" t="s">
        <v>178</v>
      </c>
      <c r="D310" s="366"/>
      <c r="E310" s="417"/>
      <c r="F310" s="437"/>
      <c r="G310" s="407"/>
      <c r="H310" s="442"/>
      <c r="I310" s="436"/>
      <c r="J310" s="443"/>
      <c r="K310" s="552"/>
    </row>
    <row r="311" spans="1:11" x14ac:dyDescent="0.25">
      <c r="A311" s="38"/>
      <c r="B311" s="566" t="s">
        <v>179</v>
      </c>
      <c r="C311" s="816"/>
      <c r="D311" s="366"/>
      <c r="E311" s="417"/>
      <c r="F311" s="437"/>
      <c r="G311" s="407"/>
      <c r="H311" s="442"/>
      <c r="I311" s="436"/>
      <c r="J311" s="443"/>
      <c r="K311" s="552"/>
    </row>
    <row r="312" spans="1:11" x14ac:dyDescent="0.25">
      <c r="A312" s="38"/>
      <c r="B312" s="610" t="s">
        <v>180</v>
      </c>
      <c r="C312" s="816"/>
      <c r="D312" s="366"/>
      <c r="E312" s="417"/>
      <c r="F312" s="437"/>
      <c r="G312" s="407"/>
      <c r="H312" s="442"/>
      <c r="I312" s="436"/>
      <c r="J312" s="443"/>
      <c r="K312" s="552"/>
    </row>
    <row r="313" spans="1:11" x14ac:dyDescent="0.25">
      <c r="A313" s="38"/>
      <c r="B313" s="566" t="s">
        <v>181</v>
      </c>
      <c r="C313" s="816"/>
      <c r="D313" s="366"/>
      <c r="E313" s="417"/>
      <c r="F313" s="437"/>
      <c r="G313" s="407"/>
      <c r="H313" s="442"/>
      <c r="I313" s="436"/>
      <c r="J313" s="443"/>
      <c r="K313" s="552"/>
    </row>
    <row r="314" spans="1:11" x14ac:dyDescent="0.25">
      <c r="A314" s="38"/>
      <c r="B314" s="610" t="s">
        <v>182</v>
      </c>
      <c r="C314" s="816"/>
      <c r="D314" s="366"/>
      <c r="E314" s="417"/>
      <c r="F314" s="437"/>
      <c r="G314" s="407"/>
      <c r="H314" s="442"/>
      <c r="I314" s="436"/>
      <c r="J314" s="443"/>
      <c r="K314" s="552"/>
    </row>
    <row r="315" spans="1:11" x14ac:dyDescent="0.25">
      <c r="A315" s="38"/>
      <c r="B315" s="610" t="s">
        <v>183</v>
      </c>
      <c r="C315" s="816"/>
      <c r="D315" s="366"/>
      <c r="E315" s="417"/>
      <c r="F315" s="437"/>
      <c r="G315" s="407"/>
      <c r="H315" s="442"/>
      <c r="I315" s="436"/>
      <c r="J315" s="443"/>
      <c r="K315" s="552"/>
    </row>
    <row r="316" spans="1:11" x14ac:dyDescent="0.25">
      <c r="A316" s="38"/>
      <c r="B316" s="610" t="s">
        <v>184</v>
      </c>
      <c r="C316" s="816"/>
      <c r="D316" s="366"/>
      <c r="E316" s="417"/>
      <c r="F316" s="437"/>
      <c r="G316" s="407"/>
      <c r="H316" s="442"/>
      <c r="I316" s="436"/>
      <c r="J316" s="443"/>
      <c r="K316" s="552"/>
    </row>
    <row r="317" spans="1:11" x14ac:dyDescent="0.25">
      <c r="A317" s="38"/>
      <c r="B317" s="610" t="s">
        <v>185</v>
      </c>
      <c r="C317" s="816"/>
      <c r="D317" s="366"/>
      <c r="E317" s="417"/>
      <c r="F317" s="437"/>
      <c r="G317" s="407"/>
      <c r="H317" s="442"/>
      <c r="I317" s="436"/>
      <c r="J317" s="443"/>
      <c r="K317" s="552"/>
    </row>
    <row r="318" spans="1:11" x14ac:dyDescent="0.25">
      <c r="A318" s="38"/>
      <c r="B318" s="610" t="s">
        <v>186</v>
      </c>
      <c r="C318" s="816"/>
      <c r="D318" s="366"/>
      <c r="E318" s="417"/>
      <c r="F318" s="437"/>
      <c r="G318" s="407"/>
      <c r="H318" s="442"/>
      <c r="I318" s="436"/>
      <c r="J318" s="443"/>
      <c r="K318" s="552"/>
    </row>
    <row r="319" spans="1:11" x14ac:dyDescent="0.25">
      <c r="A319" s="38"/>
      <c r="B319" s="1135" t="s">
        <v>262</v>
      </c>
      <c r="C319" s="816"/>
      <c r="D319" s="366"/>
      <c r="E319" s="417"/>
      <c r="F319" s="437"/>
      <c r="G319" s="407"/>
      <c r="H319" s="442"/>
      <c r="I319" s="436"/>
      <c r="J319" s="443"/>
      <c r="K319" s="552"/>
    </row>
    <row r="320" spans="1:11" x14ac:dyDescent="0.25">
      <c r="A320" s="38"/>
      <c r="B320" s="566" t="s">
        <v>187</v>
      </c>
      <c r="C320" s="816"/>
      <c r="D320" s="366"/>
      <c r="E320" s="417"/>
      <c r="F320" s="437"/>
      <c r="G320" s="407"/>
      <c r="H320" s="442"/>
      <c r="I320" s="436"/>
      <c r="J320" s="443"/>
      <c r="K320" s="552"/>
    </row>
    <row r="321" spans="1:11" x14ac:dyDescent="0.25">
      <c r="A321" s="38"/>
      <c r="B321" s="566" t="s">
        <v>188</v>
      </c>
      <c r="C321" s="816"/>
      <c r="D321" s="366"/>
      <c r="E321" s="417"/>
      <c r="F321" s="437"/>
      <c r="G321" s="407"/>
      <c r="H321" s="442"/>
      <c r="I321" s="436"/>
      <c r="J321" s="443"/>
      <c r="K321" s="552"/>
    </row>
    <row r="322" spans="1:11" x14ac:dyDescent="0.25">
      <c r="A322" s="38"/>
      <c r="B322" s="566" t="s">
        <v>189</v>
      </c>
      <c r="C322" s="816"/>
      <c r="D322" s="366"/>
      <c r="E322" s="417"/>
      <c r="F322" s="437"/>
      <c r="G322" s="407"/>
      <c r="H322" s="442"/>
      <c r="I322" s="436"/>
      <c r="J322" s="443"/>
      <c r="K322" s="552"/>
    </row>
    <row r="323" spans="1:11" x14ac:dyDescent="0.25">
      <c r="A323" s="38"/>
      <c r="B323" s="566" t="s">
        <v>190</v>
      </c>
      <c r="C323" s="816"/>
      <c r="D323" s="366"/>
      <c r="E323" s="417"/>
      <c r="F323" s="437"/>
      <c r="G323" s="407"/>
      <c r="H323" s="442"/>
      <c r="I323" s="436"/>
      <c r="J323" s="443"/>
      <c r="K323" s="552"/>
    </row>
    <row r="324" spans="1:11" x14ac:dyDescent="0.25">
      <c r="A324" s="38"/>
      <c r="B324" s="566" t="s">
        <v>191</v>
      </c>
      <c r="C324" s="816"/>
      <c r="D324" s="366"/>
      <c r="E324" s="417"/>
      <c r="F324" s="437"/>
      <c r="G324" s="407"/>
      <c r="H324" s="442"/>
      <c r="I324" s="436"/>
      <c r="J324" s="443"/>
      <c r="K324" s="552"/>
    </row>
    <row r="325" spans="1:11" x14ac:dyDescent="0.25">
      <c r="A325" s="38"/>
      <c r="B325" s="566" t="s">
        <v>192</v>
      </c>
      <c r="C325" s="816"/>
      <c r="D325" s="366"/>
      <c r="E325" s="417"/>
      <c r="F325" s="437"/>
      <c r="G325" s="407"/>
      <c r="H325" s="442"/>
      <c r="I325" s="436"/>
      <c r="J325" s="443"/>
      <c r="K325" s="552"/>
    </row>
    <row r="326" spans="1:11" x14ac:dyDescent="0.25">
      <c r="A326" s="38"/>
      <c r="B326" s="566" t="str">
        <f>+[1]ระบบการควบคุมฯ!B1346</f>
        <v>งบปี68 31,490,300 68ครั้งที่ 1 โอน14,330,500 บาท</v>
      </c>
      <c r="C326" s="816"/>
      <c r="D326" s="366"/>
      <c r="E326" s="417"/>
      <c r="F326" s="437"/>
      <c r="G326" s="407"/>
      <c r="H326" s="442"/>
      <c r="I326" s="436"/>
      <c r="J326" s="443"/>
      <c r="K326" s="552"/>
    </row>
    <row r="327" spans="1:11" x14ac:dyDescent="0.25">
      <c r="A327" s="38"/>
      <c r="B327" s="566"/>
      <c r="C327" s="816"/>
      <c r="D327" s="366"/>
      <c r="E327" s="438"/>
      <c r="F327" s="437"/>
      <c r="G327" s="445"/>
      <c r="H327" s="442"/>
      <c r="I327" s="436"/>
      <c r="J327" s="443"/>
      <c r="K327" s="552"/>
    </row>
    <row r="328" spans="1:11" hidden="1" x14ac:dyDescent="0.25">
      <c r="A328" s="605" t="s">
        <v>272</v>
      </c>
      <c r="B328" s="1174">
        <f>+[1]ระบบการควบคุมฯ!B1347</f>
        <v>0</v>
      </c>
      <c r="C328" s="1175">
        <f>+[1]ระบบการควบคุมฯ!C1347</f>
        <v>0</v>
      </c>
      <c r="D328" s="607">
        <f>+D329</f>
        <v>0</v>
      </c>
      <c r="E328" s="607">
        <f t="shared" ref="E328:J328" si="101">+E329</f>
        <v>0</v>
      </c>
      <c r="F328" s="607">
        <f t="shared" si="101"/>
        <v>0</v>
      </c>
      <c r="G328" s="607">
        <f t="shared" si="101"/>
        <v>0</v>
      </c>
      <c r="H328" s="607">
        <f t="shared" si="101"/>
        <v>0</v>
      </c>
      <c r="I328" s="607">
        <f t="shared" si="101"/>
        <v>0</v>
      </c>
      <c r="J328" s="607">
        <f t="shared" si="101"/>
        <v>0</v>
      </c>
      <c r="K328" s="608"/>
    </row>
    <row r="329" spans="1:11" hidden="1" x14ac:dyDescent="0.25">
      <c r="A329" s="38">
        <f>+[1]ระบบการควบคุมฯ!A1347</f>
        <v>0</v>
      </c>
      <c r="B329" s="1176" t="str">
        <f>+[1]ระบบการควบคุมฯ!B1348</f>
        <v>งวดที่ 4 บางส่วน 663,687.31 ครบ 9 มค 68</v>
      </c>
      <c r="C329" s="1177">
        <f>+[1]ระบบการควบคุมฯ!C1348</f>
        <v>4100533889</v>
      </c>
      <c r="D329" s="366">
        <f>+[1]ระบบการควบคุมฯ!D1347</f>
        <v>0</v>
      </c>
      <c r="E329" s="366">
        <f>+[1]ระบบการควบคุมฯ!G1347+[1]ระบบการควบคุมฯ!H1347</f>
        <v>0</v>
      </c>
      <c r="F329" s="366">
        <f>+[1]ระบบการควบคุมฯ!I1347+[1]ระบบการควบคุมฯ!J1347</f>
        <v>0</v>
      </c>
      <c r="G329" s="366">
        <f>+[1]ระบบการควบคุมฯ!K1347+[1]ระบบการควบคุมฯ!L1347</f>
        <v>0</v>
      </c>
      <c r="H329" s="442"/>
      <c r="I329" s="436"/>
      <c r="J329" s="443">
        <f t="shared" ref="J329" si="102">D329-E329-F329-G329</f>
        <v>0</v>
      </c>
      <c r="K329" s="552"/>
    </row>
    <row r="330" spans="1:11" hidden="1" x14ac:dyDescent="0.25">
      <c r="A330" s="38"/>
      <c r="B330" s="1178" t="str">
        <f>+[1]ระบบการควบคุมฯ!B1349</f>
        <v>งวดที่ 5  2,611,000 ครบ 8 กพ 68</v>
      </c>
      <c r="C330" s="1179">
        <f>+[1]ระบบการควบคุมฯ!C1349</f>
        <v>0</v>
      </c>
      <c r="D330" s="366"/>
      <c r="E330" s="417"/>
      <c r="F330" s="437"/>
      <c r="G330" s="407"/>
      <c r="H330" s="442"/>
      <c r="I330" s="436"/>
      <c r="J330" s="443"/>
      <c r="K330" s="552"/>
    </row>
    <row r="331" spans="1:11" x14ac:dyDescent="0.25">
      <c r="A331" s="586">
        <f>+[1]ระบบการควบคุมฯ!A1426</f>
        <v>0</v>
      </c>
      <c r="B331" s="611">
        <f>+[1]ระบบการควบคุมฯ!B1426</f>
        <v>0</v>
      </c>
      <c r="C331" s="874">
        <f>+[1]ระบบการควบคุมฯ!C1426</f>
        <v>0</v>
      </c>
      <c r="D331" s="588">
        <f>SUM(D332:D333)</f>
        <v>393800</v>
      </c>
      <c r="E331" s="588">
        <f t="shared" ref="E331:J331" si="103">SUM(E332:E333)</f>
        <v>0</v>
      </c>
      <c r="F331" s="588">
        <f t="shared" si="103"/>
        <v>0</v>
      </c>
      <c r="G331" s="588">
        <f t="shared" si="103"/>
        <v>0</v>
      </c>
      <c r="H331" s="588" t="e">
        <f t="shared" ca="1" si="103"/>
        <v>#REF!</v>
      </c>
      <c r="I331" s="588" t="e">
        <f t="shared" ca="1" si="103"/>
        <v>#REF!</v>
      </c>
      <c r="J331" s="588">
        <f t="shared" si="103"/>
        <v>393800</v>
      </c>
      <c r="K331" s="517"/>
    </row>
    <row r="332" spans="1:11" x14ac:dyDescent="0.6">
      <c r="A332" s="530"/>
      <c r="B332" s="589">
        <f>+[1]ระบบการควบคุมฯ!B1427</f>
        <v>0</v>
      </c>
      <c r="C332" s="862"/>
      <c r="D332" s="23">
        <f>+D334+D347+D350</f>
        <v>382800</v>
      </c>
      <c r="E332" s="23">
        <f t="shared" ref="E332:J332" si="104">+E334+E347+E350</f>
        <v>0</v>
      </c>
      <c r="F332" s="23">
        <f t="shared" si="104"/>
        <v>0</v>
      </c>
      <c r="G332" s="23">
        <f t="shared" si="104"/>
        <v>0</v>
      </c>
      <c r="H332" s="23" t="e">
        <f t="shared" ca="1" si="104"/>
        <v>#REF!</v>
      </c>
      <c r="I332" s="23" t="e">
        <f t="shared" ca="1" si="104"/>
        <v>#REF!</v>
      </c>
      <c r="J332" s="23">
        <f t="shared" si="104"/>
        <v>382800</v>
      </c>
      <c r="K332" s="539"/>
    </row>
    <row r="333" spans="1:11" x14ac:dyDescent="0.6">
      <c r="A333" s="530"/>
      <c r="B333" s="589">
        <f>+[1]ระบบการควบคุมฯ!B1428</f>
        <v>0</v>
      </c>
      <c r="C333" s="862"/>
      <c r="D333" s="23">
        <f>+D353</f>
        <v>11000</v>
      </c>
      <c r="E333" s="23">
        <f t="shared" ref="E333:J333" si="105">+E353</f>
        <v>0</v>
      </c>
      <c r="F333" s="23">
        <f t="shared" si="105"/>
        <v>0</v>
      </c>
      <c r="G333" s="23">
        <f t="shared" si="105"/>
        <v>0</v>
      </c>
      <c r="H333" s="23">
        <f t="shared" si="105"/>
        <v>0</v>
      </c>
      <c r="I333" s="23">
        <f t="shared" si="105"/>
        <v>0</v>
      </c>
      <c r="J333" s="23">
        <f t="shared" si="105"/>
        <v>11000</v>
      </c>
      <c r="K333" s="539"/>
    </row>
    <row r="334" spans="1:11" x14ac:dyDescent="0.6">
      <c r="A334" s="530"/>
      <c r="B334" s="589">
        <f>+[1]ระบบการควบคุมฯ!B1429</f>
        <v>0</v>
      </c>
      <c r="C334" s="862"/>
      <c r="D334" s="23">
        <f>+D335+D338+D340+D342+D344</f>
        <v>0</v>
      </c>
      <c r="E334" s="23">
        <f t="shared" ref="E334:J334" si="106">+E335+E338+E340+E342+E344</f>
        <v>0</v>
      </c>
      <c r="F334" s="23">
        <f t="shared" si="106"/>
        <v>0</v>
      </c>
      <c r="G334" s="23">
        <f t="shared" si="106"/>
        <v>0</v>
      </c>
      <c r="H334" s="23" t="e">
        <f t="shared" ca="1" si="106"/>
        <v>#REF!</v>
      </c>
      <c r="I334" s="23" t="e">
        <f t="shared" ca="1" si="106"/>
        <v>#REF!</v>
      </c>
      <c r="J334" s="23">
        <f t="shared" si="106"/>
        <v>0</v>
      </c>
      <c r="K334" s="539"/>
    </row>
    <row r="335" spans="1:11" x14ac:dyDescent="0.6">
      <c r="A335" s="612">
        <f>+[1]ระบบการควบคุมฯ!A1430</f>
        <v>0</v>
      </c>
      <c r="B335" s="613" t="e">
        <f>+[1]ระบบการควบคุมฯ!#REF!</f>
        <v>#REF!</v>
      </c>
      <c r="C335" s="875">
        <f>+[1]ระบบการควบคุมฯ!C1430</f>
        <v>0</v>
      </c>
      <c r="D335" s="614">
        <f>SUM(D336:D337)</f>
        <v>0</v>
      </c>
      <c r="E335" s="614">
        <f t="shared" ref="E335:J335" si="107">SUM(E336:E337)</f>
        <v>0</v>
      </c>
      <c r="F335" s="614">
        <f t="shared" si="107"/>
        <v>0</v>
      </c>
      <c r="G335" s="614">
        <f t="shared" si="107"/>
        <v>0</v>
      </c>
      <c r="H335" s="614" t="e">
        <f t="shared" si="107"/>
        <v>#REF!</v>
      </c>
      <c r="I335" s="614" t="e">
        <f t="shared" si="107"/>
        <v>#REF!</v>
      </c>
      <c r="J335" s="614">
        <f t="shared" si="107"/>
        <v>0</v>
      </c>
      <c r="K335" s="615"/>
    </row>
    <row r="336" spans="1:11" x14ac:dyDescent="0.6">
      <c r="A336" s="616">
        <f>+[1]ระบบการควบคุมฯ!A1431</f>
        <v>0</v>
      </c>
      <c r="B336" s="616">
        <f>+[1]ระบบการควบคุมฯ!B1431</f>
        <v>0</v>
      </c>
      <c r="C336" s="876">
        <f>+[1]ระบบการควบคุมฯ!C1431</f>
        <v>0</v>
      </c>
      <c r="D336" s="20">
        <f>+[1]ระบบการควบคุมฯ!F1431</f>
        <v>0</v>
      </c>
      <c r="E336" s="20">
        <f>+[1]ระบบการควบคุมฯ!G1431+[1]ระบบการควบคุมฯ!H1431</f>
        <v>0</v>
      </c>
      <c r="F336" s="20">
        <f>+[1]ระบบการควบคุมฯ!I1431+[1]ระบบการควบคุมฯ!J1431</f>
        <v>0</v>
      </c>
      <c r="G336" s="20">
        <f>+[1]ระบบการควบคุมฯ!K1431+[1]ระบบการควบคุมฯ!L1431</f>
        <v>0</v>
      </c>
      <c r="H336" s="20" t="e">
        <f>+H358+H367+H408+H412+#REF!+#REF!+#REF!</f>
        <v>#REF!</v>
      </c>
      <c r="I336" s="20" t="e">
        <f>+I358+I367+I408+I412+#REF!+#REF!+#REF!</f>
        <v>#REF!</v>
      </c>
      <c r="J336" s="20">
        <f>+D336-E336-F336-G336</f>
        <v>0</v>
      </c>
      <c r="K336" s="617"/>
    </row>
    <row r="337" spans="1:11" x14ac:dyDescent="0.6">
      <c r="A337" s="616">
        <f>+[1]ระบบการควบคุมฯ!A1432</f>
        <v>0</v>
      </c>
      <c r="B337" s="616">
        <f>+[1]ระบบการควบคุมฯ!B1432</f>
        <v>0</v>
      </c>
      <c r="C337" s="876">
        <f>+[1]ระบบการควบคุมฯ!C1432</f>
        <v>0</v>
      </c>
      <c r="D337" s="20">
        <f>+[1]ระบบการควบคุมฯ!F1432</f>
        <v>0</v>
      </c>
      <c r="E337" s="20">
        <f>+[1]ระบบการควบคุมฯ!G1432+[1]ระบบการควบคุมฯ!H1432</f>
        <v>0</v>
      </c>
      <c r="F337" s="20">
        <f>+[1]ระบบการควบคุมฯ!I1432+[1]ระบบการควบคุมฯ!J1432</f>
        <v>0</v>
      </c>
      <c r="G337" s="20">
        <f>+[1]ระบบการควบคุมฯ!K1432+[1]ระบบการควบคุมฯ!L1432</f>
        <v>0</v>
      </c>
      <c r="H337" s="20" t="e">
        <f>+H360+H368+H409+H413+H419+#REF!+#REF!</f>
        <v>#REF!</v>
      </c>
      <c r="I337" s="20" t="e">
        <f>+I360+I368+I409+I413+I419+#REF!+#REF!</f>
        <v>#REF!</v>
      </c>
      <c r="J337" s="20">
        <f>+D337-E337-F337-G337</f>
        <v>0</v>
      </c>
      <c r="K337" s="617"/>
    </row>
    <row r="338" spans="1:11" x14ac:dyDescent="0.25">
      <c r="A338" s="618">
        <f>+[1]ระบบการควบคุมฯ!A1433</f>
        <v>0</v>
      </c>
      <c r="B338" s="619">
        <f>+[1]ระบบการควบคุมฯ!B1430</f>
        <v>0</v>
      </c>
      <c r="C338" s="858">
        <f>+[1]ระบบการควบคุมฯ!C1433</f>
        <v>0</v>
      </c>
      <c r="D338" s="27">
        <f>SUM(D339)</f>
        <v>0</v>
      </c>
      <c r="E338" s="27">
        <f t="shared" ref="E338:J338" si="108">SUM(E339)</f>
        <v>0</v>
      </c>
      <c r="F338" s="27">
        <f t="shared" si="108"/>
        <v>0</v>
      </c>
      <c r="G338" s="27">
        <f t="shared" si="108"/>
        <v>0</v>
      </c>
      <c r="H338" s="27" t="e">
        <f t="shared" si="108"/>
        <v>#REF!</v>
      </c>
      <c r="I338" s="27" t="e">
        <f t="shared" si="108"/>
        <v>#REF!</v>
      </c>
      <c r="J338" s="27">
        <f t="shared" si="108"/>
        <v>0</v>
      </c>
      <c r="K338" s="529"/>
    </row>
    <row r="339" spans="1:11" x14ac:dyDescent="0.6">
      <c r="A339" s="616">
        <f>+[1]ระบบการควบคุมฯ!A1434</f>
        <v>0</v>
      </c>
      <c r="B339" s="616">
        <f>+[1]ระบบการควบคุมฯ!B1434</f>
        <v>0</v>
      </c>
      <c r="C339" s="876">
        <f>+[1]ระบบการควบคุมฯ!C1434</f>
        <v>0</v>
      </c>
      <c r="D339" s="20">
        <f>+[1]ระบบการควบคุมฯ!F1434</f>
        <v>0</v>
      </c>
      <c r="E339" s="20">
        <f>+[1]ระบบการควบคุมฯ!G1434+[1]ระบบการควบคุมฯ!H1434</f>
        <v>0</v>
      </c>
      <c r="F339" s="20">
        <f>+[1]ระบบการควบคุมฯ!I1434+[1]ระบบการควบคุมฯ!J1434</f>
        <v>0</v>
      </c>
      <c r="G339" s="20">
        <f>+[1]ระบบการควบคุมฯ!K1434+[1]ระบบการควบคุมฯ!L1434</f>
        <v>0</v>
      </c>
      <c r="H339" s="20" t="e">
        <f>+H362+H370+H411+H415+H420+#REF!+#REF!</f>
        <v>#REF!</v>
      </c>
      <c r="I339" s="20" t="e">
        <f>+I362+I370+I411+I415+I420+#REF!+#REF!</f>
        <v>#REF!</v>
      </c>
      <c r="J339" s="20">
        <f>+D339-E339-F339-G339</f>
        <v>0</v>
      </c>
      <c r="K339" s="617"/>
    </row>
    <row r="340" spans="1:11" hidden="1" x14ac:dyDescent="0.25">
      <c r="A340" s="618">
        <f>+[1]ระบบการควบคุมฯ!A1435</f>
        <v>0</v>
      </c>
      <c r="B340" s="618">
        <f>+[1]ระบบการควบคุมฯ!B1435</f>
        <v>0</v>
      </c>
      <c r="C340" s="858">
        <f>+[1]ระบบการควบคุมฯ!C1435</f>
        <v>0</v>
      </c>
      <c r="D340" s="27">
        <f>SUM(D341)</f>
        <v>0</v>
      </c>
      <c r="E340" s="27">
        <f t="shared" ref="E340:J340" si="109">SUM(E341)</f>
        <v>0</v>
      </c>
      <c r="F340" s="27">
        <f t="shared" si="109"/>
        <v>0</v>
      </c>
      <c r="G340" s="27">
        <f t="shared" si="109"/>
        <v>0</v>
      </c>
      <c r="H340" s="27" t="e">
        <f t="shared" ca="1" si="109"/>
        <v>#REF!</v>
      </c>
      <c r="I340" s="27" t="e">
        <f t="shared" ca="1" si="109"/>
        <v>#REF!</v>
      </c>
      <c r="J340" s="27">
        <f t="shared" si="109"/>
        <v>0</v>
      </c>
      <c r="K340" s="529"/>
    </row>
    <row r="341" spans="1:11" hidden="1" x14ac:dyDescent="0.6">
      <c r="A341" s="616">
        <f>+[1]ระบบการควบคุมฯ!A1436</f>
        <v>0</v>
      </c>
      <c r="B341" s="616">
        <f>+[1]ระบบการควบคุมฯ!B1436</f>
        <v>0</v>
      </c>
      <c r="C341" s="876">
        <f>+[1]ระบบการควบคุมฯ!C1436</f>
        <v>0</v>
      </c>
      <c r="D341" s="20">
        <f>+[1]ระบบการควบคุมฯ!F1436</f>
        <v>0</v>
      </c>
      <c r="E341" s="20">
        <f>+[1]ระบบการควบคุมฯ!G1436+[1]ระบบการควบคุมฯ!H1436</f>
        <v>0</v>
      </c>
      <c r="F341" s="20">
        <f>+[1]ระบบการควบคุมฯ!I1436+[1]ระบบการควบคุมฯ!J1436</f>
        <v>0</v>
      </c>
      <c r="G341" s="20">
        <f>+[1]ระบบการควบคุมฯ!K1436+[1]ระบบการควบคุมฯ!L1436</f>
        <v>0</v>
      </c>
      <c r="H341" s="20" t="e">
        <f ca="1">+H364+H372+H413+H417+H422+#REF!+#REF!</f>
        <v>#REF!</v>
      </c>
      <c r="I341" s="20" t="e">
        <f ca="1">+I364+I372+I413+I417+I422+#REF!+#REF!</f>
        <v>#REF!</v>
      </c>
      <c r="J341" s="20">
        <f>+D341-E341-F341-G341</f>
        <v>0</v>
      </c>
      <c r="K341" s="617"/>
    </row>
    <row r="342" spans="1:11" ht="21" hidden="1" customHeight="1" x14ac:dyDescent="0.25">
      <c r="A342" s="618">
        <f>+[1]ระบบการควบคุมฯ!A1437</f>
        <v>0</v>
      </c>
      <c r="B342" s="618">
        <f>+[1]ระบบการควบคุมฯ!B1437</f>
        <v>0</v>
      </c>
      <c r="C342" s="858">
        <f>+[1]ระบบการควบคุมฯ!C1437</f>
        <v>0</v>
      </c>
      <c r="D342" s="27">
        <f>SUM(D343)</f>
        <v>0</v>
      </c>
      <c r="E342" s="27">
        <f t="shared" ref="E342:J342" si="110">SUM(E343)</f>
        <v>0</v>
      </c>
      <c r="F342" s="27">
        <f t="shared" si="110"/>
        <v>0</v>
      </c>
      <c r="G342" s="27">
        <f t="shared" si="110"/>
        <v>0</v>
      </c>
      <c r="H342" s="27" t="e">
        <f t="shared" si="110"/>
        <v>#REF!</v>
      </c>
      <c r="I342" s="27" t="e">
        <f t="shared" si="110"/>
        <v>#REF!</v>
      </c>
      <c r="J342" s="27">
        <f t="shared" si="110"/>
        <v>0</v>
      </c>
      <c r="K342" s="529"/>
    </row>
    <row r="343" spans="1:11" ht="21" hidden="1" customHeight="1" x14ac:dyDescent="0.6">
      <c r="A343" s="616">
        <f>+[1]ระบบการควบคุมฯ!A1438</f>
        <v>0</v>
      </c>
      <c r="B343" s="616">
        <f>+[1]ระบบการควบคุมฯ!B1438</f>
        <v>0</v>
      </c>
      <c r="C343" s="876">
        <f>+[1]ระบบการควบคุมฯ!C1438</f>
        <v>0</v>
      </c>
      <c r="D343" s="20">
        <f>+[1]ระบบการควบคุมฯ!F1438</f>
        <v>0</v>
      </c>
      <c r="E343" s="20">
        <f>+[1]ระบบการควบคุมฯ!G1438+[1]ระบบการควบคุมฯ!H1438</f>
        <v>0</v>
      </c>
      <c r="F343" s="20">
        <f>+[1]ระบบการควบคุมฯ!I1438+[1]ระบบการควบคุมฯ!J1438</f>
        <v>0</v>
      </c>
      <c r="G343" s="20">
        <f>+[1]ระบบการควบคุมฯ!K1438+[1]ระบบการควบคุมฯ!L1438</f>
        <v>0</v>
      </c>
      <c r="H343" s="20" t="e">
        <f>+H366+H374+H415+#REF!+H427+#REF!+#REF!</f>
        <v>#REF!</v>
      </c>
      <c r="I343" s="20" t="e">
        <f>+I366+I374+I415+#REF!+I427+#REF!+#REF!</f>
        <v>#REF!</v>
      </c>
      <c r="J343" s="20">
        <f>+D343-E343-F343-G343</f>
        <v>0</v>
      </c>
      <c r="K343" s="617"/>
    </row>
    <row r="344" spans="1:11" ht="21" hidden="1" customHeight="1" x14ac:dyDescent="0.25">
      <c r="A344" s="618">
        <f>+[1]ระบบการควบคุมฯ!A1439</f>
        <v>0</v>
      </c>
      <c r="B344" s="619">
        <f>+[1]ระบบการควบคุมฯ!B1439</f>
        <v>0</v>
      </c>
      <c r="C344" s="858">
        <f>+[1]ระบบการควบคุมฯ!C1439</f>
        <v>0</v>
      </c>
      <c r="D344" s="27">
        <f>SUM(D345)</f>
        <v>0</v>
      </c>
      <c r="E344" s="27">
        <f t="shared" ref="E344:J344" si="111">SUM(E345)</f>
        <v>0</v>
      </c>
      <c r="F344" s="27">
        <f t="shared" si="111"/>
        <v>0</v>
      </c>
      <c r="G344" s="27">
        <f t="shared" si="111"/>
        <v>0</v>
      </c>
      <c r="H344" s="27" t="e">
        <f t="shared" ca="1" si="111"/>
        <v>#REF!</v>
      </c>
      <c r="I344" s="27" t="e">
        <f t="shared" ca="1" si="111"/>
        <v>#REF!</v>
      </c>
      <c r="J344" s="27">
        <f t="shared" si="111"/>
        <v>0</v>
      </c>
      <c r="K344" s="529"/>
    </row>
    <row r="345" spans="1:11" ht="21" hidden="1" customHeight="1" x14ac:dyDescent="0.25">
      <c r="A345" s="596">
        <f>+[1]ระบบการควบคุมฯ!A1440</f>
        <v>0</v>
      </c>
      <c r="B345" s="596">
        <f>+[1]ระบบการควบคุมฯ!B1440</f>
        <v>0</v>
      </c>
      <c r="C345" s="877">
        <f>+[1]ระบบการควบคุมฯ!C1440</f>
        <v>0</v>
      </c>
      <c r="D345" s="22">
        <f>+[1]ระบบการควบคุมฯ!F1440</f>
        <v>0</v>
      </c>
      <c r="E345" s="22">
        <f>+[1]ระบบการควบคุมฯ!G1440+[1]ระบบการควบคุมฯ!H1440</f>
        <v>0</v>
      </c>
      <c r="F345" s="22">
        <f>+[1]ระบบการควบคุมฯ!I1440+[1]ระบบการควบคุมฯ!J1440</f>
        <v>0</v>
      </c>
      <c r="G345" s="22">
        <f>+[1]ระบบการควบคุมฯ!K1440+[1]ระบบการควบคุมฯ!L1440</f>
        <v>0</v>
      </c>
      <c r="H345" s="22" t="e">
        <f ca="1">+H368+H376+H417+#REF!+H429+#REF!+#REF!</f>
        <v>#REF!</v>
      </c>
      <c r="I345" s="22" t="e">
        <f ca="1">+I368+I376+I417+#REF!+I429+#REF!+#REF!</f>
        <v>#REF!</v>
      </c>
      <c r="J345" s="22">
        <f>+D345-E345-F345-G345</f>
        <v>0</v>
      </c>
      <c r="K345" s="638"/>
    </row>
    <row r="346" spans="1:11" ht="21" hidden="1" customHeight="1" x14ac:dyDescent="0.25">
      <c r="A346" s="596"/>
      <c r="B346" s="596"/>
      <c r="C346" s="877"/>
      <c r="D346" s="22"/>
      <c r="E346" s="22"/>
      <c r="F346" s="22"/>
      <c r="G346" s="22"/>
      <c r="H346" s="22"/>
      <c r="I346" s="22"/>
      <c r="J346" s="22"/>
      <c r="K346" s="638"/>
    </row>
    <row r="347" spans="1:11" ht="63" hidden="1" customHeight="1" x14ac:dyDescent="0.25">
      <c r="A347" s="621">
        <f>+[1]ระบบการควบคุมฯ!A1442</f>
        <v>1.1000000000000001</v>
      </c>
      <c r="B347" s="622" t="str">
        <f>+[1]ระบบการควบคุมฯ!B1442</f>
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</c>
      <c r="C347" s="1041" t="str">
        <f>+[1]ระบบการควบคุมฯ!C1442</f>
        <v>20004 69 85806 00000</v>
      </c>
      <c r="D347" s="24">
        <f>+D348</f>
        <v>202800</v>
      </c>
      <c r="E347" s="24">
        <f t="shared" ref="E347:J347" si="112">+E348</f>
        <v>0</v>
      </c>
      <c r="F347" s="24">
        <f t="shared" si="112"/>
        <v>0</v>
      </c>
      <c r="G347" s="24">
        <f t="shared" si="112"/>
        <v>0</v>
      </c>
      <c r="H347" s="24" t="e">
        <f t="shared" si="112"/>
        <v>#REF!</v>
      </c>
      <c r="I347" s="24" t="e">
        <f t="shared" si="112"/>
        <v>#REF!</v>
      </c>
      <c r="J347" s="24">
        <f t="shared" si="112"/>
        <v>202800</v>
      </c>
      <c r="K347" s="623"/>
    </row>
    <row r="348" spans="1:11" ht="21" hidden="1" customHeight="1" x14ac:dyDescent="0.25">
      <c r="A348" s="618">
        <f>+[1]ระบบการควบคุมฯ!A1443</f>
        <v>0</v>
      </c>
      <c r="B348" s="619" t="str">
        <f>+[1]ระบบการควบคุมฯ!B1443</f>
        <v>งบลงทุน  ค่าครุภัณฑ์ 6911310</v>
      </c>
      <c r="C348" s="858">
        <f>+[1]ระบบการควบคุมฯ!C1443</f>
        <v>0</v>
      </c>
      <c r="D348" s="27">
        <f>+[1]ระบบการควบคุมฯ!F1443</f>
        <v>202800</v>
      </c>
      <c r="E348" s="27">
        <f>+[1]ระบบการควบคุมฯ!G1443+[1]ระบบการควบคุมฯ!H1443</f>
        <v>0</v>
      </c>
      <c r="F348" s="27">
        <f>+[1]ระบบการควบคุมฯ!I1443+[1]ระบบการควบคุมฯ!J1443</f>
        <v>0</v>
      </c>
      <c r="G348" s="27">
        <f>+[1]ระบบการควบคุมฯ!K1443+[1]ระบบการควบคุมฯ!L1443</f>
        <v>0</v>
      </c>
      <c r="H348" s="27" t="e">
        <f>+H371+H379+H419+H422+H432+#REF!+#REF!</f>
        <v>#REF!</v>
      </c>
      <c r="I348" s="27" t="e">
        <f>+I371+I379+I419+I422+I432+#REF!+#REF!</f>
        <v>#REF!</v>
      </c>
      <c r="J348" s="27">
        <f>+D348-E348-F348-G348</f>
        <v>202800</v>
      </c>
      <c r="K348" s="529"/>
    </row>
    <row r="349" spans="1:11" ht="21" hidden="1" customHeight="1" x14ac:dyDescent="0.25">
      <c r="A349" s="878">
        <f>+[1]ระบบการควบคุมฯ!A1444</f>
        <v>0</v>
      </c>
      <c r="B349" s="879" t="str">
        <f>+[1]ระบบการควบคุมฯ!B1444</f>
        <v>งบลงทุน  ค่าที่ดินและสิ่งก่อสร้าง 6911320</v>
      </c>
      <c r="C349" s="880">
        <f>+[1]ระบบการควบคุมฯ!C1444</f>
        <v>0</v>
      </c>
      <c r="D349" s="724">
        <f>+[1]ระบบการควบคุมฯ!F1444</f>
        <v>397000</v>
      </c>
      <c r="E349" s="724">
        <f>+[1]ระบบการควบคุมฯ!G1444+[1]ระบบการควบคุมฯ!H1444</f>
        <v>0</v>
      </c>
      <c r="F349" s="724">
        <f>+[1]ระบบการควบคุมฯ!I1444+[1]ระบบการควบคุมฯ!J1444</f>
        <v>0</v>
      </c>
      <c r="G349" s="724">
        <f>+[1]ระบบการควบคุมฯ!K1444+[1]ระบบการควบคุมฯ!L1444</f>
        <v>0</v>
      </c>
      <c r="H349" s="724" t="e">
        <f>+H372+H380+#REF!+H425+#REF!+#REF!+#REF!</f>
        <v>#REF!</v>
      </c>
      <c r="I349" s="724" t="e">
        <f>+I372+I380+#REF!+I425+#REF!+#REF!+#REF!</f>
        <v>#REF!</v>
      </c>
      <c r="J349" s="724">
        <f>+D349-E349-F349-G349</f>
        <v>397000</v>
      </c>
      <c r="K349" s="881"/>
    </row>
    <row r="350" spans="1:11" ht="21" hidden="1" customHeight="1" x14ac:dyDescent="0.25">
      <c r="A350" s="621" t="str">
        <f>+[1]ระบบการควบคุมฯ!A1446</f>
        <v>1.10.1.1</v>
      </c>
      <c r="B350" s="622" t="str">
        <f>+[1]ระบบการควบคุมฯ!B1446</f>
        <v>เครื่องถ่ายเอกสารระบบดิจิทัล (ขาว-ดำ) ความเร็ว 40 แผ่นต่อนาที</v>
      </c>
      <c r="C350" s="1041" t="str">
        <f>+[1]ระบบการควบคุมฯ!C1446</f>
        <v>ศธ 04002/ว48516  ลว 11  พย 68 ครั้งที่ 66</v>
      </c>
      <c r="D350" s="24">
        <f>+[1]ระบบการควบคุมฯ!F1446</f>
        <v>180000</v>
      </c>
      <c r="E350" s="24">
        <f>+[1]ระบบการควบคุมฯ!G1446+[1]ระบบการควบคุมฯ!H1446</f>
        <v>0</v>
      </c>
      <c r="F350" s="24">
        <f>+[1]ระบบการควบคุมฯ!I1446+[1]ระบบการควบคุมฯ!J1446</f>
        <v>0</v>
      </c>
      <c r="G350" s="24">
        <f>+[1]ระบบการควบคุมฯ!K1446+[1]ระบบการควบคุมฯ!L1446</f>
        <v>0</v>
      </c>
      <c r="H350" s="24" t="e">
        <f>+H374+H382+H421+H428+#REF!+#REF!+#REF!</f>
        <v>#REF!</v>
      </c>
      <c r="I350" s="24" t="e">
        <f>+I374+I382+I421+I428+#REF!+#REF!+#REF!</f>
        <v>#REF!</v>
      </c>
      <c r="J350" s="24">
        <f>+D350-E350-F350-G350</f>
        <v>180000</v>
      </c>
      <c r="K350" s="623"/>
    </row>
    <row r="351" spans="1:11" ht="21" hidden="1" customHeight="1" x14ac:dyDescent="0.25">
      <c r="A351" s="618" t="str">
        <f>+[1]ระบบการควบคุมฯ!A1447</f>
        <v>1)</v>
      </c>
      <c r="B351" s="619" t="str">
        <f>+[1]ระบบการควบคุมฯ!B1447</f>
        <v>โรงเรียนรวมราษฎร์สามัคคี</v>
      </c>
      <c r="C351" s="858" t="str">
        <f>+[1]ระบบการควบคุมฯ!C1447</f>
        <v>20004370010003114126</v>
      </c>
      <c r="D351" s="27">
        <f>+[1]ระบบการควบคุมฯ!F1447</f>
        <v>180000</v>
      </c>
      <c r="E351" s="27">
        <f>+[1]ระบบการควบคุมฯ!G1447+[1]ระบบการควบคุมฯ!H1447</f>
        <v>0</v>
      </c>
      <c r="F351" s="27">
        <f>+[1]ระบบการควบคุมฯ!I1447+[1]ระบบการควบคุมฯ!J1447</f>
        <v>0</v>
      </c>
      <c r="G351" s="27">
        <f>+[1]ระบบการควบคุมฯ!K1447+[1]ระบบการควบคุมฯ!L1447</f>
        <v>0</v>
      </c>
      <c r="H351" s="27" t="e">
        <f>+H375+H383+H422+H429+#REF!+#REF!+#REF!</f>
        <v>#REF!</v>
      </c>
      <c r="I351" s="27" t="e">
        <f>+I375+I383+I422+I429+#REF!+#REF!+#REF!</f>
        <v>#REF!</v>
      </c>
      <c r="J351" s="27">
        <f>+D351-E351-F351-G351</f>
        <v>180000</v>
      </c>
      <c r="K351" s="529"/>
    </row>
    <row r="352" spans="1:11" ht="21" hidden="1" customHeight="1" x14ac:dyDescent="0.6">
      <c r="A352" s="616">
        <f>+[1]ระบบการควบคุมฯ!A1448</f>
        <v>0</v>
      </c>
      <c r="B352" s="620">
        <f>+[1]ระบบการควบคุมฯ!B1448</f>
        <v>0</v>
      </c>
      <c r="C352" s="882">
        <f>+[1]ระบบการควบคุมฯ!C1448</f>
        <v>0</v>
      </c>
      <c r="D352" s="20">
        <f>+[1]ระบบการควบคุมฯ!F1448</f>
        <v>0</v>
      </c>
      <c r="E352" s="20">
        <f>+[1]ระบบการควบคุมฯ!G1448+[1]ระบบการควบคุมฯ!H1448</f>
        <v>0</v>
      </c>
      <c r="F352" s="20">
        <f>+[1]ระบบการควบคุมฯ!I1448+[1]ระบบการควบคุมฯ!J1448</f>
        <v>0</v>
      </c>
      <c r="G352" s="20">
        <f>+[1]ระบบการควบคุมฯ!K1448+[1]ระบบการควบคุมฯ!L1448</f>
        <v>0</v>
      </c>
      <c r="H352" s="20" t="e">
        <f>+H376+H384+H425+H430+#REF!+#REF!+#REF!</f>
        <v>#REF!</v>
      </c>
      <c r="I352" s="20" t="e">
        <f>+I376+I384+I425+I430+#REF!+#REF!+#REF!</f>
        <v>#REF!</v>
      </c>
      <c r="J352" s="20">
        <f>+D352-E352-F352-G352</f>
        <v>0</v>
      </c>
      <c r="K352" s="617"/>
    </row>
    <row r="353" spans="1:11" ht="21" hidden="1" customHeight="1" x14ac:dyDescent="0.6">
      <c r="A353" s="530"/>
      <c r="B353" s="589" t="s">
        <v>193</v>
      </c>
      <c r="C353" s="862"/>
      <c r="D353" s="23">
        <f>+D354+D357</f>
        <v>11000</v>
      </c>
      <c r="E353" s="23">
        <f t="shared" ref="E353:K353" si="113">+E354+E357</f>
        <v>0</v>
      </c>
      <c r="F353" s="23">
        <f t="shared" si="113"/>
        <v>0</v>
      </c>
      <c r="G353" s="23">
        <f t="shared" si="113"/>
        <v>0</v>
      </c>
      <c r="H353" s="23">
        <f t="shared" si="113"/>
        <v>0</v>
      </c>
      <c r="I353" s="23">
        <f t="shared" si="113"/>
        <v>0</v>
      </c>
      <c r="J353" s="23">
        <f t="shared" si="113"/>
        <v>11000</v>
      </c>
      <c r="K353" s="23">
        <f t="shared" si="113"/>
        <v>0</v>
      </c>
    </row>
    <row r="354" spans="1:11" ht="21" hidden="1" customHeight="1" x14ac:dyDescent="0.25">
      <c r="A354" s="590">
        <f>+[1]ระบบการควบคุมฯ!A1462</f>
        <v>0</v>
      </c>
      <c r="B354" s="883" t="str">
        <f>+[1]ระบบการควบคุมฯ!B1462</f>
        <v>ครุภัณฑ์งานบ้านงานครัว 120612</v>
      </c>
      <c r="C354" s="884">
        <f>+[1]ระบบการควบคุมฯ!C1462</f>
        <v>0</v>
      </c>
      <c r="D354" s="27">
        <f>SUM(D355:D356)</f>
        <v>11000</v>
      </c>
      <c r="E354" s="27">
        <f t="shared" ref="E354:J354" si="114">SUM(E355:E356)</f>
        <v>0</v>
      </c>
      <c r="F354" s="27">
        <f t="shared" si="114"/>
        <v>0</v>
      </c>
      <c r="G354" s="27">
        <f t="shared" si="114"/>
        <v>0</v>
      </c>
      <c r="H354" s="27">
        <f t="shared" si="114"/>
        <v>0</v>
      </c>
      <c r="I354" s="27">
        <f t="shared" si="114"/>
        <v>0</v>
      </c>
      <c r="J354" s="27">
        <f t="shared" si="114"/>
        <v>11000</v>
      </c>
      <c r="K354" s="529"/>
    </row>
    <row r="355" spans="1:11" ht="21" hidden="1" customHeight="1" x14ac:dyDescent="0.25">
      <c r="A355" s="624" t="str">
        <f>+[1]ระบบการควบคุมฯ!A1463</f>
        <v>1.10.1.7</v>
      </c>
      <c r="B355" s="624" t="str">
        <f>+[1]ระบบการควบคุมฯ!B1463</f>
        <v xml:space="preserve">เครื่องตัดแต่งพุ่มไม้ ขนาด 22 นิ้ว </v>
      </c>
      <c r="C355" s="885" t="str">
        <f>+[1]ระบบการควบคุมฯ!C1463</f>
        <v>ศธ 04002/ว48516  ลว 11  พย 68 ครั้งที่ 66</v>
      </c>
      <c r="D355" s="624">
        <f>+[1]ระบบการควบคุมฯ!F1463</f>
        <v>11000</v>
      </c>
      <c r="E355" s="417">
        <f>+[1]ระบบการควบคุมฯ!G11477+[1]ระบบการควบคุมฯ!H1463</f>
        <v>0</v>
      </c>
      <c r="F355" s="437">
        <f>+[1]ระบบการควบคุมฯ!I1463+[1]ระบบการควบคุมฯ!J1463</f>
        <v>0</v>
      </c>
      <c r="G355" s="407">
        <f>+[1]ระบบการควบคุมฯ!K1463+[1]ระบบการควบคุมฯ!L1463</f>
        <v>0</v>
      </c>
      <c r="H355" s="442"/>
      <c r="I355" s="436"/>
      <c r="J355" s="443">
        <f t="shared" ref="J355:J356" si="115">D355-E355-F355-G355</f>
        <v>11000</v>
      </c>
      <c r="K355" s="552"/>
    </row>
    <row r="356" spans="1:11" ht="21" hidden="1" customHeight="1" x14ac:dyDescent="0.25">
      <c r="A356" s="38"/>
      <c r="B356" s="427">
        <f>+'[1]ควบคุมสิ่งก่อสร้าง 37001 '!D303</f>
        <v>0</v>
      </c>
      <c r="C356" s="904">
        <f>+'[1]ควบคุมสิ่งก่อสร้าง 37001 '!C303</f>
        <v>0</v>
      </c>
      <c r="D356" s="366"/>
      <c r="E356" s="417"/>
      <c r="F356" s="437"/>
      <c r="G356" s="407"/>
      <c r="H356" s="442"/>
      <c r="I356" s="436"/>
      <c r="J356" s="443">
        <f t="shared" si="115"/>
        <v>0</v>
      </c>
      <c r="K356" s="552"/>
    </row>
    <row r="357" spans="1:11" ht="21" hidden="1" customHeight="1" x14ac:dyDescent="0.25">
      <c r="A357" s="590">
        <f>+[1]ระบบการควบคุมฯ!A1467</f>
        <v>0</v>
      </c>
      <c r="B357" s="625">
        <f>+[1]ระบบการควบคุมฯ!B1467</f>
        <v>0</v>
      </c>
      <c r="C357" s="884">
        <f>+[1]ระบบการควบคุมฯ!C1467</f>
        <v>0</v>
      </c>
      <c r="D357" s="27">
        <f>SUM(D358:D365)</f>
        <v>0</v>
      </c>
      <c r="E357" s="27">
        <f t="shared" ref="E357:J357" si="116">SUM(E358:E365)</f>
        <v>0</v>
      </c>
      <c r="F357" s="27">
        <f t="shared" si="116"/>
        <v>0</v>
      </c>
      <c r="G357" s="27">
        <f t="shared" si="116"/>
        <v>0</v>
      </c>
      <c r="H357" s="27">
        <f t="shared" si="116"/>
        <v>0</v>
      </c>
      <c r="I357" s="27">
        <f t="shared" si="116"/>
        <v>0</v>
      </c>
      <c r="J357" s="27">
        <f t="shared" si="116"/>
        <v>0</v>
      </c>
      <c r="K357" s="529"/>
    </row>
    <row r="358" spans="1:11" ht="21" hidden="1" customHeight="1" x14ac:dyDescent="0.25">
      <c r="A358" s="624" t="str">
        <f>+[1]ระบบการควบคุมฯ!A1469</f>
        <v>1)</v>
      </c>
      <c r="B358" s="624" t="str">
        <f>+[1]ระบบการควบคุมฯ!B1469</f>
        <v>โรงเรียนรวมราษฎร์สามัคคี</v>
      </c>
      <c r="C358" s="885" t="str">
        <f>+[1]ระบบการควบคุมฯ!C1469</f>
        <v>20004350002003114847</v>
      </c>
      <c r="D358" s="624">
        <f>+[1]ระบบการควบคุมฯ!F1469</f>
        <v>0</v>
      </c>
      <c r="E358" s="417">
        <f>+[1]ระบบการควบคุมฯ!G1469+[1]ระบบการควบคุมฯ!H1469</f>
        <v>0</v>
      </c>
      <c r="F358" s="437">
        <f>+[1]ระบบการควบคุมฯ!I1469+[1]ระบบการควบคุมฯ!J1469</f>
        <v>0</v>
      </c>
      <c r="G358" s="407">
        <f>+[1]ระบบการควบคุมฯ!K1469+[1]ระบบการควบคุมฯ!L1469</f>
        <v>0</v>
      </c>
      <c r="H358" s="442"/>
      <c r="I358" s="436"/>
      <c r="J358" s="443">
        <f t="shared" ref="J358:J360" si="117">D358-E358-F358-G358</f>
        <v>0</v>
      </c>
      <c r="K358" s="552"/>
    </row>
    <row r="359" spans="1:11" ht="21" hidden="1" customHeight="1" x14ac:dyDescent="0.25">
      <c r="A359" s="624"/>
      <c r="B359" s="624" t="str">
        <f>+'[1]ควบคุมสิ่งก่อสร้าง 37001 '!E310</f>
        <v>ครบ 14 มีค 68</v>
      </c>
      <c r="C359" s="885" t="str">
        <f>+'[1]ควบคุมสิ่งก่อสร้าง 37001 '!C310</f>
        <v>4100569081 / 14 ม.ค.68</v>
      </c>
      <c r="D359" s="624"/>
      <c r="E359" s="417"/>
      <c r="F359" s="437"/>
      <c r="G359" s="407"/>
      <c r="H359" s="442"/>
      <c r="I359" s="436"/>
      <c r="J359" s="443"/>
      <c r="K359" s="552"/>
    </row>
    <row r="360" spans="1:11" ht="21" hidden="1" customHeight="1" x14ac:dyDescent="0.25">
      <c r="A360" s="38"/>
      <c r="B360" s="624" t="str">
        <f>+'[1]ควบคุมสิ่งก่อสร้าง 37001 '!E311</f>
        <v>งวดที่ 1 158,895 บาท</v>
      </c>
      <c r="C360" s="805" t="str">
        <f>+'[1]ควบคุมสิ่งก่อสร้าง 37001 '!D311</f>
        <v>ครบ 13 ก.พ.68</v>
      </c>
      <c r="D360" s="366"/>
      <c r="E360" s="417"/>
      <c r="F360" s="437"/>
      <c r="G360" s="407"/>
      <c r="H360" s="442"/>
      <c r="I360" s="436"/>
      <c r="J360" s="443">
        <f t="shared" si="117"/>
        <v>0</v>
      </c>
      <c r="K360" s="552"/>
    </row>
    <row r="361" spans="1:11" ht="21" hidden="1" customHeight="1" x14ac:dyDescent="0.25">
      <c r="A361" s="38"/>
      <c r="B361" s="624" t="str">
        <f>+'[1]ควบคุมสิ่งก่อสร้าง 37001 '!E312</f>
        <v>งวดที่ 2 158,895 บาท</v>
      </c>
      <c r="C361" s="805" t="str">
        <f>+'[1]ควบคุมสิ่งก่อสร้าง 37001 '!D312</f>
        <v>ครบ 15 มี.ค.68</v>
      </c>
      <c r="D361" s="366"/>
      <c r="E361" s="417"/>
      <c r="F361" s="437"/>
      <c r="G361" s="407"/>
      <c r="H361" s="442"/>
      <c r="I361" s="436"/>
      <c r="J361" s="443"/>
      <c r="K361" s="552"/>
    </row>
    <row r="362" spans="1:11" ht="21" hidden="1" customHeight="1" x14ac:dyDescent="0.25">
      <c r="A362" s="38"/>
      <c r="B362" s="624" t="str">
        <f>+'[1]ควบคุมสิ่งก่อสร้าง 37001 '!E313</f>
        <v>งวดที่ 3 211,860 บาท</v>
      </c>
      <c r="C362" s="805" t="str">
        <f>+'[1]ควบคุมสิ่งก่อสร้าง 37001 '!D313</f>
        <v>ครบ 14 เมย. 68</v>
      </c>
      <c r="D362" s="366"/>
      <c r="E362" s="417"/>
      <c r="F362" s="437"/>
      <c r="G362" s="407"/>
      <c r="H362" s="442"/>
      <c r="I362" s="436"/>
      <c r="J362" s="443"/>
      <c r="K362" s="552"/>
    </row>
    <row r="363" spans="1:11" ht="21" hidden="1" customHeight="1" x14ac:dyDescent="0.25">
      <c r="A363" s="38"/>
      <c r="B363" s="566"/>
      <c r="C363" s="816"/>
      <c r="D363" s="366"/>
      <c r="E363" s="417"/>
      <c r="F363" s="437"/>
      <c r="G363" s="407"/>
      <c r="H363" s="442"/>
      <c r="I363" s="436"/>
      <c r="J363" s="443"/>
      <c r="K363" s="552"/>
    </row>
    <row r="364" spans="1:11" ht="21" hidden="1" customHeight="1" x14ac:dyDescent="0.25">
      <c r="A364" s="38"/>
      <c r="B364" s="626"/>
      <c r="C364" s="816"/>
      <c r="D364" s="366"/>
      <c r="E364" s="417"/>
      <c r="F364" s="437"/>
      <c r="G364" s="407"/>
      <c r="H364" s="442"/>
      <c r="I364" s="436"/>
      <c r="J364" s="443"/>
      <c r="K364" s="552"/>
    </row>
    <row r="365" spans="1:11" ht="21" hidden="1" customHeight="1" x14ac:dyDescent="0.25">
      <c r="A365" s="586">
        <f>+[1]ระบบการควบคุมฯ!A1426</f>
        <v>0</v>
      </c>
      <c r="B365" s="587">
        <f>+[1]ระบบการควบคุมฯ!B1426</f>
        <v>0</v>
      </c>
      <c r="C365" s="867">
        <f>+[1]ระบบการควบคุมฯ!C1426</f>
        <v>0</v>
      </c>
      <c r="D365" s="588">
        <f>+D366+D367</f>
        <v>0</v>
      </c>
      <c r="E365" s="588">
        <f t="shared" ref="E365:J365" si="118">+E366+E367</f>
        <v>0</v>
      </c>
      <c r="F365" s="588">
        <f t="shared" si="118"/>
        <v>0</v>
      </c>
      <c r="G365" s="588">
        <f t="shared" si="118"/>
        <v>0</v>
      </c>
      <c r="H365" s="588">
        <f t="shared" si="118"/>
        <v>0</v>
      </c>
      <c r="I365" s="588">
        <f t="shared" si="118"/>
        <v>0</v>
      </c>
      <c r="J365" s="588">
        <f t="shared" si="118"/>
        <v>0</v>
      </c>
      <c r="K365" s="517"/>
    </row>
    <row r="366" spans="1:11" ht="21" hidden="1" customHeight="1" x14ac:dyDescent="0.25">
      <c r="A366" s="586"/>
      <c r="B366" s="627" t="str">
        <f>+B152</f>
        <v>ผูกพัน ครบ 9 กค 67</v>
      </c>
      <c r="C366" s="886"/>
      <c r="D366" s="628">
        <f>+D368+D372</f>
        <v>0</v>
      </c>
      <c r="E366" s="628">
        <f t="shared" ref="E366:J366" si="119">+E368+E372</f>
        <v>0</v>
      </c>
      <c r="F366" s="628">
        <f t="shared" si="119"/>
        <v>0</v>
      </c>
      <c r="G366" s="628">
        <f t="shared" si="119"/>
        <v>0</v>
      </c>
      <c r="H366" s="628">
        <f t="shared" si="119"/>
        <v>0</v>
      </c>
      <c r="I366" s="628">
        <f t="shared" si="119"/>
        <v>0</v>
      </c>
      <c r="J366" s="628">
        <f t="shared" si="119"/>
        <v>0</v>
      </c>
      <c r="K366" s="535"/>
    </row>
    <row r="367" spans="1:11" ht="21" hidden="1" customHeight="1" x14ac:dyDescent="0.25">
      <c r="A367" s="586"/>
      <c r="B367" s="627" t="str">
        <f>+[1]งบลงทุน68!B228</f>
        <v>ครบ 25 กพ 68</v>
      </c>
      <c r="C367" s="886"/>
      <c r="D367" s="628">
        <f>+D392</f>
        <v>0</v>
      </c>
      <c r="E367" s="628">
        <f t="shared" ref="E367:J367" si="120">+E392</f>
        <v>0</v>
      </c>
      <c r="F367" s="628">
        <f t="shared" si="120"/>
        <v>0</v>
      </c>
      <c r="G367" s="628">
        <f t="shared" si="120"/>
        <v>0</v>
      </c>
      <c r="H367" s="628">
        <f t="shared" si="120"/>
        <v>0</v>
      </c>
      <c r="I367" s="628">
        <f t="shared" si="120"/>
        <v>0</v>
      </c>
      <c r="J367" s="628">
        <f t="shared" si="120"/>
        <v>0</v>
      </c>
      <c r="K367" s="535"/>
    </row>
    <row r="368" spans="1:11" ht="21" hidden="1" customHeight="1" x14ac:dyDescent="0.6">
      <c r="A368" s="530"/>
      <c r="B368" s="629" t="str">
        <f>+[1]ระบบการควบคุมฯ!B1442</f>
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</c>
      <c r="C368" s="862"/>
      <c r="D368" s="23">
        <f>+D369</f>
        <v>0</v>
      </c>
      <c r="E368" s="23">
        <f t="shared" ref="E368:J368" si="121">+E369</f>
        <v>0</v>
      </c>
      <c r="F368" s="23">
        <f t="shared" si="121"/>
        <v>0</v>
      </c>
      <c r="G368" s="23">
        <f t="shared" si="121"/>
        <v>0</v>
      </c>
      <c r="H368" s="23">
        <f t="shared" si="121"/>
        <v>0</v>
      </c>
      <c r="I368" s="23">
        <f t="shared" si="121"/>
        <v>0</v>
      </c>
      <c r="J368" s="23">
        <f t="shared" si="121"/>
        <v>0</v>
      </c>
      <c r="K368" s="539"/>
    </row>
    <row r="369" spans="1:11" ht="21" hidden="1" customHeight="1" x14ac:dyDescent="0.25">
      <c r="A369" s="630">
        <f>+[1]ระบบการควบคุมฯ!A1443</f>
        <v>0</v>
      </c>
      <c r="B369" s="631" t="str">
        <f>+[1]ระบบการควบคุมฯ!B1443</f>
        <v>งบลงทุน  ค่าครุภัณฑ์ 6911310</v>
      </c>
      <c r="C369" s="870">
        <f>+[1]ระบบการควบคุมฯ!C1443</f>
        <v>0</v>
      </c>
      <c r="D369" s="607">
        <f>SUM(D370:D371)</f>
        <v>0</v>
      </c>
      <c r="E369" s="607">
        <f t="shared" ref="E369:J369" si="122">SUM(E370:E371)</f>
        <v>0</v>
      </c>
      <c r="F369" s="607">
        <f t="shared" si="122"/>
        <v>0</v>
      </c>
      <c r="G369" s="607">
        <f t="shared" si="122"/>
        <v>0</v>
      </c>
      <c r="H369" s="607">
        <f t="shared" si="122"/>
        <v>0</v>
      </c>
      <c r="I369" s="607">
        <f t="shared" si="122"/>
        <v>0</v>
      </c>
      <c r="J369" s="607">
        <f t="shared" si="122"/>
        <v>0</v>
      </c>
      <c r="K369" s="632"/>
    </row>
    <row r="370" spans="1:11" ht="21" hidden="1" customHeight="1" x14ac:dyDescent="0.6">
      <c r="A370" s="550">
        <f>+[1]ระบบการควบคุมฯ!A1444</f>
        <v>0</v>
      </c>
      <c r="B370" s="362" t="str">
        <f>+[1]ระบบการควบคุมฯ!B1444</f>
        <v>งบลงทุน  ค่าที่ดินและสิ่งก่อสร้าง 6911320</v>
      </c>
      <c r="C370" s="815">
        <f>+[1]ระบบการควบคุมฯ!C1444</f>
        <v>0</v>
      </c>
      <c r="D370" s="363"/>
      <c r="E370" s="363"/>
      <c r="F370" s="363"/>
      <c r="G370" s="363"/>
      <c r="H370" s="363"/>
      <c r="I370" s="363"/>
      <c r="J370" s="633">
        <f>+D370-E370-G370</f>
        <v>0</v>
      </c>
      <c r="K370" s="634"/>
    </row>
    <row r="371" spans="1:11" ht="21" hidden="1" customHeight="1" x14ac:dyDescent="0.6">
      <c r="A371" s="550">
        <f>+[1]ระบบการควบคุมฯ!A1445</f>
        <v>0</v>
      </c>
      <c r="B371" s="362" t="str">
        <f>+[1]ระบบการควบคุมฯ!B1445</f>
        <v>ครุภัณฑ์สำนักงาน 120601</v>
      </c>
      <c r="C371" s="815">
        <f>+[1]ระบบการควบคุมฯ!C1445</f>
        <v>0</v>
      </c>
      <c r="D371" s="363"/>
      <c r="E371" s="363"/>
      <c r="F371" s="363"/>
      <c r="G371" s="363"/>
      <c r="H371" s="363"/>
      <c r="I371" s="363"/>
      <c r="J371" s="366">
        <f>+D371-E371-G371</f>
        <v>0</v>
      </c>
      <c r="K371" s="634"/>
    </row>
    <row r="372" spans="1:11" ht="21" hidden="1" customHeight="1" x14ac:dyDescent="0.6">
      <c r="A372" s="635" t="str">
        <f>+[1]ระบบการควบคุมฯ!A1446</f>
        <v>1.10.1.1</v>
      </c>
      <c r="B372" s="356" t="str">
        <f>+[1]ระบบการควบคุมฯ!B1446</f>
        <v>เครื่องถ่ายเอกสารระบบดิจิทัล (ขาว-ดำ) ความเร็ว 40 แผ่นต่อนาที</v>
      </c>
      <c r="C372" s="830"/>
      <c r="D372" s="345">
        <f t="shared" ref="D372:J372" si="123">+D373+D378+D381+D384+D388</f>
        <v>0</v>
      </c>
      <c r="E372" s="345">
        <f t="shared" si="123"/>
        <v>0</v>
      </c>
      <c r="F372" s="345">
        <f t="shared" si="123"/>
        <v>0</v>
      </c>
      <c r="G372" s="345">
        <f t="shared" si="123"/>
        <v>0</v>
      </c>
      <c r="H372" s="345">
        <f t="shared" si="123"/>
        <v>0</v>
      </c>
      <c r="I372" s="345">
        <f t="shared" si="123"/>
        <v>0</v>
      </c>
      <c r="J372" s="345">
        <f t="shared" si="123"/>
        <v>0</v>
      </c>
      <c r="K372" s="346">
        <f>+K406</f>
        <v>0</v>
      </c>
    </row>
    <row r="373" spans="1:11" ht="21" hidden="1" customHeight="1" x14ac:dyDescent="0.25">
      <c r="A373" s="630" t="str">
        <f>+[1]ระบบการควบคุมฯ!A1447</f>
        <v>1)</v>
      </c>
      <c r="B373" s="631" t="str">
        <f>+[1]ระบบการควบคุมฯ!B1447</f>
        <v>โรงเรียนรวมราษฎร์สามัคคี</v>
      </c>
      <c r="C373" s="870" t="str">
        <f>+[1]ระบบการควบคุมฯ!C1447</f>
        <v>20004370010003114126</v>
      </c>
      <c r="D373" s="607">
        <f>SUM(D374:D377)</f>
        <v>0</v>
      </c>
      <c r="E373" s="607">
        <f t="shared" ref="E373:J373" si="124">SUM(E374:E377)</f>
        <v>0</v>
      </c>
      <c r="F373" s="607">
        <f t="shared" si="124"/>
        <v>0</v>
      </c>
      <c r="G373" s="607">
        <f t="shared" si="124"/>
        <v>0</v>
      </c>
      <c r="H373" s="607">
        <f t="shared" si="124"/>
        <v>0</v>
      </c>
      <c r="I373" s="607">
        <f t="shared" si="124"/>
        <v>0</v>
      </c>
      <c r="J373" s="607">
        <f t="shared" si="124"/>
        <v>0</v>
      </c>
      <c r="K373" s="632"/>
    </row>
    <row r="374" spans="1:11" ht="21" hidden="1" customHeight="1" x14ac:dyDescent="0.6">
      <c r="A374" s="550">
        <f>+[1]ระบบการควบคุมฯ!A1448</f>
        <v>0</v>
      </c>
      <c r="B374" s="362">
        <f>+[1]ระบบการควบคุมฯ!B1448</f>
        <v>0</v>
      </c>
      <c r="C374" s="815">
        <f>+[1]ระบบการควบคุมฯ!C1448</f>
        <v>0</v>
      </c>
      <c r="D374" s="363"/>
      <c r="E374" s="363"/>
      <c r="F374" s="363"/>
      <c r="G374" s="363"/>
      <c r="H374" s="363"/>
      <c r="I374" s="363"/>
      <c r="J374" s="366">
        <f>+D374-E374-G374</f>
        <v>0</v>
      </c>
      <c r="K374" s="634"/>
    </row>
    <row r="375" spans="1:11" ht="42" hidden="1" customHeight="1" x14ac:dyDescent="0.6">
      <c r="A375" s="550" t="str">
        <f>+[1]ระบบการควบคุมฯ!A1449</f>
        <v>1.10.1.2</v>
      </c>
      <c r="B375" s="362" t="str">
        <f>+[1]ระบบการควบคุมฯ!B1449</f>
        <v xml:space="preserve">เครื่องเจาะกระดาษและเข้าเล่ม แบบเจาะกระดาษและเข้าเล่มมือโยก </v>
      </c>
      <c r="C375" s="815" t="str">
        <f>+[1]ระบบการควบคุมฯ!C1449</f>
        <v>ศธ 04002/ว48516  ลว 11  พย 68 ครั้งที่ 66</v>
      </c>
      <c r="D375" s="363"/>
      <c r="E375" s="363"/>
      <c r="F375" s="363"/>
      <c r="G375" s="363"/>
      <c r="H375" s="363"/>
      <c r="I375" s="363"/>
      <c r="J375" s="366">
        <f>+D375-E375-G375</f>
        <v>0</v>
      </c>
      <c r="K375" s="634"/>
    </row>
    <row r="376" spans="1:11" ht="21" hidden="1" customHeight="1" x14ac:dyDescent="0.6">
      <c r="A376" s="550" t="str">
        <f>+[1]ระบบการควบคุมฯ!A1450</f>
        <v>1)</v>
      </c>
      <c r="B376" s="362" t="str">
        <f>+[1]ระบบการควบคุมฯ!B1450</f>
        <v>โรงเรียนร่วมจิตประสาท</v>
      </c>
      <c r="C376" s="815" t="str">
        <f>+[1]ระบบการควบคุมฯ!C1450</f>
        <v>20004370010003114127</v>
      </c>
      <c r="D376" s="363"/>
      <c r="E376" s="363"/>
      <c r="F376" s="363"/>
      <c r="G376" s="363"/>
      <c r="H376" s="363"/>
      <c r="I376" s="363"/>
      <c r="J376" s="366">
        <f>+D376-E376-G376</f>
        <v>0</v>
      </c>
      <c r="K376" s="634"/>
    </row>
    <row r="377" spans="1:11" ht="21" hidden="1" customHeight="1" x14ac:dyDescent="0.6">
      <c r="A377" s="550" t="str">
        <f>+[1]ระบบการควบคุมฯ!A1451</f>
        <v>1.10.1.3</v>
      </c>
      <c r="B377" s="362" t="str">
        <f>+[1]ระบบการควบคุมฯ!B1451</f>
        <v xml:space="preserve">เก้าอี้ครู </v>
      </c>
      <c r="C377" s="815" t="str">
        <f>+[1]ระบบการควบคุมฯ!C1451</f>
        <v>ศธ 04002/ว5678  ลว 21  พย 67ครั้งที่ 76</v>
      </c>
      <c r="D377" s="363"/>
      <c r="E377" s="363"/>
      <c r="F377" s="363"/>
      <c r="G377" s="363"/>
      <c r="H377" s="363"/>
      <c r="I377" s="363"/>
      <c r="J377" s="366">
        <f>+D377-E377-G377</f>
        <v>0</v>
      </c>
      <c r="K377" s="634"/>
    </row>
    <row r="378" spans="1:11" ht="20.399999999999999" hidden="1" customHeight="1" x14ac:dyDescent="0.25">
      <c r="A378" s="630" t="str">
        <f>+[1]ระบบการควบคุมฯ!A1452</f>
        <v>1)</v>
      </c>
      <c r="B378" s="631" t="str">
        <f>+[1]ระบบการควบคุมฯ!B1452</f>
        <v>โรงเรียนรวมราษฎร์สามัคคี</v>
      </c>
      <c r="C378" s="870" t="str">
        <f>+[1]ระบบการควบคุมฯ!C1452</f>
        <v>20004370010003112868</v>
      </c>
      <c r="D378" s="607">
        <f>SUM(D379:D380)</f>
        <v>0</v>
      </c>
      <c r="E378" s="607">
        <f t="shared" ref="E378:J378" si="125">SUM(E379:E380)</f>
        <v>0</v>
      </c>
      <c r="F378" s="607">
        <f t="shared" si="125"/>
        <v>0</v>
      </c>
      <c r="G378" s="607">
        <f t="shared" si="125"/>
        <v>0</v>
      </c>
      <c r="H378" s="607">
        <f t="shared" si="125"/>
        <v>0</v>
      </c>
      <c r="I378" s="607">
        <f t="shared" si="125"/>
        <v>0</v>
      </c>
      <c r="J378" s="607">
        <f t="shared" si="125"/>
        <v>0</v>
      </c>
      <c r="K378" s="632"/>
    </row>
    <row r="379" spans="1:11" ht="21" hidden="1" customHeight="1" x14ac:dyDescent="0.6">
      <c r="A379" s="550" t="str">
        <f>+[1]ระบบการควบคุมฯ!A1453</f>
        <v>1.10.1.4</v>
      </c>
      <c r="B379" s="362" t="str">
        <f>+[1]ระบบการควบคุมฯ!B1453</f>
        <v>โต๊ะครู จำนวน 2 ตัวๆละ 4,000 บาท</v>
      </c>
      <c r="C379" s="815" t="str">
        <f>+[1]ระบบการควบคุมฯ!C1453</f>
        <v>ศธ 04002/ว5678  ลว 21  พย 67ครั้งที่ 76</v>
      </c>
      <c r="D379" s="363"/>
      <c r="E379" s="363"/>
      <c r="F379" s="363"/>
      <c r="G379" s="363"/>
      <c r="H379" s="363"/>
      <c r="I379" s="363"/>
      <c r="J379" s="366">
        <f>+D379-E379-G379</f>
        <v>0</v>
      </c>
      <c r="K379" s="634"/>
    </row>
    <row r="380" spans="1:11" ht="21" hidden="1" customHeight="1" x14ac:dyDescent="0.6">
      <c r="A380" s="550" t="str">
        <f>+[1]ระบบการควบคุมฯ!A1454</f>
        <v>1)</v>
      </c>
      <c r="B380" s="362" t="str">
        <f>+[1]ระบบการควบคุมฯ!B1454</f>
        <v>โรงเรียนรวมราษฎร์สามัคคี</v>
      </c>
      <c r="C380" s="815" t="str">
        <f>+[1]ระบบการควบคุมฯ!C1454</f>
        <v>20004370010003112881</v>
      </c>
      <c r="D380" s="363"/>
      <c r="E380" s="363"/>
      <c r="F380" s="363"/>
      <c r="G380" s="363"/>
      <c r="H380" s="363"/>
      <c r="I380" s="363"/>
      <c r="J380" s="366">
        <f>+D380-E380-G380</f>
        <v>0</v>
      </c>
      <c r="K380" s="634"/>
    </row>
    <row r="381" spans="1:11" ht="21" hidden="1" customHeight="1" x14ac:dyDescent="0.25">
      <c r="A381" s="630" t="str">
        <f>+[1]ระบบการควบคุมฯ!A1455</f>
        <v>1.10.1.5</v>
      </c>
      <c r="B381" s="631" t="str">
        <f>+[1]ระบบการควบคุมฯ!B1455</f>
        <v>พัดลม แบบโคจรติดผนัง ขนาดไม่น้อยกว่า 16 นิ้ว (400 มิลลิเมตร) 11 เครื่องๆละ 1,000 บาท</v>
      </c>
      <c r="C381" s="870" t="str">
        <f>+[1]ระบบการควบคุมฯ!C1455</f>
        <v>ศธ 04002/ว5678  ลว 21  พย 67ครั้งที่ 76</v>
      </c>
      <c r="D381" s="607">
        <f>SUM(D382:D383)</f>
        <v>0</v>
      </c>
      <c r="E381" s="607">
        <f t="shared" ref="E381:J381" si="126">SUM(E382:E383)</f>
        <v>0</v>
      </c>
      <c r="F381" s="607">
        <f t="shared" si="126"/>
        <v>0</v>
      </c>
      <c r="G381" s="607">
        <f t="shared" si="126"/>
        <v>0</v>
      </c>
      <c r="H381" s="607">
        <f t="shared" si="126"/>
        <v>0</v>
      </c>
      <c r="I381" s="607">
        <f t="shared" si="126"/>
        <v>0</v>
      </c>
      <c r="J381" s="607">
        <f t="shared" si="126"/>
        <v>0</v>
      </c>
      <c r="K381" s="632"/>
    </row>
    <row r="382" spans="1:11" ht="21" hidden="1" customHeight="1" x14ac:dyDescent="0.6">
      <c r="A382" s="550" t="str">
        <f>+[1]ระบบการควบคุมฯ!A1456</f>
        <v>1)</v>
      </c>
      <c r="B382" s="362" t="str">
        <f>+[1]ระบบการควบคุมฯ!B1456</f>
        <v xml:space="preserve">โรงเรียนเจริญดีวิทยา </v>
      </c>
      <c r="C382" s="815" t="str">
        <f>+[1]ระบบการควบคุมฯ!C1456</f>
        <v>20004370010003112884</v>
      </c>
      <c r="D382" s="363"/>
      <c r="E382" s="363"/>
      <c r="F382" s="363"/>
      <c r="G382" s="363"/>
      <c r="H382" s="363"/>
      <c r="I382" s="363"/>
      <c r="J382" s="366">
        <f>+D382-E382-G382</f>
        <v>0</v>
      </c>
      <c r="K382" s="634"/>
    </row>
    <row r="383" spans="1:11" ht="21" hidden="1" customHeight="1" x14ac:dyDescent="0.6">
      <c r="A383" s="550">
        <f>+[1]ระบบการควบคุมฯ!A1457</f>
        <v>0</v>
      </c>
      <c r="B383" s="362">
        <f>+[1]ระบบการควบคุมฯ!B1457</f>
        <v>0</v>
      </c>
      <c r="C383" s="815">
        <f>+[1]ระบบการควบคุมฯ!C1457</f>
        <v>0</v>
      </c>
      <c r="D383" s="363"/>
      <c r="E383" s="363"/>
      <c r="F383" s="363"/>
      <c r="G383" s="363"/>
      <c r="H383" s="363"/>
      <c r="I383" s="363"/>
      <c r="J383" s="366">
        <f>+D383-E383-G383</f>
        <v>0</v>
      </c>
      <c r="K383" s="634"/>
    </row>
    <row r="384" spans="1:11" ht="40.799999999999997" hidden="1" customHeight="1" x14ac:dyDescent="0.25">
      <c r="A384" s="630">
        <f>+[1]ระบบการควบคุมฯ!A1458</f>
        <v>0</v>
      </c>
      <c r="B384" s="631" t="str">
        <f>+[1]ระบบการควบคุมฯ!B1458</f>
        <v>ครุภัณฑ์การศึกษา 120611</v>
      </c>
      <c r="C384" s="870">
        <f>+[1]ระบบการควบคุมฯ!C1458</f>
        <v>0</v>
      </c>
      <c r="D384" s="607">
        <f>SUM(D385:D386)</f>
        <v>0</v>
      </c>
      <c r="E384" s="607">
        <f t="shared" ref="E384:J384" si="127">SUM(E385:E386)</f>
        <v>0</v>
      </c>
      <c r="F384" s="607">
        <f t="shared" si="127"/>
        <v>0</v>
      </c>
      <c r="G384" s="607">
        <f t="shared" si="127"/>
        <v>0</v>
      </c>
      <c r="H384" s="607">
        <f t="shared" si="127"/>
        <v>0</v>
      </c>
      <c r="I384" s="607">
        <f t="shared" si="127"/>
        <v>0</v>
      </c>
      <c r="J384" s="607">
        <f t="shared" si="127"/>
        <v>0</v>
      </c>
      <c r="K384" s="632"/>
    </row>
    <row r="385" spans="1:11" ht="21" hidden="1" customHeight="1" x14ac:dyDescent="0.6">
      <c r="A385" s="550" t="str">
        <f>+[1]ระบบการควบคุมฯ!A1459</f>
        <v>1.10.1.6</v>
      </c>
      <c r="B385" s="362" t="str">
        <f>+[1]ระบบการควบคุมฯ!B1459</f>
        <v>โต๊ะเก้าอี้นักเรียน สำหรับนักเรียนประถมศึกษา 30 ชุดๆละ 1,500 บาท</v>
      </c>
      <c r="C385" s="815" t="str">
        <f>+[1]ระบบการควบคุมฯ!C1459</f>
        <v>ศธ 04002/ว5678  ลว 21  พย 67ครั้งที่ 76</v>
      </c>
      <c r="D385" s="363"/>
      <c r="E385" s="363"/>
      <c r="F385" s="363"/>
      <c r="G385" s="363"/>
      <c r="H385" s="363"/>
      <c r="I385" s="363"/>
      <c r="J385" s="366">
        <f>+D385-E385-G385</f>
        <v>0</v>
      </c>
      <c r="K385" s="634"/>
    </row>
    <row r="386" spans="1:11" ht="21" hidden="1" customHeight="1" x14ac:dyDescent="0.6">
      <c r="A386" s="550" t="str">
        <f>+[1]ระบบการควบคุมฯ!A1460</f>
        <v>1)</v>
      </c>
      <c r="B386" s="362" t="str">
        <f>+[1]ระบบการควบคุมฯ!B1460</f>
        <v xml:space="preserve">โรงเรียนรวมราษฎร์สามัคคี </v>
      </c>
      <c r="C386" s="815" t="str">
        <f>+[1]ระบบการควบคุมฯ!C1460</f>
        <v>20004370010003112878</v>
      </c>
      <c r="D386" s="363"/>
      <c r="E386" s="363"/>
      <c r="F386" s="363"/>
      <c r="G386" s="363"/>
      <c r="H386" s="363"/>
      <c r="I386" s="363"/>
      <c r="J386" s="366">
        <f>+D386-E386-G386</f>
        <v>0</v>
      </c>
      <c r="K386" s="634"/>
    </row>
    <row r="387" spans="1:11" ht="21" hidden="1" customHeight="1" x14ac:dyDescent="0.6">
      <c r="A387" s="38"/>
      <c r="B387" s="362"/>
      <c r="C387" s="815"/>
      <c r="D387" s="363"/>
      <c r="E387" s="363"/>
      <c r="F387" s="363"/>
      <c r="G387" s="363"/>
      <c r="H387" s="363"/>
      <c r="I387" s="363"/>
      <c r="J387" s="363"/>
      <c r="K387" s="634"/>
    </row>
    <row r="388" spans="1:11" ht="21" hidden="1" customHeight="1" x14ac:dyDescent="0.25">
      <c r="A388" s="636"/>
      <c r="B388" s="591"/>
      <c r="C388" s="858"/>
      <c r="D388" s="27"/>
      <c r="E388" s="27"/>
      <c r="F388" s="27"/>
      <c r="G388" s="27"/>
      <c r="H388" s="27">
        <f t="shared" ref="H388:J388" si="128">+H390</f>
        <v>0</v>
      </c>
      <c r="I388" s="27">
        <f t="shared" si="128"/>
        <v>0</v>
      </c>
      <c r="J388" s="27">
        <f t="shared" si="128"/>
        <v>0</v>
      </c>
      <c r="K388" s="529"/>
    </row>
    <row r="389" spans="1:11" ht="21" hidden="1" customHeight="1" x14ac:dyDescent="0.6">
      <c r="A389" s="637"/>
      <c r="B389" s="421"/>
      <c r="C389" s="815"/>
      <c r="D389" s="22"/>
      <c r="E389" s="363"/>
      <c r="F389" s="363"/>
      <c r="G389" s="363"/>
      <c r="H389" s="363"/>
      <c r="I389" s="363"/>
      <c r="J389" s="366">
        <f>+D389-E389-G389</f>
        <v>0</v>
      </c>
      <c r="K389" s="638"/>
    </row>
    <row r="390" spans="1:11" ht="21" hidden="1" customHeight="1" x14ac:dyDescent="0.6">
      <c r="A390" s="637"/>
      <c r="B390" s="421"/>
      <c r="C390" s="815"/>
      <c r="D390" s="639"/>
      <c r="E390" s="639"/>
      <c r="F390" s="639"/>
      <c r="G390" s="478"/>
      <c r="H390" s="604"/>
      <c r="I390" s="424"/>
      <c r="J390" s="366">
        <f>+D390-E390-G390</f>
        <v>0</v>
      </c>
      <c r="K390" s="364"/>
    </row>
    <row r="391" spans="1:11" ht="21" hidden="1" customHeight="1" x14ac:dyDescent="0.6">
      <c r="A391" s="640"/>
      <c r="B391" s="421"/>
      <c r="C391" s="815"/>
      <c r="D391" s="639"/>
      <c r="E391" s="639"/>
      <c r="F391" s="639"/>
      <c r="G391" s="478"/>
      <c r="H391" s="604"/>
      <c r="I391" s="424"/>
      <c r="J391" s="366"/>
      <c r="K391" s="364"/>
    </row>
    <row r="392" spans="1:11" ht="21" hidden="1" customHeight="1" x14ac:dyDescent="0.6">
      <c r="A392" s="530"/>
      <c r="B392" s="641">
        <f>+[1]ระบบการควบคุมฯ!B1461</f>
        <v>0</v>
      </c>
      <c r="C392" s="862"/>
      <c r="D392" s="23">
        <f t="shared" ref="D392:J392" si="129">+D393+D434</f>
        <v>0</v>
      </c>
      <c r="E392" s="23">
        <f t="shared" si="129"/>
        <v>0</v>
      </c>
      <c r="F392" s="23">
        <f t="shared" si="129"/>
        <v>0</v>
      </c>
      <c r="G392" s="23">
        <f t="shared" si="129"/>
        <v>0</v>
      </c>
      <c r="H392" s="23">
        <f t="shared" si="129"/>
        <v>0</v>
      </c>
      <c r="I392" s="23">
        <f t="shared" si="129"/>
        <v>0</v>
      </c>
      <c r="J392" s="23">
        <f t="shared" si="129"/>
        <v>0</v>
      </c>
      <c r="K392" s="539"/>
    </row>
    <row r="393" spans="1:11" ht="40.799999999999997" hidden="1" customHeight="1" x14ac:dyDescent="0.25">
      <c r="A393" s="590" t="s">
        <v>194</v>
      </c>
      <c r="B393" s="591" t="str">
        <f>+[1]ระบบการควบคุมฯ!B1462</f>
        <v>ครุภัณฑ์งานบ้านงานครัว 120612</v>
      </c>
      <c r="C393" s="858">
        <f>+[1]ระบบการควบคุมฯ!C1462</f>
        <v>0</v>
      </c>
      <c r="D393" s="27">
        <f>+D394</f>
        <v>0</v>
      </c>
      <c r="E393" s="27">
        <f t="shared" ref="E393:J393" si="130">+E394</f>
        <v>0</v>
      </c>
      <c r="F393" s="27">
        <f t="shared" si="130"/>
        <v>0</v>
      </c>
      <c r="G393" s="27">
        <f t="shared" si="130"/>
        <v>0</v>
      </c>
      <c r="H393" s="27">
        <f t="shared" si="130"/>
        <v>0</v>
      </c>
      <c r="I393" s="27">
        <f t="shared" si="130"/>
        <v>0</v>
      </c>
      <c r="J393" s="27">
        <f t="shared" si="130"/>
        <v>0</v>
      </c>
      <c r="K393" s="529"/>
    </row>
    <row r="394" spans="1:11" ht="21" hidden="1" customHeight="1" x14ac:dyDescent="0.6">
      <c r="A394" s="38" t="s">
        <v>195</v>
      </c>
      <c r="B394" s="421" t="str">
        <f>+[1]ระบบการควบคุมฯ!B1463</f>
        <v xml:space="preserve">เครื่องตัดแต่งพุ่มไม้ ขนาด 22 นิ้ว </v>
      </c>
      <c r="C394" s="815" t="str">
        <f>+[1]ระบบการควบคุมฯ!C1463</f>
        <v>ศธ 04002/ว48516  ลว 11  พย 68 ครั้งที่ 66</v>
      </c>
      <c r="D394" s="363"/>
      <c r="E394" s="363"/>
      <c r="F394" s="363"/>
      <c r="G394" s="363"/>
      <c r="H394" s="363"/>
      <c r="I394" s="363"/>
      <c r="J394" s="366">
        <f>+D394-E394-G394</f>
        <v>0</v>
      </c>
      <c r="K394" s="364"/>
    </row>
    <row r="395" spans="1:11" ht="21" hidden="1" customHeight="1" x14ac:dyDescent="0.6">
      <c r="A395" s="550" t="str">
        <f>+[1]ระบบการควบคุมฯ!A1464</f>
        <v>1)</v>
      </c>
      <c r="B395" s="642" t="str">
        <f>+[1]ระบบการควบคุมฯ!B1464</f>
        <v>โรงเรียนเจริญดีวิทยา</v>
      </c>
      <c r="C395" s="815"/>
      <c r="D395" s="363"/>
      <c r="E395" s="363"/>
      <c r="F395" s="363"/>
      <c r="G395" s="363"/>
      <c r="H395" s="363"/>
      <c r="I395" s="363"/>
      <c r="J395" s="366">
        <f>+D395-E395-G395</f>
        <v>0</v>
      </c>
      <c r="K395" s="364"/>
    </row>
    <row r="396" spans="1:11" ht="20.399999999999999" hidden="1" x14ac:dyDescent="0.25">
      <c r="A396" s="643" t="s">
        <v>196</v>
      </c>
      <c r="B396" s="644" t="s">
        <v>197</v>
      </c>
      <c r="C396" s="887"/>
      <c r="D396" s="645">
        <f>+D397</f>
        <v>0</v>
      </c>
      <c r="E396" s="645">
        <f t="shared" ref="E396:J398" si="131">+E397</f>
        <v>0</v>
      </c>
      <c r="F396" s="645">
        <f t="shared" si="131"/>
        <v>0</v>
      </c>
      <c r="G396" s="645">
        <f t="shared" si="131"/>
        <v>0</v>
      </c>
      <c r="H396" s="645">
        <f t="shared" si="131"/>
        <v>0</v>
      </c>
      <c r="I396" s="645">
        <f t="shared" si="131"/>
        <v>0</v>
      </c>
      <c r="J396" s="645">
        <f t="shared" si="131"/>
        <v>0</v>
      </c>
      <c r="K396" s="646">
        <f>SUM(K412:K415)</f>
        <v>0</v>
      </c>
    </row>
    <row r="397" spans="1:11" hidden="1" x14ac:dyDescent="0.25">
      <c r="A397" s="512">
        <f>+[1]ระบบการควบคุมฯ!A536</f>
        <v>0</v>
      </c>
      <c r="B397" s="647">
        <f>+[1]ระบบการควบคุมฯ!B536</f>
        <v>0</v>
      </c>
      <c r="C397" s="858">
        <f>+[1]ระบบการควบคุมฯ!C536</f>
        <v>0</v>
      </c>
      <c r="D397" s="27">
        <f>+D398</f>
        <v>0</v>
      </c>
      <c r="E397" s="27">
        <f t="shared" si="131"/>
        <v>0</v>
      </c>
      <c r="F397" s="27">
        <f t="shared" si="131"/>
        <v>0</v>
      </c>
      <c r="G397" s="27">
        <f t="shared" si="131"/>
        <v>0</v>
      </c>
      <c r="H397" s="27">
        <f t="shared" si="131"/>
        <v>0</v>
      </c>
      <c r="I397" s="27">
        <f t="shared" si="131"/>
        <v>0</v>
      </c>
      <c r="J397" s="27">
        <f t="shared" si="131"/>
        <v>0</v>
      </c>
      <c r="K397" s="514"/>
    </row>
    <row r="398" spans="1:11" hidden="1" x14ac:dyDescent="0.25">
      <c r="A398" s="648">
        <f>+[1]ระบบการควบคุมฯ!A539</f>
        <v>0</v>
      </c>
      <c r="B398" s="25">
        <f>+[1]ระบบการควบคุมฯ!B539</f>
        <v>0</v>
      </c>
      <c r="C398" s="859">
        <f>+[1]ระบบการควบคุมฯ!C539</f>
        <v>0</v>
      </c>
      <c r="D398" s="26">
        <f>+D399</f>
        <v>0</v>
      </c>
      <c r="E398" s="26">
        <f t="shared" si="131"/>
        <v>0</v>
      </c>
      <c r="F398" s="26">
        <f t="shared" si="131"/>
        <v>0</v>
      </c>
      <c r="G398" s="26">
        <f t="shared" si="131"/>
        <v>0</v>
      </c>
      <c r="H398" s="26">
        <f t="shared" si="131"/>
        <v>0</v>
      </c>
      <c r="I398" s="26">
        <f t="shared" si="131"/>
        <v>0</v>
      </c>
      <c r="J398" s="26">
        <f t="shared" si="131"/>
        <v>0</v>
      </c>
      <c r="K398" s="649"/>
    </row>
    <row r="399" spans="1:11" hidden="1" x14ac:dyDescent="0.6">
      <c r="A399" s="518"/>
      <c r="B399" s="519">
        <f>+[1]ระบบการควบคุมฯ!B544</f>
        <v>0</v>
      </c>
      <c r="C399" s="830">
        <f>+[1]ระบบการควบคุมฯ!C544</f>
        <v>0</v>
      </c>
      <c r="D399" s="345">
        <f>+D402+D411</f>
        <v>0</v>
      </c>
      <c r="E399" s="345">
        <f t="shared" ref="E399:J399" si="132">+E402+E411</f>
        <v>0</v>
      </c>
      <c r="F399" s="345">
        <f t="shared" si="132"/>
        <v>0</v>
      </c>
      <c r="G399" s="345">
        <f t="shared" si="132"/>
        <v>0</v>
      </c>
      <c r="H399" s="345">
        <f t="shared" si="132"/>
        <v>0</v>
      </c>
      <c r="I399" s="345">
        <f t="shared" si="132"/>
        <v>0</v>
      </c>
      <c r="J399" s="345">
        <f t="shared" si="132"/>
        <v>0</v>
      </c>
      <c r="K399" s="650"/>
    </row>
    <row r="400" spans="1:11" hidden="1" x14ac:dyDescent="0.6">
      <c r="A400" s="794"/>
      <c r="B400" s="356">
        <f>+[1]ระบบการควบคุมฯ!B546</f>
        <v>0</v>
      </c>
      <c r="C400" s="830"/>
      <c r="D400" s="345"/>
      <c r="E400" s="345"/>
      <c r="F400" s="345"/>
      <c r="G400" s="345"/>
      <c r="H400" s="345"/>
      <c r="I400" s="345"/>
      <c r="J400" s="345"/>
      <c r="K400" s="346">
        <f>+K402</f>
        <v>0</v>
      </c>
    </row>
    <row r="401" spans="1:11" hidden="1" x14ac:dyDescent="0.6">
      <c r="A401" s="38"/>
      <c r="B401" s="362"/>
      <c r="C401" s="815"/>
      <c r="D401" s="363"/>
      <c r="E401" s="363"/>
      <c r="F401" s="363"/>
      <c r="G401" s="363"/>
      <c r="H401" s="363"/>
      <c r="I401" s="363"/>
      <c r="J401" s="363"/>
      <c r="K401" s="634"/>
    </row>
    <row r="402" spans="1:11" hidden="1" x14ac:dyDescent="0.25">
      <c r="A402" s="464">
        <f>+[1]ระบบการควบคุมฯ!A547</f>
        <v>0</v>
      </c>
      <c r="B402" s="495">
        <f>+[1]ระบบการควบคุมฯ!B547</f>
        <v>0</v>
      </c>
      <c r="C402" s="888">
        <f>+[1]ระบบการควบคุมฯ!C547</f>
        <v>0</v>
      </c>
      <c r="D402" s="651">
        <f>SUM(D403:D410)</f>
        <v>0</v>
      </c>
      <c r="E402" s="651">
        <f t="shared" ref="E402:K402" si="133">SUM(E403:E410)</f>
        <v>0</v>
      </c>
      <c r="F402" s="651">
        <f t="shared" si="133"/>
        <v>0</v>
      </c>
      <c r="G402" s="651">
        <f t="shared" si="133"/>
        <v>0</v>
      </c>
      <c r="H402" s="651">
        <f t="shared" si="133"/>
        <v>0</v>
      </c>
      <c r="I402" s="651">
        <f t="shared" si="133"/>
        <v>0</v>
      </c>
      <c r="J402" s="651">
        <f t="shared" si="133"/>
        <v>0</v>
      </c>
      <c r="K402" s="652">
        <f t="shared" si="133"/>
        <v>0</v>
      </c>
    </row>
    <row r="403" spans="1:11" hidden="1" x14ac:dyDescent="0.25">
      <c r="A403" s="38">
        <f>+[1]ระบบการควบคุมฯ!A548</f>
        <v>0</v>
      </c>
      <c r="B403" s="503">
        <f>+[1]ระบบการควบคุมฯ!B548</f>
        <v>0</v>
      </c>
      <c r="C403" s="805">
        <f>+[1]ระบบการควบคุมฯ!C548</f>
        <v>0</v>
      </c>
      <c r="D403" s="366">
        <f>+[1]ระบบการควบคุมฯ!F548</f>
        <v>0</v>
      </c>
      <c r="E403" s="366">
        <f>+[1]ระบบการควบคุมฯ!G548+[1]ระบบการควบคุมฯ!H548</f>
        <v>0</v>
      </c>
      <c r="F403" s="366">
        <f>+[1]ระบบการควบคุมฯ!I548+[1]ระบบการควบคุมฯ!J548</f>
        <v>0</v>
      </c>
      <c r="G403" s="366">
        <f>+[1]ระบบการควบคุมฯ!K548+[1]ระบบการควบคุมฯ!L548</f>
        <v>0</v>
      </c>
      <c r="H403" s="366"/>
      <c r="I403" s="366"/>
      <c r="J403" s="366">
        <f>+D403-E403-F403-G403</f>
        <v>0</v>
      </c>
      <c r="K403" s="555"/>
    </row>
    <row r="404" spans="1:11" hidden="1" x14ac:dyDescent="0.25">
      <c r="A404" s="38">
        <f>+[1]ระบบการควบคุมฯ!A549</f>
        <v>0</v>
      </c>
      <c r="B404" s="503">
        <f>+[1]ระบบการควบคุมฯ!B549</f>
        <v>0</v>
      </c>
      <c r="C404" s="805">
        <f>+[1]ระบบการควบคุมฯ!C549</f>
        <v>0</v>
      </c>
      <c r="D404" s="366">
        <f>+[1]ระบบการควบคุมฯ!F549</f>
        <v>0</v>
      </c>
      <c r="E404" s="366">
        <f>+[1]ระบบการควบคุมฯ!G549+[1]ระบบการควบคุมฯ!H549</f>
        <v>0</v>
      </c>
      <c r="F404" s="366">
        <f>+[1]ระบบการควบคุมฯ!I549+[1]ระบบการควบคุมฯ!J549</f>
        <v>0</v>
      </c>
      <c r="G404" s="366">
        <f>+[1]ระบบการควบคุมฯ!K549+[1]ระบบการควบคุมฯ!L549</f>
        <v>0</v>
      </c>
      <c r="H404" s="366"/>
      <c r="I404" s="366"/>
      <c r="J404" s="366">
        <f t="shared" ref="J404:J410" si="134">+D404-E404-F404-G404</f>
        <v>0</v>
      </c>
      <c r="K404" s="555"/>
    </row>
    <row r="405" spans="1:11" hidden="1" x14ac:dyDescent="0.25">
      <c r="A405" s="38">
        <f>+[1]ระบบการควบคุมฯ!A550</f>
        <v>0</v>
      </c>
      <c r="B405" s="503">
        <f>+[1]ระบบการควบคุมฯ!B550</f>
        <v>0</v>
      </c>
      <c r="C405" s="805">
        <f>+[1]ระบบการควบคุมฯ!C550</f>
        <v>0</v>
      </c>
      <c r="D405" s="366">
        <f>+[1]ระบบการควบคุมฯ!F550</f>
        <v>0</v>
      </c>
      <c r="E405" s="366">
        <f>+[1]ระบบการควบคุมฯ!G550+[1]ระบบการควบคุมฯ!H550</f>
        <v>0</v>
      </c>
      <c r="F405" s="366">
        <f>+[1]ระบบการควบคุมฯ!I550+[1]ระบบการควบคุมฯ!J550</f>
        <v>0</v>
      </c>
      <c r="G405" s="366">
        <f>+[1]ระบบการควบคุมฯ!K550+[1]ระบบการควบคุมฯ!L550</f>
        <v>0</v>
      </c>
      <c r="H405" s="366"/>
      <c r="I405" s="366"/>
      <c r="J405" s="366">
        <f t="shared" si="134"/>
        <v>0</v>
      </c>
      <c r="K405" s="555"/>
    </row>
    <row r="406" spans="1:11" hidden="1" x14ac:dyDescent="0.25">
      <c r="A406" s="38">
        <f>+[1]ระบบการควบคุมฯ!A551</f>
        <v>0</v>
      </c>
      <c r="B406" s="503">
        <f>+[1]ระบบการควบคุมฯ!B551</f>
        <v>0</v>
      </c>
      <c r="C406" s="805">
        <f>+[1]ระบบการควบคุมฯ!C551</f>
        <v>0</v>
      </c>
      <c r="D406" s="366">
        <f>+[1]ระบบการควบคุมฯ!F551</f>
        <v>0</v>
      </c>
      <c r="E406" s="366">
        <f>+[1]ระบบการควบคุมฯ!G551+[1]ระบบการควบคุมฯ!H551</f>
        <v>0</v>
      </c>
      <c r="F406" s="366">
        <f>+[1]ระบบการควบคุมฯ!I551+[1]ระบบการควบคุมฯ!J551</f>
        <v>0</v>
      </c>
      <c r="G406" s="366">
        <f>+[1]ระบบการควบคุมฯ!K551+[1]ระบบการควบคุมฯ!L551</f>
        <v>0</v>
      </c>
      <c r="H406" s="366"/>
      <c r="I406" s="366"/>
      <c r="J406" s="366">
        <f t="shared" si="134"/>
        <v>0</v>
      </c>
      <c r="K406" s="555"/>
    </row>
    <row r="407" spans="1:11" hidden="1" x14ac:dyDescent="0.25">
      <c r="A407" s="38">
        <f>+[1]ระบบการควบคุมฯ!A552</f>
        <v>0</v>
      </c>
      <c r="B407" s="503">
        <f>+[1]ระบบการควบคุมฯ!B552</f>
        <v>0</v>
      </c>
      <c r="C407" s="805">
        <f>+[1]ระบบการควบคุมฯ!C552</f>
        <v>0</v>
      </c>
      <c r="D407" s="366">
        <f>+[1]ระบบการควบคุมฯ!F552</f>
        <v>0</v>
      </c>
      <c r="E407" s="366">
        <f>+[1]ระบบการควบคุมฯ!G552+[1]ระบบการควบคุมฯ!H552</f>
        <v>0</v>
      </c>
      <c r="F407" s="366">
        <f>+[1]ระบบการควบคุมฯ!I552+[1]ระบบการควบคุมฯ!J552</f>
        <v>0</v>
      </c>
      <c r="G407" s="366">
        <f>+[1]ระบบการควบคุมฯ!K552+[1]ระบบการควบคุมฯ!L552</f>
        <v>0</v>
      </c>
      <c r="H407" s="366"/>
      <c r="I407" s="366"/>
      <c r="J407" s="366">
        <f t="shared" si="134"/>
        <v>0</v>
      </c>
      <c r="K407" s="555"/>
    </row>
    <row r="408" spans="1:11" ht="21" hidden="1" customHeight="1" x14ac:dyDescent="0.25">
      <c r="A408" s="38">
        <f>+[1]ระบบการควบคุมฯ!A553</f>
        <v>2</v>
      </c>
      <c r="B408" s="503" t="str">
        <f>+[1]ระบบการควบคุมฯ!B553</f>
        <v xml:space="preserve">โครงการพัฒนาสื่อและเทคโนโลยีสารสนเทศเพื่อการศึกษา </v>
      </c>
      <c r="C408" s="805" t="str">
        <f>+[1]ระบบการควบคุมฯ!C553</f>
        <v xml:space="preserve">20004 4520 4900 </v>
      </c>
      <c r="D408" s="366">
        <f>+[1]ระบบการควบคุมฯ!F553</f>
        <v>0</v>
      </c>
      <c r="E408" s="366">
        <f>+[1]ระบบการควบคุมฯ!G553+[1]ระบบการควบคุมฯ!H553</f>
        <v>0</v>
      </c>
      <c r="F408" s="366">
        <f>+[1]ระบบการควบคุมฯ!I553+[1]ระบบการควบคุมฯ!J553</f>
        <v>0</v>
      </c>
      <c r="G408" s="366">
        <f>+[1]ระบบการควบคุมฯ!K553+[1]ระบบการควบคุมฯ!L553</f>
        <v>0</v>
      </c>
      <c r="H408" s="366"/>
      <c r="I408" s="366"/>
      <c r="J408" s="366">
        <f t="shared" si="134"/>
        <v>0</v>
      </c>
      <c r="K408" s="555"/>
    </row>
    <row r="409" spans="1:11" ht="21" hidden="1" customHeight="1" x14ac:dyDescent="0.25">
      <c r="A409" s="38">
        <f>+[1]ระบบการควบคุมฯ!A554</f>
        <v>0</v>
      </c>
      <c r="B409" s="503" t="str">
        <f>+[1]ระบบการควบคุมฯ!B554</f>
        <v xml:space="preserve"> งบดำเนินงาน 69112xx</v>
      </c>
      <c r="C409" s="805" t="str">
        <f>+[1]ระบบการควบคุมฯ!C554</f>
        <v>20004 4520 04900 2000000</v>
      </c>
      <c r="D409" s="366">
        <f>+[1]ระบบการควบคุมฯ!F554</f>
        <v>0</v>
      </c>
      <c r="E409" s="366">
        <f>+[1]ระบบการควบคุมฯ!G554+[1]ระบบการควบคุมฯ!H554</f>
        <v>0</v>
      </c>
      <c r="F409" s="366">
        <f>+[1]ระบบการควบคุมฯ!I554+[1]ระบบการควบคุมฯ!J554</f>
        <v>0</v>
      </c>
      <c r="G409" s="366">
        <f>+[1]ระบบการควบคุมฯ!K554+[1]ระบบการควบคุมฯ!L554</f>
        <v>0</v>
      </c>
      <c r="H409" s="366"/>
      <c r="I409" s="366"/>
      <c r="J409" s="366">
        <f t="shared" si="134"/>
        <v>0</v>
      </c>
      <c r="K409" s="555"/>
    </row>
    <row r="410" spans="1:11" ht="24.6" hidden="1" customHeight="1" x14ac:dyDescent="0.25">
      <c r="A410" s="38">
        <f>+[1]ระบบการควบคุมฯ!A555</f>
        <v>0</v>
      </c>
      <c r="B410" s="503" t="str">
        <f>+[1]ระบบการควบคุมฯ!B555</f>
        <v xml:space="preserve"> งบลงทุน 6911310</v>
      </c>
      <c r="C410" s="805">
        <f>+[1]ระบบการควบคุมฯ!C555</f>
        <v>0</v>
      </c>
      <c r="D410" s="366">
        <f>+[1]ระบบการควบคุมฯ!F555</f>
        <v>0</v>
      </c>
      <c r="E410" s="366">
        <f>+[1]ระบบการควบคุมฯ!G555+[1]ระบบการควบคุมฯ!H555</f>
        <v>0</v>
      </c>
      <c r="F410" s="366">
        <f>+[1]ระบบการควบคุมฯ!I555+[1]ระบบการควบคุมฯ!J555</f>
        <v>0</v>
      </c>
      <c r="G410" s="366">
        <f>+[1]ระบบการควบคุมฯ!K555+[1]ระบบการควบคุมฯ!L555</f>
        <v>0</v>
      </c>
      <c r="H410" s="366"/>
      <c r="I410" s="366"/>
      <c r="J410" s="366">
        <f t="shared" si="134"/>
        <v>0</v>
      </c>
      <c r="K410" s="555"/>
    </row>
    <row r="411" spans="1:11" ht="24.6" hidden="1" customHeight="1" x14ac:dyDescent="0.25">
      <c r="A411" s="597">
        <f>+[1]ระบบการควบคุมฯ!A556</f>
        <v>2.1</v>
      </c>
      <c r="B411" s="553" t="str">
        <f>+[1]ระบบการควบคุมฯ!B556</f>
        <v xml:space="preserve">กิจกรรมการส่งเสริมการจัดการศึกษาทางไกล </v>
      </c>
      <c r="C411" s="831" t="str">
        <f>+[1]ระบบการควบคุมฯ!C556</f>
        <v>20004 69 86184 00000</v>
      </c>
      <c r="D411" s="369">
        <f>+[1]ระบบการควบคุมฯ!F556</f>
        <v>0</v>
      </c>
      <c r="E411" s="369">
        <f>+[1]ระบบการควบคุมฯ!G556+[1]ระบบการควบคุมฯ!H556</f>
        <v>0</v>
      </c>
      <c r="F411" s="369">
        <f>+[1]ระบบการควบคุมฯ!I556+[1]ระบบการควบคุมฯ!J556</f>
        <v>0</v>
      </c>
      <c r="G411" s="369">
        <f>+[1]ระบบการควบคุมฯ!K556+[1]ระบบการควบคุมฯ!L556</f>
        <v>0</v>
      </c>
      <c r="H411" s="369"/>
      <c r="I411" s="369"/>
      <c r="J411" s="369">
        <f>+D411-E411-F411-G411</f>
        <v>0</v>
      </c>
      <c r="K411" s="554"/>
    </row>
    <row r="412" spans="1:11" ht="24.6" hidden="1" customHeight="1" x14ac:dyDescent="0.45">
      <c r="A412" s="38" t="str">
        <f>+[1]ระบบการควบคุมฯ!A557</f>
        <v>2.1.1</v>
      </c>
      <c r="B412" s="503" t="str">
        <f>+[1]ระบบการควบคุมฯ!B557</f>
        <v xml:space="preserve"> งบดำเนินงาน 69112xx</v>
      </c>
      <c r="C412" s="805" t="str">
        <f>+[1]ระบบการควบคุมฯ!C557</f>
        <v xml:space="preserve">20004 4520 4900 2000000 </v>
      </c>
      <c r="D412" s="366">
        <f>+[1]ระบบการควบคุมฯ!F557</f>
        <v>0</v>
      </c>
      <c r="E412" s="366">
        <f>+[1]ระบบการควบคุมฯ!G557+[1]ระบบการควบคุมฯ!H557</f>
        <v>0</v>
      </c>
      <c r="F412" s="366">
        <f>+[1]ระบบการควบคุมฯ!I557+[1]ระบบการควบคุมฯ!J557</f>
        <v>0</v>
      </c>
      <c r="G412" s="366">
        <f>+[1]ระบบการควบคุมฯ!K557+[1]ระบบการควบคุมฯ!L557</f>
        <v>0</v>
      </c>
      <c r="H412" s="366"/>
      <c r="I412" s="366"/>
      <c r="J412" s="366">
        <f>+D412-E412-F412-G412</f>
        <v>0</v>
      </c>
      <c r="K412" s="364"/>
    </row>
    <row r="413" spans="1:11" ht="24.6" hidden="1" customHeight="1" x14ac:dyDescent="0.45">
      <c r="A413" s="38" t="str">
        <f>+[1]ระบบการควบคุมฯ!A558</f>
        <v>2.1.1.1</v>
      </c>
      <c r="B413" s="503" t="str">
        <f>+[1]ระบบการควบคุมฯ!B558</f>
        <v xml:space="preserve">1. ค่าใช้จ่ายในการซ่อมบำรุงชุดอุปกรณ์ (DLTV) โรงเรียนที่จัดการเรียนการสอนโดยใช้การศึกษาทางไกลผ่านดาวเทียม (DLTV) ประจำปีงบประมาณ พ.ศ. 2565 จำนวนเงิน 10,000.-บาท (หนึ่งหมื่นบาทถ้วน)           2.ค่าใช้จ่ายในการพัฒนาคุณภาพการศึกษาด้วยเทคโนโลยีการศึกษาทางไกล (DLTV)  ประจำปีงบประมาณ พ.ศ. 2568 จำนวนเงิน 25,000‬.-บาท (สองหมื่นห้าพันบาทถ้วน) </v>
      </c>
      <c r="C413" s="805" t="str">
        <f>+[1]ระบบการควบคุมฯ!C558</f>
        <v>ศธ 04002/ว72 ลว.7  มค 68 โอนครั้งที่ 174</v>
      </c>
      <c r="D413" s="366">
        <f>+[1]ระบบการควบคุมฯ!F558</f>
        <v>0</v>
      </c>
      <c r="E413" s="366">
        <f>+[1]ระบบการควบคุมฯ!G558+[1]ระบบการควบคุมฯ!H558</f>
        <v>0</v>
      </c>
      <c r="F413" s="366">
        <f>+[1]ระบบการควบคุมฯ!I558+[1]ระบบการควบคุมฯ!J558</f>
        <v>0</v>
      </c>
      <c r="G413" s="366">
        <f>+[1]ระบบการควบคุมฯ!K558+[1]ระบบการควบคุมฯ!L558</f>
        <v>0</v>
      </c>
      <c r="H413" s="366"/>
      <c r="I413" s="366"/>
      <c r="J413" s="366">
        <f>+D413-E413-F413-G413</f>
        <v>0</v>
      </c>
      <c r="K413" s="364"/>
    </row>
    <row r="414" spans="1:11" ht="21" hidden="1" customHeight="1" x14ac:dyDescent="0.6">
      <c r="A414" s="358"/>
      <c r="B414" s="889" t="s">
        <v>198</v>
      </c>
      <c r="C414" s="890">
        <f>+[1]ระบบการควบคุมฯ!C1577</f>
        <v>0</v>
      </c>
      <c r="D414" s="653">
        <f t="shared" ref="D414:J414" si="135">+D8+D137+D152+D399</f>
        <v>1121500</v>
      </c>
      <c r="E414" s="653">
        <f t="shared" si="135"/>
        <v>189000</v>
      </c>
      <c r="F414" s="653">
        <f t="shared" si="135"/>
        <v>0</v>
      </c>
      <c r="G414" s="653">
        <f t="shared" si="135"/>
        <v>0</v>
      </c>
      <c r="H414" s="653" t="e">
        <f t="shared" ca="1" si="135"/>
        <v>#REF!</v>
      </c>
      <c r="I414" s="653" t="e">
        <f t="shared" ca="1" si="135"/>
        <v>#REF!</v>
      </c>
      <c r="J414" s="653">
        <f t="shared" si="135"/>
        <v>932500</v>
      </c>
      <c r="K414" s="654"/>
    </row>
    <row r="415" spans="1:11" ht="21" hidden="1" customHeight="1" x14ac:dyDescent="0.6">
      <c r="A415" s="358"/>
      <c r="B415" s="889" t="s">
        <v>199</v>
      </c>
      <c r="C415" s="890">
        <f>+[1]ระบบการควบคุมฯ!C1578</f>
        <v>0</v>
      </c>
      <c r="D415" s="653">
        <f t="shared" ref="D415:J415" si="136">+D153+D9</f>
        <v>11000</v>
      </c>
      <c r="E415" s="653">
        <f t="shared" si="136"/>
        <v>0</v>
      </c>
      <c r="F415" s="653">
        <f t="shared" si="136"/>
        <v>0</v>
      </c>
      <c r="G415" s="653">
        <f t="shared" si="136"/>
        <v>0</v>
      </c>
      <c r="H415" s="653">
        <f t="shared" si="136"/>
        <v>0</v>
      </c>
      <c r="I415" s="653">
        <f t="shared" si="136"/>
        <v>0</v>
      </c>
      <c r="J415" s="653">
        <f t="shared" si="136"/>
        <v>11000</v>
      </c>
      <c r="K415" s="654"/>
    </row>
    <row r="416" spans="1:11" x14ac:dyDescent="0.6">
      <c r="A416" s="571"/>
      <c r="B416" s="655" t="s">
        <v>18</v>
      </c>
      <c r="C416" s="891">
        <f>SUM(C414:C415)</f>
        <v>0</v>
      </c>
      <c r="D416" s="656">
        <f>SUM(D414:D415)</f>
        <v>1132500</v>
      </c>
      <c r="E416" s="656">
        <f t="shared" ref="E416:J416" si="137">SUM(E414:E415)</f>
        <v>189000</v>
      </c>
      <c r="F416" s="656">
        <f t="shared" si="137"/>
        <v>0</v>
      </c>
      <c r="G416" s="656">
        <f t="shared" si="137"/>
        <v>0</v>
      </c>
      <c r="H416" s="656" t="e">
        <f t="shared" ca="1" si="137"/>
        <v>#REF!</v>
      </c>
      <c r="I416" s="656" t="e">
        <f t="shared" ca="1" si="137"/>
        <v>#REF!</v>
      </c>
      <c r="J416" s="656">
        <f t="shared" si="137"/>
        <v>943500</v>
      </c>
      <c r="K416" s="657"/>
    </row>
    <row r="417" spans="1:11" x14ac:dyDescent="0.6">
      <c r="A417" s="658"/>
      <c r="B417" s="659" t="s">
        <v>19</v>
      </c>
      <c r="C417" s="817"/>
      <c r="D417" s="660">
        <f>+E417+F417+G417+J417</f>
        <v>100</v>
      </c>
      <c r="E417" s="662">
        <f>+E416*100/D416</f>
        <v>16.688741721854306</v>
      </c>
      <c r="F417" s="661">
        <f>+F416*100/D416</f>
        <v>0</v>
      </c>
      <c r="G417" s="662">
        <f>+G416*100/D416</f>
        <v>0</v>
      </c>
      <c r="H417" s="662" t="e">
        <f ca="1">+H416*100/E416</f>
        <v>#REF!</v>
      </c>
      <c r="I417" s="662" t="e">
        <f ca="1">+I416*100/F416</f>
        <v>#REF!</v>
      </c>
      <c r="J417" s="662">
        <f>+J416*100/D416</f>
        <v>83.311258278145701</v>
      </c>
      <c r="K417" s="663"/>
    </row>
    <row r="418" spans="1:11" x14ac:dyDescent="0.6">
      <c r="A418" s="806"/>
      <c r="B418" s="664"/>
      <c r="C418" s="894"/>
      <c r="D418" s="905"/>
      <c r="E418" s="905"/>
      <c r="F418" s="905"/>
      <c r="G418" s="676"/>
      <c r="H418" s="676"/>
      <c r="I418" s="906"/>
      <c r="J418" s="907"/>
      <c r="K418" s="908"/>
    </row>
    <row r="419" spans="1:11" x14ac:dyDescent="0.6">
      <c r="A419" s="667"/>
      <c r="B419" s="664"/>
      <c r="C419" s="893"/>
      <c r="D419" s="1239" t="s">
        <v>214</v>
      </c>
      <c r="E419" s="1239"/>
      <c r="F419" s="1239"/>
      <c r="G419" s="1239"/>
      <c r="H419" s="1042"/>
      <c r="I419" s="1042"/>
      <c r="J419" s="1042"/>
      <c r="K419" s="909"/>
    </row>
    <row r="420" spans="1:11" x14ac:dyDescent="0.6">
      <c r="A420" s="896" t="s">
        <v>263</v>
      </c>
      <c r="B420" s="668"/>
      <c r="C420" s="893"/>
      <c r="D420" s="676"/>
      <c r="E420" s="905"/>
      <c r="F420" s="1136"/>
      <c r="G420" s="676"/>
      <c r="H420" s="676"/>
      <c r="I420" s="1137"/>
      <c r="J420" s="89"/>
      <c r="K420" s="910"/>
    </row>
    <row r="421" spans="1:11" x14ac:dyDescent="0.6">
      <c r="A421" s="1240" t="s">
        <v>264</v>
      </c>
      <c r="B421" s="1240"/>
      <c r="C421" s="893"/>
      <c r="D421" s="1136"/>
      <c r="E421" s="1136"/>
      <c r="F421" s="1138"/>
      <c r="G421" s="676"/>
      <c r="H421" s="676"/>
      <c r="I421" s="1137"/>
      <c r="J421" s="89"/>
      <c r="K421" s="910"/>
    </row>
    <row r="422" spans="1:11" ht="24.6" x14ac:dyDescent="0.7">
      <c r="A422" s="1240" t="s">
        <v>50</v>
      </c>
      <c r="B422" s="1240"/>
      <c r="C422" s="893"/>
      <c r="D422" s="1139" t="s">
        <v>20</v>
      </c>
      <c r="E422" s="1140"/>
      <c r="F422" s="1141"/>
      <c r="G422" s="1142"/>
      <c r="H422" s="1142"/>
      <c r="I422" s="1143"/>
      <c r="J422" s="1144"/>
      <c r="K422" s="910"/>
    </row>
    <row r="423" spans="1:11" ht="24.6" x14ac:dyDescent="0.7">
      <c r="A423" s="896"/>
      <c r="B423" s="896"/>
      <c r="C423" s="1145"/>
      <c r="D423" s="1241" t="s">
        <v>144</v>
      </c>
      <c r="E423" s="1241"/>
      <c r="F423" s="1241"/>
      <c r="G423" s="1241"/>
      <c r="H423" s="1241"/>
      <c r="I423" s="1241"/>
      <c r="J423" s="1146"/>
      <c r="K423" s="910"/>
    </row>
    <row r="424" spans="1:11" ht="24.6" x14ac:dyDescent="0.7">
      <c r="A424" s="896"/>
      <c r="B424" s="896"/>
      <c r="C424" s="1145"/>
      <c r="D424" s="1147" t="s">
        <v>49</v>
      </c>
      <c r="E424" s="1147"/>
      <c r="F424" s="1147"/>
      <c r="G424" s="1147"/>
      <c r="H424" s="1147"/>
      <c r="I424" s="1147"/>
      <c r="J424" s="1147"/>
      <c r="K424" s="673"/>
    </row>
    <row r="425" spans="1:11" ht="24.6" x14ac:dyDescent="0.7">
      <c r="A425" s="896">
        <f t="array" aca="1" ref="A425" ca="1">A425:A426</f>
        <v>0</v>
      </c>
      <c r="B425" s="896"/>
      <c r="C425" s="1242" t="s">
        <v>265</v>
      </c>
      <c r="D425" s="1242"/>
      <c r="E425" s="1242"/>
      <c r="F425" s="1242"/>
      <c r="G425" s="1242"/>
      <c r="H425" s="1242"/>
      <c r="I425" s="1242"/>
      <c r="J425" s="1242"/>
      <c r="K425" s="673"/>
    </row>
    <row r="426" spans="1:11" x14ac:dyDescent="0.6">
      <c r="A426" s="667"/>
      <c r="B426" s="664"/>
      <c r="C426" s="1145"/>
      <c r="D426" s="1148"/>
      <c r="E426" s="1148"/>
      <c r="F426" s="1148"/>
      <c r="G426" s="1148"/>
      <c r="H426" s="1148"/>
      <c r="I426" s="1148"/>
      <c r="J426" s="1148"/>
      <c r="K426" s="664"/>
    </row>
    <row r="427" spans="1:11" x14ac:dyDescent="0.6">
      <c r="A427" s="667"/>
      <c r="B427" s="664"/>
      <c r="C427" s="1145"/>
      <c r="D427" s="1149"/>
      <c r="E427" s="1149"/>
      <c r="F427" s="1149"/>
      <c r="G427" s="1149"/>
      <c r="H427" s="1149"/>
      <c r="I427" s="1150"/>
      <c r="J427" s="1151"/>
      <c r="K427" s="664"/>
    </row>
    <row r="428" spans="1:11" x14ac:dyDescent="0.6">
      <c r="A428" s="896" t="s">
        <v>201</v>
      </c>
      <c r="B428" s="668"/>
      <c r="C428" s="892"/>
      <c r="D428" s="669"/>
      <c r="E428" s="670"/>
      <c r="F428" s="671" t="s">
        <v>200</v>
      </c>
      <c r="G428" s="669"/>
      <c r="H428" s="665"/>
      <c r="I428" s="672"/>
      <c r="J428" s="668"/>
      <c r="K428" s="673"/>
    </row>
    <row r="429" spans="1:11" x14ac:dyDescent="0.6">
      <c r="A429" s="678" t="s">
        <v>283</v>
      </c>
      <c r="B429" s="678"/>
      <c r="C429" s="892"/>
      <c r="D429" s="679" t="s">
        <v>20</v>
      </c>
      <c r="E429" s="674"/>
      <c r="F429" s="675" t="s">
        <v>202</v>
      </c>
      <c r="G429" s="669"/>
      <c r="H429" s="665"/>
      <c r="I429" s="672"/>
      <c r="J429" s="668"/>
      <c r="K429" s="673"/>
    </row>
    <row r="430" spans="1:11" x14ac:dyDescent="0.6">
      <c r="A430" s="1238" t="s">
        <v>50</v>
      </c>
      <c r="B430" s="1238"/>
      <c r="C430" s="893"/>
      <c r="D430" s="680" t="s">
        <v>64</v>
      </c>
      <c r="E430" s="680"/>
      <c r="F430" s="681" t="s">
        <v>284</v>
      </c>
      <c r="G430" s="680"/>
      <c r="H430" s="676"/>
      <c r="I430" s="677"/>
      <c r="J430" s="89"/>
      <c r="K430" s="673"/>
    </row>
  </sheetData>
  <sheetProtection sheet="1" objects="1" scenarios="1" formatCells="0" formatColumns="0" formatRows="0" insertColumns="0" insertRows="0" insertHyperlinks="0" deleteColumns="0" deleteRows="0" sort="0"/>
  <mergeCells count="20">
    <mergeCell ref="A2:K2"/>
    <mergeCell ref="A3:K3"/>
    <mergeCell ref="J1:K1"/>
    <mergeCell ref="A4:K4"/>
    <mergeCell ref="A5:A6"/>
    <mergeCell ref="B5:B6"/>
    <mergeCell ref="C5:C6"/>
    <mergeCell ref="D5:D6"/>
    <mergeCell ref="E5:E6"/>
    <mergeCell ref="F5:F6"/>
    <mergeCell ref="G5:G6"/>
    <mergeCell ref="I5:I6"/>
    <mergeCell ref="J5:J6"/>
    <mergeCell ref="K5:K6"/>
    <mergeCell ref="A430:B430"/>
    <mergeCell ref="D419:G419"/>
    <mergeCell ref="A421:B421"/>
    <mergeCell ref="A422:B422"/>
    <mergeCell ref="D423:I423"/>
    <mergeCell ref="C425:J425"/>
  </mergeCells>
  <pageMargins left="0.11811023622047245" right="0.11811023622047245" top="0.74803149606299213" bottom="0.7480314960629921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4C0C-3DEB-406F-9B9B-189861EA16B8}">
  <dimension ref="A1:AG600"/>
  <sheetViews>
    <sheetView topLeftCell="A56" workbookViewId="0">
      <selection sqref="A1:AG111"/>
    </sheetView>
  </sheetViews>
  <sheetFormatPr defaultColWidth="7.19921875" defaultRowHeight="20.399999999999999" x14ac:dyDescent="0.6"/>
  <cols>
    <col min="1" max="1" width="5" style="14" customWidth="1"/>
    <col min="2" max="2" width="37.09765625" style="8" customWidth="1"/>
    <col min="3" max="3" width="13.69921875" style="8" customWidth="1"/>
    <col min="4" max="4" width="10" style="11" hidden="1" customWidth="1"/>
    <col min="5" max="5" width="10.59765625" style="11" hidden="1" customWidth="1"/>
    <col min="6" max="6" width="11.69921875" style="15" hidden="1" customWidth="1"/>
    <col min="7" max="7" width="8.59765625" style="11" hidden="1" customWidth="1"/>
    <col min="8" max="8" width="6.09765625" style="11" hidden="1" customWidth="1"/>
    <col min="9" max="9" width="10.69921875" style="11" hidden="1" customWidth="1"/>
    <col min="10" max="10" width="11.59765625" style="11" hidden="1" customWidth="1"/>
    <col min="11" max="11" width="12.5" style="7" hidden="1" customWidth="1"/>
    <col min="12" max="12" width="16.09765625" style="9" hidden="1" customWidth="1"/>
    <col min="13" max="13" width="10.5" style="9" hidden="1" customWidth="1"/>
    <col min="14" max="14" width="10.5" style="7" hidden="1" customWidth="1"/>
    <col min="15" max="15" width="8.69921875" style="9" hidden="1" customWidth="1"/>
    <col min="16" max="16" width="9.8984375" style="8" hidden="1" customWidth="1"/>
    <col min="17" max="17" width="9.8984375" style="9" hidden="1" customWidth="1"/>
    <col min="18" max="18" width="13.3984375" style="10" hidden="1" customWidth="1"/>
    <col min="19" max="19" width="8.8984375" style="10" hidden="1" customWidth="1"/>
    <col min="20" max="22" width="12" style="10" hidden="1" customWidth="1"/>
    <col min="23" max="24" width="0" style="9" hidden="1" customWidth="1"/>
    <col min="25" max="25" width="9.3984375" style="9" bestFit="1" customWidth="1"/>
    <col min="26" max="26" width="9.296875" style="9" bestFit="1" customWidth="1"/>
    <col min="27" max="27" width="9.3984375" style="9" bestFit="1" customWidth="1"/>
    <col min="28" max="28" width="20.5" style="9" bestFit="1" customWidth="1"/>
    <col min="29" max="29" width="8.69921875" style="9" bestFit="1" customWidth="1"/>
    <col min="30" max="30" width="9.3984375" style="9" bestFit="1" customWidth="1"/>
    <col min="31" max="31" width="9" style="9" bestFit="1" customWidth="1"/>
    <col min="32" max="32" width="0" style="9" hidden="1" customWidth="1"/>
    <col min="33" max="33" width="8.3984375" style="9" customWidth="1"/>
    <col min="34" max="16384" width="7.19921875" style="9"/>
  </cols>
  <sheetData>
    <row r="1" spans="1:33" ht="21" x14ac:dyDescent="0.6">
      <c r="A1" s="1244" t="s">
        <v>85</v>
      </c>
      <c r="B1" s="1244"/>
      <c r="C1" s="1244"/>
      <c r="D1" s="1244"/>
      <c r="E1" s="1244"/>
      <c r="F1" s="1244"/>
      <c r="G1" s="1244"/>
      <c r="H1" s="1244"/>
      <c r="I1" s="1244"/>
      <c r="J1" s="1244"/>
      <c r="K1" s="1244"/>
      <c r="L1" s="1244"/>
      <c r="M1" s="1244"/>
      <c r="N1" s="1244"/>
      <c r="O1" s="1244"/>
      <c r="P1" s="1244"/>
      <c r="Q1" s="1244"/>
      <c r="R1" s="1244"/>
      <c r="S1" s="1244"/>
      <c r="T1" s="1244"/>
      <c r="U1" s="1244"/>
      <c r="V1" s="1244"/>
      <c r="W1" s="1244"/>
      <c r="X1" s="1244"/>
      <c r="Y1" s="1244"/>
      <c r="Z1" s="1244"/>
      <c r="AA1" s="1244"/>
      <c r="AB1" s="1244"/>
      <c r="AC1" s="1244"/>
      <c r="AD1" s="1244"/>
      <c r="AE1" s="1244"/>
      <c r="AF1" s="1244"/>
      <c r="AG1" s="1244"/>
    </row>
    <row r="2" spans="1:33" ht="21.75" customHeight="1" x14ac:dyDescent="0.6">
      <c r="A2" s="1244" t="s">
        <v>296</v>
      </c>
      <c r="B2" s="1244"/>
      <c r="C2" s="1244"/>
      <c r="D2" s="1244"/>
      <c r="E2" s="1244"/>
      <c r="F2" s="1244"/>
      <c r="G2" s="1244"/>
      <c r="H2" s="1244"/>
      <c r="I2" s="1244"/>
      <c r="J2" s="1244"/>
      <c r="K2" s="1244"/>
      <c r="L2" s="1244"/>
      <c r="M2" s="1244"/>
      <c r="N2" s="1244"/>
      <c r="O2" s="1244"/>
      <c r="P2" s="1244"/>
      <c r="Q2" s="1244"/>
      <c r="R2" s="1244"/>
      <c r="S2" s="1244"/>
      <c r="T2" s="1244"/>
      <c r="U2" s="1244"/>
      <c r="V2" s="1244"/>
      <c r="W2" s="1244"/>
      <c r="X2" s="1244"/>
      <c r="Y2" s="1244"/>
      <c r="Z2" s="1244"/>
      <c r="AA2" s="1244"/>
      <c r="AB2" s="1244"/>
      <c r="AC2" s="1244"/>
      <c r="AD2" s="1244"/>
      <c r="AE2" s="1244"/>
      <c r="AF2" s="1244"/>
      <c r="AG2" s="1244"/>
    </row>
    <row r="3" spans="1:33" ht="21" x14ac:dyDescent="0.6">
      <c r="A3" s="1244" t="s">
        <v>0</v>
      </c>
      <c r="B3" s="1244"/>
      <c r="C3" s="1244"/>
      <c r="D3" s="1244"/>
      <c r="E3" s="1244"/>
      <c r="F3" s="1244"/>
      <c r="G3" s="1244"/>
      <c r="H3" s="1244"/>
      <c r="I3" s="1244"/>
      <c r="J3" s="1244"/>
      <c r="K3" s="1244"/>
      <c r="L3" s="1244"/>
      <c r="M3" s="1244"/>
      <c r="N3" s="1244"/>
      <c r="O3" s="1244"/>
      <c r="P3" s="1244"/>
      <c r="Q3" s="1244"/>
      <c r="R3" s="1244"/>
      <c r="S3" s="1244"/>
      <c r="T3" s="1244"/>
      <c r="U3" s="1244"/>
      <c r="V3" s="1244"/>
      <c r="W3" s="1244"/>
      <c r="X3" s="1244"/>
      <c r="Y3" s="1244"/>
      <c r="Z3" s="1244"/>
      <c r="AA3" s="1244"/>
      <c r="AB3" s="1244"/>
      <c r="AC3" s="1244"/>
      <c r="AD3" s="1244"/>
      <c r="AE3" s="1244"/>
      <c r="AF3" s="1244"/>
      <c r="AG3" s="1244"/>
    </row>
    <row r="4" spans="1:33" ht="21" customHeight="1" x14ac:dyDescent="0.6">
      <c r="A4" s="1276" t="s">
        <v>312</v>
      </c>
      <c r="B4" s="1276"/>
      <c r="C4" s="1276"/>
      <c r="D4" s="1276"/>
      <c r="E4" s="1276"/>
      <c r="F4" s="1276"/>
      <c r="G4" s="1276"/>
      <c r="H4" s="1276"/>
      <c r="I4" s="1276"/>
      <c r="J4" s="1276"/>
      <c r="K4" s="1276"/>
      <c r="L4" s="1276"/>
      <c r="M4" s="1276"/>
      <c r="N4" s="1276"/>
      <c r="O4" s="1276"/>
      <c r="P4" s="1276"/>
      <c r="Q4" s="1276"/>
      <c r="R4" s="1276"/>
      <c r="S4" s="1276"/>
      <c r="T4" s="1276"/>
      <c r="U4" s="1276"/>
      <c r="V4" s="1276"/>
      <c r="W4" s="1276"/>
      <c r="X4" s="1276"/>
      <c r="Y4" s="1276"/>
      <c r="Z4" s="1276"/>
      <c r="AA4" s="1276"/>
      <c r="AB4" s="1276"/>
      <c r="AC4" s="1276"/>
      <c r="AD4" s="1276"/>
      <c r="AE4" s="1276"/>
      <c r="AF4" s="1276"/>
      <c r="AG4" s="1276"/>
    </row>
    <row r="5" spans="1:33" ht="17.25" customHeight="1" x14ac:dyDescent="0.6">
      <c r="A5" s="1277" t="s">
        <v>1</v>
      </c>
      <c r="B5" s="1278" t="s">
        <v>23</v>
      </c>
      <c r="C5" s="120"/>
      <c r="D5" s="1281" t="str">
        <f>+[1]ระบบการควบคุมฯ!B705</f>
        <v>กิจกรรมการบริหารจัดการในเขตพื้นที่การศึกษา</v>
      </c>
      <c r="E5" s="1282"/>
      <c r="F5" s="1282"/>
      <c r="G5" s="1282"/>
      <c r="H5" s="1282"/>
      <c r="I5" s="1282"/>
      <c r="J5" s="1283"/>
      <c r="K5" s="1261" t="str">
        <f>+[1]ระบบการควบคุมฯ!B820</f>
        <v>กิจกรรมการจัดการศึกษาประถมศึกษาสำหรับโรงเรียนปกติ</v>
      </c>
      <c r="L5" s="1262"/>
      <c r="M5" s="1262"/>
      <c r="N5" s="1262"/>
      <c r="O5" s="1262"/>
      <c r="P5" s="1262"/>
      <c r="Q5" s="1263"/>
      <c r="R5" s="1264" t="str">
        <f>+[1]งบสพฐ!B310</f>
        <v>กิจกรรมการสนับสนุนการศึกษาขั้นพื้นฐาน</v>
      </c>
      <c r="S5" s="1265"/>
      <c r="T5" s="1265"/>
      <c r="U5" s="1265"/>
      <c r="V5" s="1265"/>
      <c r="W5" s="1265"/>
      <c r="X5" s="1266"/>
      <c r="Y5" s="1267" t="s">
        <v>250</v>
      </c>
      <c r="Z5" s="1267"/>
      <c r="AA5" s="1267"/>
      <c r="AB5" s="1267"/>
      <c r="AC5" s="1267"/>
      <c r="AD5" s="1267"/>
      <c r="AE5" s="1267"/>
      <c r="AF5" s="1045"/>
      <c r="AG5" s="1268" t="s">
        <v>6</v>
      </c>
    </row>
    <row r="6" spans="1:33" ht="15" customHeight="1" x14ac:dyDescent="0.6">
      <c r="A6" s="1277"/>
      <c r="B6" s="1279"/>
      <c r="C6" s="160" t="s">
        <v>25</v>
      </c>
      <c r="D6" s="1271" t="s">
        <v>26</v>
      </c>
      <c r="E6" s="1273" t="s">
        <v>39</v>
      </c>
      <c r="F6" s="1046" t="s">
        <v>2</v>
      </c>
      <c r="G6" s="1046" t="s">
        <v>3</v>
      </c>
      <c r="H6" s="1046" t="str">
        <f>+[2]ระบบการควบคุมฯ!I6</f>
        <v>กันเงินไว้เบิก</v>
      </c>
      <c r="I6" s="1046" t="s">
        <v>4</v>
      </c>
      <c r="J6" s="1046" t="s">
        <v>5</v>
      </c>
      <c r="K6" s="1271" t="s">
        <v>26</v>
      </c>
      <c r="L6" s="1273" t="s">
        <v>39</v>
      </c>
      <c r="M6" s="1046" t="s">
        <v>2</v>
      </c>
      <c r="N6" s="1046" t="s">
        <v>3</v>
      </c>
      <c r="O6" s="1046" t="s">
        <v>37</v>
      </c>
      <c r="P6" s="1046" t="s">
        <v>4</v>
      </c>
      <c r="Q6" s="1046" t="s">
        <v>5</v>
      </c>
      <c r="R6" s="1271" t="s">
        <v>26</v>
      </c>
      <c r="S6" s="1273" t="s">
        <v>39</v>
      </c>
      <c r="T6" s="1046" t="s">
        <v>2</v>
      </c>
      <c r="U6" s="1046" t="s">
        <v>3</v>
      </c>
      <c r="V6" s="1046" t="s">
        <v>37</v>
      </c>
      <c r="W6" s="1046" t="s">
        <v>4</v>
      </c>
      <c r="X6" s="1046" t="s">
        <v>5</v>
      </c>
      <c r="Y6" s="1271" t="s">
        <v>26</v>
      </c>
      <c r="Z6" s="1273" t="s">
        <v>39</v>
      </c>
      <c r="AA6" s="1046" t="s">
        <v>2</v>
      </c>
      <c r="AB6" s="1046" t="s">
        <v>3</v>
      </c>
      <c r="AC6" s="1046" t="s">
        <v>37</v>
      </c>
      <c r="AD6" s="1046" t="s">
        <v>4</v>
      </c>
      <c r="AE6" s="1046" t="s">
        <v>5</v>
      </c>
      <c r="AF6" s="1047"/>
      <c r="AG6" s="1269"/>
    </row>
    <row r="7" spans="1:33" ht="15" customHeight="1" x14ac:dyDescent="0.6">
      <c r="A7" s="1277"/>
      <c r="B7" s="1279"/>
      <c r="C7" s="160" t="s">
        <v>27</v>
      </c>
      <c r="D7" s="1272"/>
      <c r="E7" s="1274"/>
      <c r="F7" s="1048"/>
      <c r="G7" s="1049"/>
      <c r="H7" s="1049"/>
      <c r="I7" s="1049"/>
      <c r="J7" s="1049"/>
      <c r="K7" s="1272"/>
      <c r="L7" s="1274"/>
      <c r="M7" s="1048"/>
      <c r="N7" s="1049"/>
      <c r="O7" s="1049"/>
      <c r="P7" s="1049"/>
      <c r="Q7" s="1049"/>
      <c r="R7" s="1272"/>
      <c r="S7" s="1274"/>
      <c r="T7" s="1048"/>
      <c r="U7" s="1049"/>
      <c r="V7" s="1049"/>
      <c r="W7" s="1049"/>
      <c r="X7" s="1049"/>
      <c r="Y7" s="1272"/>
      <c r="Z7" s="1274"/>
      <c r="AA7" s="1048"/>
      <c r="AB7" s="1049"/>
      <c r="AC7" s="1049"/>
      <c r="AD7" s="1049"/>
      <c r="AE7" s="1049"/>
      <c r="AF7" s="1050"/>
      <c r="AG7" s="1269"/>
    </row>
    <row r="8" spans="1:33" ht="20.399999999999999" customHeight="1" x14ac:dyDescent="0.6">
      <c r="A8" s="1277"/>
      <c r="B8" s="1280"/>
      <c r="C8" s="161"/>
      <c r="D8" s="1051" t="s">
        <v>7</v>
      </c>
      <c r="E8" s="1051" t="s">
        <v>8</v>
      </c>
      <c r="F8" s="1052" t="s">
        <v>9</v>
      </c>
      <c r="G8" s="1051" t="s">
        <v>10</v>
      </c>
      <c r="H8" s="1051" t="s">
        <v>11</v>
      </c>
      <c r="I8" s="1051" t="s">
        <v>28</v>
      </c>
      <c r="J8" s="1052" t="s">
        <v>29</v>
      </c>
      <c r="K8" s="1051" t="s">
        <v>7</v>
      </c>
      <c r="L8" s="1051" t="s">
        <v>8</v>
      </c>
      <c r="M8" s="1052" t="s">
        <v>9</v>
      </c>
      <c r="N8" s="1051" t="s">
        <v>10</v>
      </c>
      <c r="O8" s="1051" t="s">
        <v>11</v>
      </c>
      <c r="P8" s="1051" t="s">
        <v>28</v>
      </c>
      <c r="Q8" s="1052" t="s">
        <v>29</v>
      </c>
      <c r="R8" s="1051" t="s">
        <v>7</v>
      </c>
      <c r="S8" s="1051" t="s">
        <v>8</v>
      </c>
      <c r="T8" s="1052" t="s">
        <v>9</v>
      </c>
      <c r="U8" s="1051" t="s">
        <v>10</v>
      </c>
      <c r="V8" s="1051" t="s">
        <v>11</v>
      </c>
      <c r="W8" s="1051" t="s">
        <v>28</v>
      </c>
      <c r="X8" s="1052" t="s">
        <v>29</v>
      </c>
      <c r="Y8" s="1051" t="s">
        <v>7</v>
      </c>
      <c r="Z8" s="1051" t="s">
        <v>8</v>
      </c>
      <c r="AA8" s="1052" t="s">
        <v>9</v>
      </c>
      <c r="AB8" s="1051" t="s">
        <v>10</v>
      </c>
      <c r="AC8" s="1051" t="s">
        <v>11</v>
      </c>
      <c r="AD8" s="1051" t="s">
        <v>28</v>
      </c>
      <c r="AE8" s="1052" t="s">
        <v>29</v>
      </c>
      <c r="AF8" s="1053"/>
      <c r="AG8" s="1270"/>
    </row>
    <row r="9" spans="1:33" ht="37.200000000000003" x14ac:dyDescent="0.6">
      <c r="A9" s="1054" t="str">
        <f>+[1]ระบบการควบคุมฯ!590:590</f>
        <v>ง</v>
      </c>
      <c r="B9" s="1055" t="str">
        <f>[3]ระบบการควบคุมฯ!B112</f>
        <v>แผนงานพื้นฐานด้านการพัฒนาและเสริมสร้างศักยภาพทรัพยากรมนุษย์</v>
      </c>
      <c r="C9" s="162"/>
      <c r="D9" s="163">
        <f>+D48</f>
        <v>0</v>
      </c>
      <c r="E9" s="163">
        <f t="shared" ref="E9:AE9" si="0">+E48</f>
        <v>0</v>
      </c>
      <c r="F9" s="163">
        <f t="shared" si="0"/>
        <v>0</v>
      </c>
      <c r="G9" s="163">
        <f t="shared" si="0"/>
        <v>0</v>
      </c>
      <c r="H9" s="163">
        <f t="shared" si="0"/>
        <v>0</v>
      </c>
      <c r="I9" s="163">
        <f t="shared" si="0"/>
        <v>0</v>
      </c>
      <c r="J9" s="163">
        <f t="shared" si="0"/>
        <v>0</v>
      </c>
      <c r="K9" s="163">
        <f t="shared" si="0"/>
        <v>1300000</v>
      </c>
      <c r="L9" s="163">
        <f t="shared" si="0"/>
        <v>700000</v>
      </c>
      <c r="M9" s="163">
        <f t="shared" si="0"/>
        <v>2000000</v>
      </c>
      <c r="N9" s="163">
        <f t="shared" si="0"/>
        <v>0</v>
      </c>
      <c r="O9" s="163">
        <f t="shared" si="0"/>
        <v>0</v>
      </c>
      <c r="P9" s="163">
        <f t="shared" si="0"/>
        <v>212877.35</v>
      </c>
      <c r="Q9" s="163">
        <f t="shared" si="0"/>
        <v>1787122.65</v>
      </c>
      <c r="R9" s="163">
        <f t="shared" si="0"/>
        <v>25950</v>
      </c>
      <c r="S9" s="163">
        <f t="shared" si="0"/>
        <v>0</v>
      </c>
      <c r="T9" s="163">
        <f t="shared" si="0"/>
        <v>25950</v>
      </c>
      <c r="U9" s="163">
        <f t="shared" si="0"/>
        <v>0</v>
      </c>
      <c r="V9" s="163">
        <f t="shared" si="0"/>
        <v>0</v>
      </c>
      <c r="W9" s="163">
        <f t="shared" si="0"/>
        <v>0</v>
      </c>
      <c r="X9" s="163">
        <f t="shared" si="0"/>
        <v>0</v>
      </c>
      <c r="Y9" s="163">
        <f t="shared" si="0"/>
        <v>1325950</v>
      </c>
      <c r="Z9" s="163">
        <f t="shared" si="0"/>
        <v>700000</v>
      </c>
      <c r="AA9" s="163">
        <f t="shared" si="0"/>
        <v>2025950</v>
      </c>
      <c r="AB9" s="163">
        <f t="shared" si="0"/>
        <v>0</v>
      </c>
      <c r="AC9" s="163">
        <f t="shared" si="0"/>
        <v>0</v>
      </c>
      <c r="AD9" s="163">
        <f t="shared" si="0"/>
        <v>212877.35</v>
      </c>
      <c r="AE9" s="163">
        <f t="shared" si="0"/>
        <v>1813072.65</v>
      </c>
      <c r="AF9" s="163"/>
      <c r="AG9" s="1056"/>
    </row>
    <row r="10" spans="1:33" ht="70.8" hidden="1" customHeight="1" x14ac:dyDescent="0.6">
      <c r="A10" s="1057"/>
      <c r="B10" s="1058" t="str">
        <f>[1]ระบบการควบคุมฯ!B591</f>
        <v xml:space="preserve"> งบดำเนินงาน 69112xx</v>
      </c>
      <c r="C10" s="165">
        <f>[3]ระบบการควบคุมฯ!C115</f>
        <v>0</v>
      </c>
      <c r="D10" s="166">
        <f>+D48</f>
        <v>0</v>
      </c>
      <c r="E10" s="166">
        <f t="shared" ref="E10:AE10" si="1">+E48</f>
        <v>0</v>
      </c>
      <c r="F10" s="166">
        <f t="shared" si="1"/>
        <v>0</v>
      </c>
      <c r="G10" s="166">
        <f t="shared" si="1"/>
        <v>0</v>
      </c>
      <c r="H10" s="166">
        <f t="shared" si="1"/>
        <v>0</v>
      </c>
      <c r="I10" s="166">
        <f t="shared" si="1"/>
        <v>0</v>
      </c>
      <c r="J10" s="166">
        <f t="shared" si="1"/>
        <v>0</v>
      </c>
      <c r="K10" s="166">
        <f t="shared" si="1"/>
        <v>1300000</v>
      </c>
      <c r="L10" s="166">
        <f t="shared" si="1"/>
        <v>700000</v>
      </c>
      <c r="M10" s="166">
        <f t="shared" si="1"/>
        <v>2000000</v>
      </c>
      <c r="N10" s="166">
        <f t="shared" si="1"/>
        <v>0</v>
      </c>
      <c r="O10" s="166">
        <f t="shared" si="1"/>
        <v>0</v>
      </c>
      <c r="P10" s="166">
        <f t="shared" si="1"/>
        <v>212877.35</v>
      </c>
      <c r="Q10" s="166">
        <f t="shared" si="1"/>
        <v>1787122.65</v>
      </c>
      <c r="R10" s="166">
        <f t="shared" si="1"/>
        <v>25950</v>
      </c>
      <c r="S10" s="166">
        <f t="shared" si="1"/>
        <v>0</v>
      </c>
      <c r="T10" s="166">
        <f t="shared" si="1"/>
        <v>25950</v>
      </c>
      <c r="U10" s="166">
        <f t="shared" si="1"/>
        <v>0</v>
      </c>
      <c r="V10" s="166">
        <f t="shared" si="1"/>
        <v>0</v>
      </c>
      <c r="W10" s="166">
        <f t="shared" si="1"/>
        <v>0</v>
      </c>
      <c r="X10" s="166">
        <f t="shared" si="1"/>
        <v>0</v>
      </c>
      <c r="Y10" s="166">
        <f t="shared" si="1"/>
        <v>1325950</v>
      </c>
      <c r="Z10" s="166">
        <f t="shared" si="1"/>
        <v>700000</v>
      </c>
      <c r="AA10" s="166">
        <f t="shared" si="1"/>
        <v>2025950</v>
      </c>
      <c r="AB10" s="166">
        <f t="shared" si="1"/>
        <v>0</v>
      </c>
      <c r="AC10" s="166">
        <f t="shared" si="1"/>
        <v>0</v>
      </c>
      <c r="AD10" s="166">
        <f t="shared" si="1"/>
        <v>212877.35</v>
      </c>
      <c r="AE10" s="166">
        <f t="shared" si="1"/>
        <v>1813072.65</v>
      </c>
      <c r="AF10" s="166"/>
      <c r="AG10" s="97"/>
    </row>
    <row r="11" spans="1:33" ht="39" hidden="1" customHeight="1" x14ac:dyDescent="0.6">
      <c r="A11" s="1059">
        <v>1</v>
      </c>
      <c r="B11" s="1060" t="str">
        <f>[3]ระบบการควบคุมฯ!B116</f>
        <v xml:space="preserve">งบประจำเพื่อการบริหารสำนักงาน </v>
      </c>
      <c r="C11" s="1061">
        <f>SUM(C13:C22)</f>
        <v>0</v>
      </c>
      <c r="D11" s="1062">
        <f>SUM(D12:D24)</f>
        <v>0</v>
      </c>
      <c r="E11" s="1062">
        <f t="shared" ref="E11:J11" si="2">SUM(E12:E24)</f>
        <v>0</v>
      </c>
      <c r="F11" s="1062">
        <f t="shared" si="2"/>
        <v>0</v>
      </c>
      <c r="G11" s="1062">
        <f t="shared" si="2"/>
        <v>0</v>
      </c>
      <c r="H11" s="1062">
        <f t="shared" si="2"/>
        <v>0</v>
      </c>
      <c r="I11" s="1062">
        <f t="shared" si="2"/>
        <v>0</v>
      </c>
      <c r="J11" s="1062">
        <f t="shared" si="2"/>
        <v>0</v>
      </c>
      <c r="K11" s="1062"/>
      <c r="L11" s="1062"/>
      <c r="M11" s="1062"/>
      <c r="N11" s="1062"/>
      <c r="O11" s="1062"/>
      <c r="P11" s="1062"/>
      <c r="Q11" s="1062"/>
      <c r="R11" s="1062"/>
      <c r="S11" s="1062"/>
      <c r="T11" s="1062"/>
      <c r="U11" s="1062"/>
      <c r="V11" s="1062"/>
      <c r="W11" s="1062"/>
      <c r="X11" s="1062"/>
      <c r="Y11" s="1062"/>
      <c r="Z11" s="1062"/>
      <c r="AA11" s="1062"/>
      <c r="AB11" s="1062"/>
      <c r="AC11" s="1062"/>
      <c r="AD11" s="1062"/>
      <c r="AE11" s="1062"/>
      <c r="AF11" s="1062"/>
      <c r="AG11" s="1063" t="s">
        <v>14</v>
      </c>
    </row>
    <row r="12" spans="1:33" ht="42" hidden="1" customHeight="1" x14ac:dyDescent="0.6">
      <c r="A12" s="204"/>
      <c r="B12" s="106" t="str">
        <f>[3]ระบบการควบคุมฯ!B117</f>
        <v>ค่าใช้จ่ายในการบริหารสำนักงาน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1 จำนวนเงิน 2,000,000 บาท</v>
      </c>
      <c r="C12" s="105" t="str">
        <f>[3]ระบบการควบคุมฯ!C117</f>
        <v xml:space="preserve">ศธ04002/ว4623 ลว.28 ต.ค.64 โอนครั้งที่ 10 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67"/>
    </row>
    <row r="13" spans="1:33" ht="55.95" hidden="1" customHeight="1" x14ac:dyDescent="0.6">
      <c r="A13" s="171" t="str">
        <f>+[3]ระบบการควบคุมฯ!A118</f>
        <v>(1</v>
      </c>
      <c r="B13" s="99" t="str">
        <f>[3]ระบบการควบคุมฯ!B118</f>
        <v xml:space="preserve">ค้าจ้างเหมาบริการ ลูกจ้างสพป.ปท.2 </v>
      </c>
      <c r="C13" s="170">
        <f>+[2]ระบบการควบคุมฯ!C254</f>
        <v>0</v>
      </c>
      <c r="D13" s="168">
        <f>+[2]ระบบการควบคุมฯ!E254</f>
        <v>0</v>
      </c>
      <c r="E13" s="168"/>
      <c r="F13" s="168">
        <f>+D13+E13</f>
        <v>0</v>
      </c>
      <c r="G13" s="168">
        <f>+[2]ระบบการควบคุมฯ!G254+[2]ระบบการควบคุมฯ!H254</f>
        <v>0</v>
      </c>
      <c r="H13" s="168">
        <f>+[2]ระบบการควบคุมฯ!I254+[2]ระบบการควบคุมฯ!J254</f>
        <v>0</v>
      </c>
      <c r="I13" s="168">
        <f>+[2]ระบบการควบคุมฯ!K254+[2]ระบบการควบคุมฯ!L254</f>
        <v>0</v>
      </c>
      <c r="J13" s="168">
        <f>+F13-G13-H13-I13</f>
        <v>0</v>
      </c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98"/>
    </row>
    <row r="14" spans="1:33" s="13" customFormat="1" ht="21" hidden="1" customHeight="1" x14ac:dyDescent="0.6">
      <c r="A14" s="171"/>
      <c r="B14" s="99" t="str">
        <f>[3]ระบบการควบคุมฯ!B119</f>
        <v>15000x5คนx6 เดือน/9000x1คนx6 เดือน</v>
      </c>
      <c r="C14" s="170">
        <f>[3]ระบบการควบคุมฯ!F119</f>
        <v>0</v>
      </c>
      <c r="D14" s="168">
        <f>[3]ระบบการควบคุมฯ!F119</f>
        <v>0</v>
      </c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98"/>
    </row>
    <row r="15" spans="1:33" s="13" customFormat="1" ht="21" hidden="1" customHeight="1" x14ac:dyDescent="0.6">
      <c r="A15" s="171" t="str">
        <f>+[3]ระบบการควบคุมฯ!A120</f>
        <v>(2</v>
      </c>
      <c r="B15" s="99" t="str">
        <f>[3]ระบบการควบคุมฯ!B120</f>
        <v xml:space="preserve">ค่าใช้จ่ายในการประชุมราชการ ค่าตอบแทนบุคคล </v>
      </c>
      <c r="C15" s="170">
        <f>+[2]ระบบการควบคุมฯ!C256</f>
        <v>0</v>
      </c>
      <c r="D15" s="168">
        <f>+[2]ระบบการควบคุมฯ!E256</f>
        <v>0</v>
      </c>
      <c r="E15" s="168"/>
      <c r="F15" s="168">
        <f>+D15+E15</f>
        <v>0</v>
      </c>
      <c r="G15" s="168">
        <f>+[2]ระบบการควบคุมฯ!G256+[2]ระบบการควบคุมฯ!H256</f>
        <v>0</v>
      </c>
      <c r="H15" s="168">
        <f>+[2]ระบบการควบคุมฯ!I256+[2]ระบบการควบคุมฯ!J256</f>
        <v>0</v>
      </c>
      <c r="I15" s="168">
        <f>+[2]ระบบการควบคุมฯ!K256+[2]ระบบการควบคุมฯ!L256</f>
        <v>0</v>
      </c>
      <c r="J15" s="168">
        <f>+F15-G15-H15-I15</f>
        <v>0</v>
      </c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98"/>
    </row>
    <row r="16" spans="1:33" s="13" customFormat="1" ht="20.399999999999999" hidden="1" customHeight="1" x14ac:dyDescent="0.6">
      <c r="A16" s="171" t="str">
        <f>+[3]ระบบการควบคุมฯ!A121</f>
        <v>(3</v>
      </c>
      <c r="B16" s="99" t="str">
        <f>[3]ระบบการควบคุมฯ!B121</f>
        <v>ค่าใช้จ่ายในการเดินทางไปราชการ</v>
      </c>
      <c r="C16" s="170">
        <f>+[2]ระบบการควบคุมฯ!C257</f>
        <v>0</v>
      </c>
      <c r="D16" s="168">
        <f>+[2]ระบบการควบคุมฯ!E257</f>
        <v>0</v>
      </c>
      <c r="E16" s="168"/>
      <c r="F16" s="168">
        <f t="shared" ref="F16:F24" si="3">+D16+E16</f>
        <v>0</v>
      </c>
      <c r="G16" s="168">
        <f>+[2]ระบบการควบคุมฯ!G257+[2]ระบบการควบคุมฯ!H257</f>
        <v>0</v>
      </c>
      <c r="H16" s="168">
        <f>+[2]ระบบการควบคุมฯ!I257+[2]ระบบการควบคุมฯ!J257</f>
        <v>0</v>
      </c>
      <c r="I16" s="168">
        <f>+[2]ระบบการควบคุมฯ!K257+[2]ระบบการควบคุมฯ!L257</f>
        <v>0</v>
      </c>
      <c r="J16" s="168">
        <f>+F16-G16-H16-I16</f>
        <v>0</v>
      </c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98"/>
    </row>
    <row r="17" spans="1:33" s="13" customFormat="1" ht="20.399999999999999" hidden="1" customHeight="1" x14ac:dyDescent="0.6">
      <c r="A17" s="171" t="str">
        <f>+[3]ระบบการควบคุมฯ!A122</f>
        <v>(4</v>
      </c>
      <c r="B17" s="99" t="str">
        <f>[3]ระบบการควบคุมฯ!B122</f>
        <v xml:space="preserve">ค่าซ่อมแซมและบำรุงรักษาทรัพย์สิน </v>
      </c>
      <c r="C17" s="170">
        <f>+[2]ระบบการควบคุมฯ!C258</f>
        <v>0</v>
      </c>
      <c r="D17" s="168">
        <f>+[2]ระบบการควบคุมฯ!E258</f>
        <v>0</v>
      </c>
      <c r="E17" s="169"/>
      <c r="F17" s="168">
        <f t="shared" si="3"/>
        <v>0</v>
      </c>
      <c r="G17" s="168">
        <f>+[2]ระบบการควบคุมฯ!G258+[2]ระบบการควบคุมฯ!H258</f>
        <v>0</v>
      </c>
      <c r="H17" s="168">
        <f>+[3]ระบบการควบคุมฯ!I122+[3]ระบบการควบคุมฯ!J122</f>
        <v>0</v>
      </c>
      <c r="I17" s="168">
        <f>+[2]ระบบการควบคุมฯ!K258+[2]ระบบการควบคุมฯ!L258</f>
        <v>0</v>
      </c>
      <c r="J17" s="168">
        <f t="shared" ref="J17:J23" si="4">+F17-G17-H17-I17</f>
        <v>0</v>
      </c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00"/>
    </row>
    <row r="18" spans="1:33" s="13" customFormat="1" ht="20.399999999999999" hidden="1" customHeight="1" x14ac:dyDescent="0.6">
      <c r="A18" s="171" t="str">
        <f>+[3]ระบบการควบคุมฯ!A123</f>
        <v>(5</v>
      </c>
      <c r="B18" s="99" t="str">
        <f>[3]ระบบการควบคุมฯ!B123</f>
        <v xml:space="preserve">ค่าวัสดุสำนักงาน </v>
      </c>
      <c r="C18" s="170">
        <f>+[2]ระบบการควบคุมฯ!C259</f>
        <v>0</v>
      </c>
      <c r="D18" s="168">
        <f>+[2]ระบบการควบคุมฯ!E259</f>
        <v>0</v>
      </c>
      <c r="E18" s="169"/>
      <c r="F18" s="168">
        <f t="shared" si="3"/>
        <v>0</v>
      </c>
      <c r="G18" s="168">
        <f>+[2]ระบบการควบคุมฯ!G259+[2]ระบบการควบคุมฯ!H259</f>
        <v>0</v>
      </c>
      <c r="H18" s="168">
        <f>+[2]ระบบการควบคุมฯ!I259+[2]ระบบการควบคุมฯ!J259</f>
        <v>0</v>
      </c>
      <c r="I18" s="168">
        <f>+[2]ระบบการควบคุมฯ!K259+[2]ระบบการควบคุมฯ!L259</f>
        <v>0</v>
      </c>
      <c r="J18" s="168">
        <f t="shared" si="4"/>
        <v>0</v>
      </c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00"/>
    </row>
    <row r="19" spans="1:33" s="13" customFormat="1" ht="20.399999999999999" hidden="1" customHeight="1" x14ac:dyDescent="0.6">
      <c r="A19" s="171" t="str">
        <f>+[3]ระบบการควบคุมฯ!A124</f>
        <v>(6</v>
      </c>
      <c r="B19" s="99" t="str">
        <f>[3]ระบบการควบคุมฯ!B124</f>
        <v xml:space="preserve">ค่าน้ำมันเชื้อเพลิงและหล่อลื่น </v>
      </c>
      <c r="C19" s="170">
        <f>+[2]ระบบการควบคุมฯ!C260</f>
        <v>0</v>
      </c>
      <c r="D19" s="168">
        <f>+[2]ระบบการควบคุมฯ!E260</f>
        <v>0</v>
      </c>
      <c r="E19" s="169"/>
      <c r="F19" s="168">
        <f t="shared" si="3"/>
        <v>0</v>
      </c>
      <c r="G19" s="168">
        <f>+[2]ระบบการควบคุมฯ!G260+[2]ระบบการควบคุมฯ!H260</f>
        <v>0</v>
      </c>
      <c r="H19" s="168">
        <f>+[2]ระบบการควบคุมฯ!I260+[2]ระบบการควบคุมฯ!J260</f>
        <v>0</v>
      </c>
      <c r="I19" s="168">
        <f>+[2]ระบบการควบคุมฯ!K260+[2]ระบบการควบคุมฯ!L260</f>
        <v>0</v>
      </c>
      <c r="J19" s="168">
        <f t="shared" si="4"/>
        <v>0</v>
      </c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00"/>
    </row>
    <row r="20" spans="1:33" ht="20.399999999999999" hidden="1" customHeight="1" x14ac:dyDescent="0.6">
      <c r="A20" s="171" t="str">
        <f>+[3]ระบบการควบคุมฯ!A125</f>
        <v>(7</v>
      </c>
      <c r="B20" s="99" t="str">
        <f>[3]ระบบการควบคุมฯ!B125</f>
        <v xml:space="preserve">ค่าสาธารณูปโภค </v>
      </c>
      <c r="C20" s="170">
        <f>+[2]ระบบการควบคุมฯ!C261</f>
        <v>0</v>
      </c>
      <c r="D20" s="168">
        <f>+[2]ระบบการควบคุมฯ!E261</f>
        <v>0</v>
      </c>
      <c r="E20" s="169"/>
      <c r="F20" s="168">
        <f t="shared" si="3"/>
        <v>0</v>
      </c>
      <c r="G20" s="168">
        <f>+[2]ระบบการควบคุมฯ!G261+[2]ระบบการควบคุมฯ!H261</f>
        <v>0</v>
      </c>
      <c r="H20" s="168">
        <f>+[2]ระบบการควบคุมฯ!I260+[2]ระบบการควบคุมฯ!J260</f>
        <v>0</v>
      </c>
      <c r="I20" s="168">
        <f>+[2]ระบบการควบคุมฯ!K261+[2]ระบบการควบคุมฯ!L261</f>
        <v>0</v>
      </c>
      <c r="J20" s="168">
        <f t="shared" si="4"/>
        <v>0</v>
      </c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00"/>
    </row>
    <row r="21" spans="1:33" ht="20.399999999999999" hidden="1" customHeight="1" x14ac:dyDescent="0.6">
      <c r="A21" s="204" t="str">
        <f>+[3]ระบบการควบคุมฯ!A126</f>
        <v>(8</v>
      </c>
      <c r="B21" s="106" t="str">
        <f>[3]ระบบการควบคุมฯ!B126</f>
        <v xml:space="preserve">อื่นๆ (รายการนอกเหนือ(1-(7 และหรือถัวจ่ายให้รายการ (1 -(7 โดยเฉพาะรายการที่ (7 ) </v>
      </c>
      <c r="C21" s="170">
        <f>+[2]ระบบการควบคุมฯ!C262</f>
        <v>0</v>
      </c>
      <c r="D21" s="172">
        <f>+[2]ระบบการควบคุมฯ!E262</f>
        <v>0</v>
      </c>
      <c r="E21" s="172"/>
      <c r="F21" s="172">
        <f t="shared" si="3"/>
        <v>0</v>
      </c>
      <c r="G21" s="172">
        <f>+[2]ระบบการควบคุมฯ!G262+[2]ระบบการควบคุมฯ!H262</f>
        <v>0</v>
      </c>
      <c r="H21" s="172">
        <f>+[2]ระบบการควบคุมฯ!I262+[2]ระบบการควบคุมฯ!J262</f>
        <v>0</v>
      </c>
      <c r="I21" s="172">
        <f>+[2]ระบบการควบคุมฯ!K262+[2]ระบบการควบคุมฯ!L262</f>
        <v>0</v>
      </c>
      <c r="J21" s="172">
        <f t="shared" si="4"/>
        <v>0</v>
      </c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67" t="s">
        <v>15</v>
      </c>
    </row>
    <row r="22" spans="1:33" ht="37.200000000000003" hidden="1" customHeight="1" x14ac:dyDescent="0.6">
      <c r="A22" s="204" t="str">
        <f>+[3]ระบบการควบคุมฯ!A127</f>
        <v>(8.1</v>
      </c>
      <c r="B22" s="106" t="str">
        <f>[3]ระบบการควบคุมฯ!B127</f>
        <v>ค่าทำการนอกเวลา</v>
      </c>
      <c r="C22" s="170"/>
      <c r="D22" s="168">
        <f>+[2]ระบบการควบคุมฯ!E263</f>
        <v>0</v>
      </c>
      <c r="E22" s="172"/>
      <c r="F22" s="172">
        <f t="shared" si="3"/>
        <v>0</v>
      </c>
      <c r="G22" s="172">
        <f>+[2]ระบบการควบคุมฯ!G263+[2]ระบบการควบคุมฯ!H263</f>
        <v>0</v>
      </c>
      <c r="H22" s="172">
        <f>+[2]ระบบการควบคุมฯ!I263+[2]ระบบการควบคุมฯ!J263</f>
        <v>0</v>
      </c>
      <c r="I22" s="172">
        <f>+[2]ระบบการควบคุมฯ!K263+[2]ระบบการควบคุมฯ!L263</f>
        <v>0</v>
      </c>
      <c r="J22" s="172">
        <f t="shared" si="4"/>
        <v>0</v>
      </c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67" t="s">
        <v>15</v>
      </c>
    </row>
    <row r="23" spans="1:33" ht="20.399999999999999" hidden="1" customHeight="1" x14ac:dyDescent="0.6">
      <c r="A23" s="204" t="str">
        <f>+[2]ระบบการควบคุมฯ!A264</f>
        <v>(8.2</v>
      </c>
      <c r="B23" s="1064" t="str">
        <f>+[2]ระบบการควบคุมฯ!B264</f>
        <v>โครงการเสริมสร้างคุณธรรม จริยธรรม และธรรมาภิบาลในสถานศึกษา</v>
      </c>
      <c r="C23" s="170"/>
      <c r="D23" s="168">
        <f>+[2]ระบบการควบคุมฯ!E264</f>
        <v>0</v>
      </c>
      <c r="E23" s="172"/>
      <c r="F23" s="172">
        <f t="shared" si="3"/>
        <v>0</v>
      </c>
      <c r="G23" s="172">
        <f>+[2]ระบบการควบคุมฯ!G264+[2]ระบบการควบคุมฯ!H264</f>
        <v>0</v>
      </c>
      <c r="H23" s="172">
        <f>+[2]ระบบการควบคุมฯ!I264+[2]ระบบการควบคุมฯ!J264</f>
        <v>0</v>
      </c>
      <c r="I23" s="172">
        <f>+[2]ระบบการควบคุมฯ!K264+[2]ระบบการควบคุมฯ!L264</f>
        <v>0</v>
      </c>
      <c r="J23" s="172">
        <f t="shared" si="4"/>
        <v>0</v>
      </c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67" t="s">
        <v>16</v>
      </c>
    </row>
    <row r="24" spans="1:33" ht="37.200000000000003" hidden="1" customHeight="1" x14ac:dyDescent="0.6">
      <c r="A24" s="204" t="str">
        <f>+[2]ระบบการควบคุมฯ!A253</f>
        <v>1.1.1.2</v>
      </c>
      <c r="B24" s="106" t="str">
        <f>+[2]ระบบการควบคุมฯ!B253</f>
        <v>ค่าใช้จ่ายในการบริหารสำนักงาน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3 จำนวนเงิน 500,000 บาท</v>
      </c>
      <c r="C24" s="170">
        <f>+[2]ระบบการควบคุมฯ!F253</f>
        <v>0</v>
      </c>
      <c r="D24" s="172">
        <f>+[2]ระบบการควบคุมฯ!E253</f>
        <v>0</v>
      </c>
      <c r="E24" s="232">
        <f>+[2]ระบบการควบคุมฯ!H253</f>
        <v>0</v>
      </c>
      <c r="F24" s="172">
        <f t="shared" si="3"/>
        <v>0</v>
      </c>
      <c r="G24" s="232">
        <f>+[2]ระบบการควบคุมฯ!G253+[2]ระบบการควบคุมฯ!H253</f>
        <v>0</v>
      </c>
      <c r="H24" s="232">
        <f>+[2]ระบบการควบคุมฯ!I253+[2]ระบบการควบคุมฯ!J253</f>
        <v>0</v>
      </c>
      <c r="I24" s="232">
        <f>+[2]ระบบการควบคุมฯ!K253+[2]ระบบการควบคุมฯ!L253</f>
        <v>0</v>
      </c>
      <c r="J24" s="172">
        <f>+F24-G24-H24-I24</f>
        <v>0</v>
      </c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67" t="s">
        <v>15</v>
      </c>
    </row>
    <row r="25" spans="1:33" ht="55.95" hidden="1" customHeight="1" x14ac:dyDescent="0.6">
      <c r="A25" s="204"/>
      <c r="B25" s="106"/>
      <c r="C25" s="170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67"/>
    </row>
    <row r="26" spans="1:33" ht="20.399999999999999" hidden="1" customHeight="1" x14ac:dyDescent="0.6">
      <c r="A26" s="173">
        <v>2</v>
      </c>
      <c r="B26" s="101" t="str">
        <f>[3]ระบบการควบคุมฯ!B129</f>
        <v>งบพัฒนาเพื่อพัฒนาคุณภาพการศึกษา 1,400,000 บาท</v>
      </c>
      <c r="C26" s="192" t="str">
        <f>[3]ระบบการควบคุมฯ!C129</f>
        <v xml:space="preserve">ศธ04002/ว4623 ลว.28 ต.ค.64 โอนครั้งที่ 10 </v>
      </c>
      <c r="D26" s="1065">
        <f>+D27+D38</f>
        <v>0</v>
      </c>
      <c r="E26" s="1065">
        <f t="shared" ref="E26:J26" si="5">+E27+E38</f>
        <v>0</v>
      </c>
      <c r="F26" s="1065">
        <f t="shared" si="5"/>
        <v>0</v>
      </c>
      <c r="G26" s="1065">
        <f t="shared" si="5"/>
        <v>0</v>
      </c>
      <c r="H26" s="1065">
        <f t="shared" si="5"/>
        <v>0</v>
      </c>
      <c r="I26" s="1065">
        <f t="shared" si="5"/>
        <v>0</v>
      </c>
      <c r="J26" s="1065">
        <f t="shared" si="5"/>
        <v>0</v>
      </c>
      <c r="K26" s="1065"/>
      <c r="L26" s="1065"/>
      <c r="M26" s="1065"/>
      <c r="N26" s="1065"/>
      <c r="O26" s="1065"/>
      <c r="P26" s="1065"/>
      <c r="Q26" s="1065"/>
      <c r="R26" s="1065"/>
      <c r="S26" s="1065"/>
      <c r="T26" s="1065"/>
      <c r="U26" s="1065"/>
      <c r="V26" s="1065"/>
      <c r="W26" s="1065"/>
      <c r="X26" s="1065"/>
      <c r="Y26" s="1065"/>
      <c r="Z26" s="1065"/>
      <c r="AA26" s="1065"/>
      <c r="AB26" s="1065"/>
      <c r="AC26" s="1065"/>
      <c r="AD26" s="1065"/>
      <c r="AE26" s="1065"/>
      <c r="AF26" s="1065"/>
      <c r="AG26" s="1065">
        <f>+AG27</f>
        <v>0</v>
      </c>
    </row>
    <row r="27" spans="1:33" ht="31.2" hidden="1" customHeight="1" x14ac:dyDescent="0.6">
      <c r="A27" s="176">
        <v>2.1</v>
      </c>
      <c r="B27" s="102" t="str">
        <f>[3]ระบบการควบคุมฯ!B130</f>
        <v>งบกลยุทธ์ ของสพป.ปท.2 900,000 บาท</v>
      </c>
      <c r="C27" s="102" t="str">
        <f>+[2]ระบบการควบคุมฯ!C266</f>
        <v>20004 35000100 200000</v>
      </c>
      <c r="D27" s="1066"/>
      <c r="E27" s="177">
        <f>SUM(E28:E37)</f>
        <v>0</v>
      </c>
      <c r="F27" s="177">
        <f>+E27+D27</f>
        <v>0</v>
      </c>
      <c r="G27" s="177">
        <f>SUM(G28:G33)</f>
        <v>0</v>
      </c>
      <c r="H27" s="177">
        <f>SUM(H28:H33)</f>
        <v>0</v>
      </c>
      <c r="I27" s="177">
        <f>SUM(I28:I33)</f>
        <v>0</v>
      </c>
      <c r="J27" s="177">
        <f>SUM(J28:J33)</f>
        <v>0</v>
      </c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03"/>
    </row>
    <row r="28" spans="1:33" ht="20.399999999999999" hidden="1" customHeight="1" x14ac:dyDescent="0.6">
      <c r="A28" s="178" t="s">
        <v>30</v>
      </c>
      <c r="B28" s="99" t="str">
        <f>[3]ระบบการควบคุมฯ!B131</f>
        <v xml:space="preserve">โครงการพัฒนาคุณภาพงานวิชาการ สู่ 4 smart </v>
      </c>
      <c r="C28" s="170"/>
      <c r="D28" s="179"/>
      <c r="E28" s="180">
        <f>+[2]ระบบการควบคุมฯ!E267</f>
        <v>0</v>
      </c>
      <c r="F28" s="168">
        <f>+E28+D28</f>
        <v>0</v>
      </c>
      <c r="G28" s="180">
        <f>+[2]ระบบการควบคุมฯ!G267+[2]ระบบการควบคุมฯ!H267</f>
        <v>0</v>
      </c>
      <c r="H28" s="180">
        <f>+[2]ระบบการควบคุมฯ!I267+[2]ระบบการควบคุมฯ!J267</f>
        <v>0</v>
      </c>
      <c r="I28" s="180">
        <f>+[2]ระบบการควบคุมฯ!K267+[2]ระบบการควบคุมฯ!L267</f>
        <v>0</v>
      </c>
      <c r="J28" s="180">
        <f t="shared" ref="J28:J33" si="6">+F28-G28-H28-I28</f>
        <v>0</v>
      </c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04" t="s">
        <v>13</v>
      </c>
    </row>
    <row r="29" spans="1:33" ht="55.95" hidden="1" customHeight="1" x14ac:dyDescent="0.6">
      <c r="A29" s="178" t="s">
        <v>31</v>
      </c>
      <c r="B29" s="99" t="str">
        <f>[3]ระบบการควบคุมฯ!B132</f>
        <v xml:space="preserve">โครงการนิเทศการศึกษาวิถีใหม่ วิถีคุณภาพ </v>
      </c>
      <c r="C29" s="170"/>
      <c r="D29" s="179"/>
      <c r="E29" s="180">
        <f>+[2]ระบบการควบคุมฯ!E268</f>
        <v>0</v>
      </c>
      <c r="F29" s="168">
        <f t="shared" ref="F29:F37" si="7">+E29+D29</f>
        <v>0</v>
      </c>
      <c r="G29" s="180">
        <f>+[2]ระบบการควบคุมฯ!G268+[2]ระบบการควบคุมฯ!H268</f>
        <v>0</v>
      </c>
      <c r="H29" s="180">
        <f>+[2]ระบบการควบคุมฯ!I268+[2]ระบบการควบคุมฯ!J268</f>
        <v>0</v>
      </c>
      <c r="I29" s="180">
        <f>+[2]ระบบการควบคุมฯ!K268+[2]ระบบการควบคุมฯ!L268</f>
        <v>0</v>
      </c>
      <c r="J29" s="180">
        <f t="shared" si="6"/>
        <v>0</v>
      </c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04" t="s">
        <v>13</v>
      </c>
    </row>
    <row r="30" spans="1:33" ht="55.95" hidden="1" customHeight="1" x14ac:dyDescent="0.6">
      <c r="A30" s="178" t="s">
        <v>32</v>
      </c>
      <c r="B30" s="105" t="str">
        <f>[3]ระบบการควบคุมฯ!B133</f>
        <v xml:space="preserve">โครงการพัฒนาภาคีเครือข่ายการบริหารจัดกการการศึกษา </v>
      </c>
      <c r="C30" s="170"/>
      <c r="D30" s="179"/>
      <c r="E30" s="180">
        <f>+[2]ระบบการควบคุมฯ!E269</f>
        <v>0</v>
      </c>
      <c r="F30" s="168">
        <f t="shared" si="7"/>
        <v>0</v>
      </c>
      <c r="G30" s="180">
        <f>+[2]ระบบการควบคุมฯ!G269+[2]ระบบการควบคุมฯ!H269</f>
        <v>0</v>
      </c>
      <c r="H30" s="180">
        <f>+[2]ระบบการควบคุมฯ!I269+[2]ระบบการควบคุมฯ!J269</f>
        <v>0</v>
      </c>
      <c r="I30" s="180">
        <f>+[2]ระบบการควบคุมฯ!K269+[2]ระบบการควบคุมฯ!L269</f>
        <v>0</v>
      </c>
      <c r="J30" s="180">
        <f t="shared" si="6"/>
        <v>0</v>
      </c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04" t="s">
        <v>13</v>
      </c>
    </row>
    <row r="31" spans="1:33" ht="17.25" hidden="1" customHeight="1" x14ac:dyDescent="0.6">
      <c r="A31" s="178" t="s">
        <v>33</v>
      </c>
      <c r="B31" s="99" t="str">
        <f>[3]ระบบการควบคุมฯ!B134</f>
        <v xml:space="preserve">โครงการพัฒนาระบบบริหารจัดการประชากรวัยเรียน </v>
      </c>
      <c r="C31" s="170"/>
      <c r="D31" s="179"/>
      <c r="E31" s="180">
        <f>+[2]ระบบการควบคุมฯ!E270</f>
        <v>0</v>
      </c>
      <c r="F31" s="168">
        <f t="shared" si="7"/>
        <v>0</v>
      </c>
      <c r="G31" s="180">
        <f>+[2]ระบบการควบคุมฯ!G270+[2]ระบบการควบคุมฯ!H270</f>
        <v>0</v>
      </c>
      <c r="H31" s="180">
        <f>+[2]ระบบการควบคุมฯ!I270+[2]ระบบการควบคุมฯ!J270</f>
        <v>0</v>
      </c>
      <c r="I31" s="180">
        <f>+[2]ระบบการควบคุมฯ!K270+[2]ระบบการควบคุมฯ!L270</f>
        <v>0</v>
      </c>
      <c r="J31" s="180">
        <f t="shared" si="6"/>
        <v>0</v>
      </c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04" t="s">
        <v>12</v>
      </c>
    </row>
    <row r="32" spans="1:33" ht="21" hidden="1" customHeight="1" x14ac:dyDescent="0.6">
      <c r="A32" s="181" t="s">
        <v>34</v>
      </c>
      <c r="B32" s="106" t="str">
        <f>[3]ระบบการควบคุมฯ!B135</f>
        <v xml:space="preserve">โครงการระบบติดตามการปฏิบัติงานเพื่อการบริหารงานขององค์กร </v>
      </c>
      <c r="C32" s="170"/>
      <c r="D32" s="182"/>
      <c r="E32" s="183">
        <f>+[2]ระบบการควบคุมฯ!E271</f>
        <v>0</v>
      </c>
      <c r="F32" s="172">
        <f t="shared" si="7"/>
        <v>0</v>
      </c>
      <c r="G32" s="183">
        <f>+[2]ระบบการควบคุมฯ!G271+[2]ระบบการควบคุมฯ!H271</f>
        <v>0</v>
      </c>
      <c r="H32" s="183">
        <f>+[2]ระบบการควบคุมฯ!I271+[2]ระบบการควบคุมฯ!J271</f>
        <v>0</v>
      </c>
      <c r="I32" s="183">
        <f>+[2]ระบบการควบคุมฯ!K271+[2]ระบบการควบคุมฯ!L271</f>
        <v>0</v>
      </c>
      <c r="J32" s="183">
        <f t="shared" si="6"/>
        <v>0</v>
      </c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44" t="s">
        <v>16</v>
      </c>
    </row>
    <row r="33" spans="1:33" ht="21.6" hidden="1" customHeight="1" x14ac:dyDescent="0.6">
      <c r="A33" s="178" t="s">
        <v>35</v>
      </c>
      <c r="B33" s="105" t="str">
        <f>[3]ระบบการควบคุมฯ!B136</f>
        <v>โครงการเสริมสร้างศักยภาพทรัพยากรบุคคลให้มีทักษะที่จำเป็นในศตวรรษที่ 21</v>
      </c>
      <c r="C33" s="170"/>
      <c r="D33" s="184"/>
      <c r="E33" s="180">
        <f>+[2]ระบบการควบคุมฯ!E272</f>
        <v>0</v>
      </c>
      <c r="F33" s="168">
        <f t="shared" si="7"/>
        <v>0</v>
      </c>
      <c r="G33" s="180">
        <f>+[2]ระบบการควบคุมฯ!G272+[2]ระบบการควบคุมฯ!H272</f>
        <v>0</v>
      </c>
      <c r="H33" s="180">
        <f>+[2]ระบบการควบคุมฯ!I272+[2]ระบบการควบคุมฯ!J272</f>
        <v>0</v>
      </c>
      <c r="I33" s="180">
        <f>+[2]ระบบการควบคุมฯ!K272+[2]ระบบการควบคุมฯ!L272</f>
        <v>0</v>
      </c>
      <c r="J33" s="180">
        <f t="shared" si="6"/>
        <v>0</v>
      </c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04" t="s">
        <v>17</v>
      </c>
    </row>
    <row r="34" spans="1:33" ht="21" hidden="1" customHeight="1" x14ac:dyDescent="0.6">
      <c r="A34" s="178"/>
      <c r="B34" s="170">
        <f>[3]ระบบการควบคุมฯ!B137</f>
        <v>0</v>
      </c>
      <c r="C34" s="170">
        <f>[3]ระบบการควบคุมฯ!C137</f>
        <v>0</v>
      </c>
      <c r="D34" s="180">
        <f>[3]ระบบการควบคุมฯ!F137</f>
        <v>0</v>
      </c>
      <c r="E34" s="180"/>
      <c r="F34" s="168">
        <f t="shared" si="7"/>
        <v>0</v>
      </c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07"/>
    </row>
    <row r="35" spans="1:33" s="13" customFormat="1" ht="37.950000000000003" hidden="1" customHeight="1" x14ac:dyDescent="0.6">
      <c r="A35" s="178"/>
      <c r="B35" s="170">
        <f>[3]ระบบการควบคุมฯ!B138</f>
        <v>0</v>
      </c>
      <c r="C35" s="170">
        <f>[3]ระบบการควบคุมฯ!C138</f>
        <v>0</v>
      </c>
      <c r="D35" s="180">
        <f>[3]ระบบการควบคุมฯ!F138</f>
        <v>0</v>
      </c>
      <c r="E35" s="180"/>
      <c r="F35" s="168">
        <f t="shared" si="7"/>
        <v>0</v>
      </c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07"/>
    </row>
    <row r="36" spans="1:33" s="13" customFormat="1" ht="21" hidden="1" customHeight="1" x14ac:dyDescent="0.6">
      <c r="A36" s="178"/>
      <c r="B36" s="170">
        <f>[3]ระบบการควบคุมฯ!B139</f>
        <v>0</v>
      </c>
      <c r="C36" s="170">
        <f>[3]ระบบการควบคุมฯ!C139</f>
        <v>0</v>
      </c>
      <c r="D36" s="180">
        <f>[3]ระบบการควบคุมฯ!F139</f>
        <v>0</v>
      </c>
      <c r="E36" s="180"/>
      <c r="F36" s="168">
        <f t="shared" si="7"/>
        <v>0</v>
      </c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07"/>
    </row>
    <row r="37" spans="1:33" s="13" customFormat="1" ht="21" hidden="1" customHeight="1" x14ac:dyDescent="0.6">
      <c r="A37" s="178"/>
      <c r="B37" s="108"/>
      <c r="C37" s="108"/>
      <c r="D37" s="180"/>
      <c r="E37" s="180"/>
      <c r="F37" s="168">
        <f t="shared" si="7"/>
        <v>0</v>
      </c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07"/>
    </row>
    <row r="38" spans="1:33" ht="20.399999999999999" hidden="1" customHeight="1" x14ac:dyDescent="0.6">
      <c r="A38" s="1067">
        <v>2.2000000000000002</v>
      </c>
      <c r="B38" s="1068" t="str">
        <f>+[3]ระบบการควบคุมฯ!B140</f>
        <v>งบเพิ่มประสิทธิผลกลยุทธ์ของ สพฐ.</v>
      </c>
      <c r="C38" s="1069" t="str">
        <f>+[3]ระบบการควบคุมฯ!C140</f>
        <v xml:space="preserve">ศธ04002/ว4623 ลว.28 ต.ค.64 โอนครั้งที่ 10 </v>
      </c>
      <c r="D38" s="177"/>
      <c r="E38" s="177">
        <f>SUM(E39:E47)</f>
        <v>0</v>
      </c>
      <c r="F38" s="177">
        <f>SUM(F39:F47)</f>
        <v>0</v>
      </c>
      <c r="G38" s="177">
        <f>SUM(G39:G47)</f>
        <v>0</v>
      </c>
      <c r="H38" s="177">
        <f>SUM(H39:H47)</f>
        <v>0</v>
      </c>
      <c r="I38" s="177">
        <f>SUM(I39:I47)</f>
        <v>0</v>
      </c>
      <c r="J38" s="177">
        <f>SUM(J39:J46)</f>
        <v>0</v>
      </c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03"/>
    </row>
    <row r="39" spans="1:33" ht="31.2" hidden="1" customHeight="1" x14ac:dyDescent="0.6">
      <c r="A39" s="171" t="s">
        <v>45</v>
      </c>
      <c r="B39" s="1070" t="s">
        <v>56</v>
      </c>
      <c r="C39" s="202">
        <f>+[3]ระบบการควบคุมฯ!C141</f>
        <v>0</v>
      </c>
      <c r="D39" s="168"/>
      <c r="E39" s="168">
        <f>+[2]ระบบการควบคุมฯ!E277</f>
        <v>0</v>
      </c>
      <c r="F39" s="168">
        <f t="shared" ref="F39:F47" si="8">+E39+D39</f>
        <v>0</v>
      </c>
      <c r="G39" s="168">
        <f>+[2]ระบบการควบคุมฯ!G277+[2]ระบบการควบคุมฯ!H277</f>
        <v>0</v>
      </c>
      <c r="H39" s="168">
        <f>+[2]ระบบการควบคุมฯ!I277+[2]ระบบการควบคุมฯ!J277</f>
        <v>0</v>
      </c>
      <c r="I39" s="168">
        <f>+[2]ระบบการควบคุมฯ!K277+[2]ระบบการควบคุมฯ!L277</f>
        <v>0</v>
      </c>
      <c r="J39" s="168">
        <f t="shared" ref="J39:J47" si="9">+F39-G39-H39-I39</f>
        <v>0</v>
      </c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203" t="s">
        <v>14</v>
      </c>
    </row>
    <row r="40" spans="1:33" ht="74.400000000000006" hidden="1" customHeight="1" x14ac:dyDescent="0.6">
      <c r="A40" s="204" t="s">
        <v>46</v>
      </c>
      <c r="B40" s="201" t="str">
        <f>+[3]ระบบการควบคุมฯ!B142</f>
        <v>โครงการสพป.ปท. 2: องค์กรคุณธรรมต้นแบบในวิถึชีวิตใหม่(New Normal)</v>
      </c>
      <c r="C40" s="1071" t="str">
        <f>+[3]ระบบการควบคุมฯ!C142</f>
        <v>บันทึกกลุ่มนิเทศติดตามและประเมินผลฯ ลว. 6 ม.ค.65</v>
      </c>
      <c r="D40" s="172"/>
      <c r="E40" s="172">
        <f>+[2]ระบบการควบคุมฯ!E278</f>
        <v>0</v>
      </c>
      <c r="F40" s="172">
        <f t="shared" si="8"/>
        <v>0</v>
      </c>
      <c r="G40" s="172">
        <f>+[2]ระบบการควบคุมฯ!G278+[2]ระบบการควบคุมฯ!H278</f>
        <v>0</v>
      </c>
      <c r="H40" s="172">
        <f>+[2]ระบบการควบคุมฯ!I278+[2]ระบบการควบคุมฯ!J278</f>
        <v>0</v>
      </c>
      <c r="I40" s="172">
        <f>+[2]ระบบการควบคุมฯ!K278+[2]ระบบการควบคุมฯ!L278</f>
        <v>0</v>
      </c>
      <c r="J40" s="172">
        <f t="shared" si="9"/>
        <v>0</v>
      </c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50" t="s">
        <v>13</v>
      </c>
    </row>
    <row r="41" spans="1:33" ht="55.95" hidden="1" customHeight="1" x14ac:dyDescent="0.6">
      <c r="A41" s="204" t="s">
        <v>47</v>
      </c>
      <c r="B41" s="201" t="str">
        <f>+[2]ระบบการควบคุมฯ!B279</f>
        <v>ซ่อมแซมครุภัณฑ์</v>
      </c>
      <c r="C41" s="1071" t="str">
        <f>+[2]ระบบการควบคุมฯ!C279</f>
        <v>ยืมงบเพิ่มประสิทธิผลกลยุทธ์สพฐ.บท.17มี.ค.65</v>
      </c>
      <c r="D41" s="172"/>
      <c r="E41" s="172">
        <f>+[2]ระบบการควบคุมฯ!E279</f>
        <v>0</v>
      </c>
      <c r="F41" s="172">
        <f t="shared" si="8"/>
        <v>0</v>
      </c>
      <c r="G41" s="172">
        <f>+[2]ระบบการควบคุมฯ!G279+[2]ระบบการควบคุมฯ!H279</f>
        <v>0</v>
      </c>
      <c r="H41" s="172">
        <f>+[2]ระบบการควบคุมฯ!I279+[2]ระบบการควบคุมฯ!J279</f>
        <v>0</v>
      </c>
      <c r="I41" s="172">
        <f>+[2]ระบบการควบคุมฯ!K279+[2]ระบบการควบคุมฯ!L279</f>
        <v>0</v>
      </c>
      <c r="J41" s="172">
        <f t="shared" si="9"/>
        <v>0</v>
      </c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50" t="s">
        <v>14</v>
      </c>
    </row>
    <row r="42" spans="1:33" ht="74.400000000000006" hidden="1" customHeight="1" x14ac:dyDescent="0.6">
      <c r="A42" s="204" t="s">
        <v>52</v>
      </c>
      <c r="B42" s="201" t="str">
        <f>+[2]ระบบการควบคุมฯ!B280</f>
        <v xml:space="preserve">ค่าสาธารณูปโภค </v>
      </c>
      <c r="C42" s="1071" t="str">
        <f>+[2]ระบบการควบคุมฯ!C280</f>
        <v>บท.แผนลว. 30 พ.ค.65</v>
      </c>
      <c r="D42" s="172"/>
      <c r="E42" s="172">
        <f>+[2]ระบบการควบคุมฯ!E280</f>
        <v>0</v>
      </c>
      <c r="F42" s="172">
        <f t="shared" si="8"/>
        <v>0</v>
      </c>
      <c r="G42" s="172">
        <f>+[2]ระบบการควบคุมฯ!G280+[2]ระบบการควบคุมฯ!H280</f>
        <v>0</v>
      </c>
      <c r="H42" s="172">
        <f>+[2]ระบบการควบคุมฯ!I280+[2]ระบบการควบคุมฯ!J280</f>
        <v>0</v>
      </c>
      <c r="I42" s="172">
        <f>+[2]ระบบการควบคุมฯ!K280+[2]ระบบการควบคุมฯ!L280</f>
        <v>0</v>
      </c>
      <c r="J42" s="172">
        <f t="shared" si="9"/>
        <v>0</v>
      </c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50" t="s">
        <v>14</v>
      </c>
    </row>
    <row r="43" spans="1:33" ht="21.6" hidden="1" customHeight="1" x14ac:dyDescent="0.6">
      <c r="A43" s="204" t="s">
        <v>53</v>
      </c>
      <c r="B43" s="201" t="str">
        <f>+[2]ระบบการควบคุมฯ!B281</f>
        <v>โครงการแข่งขันทักษะภาษาไทยโครงการรักษ์ภาษาไทยเนื่องในสัปดาห์วันภาษาไทยแห่งชาติ ปี ท2565</v>
      </c>
      <c r="C43" s="1071" t="str">
        <f>+[3]ระบบการควบคุมฯ!C145</f>
        <v>ที่ ศธ04002/ว331/27 ม.ค.65 ครั้งที่ 172</v>
      </c>
      <c r="D43" s="172"/>
      <c r="E43" s="172">
        <f>+[2]ระบบการควบคุมฯ!E281</f>
        <v>0</v>
      </c>
      <c r="F43" s="172">
        <f t="shared" si="8"/>
        <v>0</v>
      </c>
      <c r="G43" s="172">
        <f>+[2]ระบบการควบคุมฯ!G281+[2]ระบบการควบคุมฯ!H281</f>
        <v>0</v>
      </c>
      <c r="H43" s="172">
        <f>+[2]ระบบการควบคุมฯ!I281+[2]ระบบการควบคุมฯ!J281</f>
        <v>0</v>
      </c>
      <c r="I43" s="172">
        <f>+[2]ระบบการควบคุมฯ!K281+[2]ระบบการควบคุมฯ!L281</f>
        <v>0</v>
      </c>
      <c r="J43" s="172">
        <f t="shared" si="9"/>
        <v>0</v>
      </c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50" t="s">
        <v>13</v>
      </c>
    </row>
    <row r="44" spans="1:33" s="13" customFormat="1" ht="55.95" hidden="1" customHeight="1" x14ac:dyDescent="0.6">
      <c r="A44" s="204" t="s">
        <v>54</v>
      </c>
      <c r="B44" s="201" t="str">
        <f>+[2]ระบบการควบคุมฯ!B282</f>
        <v>โครงการ ส่งเสริมสนับสนุนการทำวิจัยการบริหารจัดการของสถานศึกษา ฯ</v>
      </c>
      <c r="C44" s="1071" t="str">
        <f>+[2]ระบบการควบคุมฯ!C282</f>
        <v>บท.แผนลว. 27 มิ..ย.65</v>
      </c>
      <c r="D44" s="172"/>
      <c r="E44" s="172">
        <f>+[2]ระบบการควบคุมฯ!E282</f>
        <v>0</v>
      </c>
      <c r="F44" s="172">
        <f t="shared" si="8"/>
        <v>0</v>
      </c>
      <c r="G44" s="172">
        <f>+[2]ระบบการควบคุมฯ!G282+[2]ระบบการควบคุมฯ!H282</f>
        <v>0</v>
      </c>
      <c r="H44" s="172">
        <f>+[2]ระบบการควบคุมฯ!I282+[2]ระบบการควบคุมฯ!J282</f>
        <v>0</v>
      </c>
      <c r="I44" s="172">
        <f>+[2]ระบบการควบคุมฯ!K282+[2]ระบบการควบคุมฯ!L282</f>
        <v>0</v>
      </c>
      <c r="J44" s="172">
        <f t="shared" si="9"/>
        <v>0</v>
      </c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50" t="s">
        <v>13</v>
      </c>
    </row>
    <row r="45" spans="1:33" ht="55.95" hidden="1" customHeight="1" x14ac:dyDescent="0.6">
      <c r="A45" s="204" t="s">
        <v>60</v>
      </c>
      <c r="B45" s="201" t="str">
        <f>+[2]ระบบการควบคุมฯ!B283</f>
        <v>โครงการประกวดผลงานแนวปฏิบัติที่ดีรายด้าน กิจกรรมแข่งขันทักษะวิชาการและการประกวดสถานศึกษาที่มีคุณภาพชีวิตเด็กและเยาวชนดีเด่น</v>
      </c>
      <c r="C45" s="1071" t="str">
        <f>+[2]ระบบการควบคุมฯ!C283</f>
        <v>บท.แผนลว. 11 ส.ค.65</v>
      </c>
      <c r="D45" s="172"/>
      <c r="E45" s="172">
        <f>+[2]ระบบการควบคุมฯ!E283</f>
        <v>0</v>
      </c>
      <c r="F45" s="172">
        <f t="shared" si="8"/>
        <v>0</v>
      </c>
      <c r="G45" s="172">
        <f>+[2]ระบบการควบคุมฯ!G283+[2]ระบบการควบคุมฯ!H283</f>
        <v>0</v>
      </c>
      <c r="H45" s="172">
        <f>+[2]ระบบการควบคุมฯ!I283+[2]ระบบการควบคุมฯ!J283</f>
        <v>0</v>
      </c>
      <c r="I45" s="172">
        <f>+[2]ระบบการควบคุมฯ!K283+[2]ระบบการควบคุมฯ!L283</f>
        <v>0</v>
      </c>
      <c r="J45" s="172">
        <f t="shared" si="9"/>
        <v>0</v>
      </c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50" t="s">
        <v>13</v>
      </c>
    </row>
    <row r="46" spans="1:33" s="13" customFormat="1" ht="55.95" hidden="1" customHeight="1" x14ac:dyDescent="0.6">
      <c r="A46" s="204" t="s">
        <v>61</v>
      </c>
      <c r="B46" s="201" t="str">
        <f>+[2]ระบบการควบคุมฯ!B284</f>
        <v>โครงการเสริมสร้างคุณธรรม จริยธรรม และธรรมาภิบาลในสถานศึกษา</v>
      </c>
      <c r="C46" s="1071" t="str">
        <f>+[2]ระบบการควบคุมฯ!C284</f>
        <v>บท.แผนลว. 22 ก.ค.65</v>
      </c>
      <c r="D46" s="172"/>
      <c r="E46" s="172">
        <f>+[2]ระบบการควบคุมฯ!E284</f>
        <v>0</v>
      </c>
      <c r="F46" s="172">
        <f t="shared" si="8"/>
        <v>0</v>
      </c>
      <c r="G46" s="172">
        <f>+[2]ระบบการควบคุมฯ!G284+[2]ระบบการควบคุมฯ!H284</f>
        <v>0</v>
      </c>
      <c r="H46" s="172">
        <f>+[2]ระบบการควบคุมฯ!I284+[2]ระบบการควบคุมฯ!J284</f>
        <v>0</v>
      </c>
      <c r="I46" s="172">
        <f>+[2]ระบบการควบคุมฯ!K284+[2]ระบบการควบคุมฯ!L284</f>
        <v>0</v>
      </c>
      <c r="J46" s="172">
        <f t="shared" si="9"/>
        <v>0</v>
      </c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50" t="s">
        <v>16</v>
      </c>
    </row>
    <row r="47" spans="1:33" s="13" customFormat="1" ht="37.200000000000003" customHeight="1" x14ac:dyDescent="0.6">
      <c r="A47" s="204" t="s">
        <v>62</v>
      </c>
      <c r="B47" s="201" t="str">
        <f>+[2]ระบบการควบคุมฯ!B285</f>
        <v>โครงการเสริมสร้างศักยภาพทรัพยากรบุคคลให้มีทักษะที่จำเป็นในศตวรรษที่ 21</v>
      </c>
      <c r="C47" s="1071">
        <f>+[2]ระบบการควบคุมฯ!C285</f>
        <v>0</v>
      </c>
      <c r="D47" s="172"/>
      <c r="E47" s="172">
        <f>+[2]ระบบการควบคุมฯ!E285</f>
        <v>0</v>
      </c>
      <c r="F47" s="172">
        <f t="shared" si="8"/>
        <v>0</v>
      </c>
      <c r="G47" s="172">
        <f>+[2]ระบบการควบคุมฯ!G285+[2]ระบบการควบคุมฯ!H285</f>
        <v>0</v>
      </c>
      <c r="H47" s="172">
        <f>+[2]ระบบการควบคุมฯ!I285+[2]ระบบการควบคุมฯ!J285</f>
        <v>0</v>
      </c>
      <c r="I47" s="172">
        <f>+[2]ระบบการควบคุมฯ!K285+[2]ระบบการควบคุมฯ!L285</f>
        <v>0</v>
      </c>
      <c r="J47" s="172">
        <f t="shared" si="9"/>
        <v>0</v>
      </c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50" t="s">
        <v>16</v>
      </c>
    </row>
    <row r="48" spans="1:33" s="13" customFormat="1" ht="37.200000000000003" customHeight="1" x14ac:dyDescent="0.6">
      <c r="A48" s="1072">
        <f>+[1]ระบบการควบคุมฯ!A684</f>
        <v>0</v>
      </c>
      <c r="B48" s="1073" t="str">
        <f>+[1]ระบบการควบคุมฯ!B684</f>
        <v>ผลผลิตผู้จบการศึกษาขั้นพื้นฐาน</v>
      </c>
      <c r="C48" s="1074" t="str">
        <f>[1]ระบบการควบคุมฯ!C685</f>
        <v>20004 3720 1000 2000000</v>
      </c>
      <c r="D48" s="186">
        <f>+D49</f>
        <v>0</v>
      </c>
      <c r="E48" s="186">
        <f t="shared" ref="E48:AF49" si="10">+E49</f>
        <v>0</v>
      </c>
      <c r="F48" s="186">
        <f t="shared" si="10"/>
        <v>0</v>
      </c>
      <c r="G48" s="186">
        <f t="shared" si="10"/>
        <v>0</v>
      </c>
      <c r="H48" s="186">
        <f t="shared" si="10"/>
        <v>0</v>
      </c>
      <c r="I48" s="186">
        <f t="shared" si="10"/>
        <v>0</v>
      </c>
      <c r="J48" s="186">
        <f t="shared" si="10"/>
        <v>0</v>
      </c>
      <c r="K48" s="186">
        <f t="shared" si="10"/>
        <v>1300000</v>
      </c>
      <c r="L48" s="186">
        <f t="shared" si="10"/>
        <v>700000</v>
      </c>
      <c r="M48" s="186">
        <f t="shared" si="10"/>
        <v>2000000</v>
      </c>
      <c r="N48" s="186">
        <f t="shared" si="10"/>
        <v>0</v>
      </c>
      <c r="O48" s="186">
        <f t="shared" si="10"/>
        <v>0</v>
      </c>
      <c r="P48" s="186">
        <f t="shared" si="10"/>
        <v>212877.35</v>
      </c>
      <c r="Q48" s="186">
        <f t="shared" si="10"/>
        <v>1787122.65</v>
      </c>
      <c r="R48" s="186">
        <f t="shared" si="10"/>
        <v>25950</v>
      </c>
      <c r="S48" s="186">
        <f t="shared" si="10"/>
        <v>0</v>
      </c>
      <c r="T48" s="186">
        <f t="shared" si="10"/>
        <v>25950</v>
      </c>
      <c r="U48" s="186">
        <f t="shared" si="10"/>
        <v>0</v>
      </c>
      <c r="V48" s="186">
        <f t="shared" si="10"/>
        <v>0</v>
      </c>
      <c r="W48" s="186">
        <f t="shared" si="10"/>
        <v>0</v>
      </c>
      <c r="X48" s="186">
        <f t="shared" si="10"/>
        <v>0</v>
      </c>
      <c r="Y48" s="186">
        <f t="shared" si="10"/>
        <v>1325950</v>
      </c>
      <c r="Z48" s="186">
        <f t="shared" si="10"/>
        <v>700000</v>
      </c>
      <c r="AA48" s="186">
        <f t="shared" si="10"/>
        <v>2025950</v>
      </c>
      <c r="AB48" s="186">
        <f t="shared" si="10"/>
        <v>0</v>
      </c>
      <c r="AC48" s="186">
        <f t="shared" si="10"/>
        <v>0</v>
      </c>
      <c r="AD48" s="186">
        <f t="shared" si="10"/>
        <v>212877.35</v>
      </c>
      <c r="AE48" s="186">
        <f t="shared" si="10"/>
        <v>1813072.65</v>
      </c>
      <c r="AF48" s="186">
        <f t="shared" si="10"/>
        <v>0</v>
      </c>
      <c r="AG48" s="1075"/>
    </row>
    <row r="49" spans="1:33" s="13" customFormat="1" ht="55.8" x14ac:dyDescent="0.6">
      <c r="A49" s="187">
        <f>+[1]ระบบการควบคุมฯ!A705</f>
        <v>1.4</v>
      </c>
      <c r="B49" s="111" t="s">
        <v>251</v>
      </c>
      <c r="C49" s="188" t="str">
        <f>+[1]ระบบการควบคุมฯ!C705</f>
        <v>20004 69 00148 00000</v>
      </c>
      <c r="D49" s="189">
        <f>+D50</f>
        <v>0</v>
      </c>
      <c r="E49" s="189">
        <f>+E50</f>
        <v>0</v>
      </c>
      <c r="F49" s="189">
        <f>SUM(D49:E49)</f>
        <v>0</v>
      </c>
      <c r="G49" s="189">
        <f>+G50</f>
        <v>0</v>
      </c>
      <c r="H49" s="189">
        <f>+H50</f>
        <v>0</v>
      </c>
      <c r="I49" s="189">
        <f>+I50</f>
        <v>0</v>
      </c>
      <c r="J49" s="189">
        <f>+J50</f>
        <v>0</v>
      </c>
      <c r="K49" s="189">
        <f t="shared" si="10"/>
        <v>1300000</v>
      </c>
      <c r="L49" s="189">
        <f t="shared" si="10"/>
        <v>700000</v>
      </c>
      <c r="M49" s="189">
        <f t="shared" ref="M49" si="11">SUM(K49:L49)</f>
        <v>2000000</v>
      </c>
      <c r="N49" s="189">
        <f t="shared" si="10"/>
        <v>0</v>
      </c>
      <c r="O49" s="189">
        <f t="shared" si="10"/>
        <v>0</v>
      </c>
      <c r="P49" s="189">
        <f t="shared" si="10"/>
        <v>212877.35</v>
      </c>
      <c r="Q49" s="189">
        <f t="shared" si="10"/>
        <v>1787122.65</v>
      </c>
      <c r="R49" s="189">
        <f t="shared" si="10"/>
        <v>25950</v>
      </c>
      <c r="S49" s="189">
        <f t="shared" si="10"/>
        <v>0</v>
      </c>
      <c r="T49" s="189">
        <f t="shared" ref="T49" si="12">SUM(R49:S49)</f>
        <v>25950</v>
      </c>
      <c r="U49" s="189">
        <f t="shared" si="10"/>
        <v>0</v>
      </c>
      <c r="V49" s="189">
        <f t="shared" si="10"/>
        <v>0</v>
      </c>
      <c r="W49" s="189">
        <f t="shared" si="10"/>
        <v>0</v>
      </c>
      <c r="X49" s="189">
        <f t="shared" si="10"/>
        <v>0</v>
      </c>
      <c r="Y49" s="189">
        <f t="shared" si="10"/>
        <v>1325950</v>
      </c>
      <c r="Z49" s="189">
        <f t="shared" si="10"/>
        <v>700000</v>
      </c>
      <c r="AA49" s="189">
        <f t="shared" ref="AA49" si="13">SUM(Y49:Z49)</f>
        <v>2025950</v>
      </c>
      <c r="AB49" s="189">
        <f t="shared" si="10"/>
        <v>0</v>
      </c>
      <c r="AC49" s="189">
        <f t="shared" si="10"/>
        <v>0</v>
      </c>
      <c r="AD49" s="189">
        <f t="shared" si="10"/>
        <v>212877.35</v>
      </c>
      <c r="AE49" s="189">
        <f t="shared" si="10"/>
        <v>1813072.65</v>
      </c>
      <c r="AF49" s="189">
        <f t="shared" si="10"/>
        <v>0</v>
      </c>
      <c r="AG49" s="1076"/>
    </row>
    <row r="50" spans="1:33" s="13" customFormat="1" x14ac:dyDescent="0.6">
      <c r="A50" s="164"/>
      <c r="B50" s="96" t="str">
        <f>[1]ระบบการควบคุมฯ!B685</f>
        <v xml:space="preserve"> รวมงบดำเนินงาน 69112xx</v>
      </c>
      <c r="C50" s="165">
        <f>[3]ระบบการควบคุมฯ!C152</f>
        <v>0</v>
      </c>
      <c r="D50" s="166">
        <f>+D51+D64</f>
        <v>0</v>
      </c>
      <c r="E50" s="166">
        <f t="shared" ref="E50:AE50" si="14">+E51+E64</f>
        <v>0</v>
      </c>
      <c r="F50" s="166">
        <f t="shared" si="14"/>
        <v>0</v>
      </c>
      <c r="G50" s="166">
        <f t="shared" si="14"/>
        <v>0</v>
      </c>
      <c r="H50" s="166">
        <f t="shared" si="14"/>
        <v>0</v>
      </c>
      <c r="I50" s="166">
        <f t="shared" si="14"/>
        <v>0</v>
      </c>
      <c r="J50" s="166">
        <f t="shared" si="14"/>
        <v>0</v>
      </c>
      <c r="K50" s="166">
        <f t="shared" si="14"/>
        <v>1300000</v>
      </c>
      <c r="L50" s="166">
        <f t="shared" si="14"/>
        <v>700000</v>
      </c>
      <c r="M50" s="166">
        <f t="shared" si="14"/>
        <v>2000000</v>
      </c>
      <c r="N50" s="166">
        <f t="shared" si="14"/>
        <v>0</v>
      </c>
      <c r="O50" s="166">
        <f t="shared" si="14"/>
        <v>0</v>
      </c>
      <c r="P50" s="166">
        <f t="shared" si="14"/>
        <v>212877.35</v>
      </c>
      <c r="Q50" s="166">
        <f t="shared" si="14"/>
        <v>1787122.65</v>
      </c>
      <c r="R50" s="166">
        <f t="shared" si="14"/>
        <v>25950</v>
      </c>
      <c r="S50" s="166">
        <f t="shared" si="14"/>
        <v>0</v>
      </c>
      <c r="T50" s="166">
        <f t="shared" si="14"/>
        <v>0</v>
      </c>
      <c r="U50" s="166">
        <f t="shared" si="14"/>
        <v>0</v>
      </c>
      <c r="V50" s="166">
        <f t="shared" si="14"/>
        <v>0</v>
      </c>
      <c r="W50" s="166">
        <f t="shared" si="14"/>
        <v>0</v>
      </c>
      <c r="X50" s="166">
        <f t="shared" si="14"/>
        <v>0</v>
      </c>
      <c r="Y50" s="166">
        <f t="shared" si="14"/>
        <v>1325950</v>
      </c>
      <c r="Z50" s="166">
        <f t="shared" si="14"/>
        <v>700000</v>
      </c>
      <c r="AA50" s="166">
        <f t="shared" si="14"/>
        <v>2025950</v>
      </c>
      <c r="AB50" s="166">
        <f t="shared" si="14"/>
        <v>0</v>
      </c>
      <c r="AC50" s="166">
        <f t="shared" si="14"/>
        <v>0</v>
      </c>
      <c r="AD50" s="166">
        <f t="shared" si="14"/>
        <v>212877.35</v>
      </c>
      <c r="AE50" s="166">
        <f t="shared" si="14"/>
        <v>1813072.65</v>
      </c>
      <c r="AF50" s="166">
        <f t="shared" ref="AF50" si="15">+AF51+AF63</f>
        <v>0</v>
      </c>
      <c r="AG50" s="190"/>
    </row>
    <row r="51" spans="1:33" s="13" customFormat="1" ht="74.400000000000006" x14ac:dyDescent="0.6">
      <c r="A51" s="191" t="str">
        <f>+[1]ระบบการควบคุมฯ!A712</f>
        <v>1.4.1</v>
      </c>
      <c r="B51" s="192" t="str">
        <f>+[1]ระบบการควบคุมฯ!B712</f>
        <v>งบประจำ บริหารจัดการสำนักงาน 3,200,000 บาท</v>
      </c>
      <c r="C51" s="174" t="str">
        <f>+C49</f>
        <v>20004 69 00148 00000</v>
      </c>
      <c r="D51" s="175">
        <f>SUM(D52:D62)</f>
        <v>0</v>
      </c>
      <c r="E51" s="175">
        <f t="shared" ref="E51:AE51" si="16">SUM(E52:E62)</f>
        <v>0</v>
      </c>
      <c r="F51" s="175">
        <f t="shared" si="16"/>
        <v>0</v>
      </c>
      <c r="G51" s="175">
        <f t="shared" si="16"/>
        <v>0</v>
      </c>
      <c r="H51" s="175">
        <f t="shared" si="16"/>
        <v>0</v>
      </c>
      <c r="I51" s="175">
        <f t="shared" si="16"/>
        <v>0</v>
      </c>
      <c r="J51" s="175">
        <f t="shared" si="16"/>
        <v>0</v>
      </c>
      <c r="K51" s="175">
        <f t="shared" si="16"/>
        <v>1300000</v>
      </c>
      <c r="L51" s="175">
        <f t="shared" si="16"/>
        <v>0</v>
      </c>
      <c r="M51" s="175">
        <f t="shared" si="16"/>
        <v>1300000</v>
      </c>
      <c r="N51" s="175">
        <f t="shared" si="16"/>
        <v>0</v>
      </c>
      <c r="O51" s="175">
        <f t="shared" si="16"/>
        <v>0</v>
      </c>
      <c r="P51" s="175">
        <f t="shared" si="16"/>
        <v>186927.35</v>
      </c>
      <c r="Q51" s="175">
        <f t="shared" si="16"/>
        <v>1113072.6499999999</v>
      </c>
      <c r="R51" s="175">
        <f t="shared" si="16"/>
        <v>0</v>
      </c>
      <c r="S51" s="175">
        <f t="shared" si="16"/>
        <v>0</v>
      </c>
      <c r="T51" s="175">
        <f t="shared" si="16"/>
        <v>0</v>
      </c>
      <c r="U51" s="175">
        <f t="shared" si="16"/>
        <v>0</v>
      </c>
      <c r="V51" s="175">
        <f t="shared" si="16"/>
        <v>0</v>
      </c>
      <c r="W51" s="175">
        <f t="shared" si="16"/>
        <v>0</v>
      </c>
      <c r="X51" s="175">
        <f t="shared" si="16"/>
        <v>0</v>
      </c>
      <c r="Y51" s="175">
        <f t="shared" si="16"/>
        <v>1300000</v>
      </c>
      <c r="Z51" s="175">
        <f t="shared" si="16"/>
        <v>0</v>
      </c>
      <c r="AA51" s="175">
        <f t="shared" si="16"/>
        <v>1300000</v>
      </c>
      <c r="AB51" s="175">
        <f t="shared" si="16"/>
        <v>0</v>
      </c>
      <c r="AC51" s="175">
        <f t="shared" si="16"/>
        <v>0</v>
      </c>
      <c r="AD51" s="175">
        <f t="shared" si="16"/>
        <v>186927.35</v>
      </c>
      <c r="AE51" s="175">
        <f t="shared" si="16"/>
        <v>1113072.6499999999</v>
      </c>
      <c r="AF51" s="175"/>
      <c r="AG51" s="193" t="s">
        <v>14</v>
      </c>
    </row>
    <row r="52" spans="1:33" s="13" customFormat="1" ht="20.399999999999999" hidden="1" customHeight="1" x14ac:dyDescent="0.6">
      <c r="A52" s="194">
        <f>+[1]ระบบการควบคุมฯ!A713</f>
        <v>1</v>
      </c>
      <c r="B52" s="195" t="str">
        <f>+[1]ระบบการควบคุมฯ!B713</f>
        <v>ค่าใช้จ่ายในการบริหารจัดการสำนักงาน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1 จำนวนเงิน 2,000,000 บาท</v>
      </c>
      <c r="C52" s="195">
        <f>+[1]ระบบการควบคุมฯ!C727</f>
        <v>0</v>
      </c>
      <c r="D52" s="196">
        <f>[1]ระบบการควบคุมฯ!F713</f>
        <v>0</v>
      </c>
      <c r="E52" s="196"/>
      <c r="F52" s="168">
        <f>SUM(D52:E52)</f>
        <v>0</v>
      </c>
      <c r="G52" s="180">
        <f>+[1]ระบบการควบคุมฯ!G713+[1]ระบบการควบคุมฯ!H713</f>
        <v>0</v>
      </c>
      <c r="H52" s="180">
        <f>+[1]ระบบการควบคุมฯ!I713+[1]ระบบการควบคุมฯ!J713</f>
        <v>0</v>
      </c>
      <c r="I52" s="180">
        <f>+[1]ระบบการควบคุมฯ!K713+[1]ระบบการควบคุมฯ!L713</f>
        <v>0</v>
      </c>
      <c r="J52" s="180">
        <f>+F52-G52-H52-I52</f>
        <v>0</v>
      </c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3">
        <f t="shared" ref="Y52:Z59" si="17">+R52+K52+D52</f>
        <v>0</v>
      </c>
      <c r="Z52" s="183">
        <f t="shared" si="17"/>
        <v>0</v>
      </c>
      <c r="AA52" s="183">
        <f t="shared" ref="AA52:AA59" si="18">SUM(Y52:Z52)</f>
        <v>0</v>
      </c>
      <c r="AB52" s="183">
        <f t="shared" ref="AB52:AD59" si="19">+G52+N52+U52</f>
        <v>0</v>
      </c>
      <c r="AC52" s="183">
        <f t="shared" si="19"/>
        <v>0</v>
      </c>
      <c r="AD52" s="183">
        <f t="shared" si="19"/>
        <v>0</v>
      </c>
      <c r="AE52" s="183">
        <f t="shared" ref="AE52:AE59" si="20">+AA52-AB52-AC52-AD52</f>
        <v>0</v>
      </c>
      <c r="AF52" s="180"/>
      <c r="AG52" s="104"/>
    </row>
    <row r="53" spans="1:33" ht="20.399999999999999" hidden="1" customHeight="1" x14ac:dyDescent="0.6">
      <c r="A53" s="181" t="str">
        <f>+[1]ระบบการควบคุมฯ!A714</f>
        <v>1)</v>
      </c>
      <c r="B53" s="198" t="str">
        <f>+[1]ระบบการควบคุมฯ!B714</f>
        <v>ค่าสาธารณูปโภค    900,000 บาท อนุมัตครั้งที่ 1 300,000 บาท</v>
      </c>
      <c r="C53" s="198" t="str">
        <f>+[1]ระบบการควบคุมฯ!C714</f>
        <v xml:space="preserve">ศธ04002/ว5273 ลว.27 ต.ค.67 ครั้งที่ 1 โอนครั้งที่ 19 </v>
      </c>
      <c r="D53" s="199">
        <f>+[1]ระบบการควบคุมฯ!F714</f>
        <v>0</v>
      </c>
      <c r="E53" s="65"/>
      <c r="F53" s="172">
        <f>SUM(D53:E53)</f>
        <v>0</v>
      </c>
      <c r="G53" s="183">
        <f>+[1]ระบบการควบคุมฯ!G714+[1]ระบบการควบคุมฯ!H714</f>
        <v>0</v>
      </c>
      <c r="H53" s="183">
        <f>+[1]ระบบการควบคุมฯ!I714+[1]ระบบการควบคุมฯ!J714</f>
        <v>0</v>
      </c>
      <c r="I53" s="183">
        <f>+[1]ระบบการควบคุมฯ!K714+[1]ระบบการควบคุมฯ!L714</f>
        <v>0</v>
      </c>
      <c r="J53" s="183">
        <f>+F53-G53-H53-I53</f>
        <v>0</v>
      </c>
      <c r="K53" s="196">
        <f>+[1]ระบบการควบคุมฯ!E825</f>
        <v>300000</v>
      </c>
      <c r="L53" s="969"/>
      <c r="M53" s="168">
        <f>SUM(K53:K53)</f>
        <v>300000</v>
      </c>
      <c r="N53" s="180">
        <f>+[1]ระบบการควบคุมฯ!G825+[1]ระบบการควบคุมฯ!H825</f>
        <v>0</v>
      </c>
      <c r="O53" s="180"/>
      <c r="P53" s="180">
        <f>+[1]ระบบการควบคุมฯ!K825+[1]ระบบการควบคุมฯ!L825</f>
        <v>70789.69</v>
      </c>
      <c r="Q53" s="180">
        <f>+M53-N53-O53-P53</f>
        <v>229210.31</v>
      </c>
      <c r="R53" s="183"/>
      <c r="S53" s="183"/>
      <c r="T53" s="183"/>
      <c r="U53" s="183"/>
      <c r="V53" s="183"/>
      <c r="W53" s="183"/>
      <c r="X53" s="183"/>
      <c r="Y53" s="183">
        <f t="shared" si="17"/>
        <v>300000</v>
      </c>
      <c r="Z53" s="183">
        <f t="shared" si="17"/>
        <v>0</v>
      </c>
      <c r="AA53" s="183">
        <f t="shared" si="18"/>
        <v>300000</v>
      </c>
      <c r="AB53" s="183">
        <f t="shared" si="19"/>
        <v>0</v>
      </c>
      <c r="AC53" s="183">
        <f t="shared" si="19"/>
        <v>0</v>
      </c>
      <c r="AD53" s="183">
        <f t="shared" si="19"/>
        <v>70789.69</v>
      </c>
      <c r="AE53" s="183">
        <f t="shared" si="20"/>
        <v>229210.31</v>
      </c>
      <c r="AF53" s="183"/>
      <c r="AG53" s="44" t="s">
        <v>14</v>
      </c>
    </row>
    <row r="54" spans="1:33" ht="74.400000000000006" x14ac:dyDescent="0.6">
      <c r="A54" s="181" t="str">
        <f>+[1]ระบบการควบคุมฯ!A715</f>
        <v>2)</v>
      </c>
      <c r="B54" s="198" t="str">
        <f>+[1]ระบบการควบคุมฯ!B715</f>
        <v>ค้าจ้างเหมาบริการ ลูกจ้างสพป.ปท.2 15000x5คนx12 เดือน 900,000 บาท ครั้งที่ 1 300,000 บาท</v>
      </c>
      <c r="C54" s="198" t="str">
        <f>+[1]ระบบการควบคุมฯ!C713</f>
        <v xml:space="preserve">ศธ04002/ว5273 ลว.27 ต.ค.67 ครั้งที่ 1 โอนครั้งที่ 19 </v>
      </c>
      <c r="D54" s="199">
        <f>+[1]ระบบการควบคุมฯ!F715</f>
        <v>0</v>
      </c>
      <c r="E54" s="199"/>
      <c r="F54" s="172">
        <f>SUM(D54:E54)</f>
        <v>0</v>
      </c>
      <c r="G54" s="183">
        <f>+[1]ระบบการควบคุมฯ!G715+[1]ระบบการควบคุมฯ!H715</f>
        <v>0</v>
      </c>
      <c r="H54" s="183">
        <f>+[1]ระบบการควบคุมฯ!I715+[1]ระบบการควบคุมฯ!J715</f>
        <v>0</v>
      </c>
      <c r="I54" s="183">
        <f>+[1]ระบบการควบคุมฯ!K715+[1]ระบบการควบคุมฯ!L715</f>
        <v>0</v>
      </c>
      <c r="J54" s="183">
        <f t="shared" ref="J54:J61" si="21">+F54-G54-H54-I54</f>
        <v>0</v>
      </c>
      <c r="K54" s="196">
        <f>+[1]ระบบการควบคุมฯ!E827</f>
        <v>225000</v>
      </c>
      <c r="L54" s="969"/>
      <c r="M54" s="168">
        <f>SUM(K54:K54)</f>
        <v>225000</v>
      </c>
      <c r="N54" s="180">
        <f>+[1]ระบบการควบคุมฯ!G827+[1]ระบบการควบคุมฯ!H827</f>
        <v>0</v>
      </c>
      <c r="O54" s="180"/>
      <c r="P54" s="180">
        <f>+[1]ระบบการควบคุมฯ!K827+[1]ระบบการควบคุมฯ!L827</f>
        <v>74032.259999999995</v>
      </c>
      <c r="Q54" s="180">
        <f>+M54-N54-O54-P54</f>
        <v>150967.74</v>
      </c>
      <c r="R54" s="183"/>
      <c r="S54" s="183"/>
      <c r="T54" s="183"/>
      <c r="U54" s="183"/>
      <c r="V54" s="183"/>
      <c r="W54" s="183"/>
      <c r="X54" s="183"/>
      <c r="Y54" s="183">
        <f t="shared" si="17"/>
        <v>225000</v>
      </c>
      <c r="Z54" s="183">
        <f t="shared" si="17"/>
        <v>0</v>
      </c>
      <c r="AA54" s="183">
        <f t="shared" si="18"/>
        <v>225000</v>
      </c>
      <c r="AB54" s="183">
        <f t="shared" si="19"/>
        <v>0</v>
      </c>
      <c r="AC54" s="183">
        <f t="shared" si="19"/>
        <v>0</v>
      </c>
      <c r="AD54" s="183">
        <f t="shared" si="19"/>
        <v>74032.259999999995</v>
      </c>
      <c r="AE54" s="183">
        <f t="shared" si="20"/>
        <v>150967.74</v>
      </c>
      <c r="AF54" s="183"/>
      <c r="AG54" s="44" t="s">
        <v>14</v>
      </c>
    </row>
    <row r="55" spans="1:33" ht="55.8" x14ac:dyDescent="0.6">
      <c r="A55" s="181" t="str">
        <f>+[1]ระบบการควบคุมฯ!A716</f>
        <v>3)</v>
      </c>
      <c r="B55" s="198" t="str">
        <f>+[1]ระบบการควบคุมฯ!B716</f>
        <v>ค่าใช้จ่ายในการประชุม อ.ก.ค.ศ. เขตพื้นที่การศึกษา  60,000 บาท</v>
      </c>
      <c r="C55" s="198" t="str">
        <f>+[1]ระบบการควบคุมฯ!C716</f>
        <v xml:space="preserve">ศธ04002/ว5273 ลว.27 ต.ค.67 ครั้งที่ 1 โอนครั้งที่ 19 </v>
      </c>
      <c r="D55" s="199">
        <f>+[1]ระบบการควบคุมฯ!F716</f>
        <v>0</v>
      </c>
      <c r="E55" s="65"/>
      <c r="F55" s="172">
        <f>SUM(D55:E55)</f>
        <v>0</v>
      </c>
      <c r="G55" s="183">
        <f>+[1]ระบบการควบคุมฯ!G716+[1]ระบบการควบคุมฯ!H716</f>
        <v>0</v>
      </c>
      <c r="H55" s="183">
        <f>+[1]ระบบการควบคุมฯ!I716+[1]ระบบการควบคุมฯ!J716</f>
        <v>0</v>
      </c>
      <c r="I55" s="183">
        <f>+[1]ระบบการควบคุมฯ!K716+[1]ระบบการควบคุมฯ!L716</f>
        <v>0</v>
      </c>
      <c r="J55" s="183">
        <f t="shared" si="21"/>
        <v>0</v>
      </c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>
        <f t="shared" si="17"/>
        <v>0</v>
      </c>
      <c r="Z55" s="183">
        <f t="shared" si="17"/>
        <v>0</v>
      </c>
      <c r="AA55" s="183">
        <f t="shared" si="18"/>
        <v>0</v>
      </c>
      <c r="AB55" s="183">
        <f t="shared" si="19"/>
        <v>0</v>
      </c>
      <c r="AC55" s="183">
        <f t="shared" si="19"/>
        <v>0</v>
      </c>
      <c r="AD55" s="183">
        <f t="shared" si="19"/>
        <v>0</v>
      </c>
      <c r="AE55" s="183">
        <f t="shared" si="20"/>
        <v>0</v>
      </c>
      <c r="AF55" s="183"/>
      <c r="AG55" s="44" t="s">
        <v>17</v>
      </c>
    </row>
    <row r="56" spans="1:33" ht="74.400000000000006" customHeight="1" x14ac:dyDescent="0.6">
      <c r="A56" s="181" t="str">
        <f>+[1]ระบบการควบคุมฯ!A717</f>
        <v>4)</v>
      </c>
      <c r="B56" s="198" t="str">
        <f>+[1]ระบบการควบคุมฯ!B717</f>
        <v>ค่าซ่อมแซมยานพาหนะและขนส่ง 200,000 บาท</v>
      </c>
      <c r="C56" s="198" t="str">
        <f>+C55</f>
        <v xml:space="preserve">ศธ04002/ว5273 ลว.27 ต.ค.67 ครั้งที่ 1 โอนครั้งที่ 19 </v>
      </c>
      <c r="D56" s="199">
        <f>+[1]ระบบการควบคุมฯ!F717</f>
        <v>0</v>
      </c>
      <c r="E56" s="65"/>
      <c r="F56" s="172">
        <f t="shared" ref="F56:F58" si="22">SUM(D56:E56)</f>
        <v>0</v>
      </c>
      <c r="G56" s="183">
        <f>+[1]ระบบการควบคุมฯ!G717+[1]ระบบการควบคุมฯ!H717</f>
        <v>0</v>
      </c>
      <c r="H56" s="183">
        <f>+[1]ระบบการควบคุมฯ!I717+[1]ระบบการควบคุมฯ!J717</f>
        <v>0</v>
      </c>
      <c r="I56" s="183">
        <f>+[1]ระบบการควบคุมฯ!K717+[1]ระบบการควบคุมฯ!L717</f>
        <v>0</v>
      </c>
      <c r="J56" s="183">
        <f t="shared" si="21"/>
        <v>0</v>
      </c>
      <c r="K56" s="196">
        <f>+[1]ระบบการควบคุมฯ!E830</f>
        <v>100000</v>
      </c>
      <c r="L56" s="969"/>
      <c r="M56" s="168">
        <f>SUM(K56:K56)</f>
        <v>100000</v>
      </c>
      <c r="N56" s="180">
        <f>+[1]ระบบการควบคุมฯ!G830+[1]ระบบการควบคุมฯ!H830</f>
        <v>0</v>
      </c>
      <c r="O56" s="180"/>
      <c r="P56" s="180">
        <f>+[1]ระบบการควบคุมฯ!K830+[1]ระบบการควบคุมฯ!L830</f>
        <v>0</v>
      </c>
      <c r="Q56" s="180">
        <f>+M56-N56-O56-P56</f>
        <v>100000</v>
      </c>
      <c r="R56" s="183"/>
      <c r="S56" s="183"/>
      <c r="T56" s="183"/>
      <c r="U56" s="183"/>
      <c r="V56" s="183"/>
      <c r="W56" s="183"/>
      <c r="X56" s="183"/>
      <c r="Y56" s="183">
        <f t="shared" si="17"/>
        <v>100000</v>
      </c>
      <c r="Z56" s="183">
        <f t="shared" si="17"/>
        <v>0</v>
      </c>
      <c r="AA56" s="183">
        <f t="shared" si="18"/>
        <v>100000</v>
      </c>
      <c r="AB56" s="183">
        <f t="shared" si="19"/>
        <v>0</v>
      </c>
      <c r="AC56" s="183">
        <f t="shared" si="19"/>
        <v>0</v>
      </c>
      <c r="AD56" s="183">
        <f t="shared" si="19"/>
        <v>0</v>
      </c>
      <c r="AE56" s="183">
        <f t="shared" si="20"/>
        <v>100000</v>
      </c>
      <c r="AF56" s="183"/>
      <c r="AG56" s="44" t="s">
        <v>14</v>
      </c>
    </row>
    <row r="57" spans="1:33" ht="74.400000000000006" x14ac:dyDescent="0.6">
      <c r="A57" s="181" t="str">
        <f>+[1]ระบบการควบคุมฯ!A718</f>
        <v>5)</v>
      </c>
      <c r="B57" s="197" t="str">
        <f>+[1]ระบบการควบคุมฯ!B718</f>
        <v>ค่าซ่อมแซมครุภัณฑ์ 100,000 บาท</v>
      </c>
      <c r="C57" s="198" t="str">
        <f>+[1]ระบบการควบคุมฯ!C718</f>
        <v xml:space="preserve">ศธ04002/ว5273 ลว.27 ต.ค.67 ครั้งที่ 1 โอนครั้งที่ 19 </v>
      </c>
      <c r="D57" s="199">
        <f>+[1]ระบบการควบคุมฯ!F718</f>
        <v>0</v>
      </c>
      <c r="E57" s="65"/>
      <c r="F57" s="172">
        <f t="shared" si="22"/>
        <v>0</v>
      </c>
      <c r="G57" s="183">
        <f>+[1]ระบบการควบคุมฯ!G718+[1]ระบบการควบคุมฯ!H718</f>
        <v>0</v>
      </c>
      <c r="H57" s="183">
        <f>+[1]ระบบการควบคุมฯ!I718+[1]ระบบการควบคุมฯ!J718</f>
        <v>0</v>
      </c>
      <c r="I57" s="183">
        <f>+[1]ระบบการควบคุมฯ!K718+[1]ระบบการควบคุมฯ!L718</f>
        <v>0</v>
      </c>
      <c r="J57" s="183">
        <f t="shared" si="21"/>
        <v>0</v>
      </c>
      <c r="K57" s="199">
        <f>+[1]ระบบการควบคุมฯ!E832</f>
        <v>160000</v>
      </c>
      <c r="L57" s="970"/>
      <c r="M57" s="172">
        <f>SUM(K57:K57)</f>
        <v>160000</v>
      </c>
      <c r="N57" s="183">
        <f>+[1]ระบบการควบคุมฯ!G832+[1]ระบบการควบคุมฯ!H832</f>
        <v>0</v>
      </c>
      <c r="O57" s="183"/>
      <c r="P57" s="183">
        <f>+[1]ระบบการควบคุมฯ!K832+[1]ระบบการควบคุมฯ!L832</f>
        <v>2900</v>
      </c>
      <c r="Q57" s="183">
        <f>+M57-N57-O57-P57</f>
        <v>157100</v>
      </c>
      <c r="R57" s="183"/>
      <c r="S57" s="183"/>
      <c r="T57" s="183"/>
      <c r="U57" s="183"/>
      <c r="V57" s="183"/>
      <c r="W57" s="183"/>
      <c r="X57" s="183"/>
      <c r="Y57" s="183">
        <f t="shared" si="17"/>
        <v>160000</v>
      </c>
      <c r="Z57" s="183">
        <f t="shared" si="17"/>
        <v>0</v>
      </c>
      <c r="AA57" s="183">
        <f t="shared" si="18"/>
        <v>160000</v>
      </c>
      <c r="AB57" s="183">
        <f t="shared" si="19"/>
        <v>0</v>
      </c>
      <c r="AC57" s="183">
        <f t="shared" si="19"/>
        <v>0</v>
      </c>
      <c r="AD57" s="183">
        <f t="shared" si="19"/>
        <v>2900</v>
      </c>
      <c r="AE57" s="183">
        <f t="shared" si="20"/>
        <v>157100</v>
      </c>
      <c r="AF57" s="183"/>
      <c r="AG57" s="44" t="s">
        <v>14</v>
      </c>
    </row>
    <row r="58" spans="1:33" ht="79.8" customHeight="1" x14ac:dyDescent="0.6">
      <c r="A58" s="181" t="str">
        <f>+[1]ระบบการควบคุมฯ!A719</f>
        <v>6)</v>
      </c>
      <c r="B58" s="198" t="str">
        <f>+[1]ระบบการควบคุมฯ!B719</f>
        <v>ค่าวัสดุสำนักงาน 350,000 บาท อนุมัติ 150,000 บาท</v>
      </c>
      <c r="C58" s="198" t="str">
        <f>+[1]ระบบการควบคุมฯ!C719</f>
        <v xml:space="preserve">ศธ04002/ว5273 ลว.27 ต.ค.67 ครั้งที่ 1 โอนครั้งที่ 19 </v>
      </c>
      <c r="D58" s="199">
        <f>+[1]ระบบการควบคุมฯ!F719</f>
        <v>0</v>
      </c>
      <c r="E58" s="182"/>
      <c r="F58" s="172">
        <f t="shared" si="22"/>
        <v>0</v>
      </c>
      <c r="G58" s="183">
        <f>+[1]ระบบการควบคุมฯ!G719+[1]ระบบการควบคุมฯ!H719</f>
        <v>0</v>
      </c>
      <c r="H58" s="183">
        <f>+[1]ระบบการควบคุมฯ!I719+[1]ระบบการควบคุมฯ!J719</f>
        <v>0</v>
      </c>
      <c r="I58" s="183">
        <f>+[1]ระบบการควบคุมฯ!K719+[1]ระบบการควบคุมฯ!L719</f>
        <v>0</v>
      </c>
      <c r="J58" s="183">
        <f t="shared" si="21"/>
        <v>0</v>
      </c>
      <c r="K58" s="199">
        <f>+[1]ระบบการควบคุมฯ!E833</f>
        <v>150000</v>
      </c>
      <c r="L58" s="970"/>
      <c r="M58" s="172">
        <f>SUM(K58:K58)</f>
        <v>150000</v>
      </c>
      <c r="N58" s="183">
        <f>+[1]ระบบการควบคุมฯ!G833+[1]ระบบการควบคุมฯ!H833</f>
        <v>0</v>
      </c>
      <c r="O58" s="183"/>
      <c r="P58" s="183">
        <f>+[1]ระบบการควบคุมฯ!K833+[1]ระบบการควบคุมฯ!L833</f>
        <v>5900.4</v>
      </c>
      <c r="Q58" s="183">
        <f>+M58-N58-O58-P58</f>
        <v>144099.6</v>
      </c>
      <c r="R58" s="183"/>
      <c r="S58" s="183"/>
      <c r="T58" s="183"/>
      <c r="U58" s="183"/>
      <c r="V58" s="183"/>
      <c r="W58" s="183"/>
      <c r="X58" s="183"/>
      <c r="Y58" s="183">
        <f t="shared" si="17"/>
        <v>150000</v>
      </c>
      <c r="Z58" s="183">
        <f t="shared" si="17"/>
        <v>0</v>
      </c>
      <c r="AA58" s="183">
        <f t="shared" si="18"/>
        <v>150000</v>
      </c>
      <c r="AB58" s="183">
        <f t="shared" si="19"/>
        <v>0</v>
      </c>
      <c r="AC58" s="183">
        <f t="shared" si="19"/>
        <v>0</v>
      </c>
      <c r="AD58" s="183">
        <f t="shared" si="19"/>
        <v>5900.4</v>
      </c>
      <c r="AE58" s="183">
        <f t="shared" si="20"/>
        <v>144099.6</v>
      </c>
      <c r="AF58" s="183"/>
      <c r="AG58" s="44" t="s">
        <v>14</v>
      </c>
    </row>
    <row r="59" spans="1:33" ht="37.200000000000003" customHeight="1" x14ac:dyDescent="0.6">
      <c r="A59" s="181" t="str">
        <f>+[1]ระบบการควบคุมฯ!A720</f>
        <v>7)</v>
      </c>
      <c r="B59" s="198" t="str">
        <f>+[1]ระบบการควบคุมฯ!B720</f>
        <v>ค่าน้ำมันเชื้อเพลิงและหล่อลื่น 200,000 บาท อนุมัติ 100,000 บาท</v>
      </c>
      <c r="C59" s="198" t="str">
        <f>+[1]ระบบการควบคุมฯ!C720</f>
        <v xml:space="preserve">ศธ04002/ว5273 ลว.27 ต.ค.67 ครั้งที่ 1 โอนครั้งที่ 19 </v>
      </c>
      <c r="D59" s="199">
        <f>+[1]ระบบการควบคุมฯ!F720</f>
        <v>0</v>
      </c>
      <c r="E59" s="182"/>
      <c r="F59" s="172">
        <f t="shared" ref="F59:F60" si="23">SUM(D59:E59)</f>
        <v>0</v>
      </c>
      <c r="G59" s="183">
        <f>+[1]ระบบการควบคุมฯ!G720+[1]ระบบการควบคุมฯ!H720</f>
        <v>0</v>
      </c>
      <c r="H59" s="183">
        <f>+[1]ระบบการควบคุมฯ!I720+[1]ระบบการควบคุมฯ!J720</f>
        <v>0</v>
      </c>
      <c r="I59" s="183">
        <f>+[1]ระบบการควบคุมฯ!K720+[1]ระบบการควบคุมฯ!L720</f>
        <v>0</v>
      </c>
      <c r="J59" s="183">
        <f t="shared" si="21"/>
        <v>0</v>
      </c>
      <c r="K59" s="199">
        <f>+[1]ระบบการควบคุมฯ!E835</f>
        <v>100000</v>
      </c>
      <c r="L59" s="970"/>
      <c r="M59" s="172">
        <f>SUM(K59:K59)</f>
        <v>100000</v>
      </c>
      <c r="N59" s="183">
        <f>+[1]ระบบการควบคุมฯ!G835+[1]ระบบการควบคุมฯ!H835</f>
        <v>0</v>
      </c>
      <c r="O59" s="183"/>
      <c r="P59" s="183">
        <f>+[1]ระบบการควบคุมฯ!K835+[1]ระบบการควบคุมฯ!L835</f>
        <v>9300</v>
      </c>
      <c r="Q59" s="183">
        <f>+M59-N59-O59-P59</f>
        <v>90700</v>
      </c>
      <c r="R59" s="183"/>
      <c r="S59" s="183"/>
      <c r="T59" s="183"/>
      <c r="U59" s="183"/>
      <c r="V59" s="183"/>
      <c r="W59" s="183"/>
      <c r="X59" s="183"/>
      <c r="Y59" s="183">
        <f t="shared" si="17"/>
        <v>100000</v>
      </c>
      <c r="Z59" s="183">
        <f t="shared" si="17"/>
        <v>0</v>
      </c>
      <c r="AA59" s="183">
        <f t="shared" si="18"/>
        <v>100000</v>
      </c>
      <c r="AB59" s="183">
        <f t="shared" si="19"/>
        <v>0</v>
      </c>
      <c r="AC59" s="183">
        <f t="shared" si="19"/>
        <v>0</v>
      </c>
      <c r="AD59" s="183">
        <f t="shared" si="19"/>
        <v>9300</v>
      </c>
      <c r="AE59" s="183">
        <f t="shared" si="20"/>
        <v>90700</v>
      </c>
      <c r="AF59" s="183"/>
      <c r="AG59" s="44" t="s">
        <v>14</v>
      </c>
    </row>
    <row r="60" spans="1:33" ht="46.95" customHeight="1" x14ac:dyDescent="0.6">
      <c r="A60" s="181" t="str">
        <f>+[1]ระบบการควบคุมฯ!A721</f>
        <v>8)</v>
      </c>
      <c r="B60" s="198" t="str">
        <f>+[1]ระบบการควบคุมฯ!B721</f>
        <v xml:space="preserve">งบกลาง 585,685 บาท ครั้งที่ 1 124,285.17 และซ่อมแซม 62,000 บาท ค่าวอลเปเปอร์ในครั้งที่ 1 42,000 บาท  ค่าซ่อมแซมสนง. 60,000บาท และ 38,860 บาท </v>
      </c>
      <c r="C60" s="198" t="str">
        <f>+[1]ระบบการควบคุมฯ!C721</f>
        <v xml:space="preserve">ศธ04002/ว5273 ลว.27 ต.ค.67 ครั้งที่ 1 โอนครั้งที่ 19 </v>
      </c>
      <c r="D60" s="199">
        <f>+[1]ระบบการควบคุมฯ!F721</f>
        <v>0</v>
      </c>
      <c r="E60" s="182"/>
      <c r="F60" s="172">
        <f t="shared" si="23"/>
        <v>0</v>
      </c>
      <c r="G60" s="183">
        <f>+[1]ระบบการควบคุมฯ!G721+[1]ระบบการควบคุมฯ!H721</f>
        <v>0</v>
      </c>
      <c r="H60" s="183">
        <f>+[1]ระบบการควบคุมฯ!I721+[1]ระบบการควบคุมฯ!J721</f>
        <v>0</v>
      </c>
      <c r="I60" s="183">
        <f>+[1]ระบบการควบคุมฯ!K721+[1]ระบบการควบคุมฯ!L721</f>
        <v>0</v>
      </c>
      <c r="J60" s="183">
        <f t="shared" si="21"/>
        <v>0</v>
      </c>
      <c r="K60" s="183">
        <f>+[1]ระบบการควบคุมฯ!E838</f>
        <v>200000</v>
      </c>
      <c r="L60" s="1077"/>
      <c r="M60" s="172">
        <f>SUM(K60:K60)</f>
        <v>200000</v>
      </c>
      <c r="N60" s="183">
        <f>+[1]ระบบการควบคุมฯ!G838+[1]ระบบการควบคุมฯ!H838</f>
        <v>0</v>
      </c>
      <c r="O60" s="183"/>
      <c r="P60" s="183">
        <f>+[1]ระบบการควบคุมฯ!K838+[1]ระบบการควบคุมฯ!L838</f>
        <v>0</v>
      </c>
      <c r="Q60" s="183">
        <f>+M60-N60-O60-P60</f>
        <v>200000</v>
      </c>
      <c r="R60" s="183">
        <f>+[1]ระบบการควบคุมฯ!E700</f>
        <v>0</v>
      </c>
      <c r="S60" s="183"/>
      <c r="T60" s="183">
        <f>SUM(R60:S60)</f>
        <v>0</v>
      </c>
      <c r="U60" s="183">
        <f>+[1]ระบบการควบคุมฯ!G700+[1]ระบบการควบคุมฯ!H700</f>
        <v>0</v>
      </c>
      <c r="V60" s="183">
        <f>+[1]ระบบการควบคุมฯ!H700</f>
        <v>0</v>
      </c>
      <c r="W60" s="183">
        <f>+[1]ระบบการควบคุมฯ!K700+[1]ระบบการควบคุมฯ!L700</f>
        <v>0</v>
      </c>
      <c r="X60" s="183">
        <f>+T60-U60-V60-W60</f>
        <v>0</v>
      </c>
      <c r="Y60" s="183">
        <f>+R60+K60+D60</f>
        <v>200000</v>
      </c>
      <c r="Z60" s="183">
        <f>+S60+L60+E60</f>
        <v>0</v>
      </c>
      <c r="AA60" s="183">
        <f>SUM(Y60:Z60)</f>
        <v>200000</v>
      </c>
      <c r="AB60" s="183">
        <f>+G60+N60+U60</f>
        <v>0</v>
      </c>
      <c r="AC60" s="183">
        <f>+H60+O60+V60</f>
        <v>0</v>
      </c>
      <c r="AD60" s="183">
        <f>+I60+P60+W60</f>
        <v>0</v>
      </c>
      <c r="AE60" s="183">
        <f>+AA60-AB60-AC60-AD60</f>
        <v>200000</v>
      </c>
      <c r="AF60" s="183"/>
      <c r="AG60" s="44" t="s">
        <v>15</v>
      </c>
    </row>
    <row r="61" spans="1:33" ht="46.95" customHeight="1" x14ac:dyDescent="0.6">
      <c r="A61" s="181" t="str">
        <f>+[1]ระบบการควบคุมฯ!A722</f>
        <v>8.1)</v>
      </c>
      <c r="B61" s="198" t="str">
        <f>+[1]ระบบการควบคุมฯ!B722</f>
        <v>งบกลางปรับปรุงซ่อมแซมอาคารสำนักงาน 160,860 บาท</v>
      </c>
      <c r="C61" s="198" t="str">
        <f>+[1]ระบบการควบคุมฯ!C722</f>
        <v xml:space="preserve">ศธ04002/ว5273 ลว.27 ต.ค.67 ครั้งที่ 1 โอนครั้งที่ 19 </v>
      </c>
      <c r="D61" s="199">
        <f>+[1]ระบบการควบคุมฯ!F722</f>
        <v>0</v>
      </c>
      <c r="E61" s="182"/>
      <c r="F61" s="172">
        <f t="shared" ref="F61" si="24">SUM(D61:E61)</f>
        <v>0</v>
      </c>
      <c r="G61" s="183">
        <f>+[1]ระบบการควบคุมฯ!G722+[1]ระบบการควบคุมฯ!H722</f>
        <v>0</v>
      </c>
      <c r="H61" s="183">
        <f>+[1]ระบบการควบคุมฯ!I722+[1]ระบบการควบคุมฯ!J722</f>
        <v>0</v>
      </c>
      <c r="I61" s="183">
        <f>+[1]ระบบการควบคุมฯ!K722+[1]ระบบการควบคุมฯ!L722</f>
        <v>0</v>
      </c>
      <c r="J61" s="183">
        <f t="shared" si="21"/>
        <v>0</v>
      </c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>
        <f t="shared" ref="Y61:Z62" si="25">+R61+K61+D61</f>
        <v>0</v>
      </c>
      <c r="Z61" s="183">
        <f t="shared" si="25"/>
        <v>0</v>
      </c>
      <c r="AA61" s="183">
        <f t="shared" ref="AA61:AA62" si="26">SUM(Y61:Z61)</f>
        <v>0</v>
      </c>
      <c r="AB61" s="183">
        <f t="shared" ref="AB61:AD62" si="27">+G61+N61+U61</f>
        <v>0</v>
      </c>
      <c r="AC61" s="183">
        <f t="shared" si="27"/>
        <v>0</v>
      </c>
      <c r="AD61" s="183">
        <f t="shared" si="27"/>
        <v>0</v>
      </c>
      <c r="AE61" s="183">
        <f t="shared" ref="AE61:AE62" si="28">+AA61-AB61-AC61-AD61</f>
        <v>0</v>
      </c>
      <c r="AF61" s="183"/>
      <c r="AG61" s="44" t="s">
        <v>16</v>
      </c>
    </row>
    <row r="62" spans="1:33" ht="37.200000000000003" customHeight="1" x14ac:dyDescent="0.6">
      <c r="A62" s="181" t="s">
        <v>252</v>
      </c>
      <c r="B62" s="198" t="str">
        <f>+[1]ระบบการควบคุมฯ!B837</f>
        <v>ค่าใช้จ่ายในการเดินทางไปราชการและค่าใช้จ่ายในการประชุม</v>
      </c>
      <c r="C62" s="198" t="str">
        <f>+[1]ระบบการควบคุมฯ!C837</f>
        <v>ศธ04002/ว46832 ลว.17 ต.ค. 68 ครั้งที่ 7  2,000,000 บาท</v>
      </c>
      <c r="D62" s="199"/>
      <c r="E62" s="182"/>
      <c r="F62" s="172"/>
      <c r="G62" s="183"/>
      <c r="H62" s="183"/>
      <c r="I62" s="183"/>
      <c r="J62" s="183"/>
      <c r="K62" s="199">
        <f>+[1]ระบบการควบคุมฯ!E837</f>
        <v>65000</v>
      </c>
      <c r="L62" s="970"/>
      <c r="M62" s="172">
        <f t="shared" ref="M62" si="29">SUM(K62:K62)</f>
        <v>65000</v>
      </c>
      <c r="N62" s="183">
        <f>+[1]ระบบการควบคุมฯ!G837+[1]ระบบการควบคุมฯ!H837</f>
        <v>0</v>
      </c>
      <c r="O62" s="183"/>
      <c r="P62" s="183">
        <f>+[1]ระบบการควบคุมฯ!K837+[1]ระบบการควบคุมฯ!L837</f>
        <v>24005</v>
      </c>
      <c r="Q62" s="183">
        <f t="shared" ref="Q62" si="30">+M62-N62-O62-P62</f>
        <v>40995</v>
      </c>
      <c r="R62" s="183"/>
      <c r="S62" s="183"/>
      <c r="T62" s="183"/>
      <c r="U62" s="183"/>
      <c r="V62" s="183"/>
      <c r="W62" s="183"/>
      <c r="X62" s="183"/>
      <c r="Y62" s="183">
        <f t="shared" si="25"/>
        <v>65000</v>
      </c>
      <c r="Z62" s="183">
        <f t="shared" si="25"/>
        <v>0</v>
      </c>
      <c r="AA62" s="183">
        <f t="shared" si="26"/>
        <v>65000</v>
      </c>
      <c r="AB62" s="183">
        <f t="shared" si="27"/>
        <v>0</v>
      </c>
      <c r="AC62" s="183">
        <f t="shared" si="27"/>
        <v>0</v>
      </c>
      <c r="AD62" s="183">
        <f t="shared" si="27"/>
        <v>24005</v>
      </c>
      <c r="AE62" s="183">
        <f t="shared" si="28"/>
        <v>40995</v>
      </c>
      <c r="AF62" s="183"/>
      <c r="AG62" s="44"/>
    </row>
    <row r="63" spans="1:33" ht="37.200000000000003" customHeight="1" x14ac:dyDescent="0.6">
      <c r="A63" s="1078" t="str">
        <f>+[1]ระบบการควบคุมฯ!A728</f>
        <v>1.4.2</v>
      </c>
      <c r="B63" s="1079" t="str">
        <f>+[1]ระบบการควบคุมฯ!B728</f>
        <v>งบพัฒนาเพื่อพัฒนาคุณภาพการศึกษา 1,800,000 บาท</v>
      </c>
      <c r="C63" s="1079" t="str">
        <f>+[1]ระบบการควบคุมฯ!C728</f>
        <v xml:space="preserve">ศธ04002/ว5273 ลว.27 ต.ค.67 ครั้งที่ 1 โอนครั้งที่ 19 </v>
      </c>
      <c r="D63" s="1080">
        <f>+D65</f>
        <v>0</v>
      </c>
      <c r="E63" s="1080">
        <f t="shared" ref="E63:AE63" si="31">+E65</f>
        <v>0</v>
      </c>
      <c r="F63" s="1080">
        <f t="shared" si="31"/>
        <v>0</v>
      </c>
      <c r="G63" s="1080">
        <f t="shared" si="31"/>
        <v>0</v>
      </c>
      <c r="H63" s="1080">
        <f t="shared" si="31"/>
        <v>0</v>
      </c>
      <c r="I63" s="1080">
        <f t="shared" si="31"/>
        <v>0</v>
      </c>
      <c r="J63" s="1080">
        <f t="shared" si="31"/>
        <v>0</v>
      </c>
      <c r="K63" s="1080">
        <f t="shared" si="31"/>
        <v>0</v>
      </c>
      <c r="L63" s="1080">
        <f t="shared" si="31"/>
        <v>50000</v>
      </c>
      <c r="M63" s="1080">
        <f t="shared" si="31"/>
        <v>50000</v>
      </c>
      <c r="N63" s="1080">
        <f t="shared" si="31"/>
        <v>0</v>
      </c>
      <c r="O63" s="1080">
        <f t="shared" si="31"/>
        <v>0</v>
      </c>
      <c r="P63" s="1080">
        <f t="shared" si="31"/>
        <v>0</v>
      </c>
      <c r="Q63" s="1080">
        <f t="shared" si="31"/>
        <v>50000</v>
      </c>
      <c r="R63" s="1080">
        <f t="shared" si="31"/>
        <v>0</v>
      </c>
      <c r="S63" s="1080">
        <f t="shared" si="31"/>
        <v>0</v>
      </c>
      <c r="T63" s="1080">
        <f t="shared" si="31"/>
        <v>0</v>
      </c>
      <c r="U63" s="1080">
        <f t="shared" si="31"/>
        <v>0</v>
      </c>
      <c r="V63" s="1080">
        <f t="shared" si="31"/>
        <v>0</v>
      </c>
      <c r="W63" s="1080">
        <f t="shared" si="31"/>
        <v>0</v>
      </c>
      <c r="X63" s="1080">
        <f t="shared" si="31"/>
        <v>0</v>
      </c>
      <c r="Y63" s="1080">
        <f t="shared" si="31"/>
        <v>0</v>
      </c>
      <c r="Z63" s="1080">
        <f t="shared" si="31"/>
        <v>50000</v>
      </c>
      <c r="AA63" s="1080">
        <f t="shared" si="31"/>
        <v>50000</v>
      </c>
      <c r="AB63" s="1080">
        <f t="shared" si="31"/>
        <v>0</v>
      </c>
      <c r="AC63" s="1080">
        <f t="shared" si="31"/>
        <v>0</v>
      </c>
      <c r="AD63" s="1080">
        <f t="shared" si="31"/>
        <v>0</v>
      </c>
      <c r="AE63" s="1080">
        <f t="shared" si="31"/>
        <v>50000</v>
      </c>
      <c r="AF63" s="1080"/>
      <c r="AG63" s="1081"/>
    </row>
    <row r="64" spans="1:33" ht="55.8" x14ac:dyDescent="0.6">
      <c r="A64" s="800" t="str">
        <f>+[1]ระบบการควบคุมฯ!A738</f>
        <v>3)</v>
      </c>
      <c r="B64" s="801" t="str">
        <f>+[1]ระบบการควบคุมฯ!B840</f>
        <v>งบกลยุทธ์ ของสพป.ปท.2 1,800,000 บาท</v>
      </c>
      <c r="C64" s="911" t="str">
        <f>+[1]ระบบการควบคุมฯ!C840</f>
        <v>ศธ04002/ว46832 ลว.17 ต.ค. 68 ครั้งที่ 7  2,000,000 บาท</v>
      </c>
      <c r="D64" s="802">
        <f>+D65+D67+D72+D90</f>
        <v>0</v>
      </c>
      <c r="E64" s="802">
        <f t="shared" ref="E64:AE64" si="32">+E65+E67+E72+E90</f>
        <v>0</v>
      </c>
      <c r="F64" s="802">
        <f t="shared" si="32"/>
        <v>0</v>
      </c>
      <c r="G64" s="802">
        <f t="shared" si="32"/>
        <v>0</v>
      </c>
      <c r="H64" s="802">
        <f t="shared" si="32"/>
        <v>0</v>
      </c>
      <c r="I64" s="802">
        <f t="shared" si="32"/>
        <v>0</v>
      </c>
      <c r="J64" s="802">
        <f t="shared" si="32"/>
        <v>0</v>
      </c>
      <c r="K64" s="802"/>
      <c r="L64" s="802">
        <f>+L65+L67+L72+L90</f>
        <v>700000</v>
      </c>
      <c r="M64" s="802">
        <f>+M65+M67+M72+M90</f>
        <v>700000</v>
      </c>
      <c r="N64" s="802">
        <f>+N65+N67+N72+N90</f>
        <v>0</v>
      </c>
      <c r="O64" s="802">
        <f t="shared" si="32"/>
        <v>0</v>
      </c>
      <c r="P64" s="802">
        <f t="shared" si="32"/>
        <v>25950</v>
      </c>
      <c r="Q64" s="802">
        <f>+Q65+Q67+Q72+Q90</f>
        <v>674050</v>
      </c>
      <c r="R64" s="802">
        <f t="shared" si="32"/>
        <v>25950</v>
      </c>
      <c r="S64" s="802">
        <f t="shared" si="32"/>
        <v>0</v>
      </c>
      <c r="T64" s="802">
        <f t="shared" si="32"/>
        <v>0</v>
      </c>
      <c r="U64" s="802">
        <f t="shared" si="32"/>
        <v>0</v>
      </c>
      <c r="V64" s="802">
        <f t="shared" si="32"/>
        <v>0</v>
      </c>
      <c r="W64" s="802">
        <f t="shared" si="32"/>
        <v>0</v>
      </c>
      <c r="X64" s="802">
        <f t="shared" si="32"/>
        <v>0</v>
      </c>
      <c r="Y64" s="802">
        <f t="shared" si="32"/>
        <v>25950</v>
      </c>
      <c r="Z64" s="802">
        <f t="shared" si="32"/>
        <v>700000</v>
      </c>
      <c r="AA64" s="802">
        <f t="shared" si="32"/>
        <v>725950</v>
      </c>
      <c r="AB64" s="802">
        <f t="shared" si="32"/>
        <v>0</v>
      </c>
      <c r="AC64" s="802">
        <f t="shared" si="32"/>
        <v>0</v>
      </c>
      <c r="AD64" s="802">
        <f t="shared" si="32"/>
        <v>25950</v>
      </c>
      <c r="AE64" s="802">
        <f t="shared" si="32"/>
        <v>700000</v>
      </c>
      <c r="AF64" s="802">
        <f>SUM(AF72:AF89)</f>
        <v>0</v>
      </c>
      <c r="AG64" s="237" t="s">
        <v>13</v>
      </c>
    </row>
    <row r="65" spans="1:33" ht="55.8" customHeight="1" x14ac:dyDescent="0.6">
      <c r="A65" s="1202" t="str">
        <f>+[1]ระบบการควบคุมฯ!A841</f>
        <v>2.1)</v>
      </c>
      <c r="B65" s="1203" t="str">
        <f>+[1]ระบบการควบคุมฯ!B841</f>
        <v>กลยุทธ์ที่ 1ส่งเสริมความปลอดภัยของผู้เรียน ครูและบุคลากรทางการศึกษาและสถานศึกษา 50,000 บาท</v>
      </c>
      <c r="C65" s="1204" t="str">
        <f>+C64</f>
        <v>ศธ04002/ว46832 ลว.17 ต.ค. 68 ครั้งที่ 7  2,000,000 บาท</v>
      </c>
      <c r="D65" s="1205"/>
      <c r="E65" s="1205"/>
      <c r="F65" s="1205"/>
      <c r="G65" s="1205"/>
      <c r="H65" s="1205"/>
      <c r="I65" s="1205"/>
      <c r="J65" s="1205"/>
      <c r="K65" s="1205"/>
      <c r="L65" s="1205">
        <f>+[1]ระบบการควบคุมฯ!E841</f>
        <v>50000</v>
      </c>
      <c r="M65" s="1205">
        <f>SUM(K65:L65)</f>
        <v>50000</v>
      </c>
      <c r="N65" s="1205">
        <f>+[1]ระบบการควบคุมฯ!G841+[1]ระบบการควบคุมฯ!H841</f>
        <v>0</v>
      </c>
      <c r="O65" s="1205"/>
      <c r="P65" s="1205">
        <f>+[1]ระบบการควบคุมฯ!K841+[1]ระบบการควบคุมฯ!L841</f>
        <v>0</v>
      </c>
      <c r="Q65" s="1205">
        <f>+M65-N65-O65-P65</f>
        <v>50000</v>
      </c>
      <c r="R65" s="1205"/>
      <c r="S65" s="1205"/>
      <c r="T65" s="1205"/>
      <c r="U65" s="1205"/>
      <c r="V65" s="1205"/>
      <c r="W65" s="1205"/>
      <c r="X65" s="1205"/>
      <c r="Y65" s="1205"/>
      <c r="Z65" s="1206">
        <f t="shared" ref="Z65:Z89" si="33">+S65+L65+E65</f>
        <v>50000</v>
      </c>
      <c r="AA65" s="1206">
        <f t="shared" ref="AA65:AA91" si="34">SUM(Y65:Z65)</f>
        <v>50000</v>
      </c>
      <c r="AB65" s="1205">
        <f>+U65+N65+G65</f>
        <v>0</v>
      </c>
      <c r="AC65" s="1205">
        <f>+V65+O65+H65</f>
        <v>0</v>
      </c>
      <c r="AD65" s="1205">
        <f>+W65+P65+I65</f>
        <v>0</v>
      </c>
      <c r="AE65" s="1206">
        <f t="shared" ref="AE65:AE91" si="35">+AA65-AB65-AC65-AD65</f>
        <v>50000</v>
      </c>
      <c r="AF65" s="1205"/>
      <c r="AG65" s="1207"/>
    </row>
    <row r="66" spans="1:33" ht="37.200000000000003" hidden="1" customHeight="1" x14ac:dyDescent="0.6">
      <c r="A66" s="185" t="str">
        <f>+[1]ระบบการควบคุมฯ!A732</f>
        <v>1)</v>
      </c>
      <c r="B66" s="109" t="str">
        <f>+[1]ระบบการควบคุมฯ!B732</f>
        <v>โครงการพัฒนาระบบและกลไกในการดูแลความปลอดภัยครูและบุคลากรทางการศึกษาและสถานศึกษา 38,000 บาท</v>
      </c>
      <c r="C66" s="812" t="str">
        <f>+[1]ระบบการควบคุมฯ!C713</f>
        <v xml:space="preserve">ศธ04002/ว5273 ลว.27 ต.ค.67 ครั้งที่ 1 โอนครั้งที่ 19 </v>
      </c>
      <c r="D66" s="167">
        <f>+[1]ระบบการควบคุมฯ!D732</f>
        <v>0</v>
      </c>
      <c r="E66" s="167">
        <f>+[1]ระบบการควบคุมฯ!E732</f>
        <v>0</v>
      </c>
      <c r="F66" s="167">
        <f>+[1]ระบบการควบคุมฯ!F732</f>
        <v>0</v>
      </c>
      <c r="G66" s="183">
        <f>+[1]ระบบการควบคุมฯ!G732+[1]ระบบการควบคุมฯ!H732</f>
        <v>0</v>
      </c>
      <c r="H66" s="183">
        <f>+[1]ระบบการควบคุมฯ!I732+[1]ระบบการควบคุมฯ!J732</f>
        <v>0</v>
      </c>
      <c r="I66" s="200">
        <f>+[1]ระบบการควบคุมฯ!K732+[1]ระบบการควบคุมฯ!L732</f>
        <v>0</v>
      </c>
      <c r="J66" s="167">
        <f t="shared" ref="J66" si="36">+F66-G66-H66-I66</f>
        <v>0</v>
      </c>
      <c r="K66" s="167"/>
      <c r="L66" s="167"/>
      <c r="M66" s="1205">
        <f t="shared" ref="M66:M67" si="37">SUM(K66:L66)</f>
        <v>0</v>
      </c>
      <c r="N66" s="1205">
        <f>+[1]ระบบการควบคุมฯ!G842+[1]ระบบการควบคุมฯ!H842</f>
        <v>0</v>
      </c>
      <c r="O66" s="167"/>
      <c r="P66" s="1205">
        <f>+[1]ระบบการควบคุมฯ!K842+[1]ระบบการควบคุมฯ!L842</f>
        <v>0</v>
      </c>
      <c r="Q66" s="1205">
        <f t="shared" ref="Q66:Q67" si="38">+M66-N66-O66-P66</f>
        <v>0</v>
      </c>
      <c r="R66" s="167"/>
      <c r="S66" s="167"/>
      <c r="T66" s="167"/>
      <c r="U66" s="167"/>
      <c r="V66" s="167"/>
      <c r="W66" s="167"/>
      <c r="X66" s="167"/>
      <c r="Y66" s="183">
        <f t="shared" ref="Y66:Z91" si="39">+R66+K66+D66</f>
        <v>0</v>
      </c>
      <c r="Z66" s="183">
        <f t="shared" si="33"/>
        <v>0</v>
      </c>
      <c r="AA66" s="183">
        <f t="shared" si="34"/>
        <v>0</v>
      </c>
      <c r="AB66" s="183">
        <f t="shared" ref="AB66:AD81" si="40">+G66+N66+U66</f>
        <v>0</v>
      </c>
      <c r="AC66" s="183">
        <f t="shared" si="40"/>
        <v>0</v>
      </c>
      <c r="AD66" s="183">
        <f t="shared" si="40"/>
        <v>0</v>
      </c>
      <c r="AE66" s="183">
        <f t="shared" si="35"/>
        <v>0</v>
      </c>
      <c r="AF66" s="167"/>
      <c r="AG66" s="110" t="s">
        <v>12</v>
      </c>
    </row>
    <row r="67" spans="1:33" ht="37.200000000000003" customHeight="1" x14ac:dyDescent="0.6">
      <c r="A67" s="1202" t="str">
        <f>+[1]ระบบการควบคุมฯ!A842</f>
        <v>2.2)</v>
      </c>
      <c r="B67" s="1203" t="str">
        <f>+[1]ระบบการควบคุมฯ!B842</f>
        <v>กลยุทธ์ที่ 2 เพิ่มโอกาสและความเสมอภาคทางการศึกษา 50,000 บาท</v>
      </c>
      <c r="C67" s="1204" t="str">
        <f>+C65</f>
        <v>ศธ04002/ว46832 ลว.17 ต.ค. 68 ครั้งที่ 7  2,000,000 บาท</v>
      </c>
      <c r="D67" s="1206"/>
      <c r="E67" s="1206"/>
      <c r="F67" s="1206">
        <f>SUM(D67:E67)</f>
        <v>0</v>
      </c>
      <c r="G67" s="1206"/>
      <c r="H67" s="1206"/>
      <c r="I67" s="1208"/>
      <c r="J67" s="1209"/>
      <c r="K67" s="1209"/>
      <c r="L67" s="1209">
        <f>+[1]ระบบการควบคุมฯ!E842</f>
        <v>50000</v>
      </c>
      <c r="M67" s="1205">
        <f t="shared" si="37"/>
        <v>50000</v>
      </c>
      <c r="N67" s="1205">
        <f>+[1]ระบบการควบคุมฯ!G843+[1]ระบบการควบคุมฯ!H843</f>
        <v>0</v>
      </c>
      <c r="O67" s="1209"/>
      <c r="P67" s="1205">
        <f>+[1]ระบบการควบคุมฯ!K843+[1]ระบบการควบคุมฯ!L843</f>
        <v>0</v>
      </c>
      <c r="Q67" s="1205">
        <f t="shared" si="38"/>
        <v>50000</v>
      </c>
      <c r="R67" s="1209"/>
      <c r="S67" s="1209"/>
      <c r="T67" s="1209"/>
      <c r="U67" s="1209"/>
      <c r="V67" s="1209"/>
      <c r="W67" s="1209"/>
      <c r="X67" s="1209"/>
      <c r="Y67" s="1206">
        <f t="shared" si="39"/>
        <v>0</v>
      </c>
      <c r="Z67" s="1206">
        <f t="shared" si="33"/>
        <v>50000</v>
      </c>
      <c r="AA67" s="1206">
        <f t="shared" si="34"/>
        <v>50000</v>
      </c>
      <c r="AB67" s="1206">
        <f t="shared" si="40"/>
        <v>0</v>
      </c>
      <c r="AC67" s="1206">
        <f t="shared" si="40"/>
        <v>0</v>
      </c>
      <c r="AD67" s="1206">
        <f t="shared" si="40"/>
        <v>0</v>
      </c>
      <c r="AE67" s="1206">
        <f t="shared" si="35"/>
        <v>50000</v>
      </c>
      <c r="AF67" s="1209"/>
      <c r="AG67" s="1210"/>
    </row>
    <row r="68" spans="1:33" ht="37.200000000000003" hidden="1" customHeight="1" x14ac:dyDescent="0.6">
      <c r="A68" s="185" t="str">
        <f>+[1]ระบบการควบคุมฯ!A734</f>
        <v>2.1)</v>
      </c>
      <c r="B68" s="109" t="str">
        <f>+[1]ระบบการควบคุมฯ!B734</f>
        <v>โครงการเพิ่มโอกาสและความเสมอภาคทางการศึกษา 20,060 บาท</v>
      </c>
      <c r="C68" s="812" t="str">
        <f>+C66</f>
        <v xml:space="preserve">ศธ04002/ว5273 ลว.27 ต.ค.67 ครั้งที่ 1 โอนครั้งที่ 19 </v>
      </c>
      <c r="D68" s="167">
        <f>+[1]ระบบการควบคุมฯ!D734</f>
        <v>0</v>
      </c>
      <c r="E68" s="167">
        <f>+[1]ระบบการควบคุมฯ!E734</f>
        <v>0</v>
      </c>
      <c r="F68" s="167">
        <f>+[1]ระบบการควบคุมฯ!F734</f>
        <v>0</v>
      </c>
      <c r="G68" s="183">
        <f>+[1]ระบบการควบคุมฯ!G734+[1]ระบบการควบคุมฯ!H734</f>
        <v>0</v>
      </c>
      <c r="H68" s="183">
        <f>+[1]ระบบการควบคุมฯ!I734+[1]ระบบการควบคุมฯ!J734</f>
        <v>0</v>
      </c>
      <c r="I68" s="200">
        <f>+[1]ระบบการควบคุมฯ!K734+[1]ระบบการควบคุมฯ!L734</f>
        <v>0</v>
      </c>
      <c r="J68" s="167">
        <f t="shared" ref="J68:J71" si="41">+F68-G68-H68-I68</f>
        <v>0</v>
      </c>
      <c r="K68" s="172">
        <f>+[1]ระบบการควบคุมฯ!D843</f>
        <v>0</v>
      </c>
      <c r="L68" s="172">
        <f>+[1]ระบบการควบคุมฯ!E843</f>
        <v>0</v>
      </c>
      <c r="M68" s="172">
        <f>+K68+L68</f>
        <v>0</v>
      </c>
      <c r="N68" s="1205">
        <f>+[1]ระบบการควบคุมฯ!G844+[1]ระบบการควบคุมฯ!H844</f>
        <v>0</v>
      </c>
      <c r="O68" s="183"/>
      <c r="P68" s="1205">
        <f>+[1]ระบบการควบคุมฯ!K844+[1]ระบบการควบคุมฯ!L844</f>
        <v>0</v>
      </c>
      <c r="Q68" s="172">
        <f>+M68-N68-O68-P68</f>
        <v>0</v>
      </c>
      <c r="R68" s="167"/>
      <c r="S68" s="167"/>
      <c r="T68" s="167"/>
      <c r="U68" s="167"/>
      <c r="V68" s="167"/>
      <c r="W68" s="167"/>
      <c r="X68" s="167"/>
      <c r="Y68" s="183">
        <f t="shared" si="39"/>
        <v>0</v>
      </c>
      <c r="Z68" s="183">
        <f t="shared" si="33"/>
        <v>0</v>
      </c>
      <c r="AA68" s="183">
        <f t="shared" si="34"/>
        <v>0</v>
      </c>
      <c r="AB68" s="183">
        <f t="shared" si="40"/>
        <v>0</v>
      </c>
      <c r="AC68" s="183">
        <f t="shared" si="40"/>
        <v>0</v>
      </c>
      <c r="AD68" s="183">
        <f t="shared" si="40"/>
        <v>0</v>
      </c>
      <c r="AE68" s="183">
        <f t="shared" si="35"/>
        <v>0</v>
      </c>
      <c r="AF68" s="167"/>
      <c r="AG68" s="110" t="s">
        <v>12</v>
      </c>
    </row>
    <row r="69" spans="1:33" ht="37.200000000000003" hidden="1" customHeight="1" x14ac:dyDescent="0.6">
      <c r="A69" s="185" t="str">
        <f>+[1]ระบบการควบคุมฯ!A735</f>
        <v>2.2)</v>
      </c>
      <c r="B69" s="109" t="str">
        <f>+[1]ระบบการควบคุมฯ!B735</f>
        <v>โครงการส่งเสริมประชาธิปไตยในโรงเรียน 25,840 บาท</v>
      </c>
      <c r="C69" s="812" t="str">
        <f>+C68</f>
        <v xml:space="preserve">ศธ04002/ว5273 ลว.27 ต.ค.67 ครั้งที่ 1 โอนครั้งที่ 19 </v>
      </c>
      <c r="D69" s="167">
        <f>+[1]ระบบการควบคุมฯ!D735</f>
        <v>0</v>
      </c>
      <c r="E69" s="167">
        <f>+[1]ระบบการควบคุมฯ!E735</f>
        <v>0</v>
      </c>
      <c r="F69" s="167">
        <f>+[1]ระบบการควบคุมฯ!F735</f>
        <v>0</v>
      </c>
      <c r="G69" s="183">
        <f>+[1]ระบบการควบคุมฯ!G735+[1]ระบบการควบคุมฯ!H735</f>
        <v>0</v>
      </c>
      <c r="H69" s="183">
        <f>+[1]ระบบการควบคุมฯ!I735+[1]ระบบการควบคุมฯ!J735</f>
        <v>0</v>
      </c>
      <c r="I69" s="200">
        <f>+[1]ระบบการควบคุมฯ!K735+[1]ระบบการควบคุมฯ!L735</f>
        <v>0</v>
      </c>
      <c r="J69" s="167">
        <f t="shared" si="41"/>
        <v>0</v>
      </c>
      <c r="K69" s="172">
        <f>+[1]ระบบการควบคุมฯ!D844</f>
        <v>0</v>
      </c>
      <c r="L69" s="172">
        <f>+[1]ระบบการควบคุมฯ!E844</f>
        <v>0</v>
      </c>
      <c r="M69" s="172">
        <f>+K69+L69</f>
        <v>0</v>
      </c>
      <c r="N69" s="1205">
        <f>+[1]ระบบการควบคุมฯ!G845+[1]ระบบการควบคุมฯ!H845</f>
        <v>0</v>
      </c>
      <c r="O69" s="183"/>
      <c r="P69" s="1205">
        <f>+[1]ระบบการควบคุมฯ!K845+[1]ระบบการควบคุมฯ!L845</f>
        <v>0</v>
      </c>
      <c r="Q69" s="172">
        <f t="shared" ref="Q69:Q70" si="42">+M69-N69-O69-P69</f>
        <v>0</v>
      </c>
      <c r="R69" s="167"/>
      <c r="S69" s="167"/>
      <c r="T69" s="167"/>
      <c r="U69" s="167"/>
      <c r="V69" s="167"/>
      <c r="W69" s="167"/>
      <c r="X69" s="167"/>
      <c r="Y69" s="183">
        <f t="shared" si="39"/>
        <v>0</v>
      </c>
      <c r="Z69" s="183">
        <f t="shared" si="33"/>
        <v>0</v>
      </c>
      <c r="AA69" s="183">
        <f t="shared" si="34"/>
        <v>0</v>
      </c>
      <c r="AB69" s="183">
        <f t="shared" si="40"/>
        <v>0</v>
      </c>
      <c r="AC69" s="183">
        <f t="shared" si="40"/>
        <v>0</v>
      </c>
      <c r="AD69" s="183">
        <f t="shared" si="40"/>
        <v>0</v>
      </c>
      <c r="AE69" s="183">
        <f t="shared" si="35"/>
        <v>0</v>
      </c>
      <c r="AF69" s="167"/>
      <c r="AG69" s="110" t="s">
        <v>12</v>
      </c>
    </row>
    <row r="70" spans="1:33" ht="55.8" hidden="1" customHeight="1" x14ac:dyDescent="0.6">
      <c r="A70" s="185" t="str">
        <f>+[1]ระบบการควบคุมฯ!A736</f>
        <v>2.3)</v>
      </c>
      <c r="B70" s="109" t="str">
        <f>+[1]ระบบการควบคุมฯ!B736</f>
        <v>โครงการพัฒนาประสิทธิภาพในการจัดการเรียนรู้สำหรับผู้เรียนที่มีความต้องการพิเศษ 58,100 บาท</v>
      </c>
      <c r="C70" s="812" t="str">
        <f>+C69</f>
        <v xml:space="preserve">ศธ04002/ว5273 ลว.27 ต.ค.67 ครั้งที่ 1 โอนครั้งที่ 19 </v>
      </c>
      <c r="D70" s="167">
        <f>+[1]ระบบการควบคุมฯ!D736</f>
        <v>0</v>
      </c>
      <c r="E70" s="167">
        <f>+[1]ระบบการควบคุมฯ!E736</f>
        <v>0</v>
      </c>
      <c r="F70" s="167">
        <f>+[1]ระบบการควบคุมฯ!F736</f>
        <v>0</v>
      </c>
      <c r="G70" s="183">
        <f>+[1]ระบบการควบคุมฯ!G736+[1]ระบบการควบคุมฯ!H736</f>
        <v>0</v>
      </c>
      <c r="H70" s="183">
        <f>+[1]ระบบการควบคุมฯ!I736+[1]ระบบการควบคุมฯ!J736</f>
        <v>0</v>
      </c>
      <c r="I70" s="200">
        <f>+[1]ระบบการควบคุมฯ!K736+[1]ระบบการควบคุมฯ!L736</f>
        <v>0</v>
      </c>
      <c r="J70" s="167">
        <f t="shared" si="41"/>
        <v>0</v>
      </c>
      <c r="K70" s="172">
        <f>+[1]ระบบการควบคุมฯ!D845</f>
        <v>0</v>
      </c>
      <c r="L70" s="172">
        <f>+[1]ระบบการควบคุมฯ!E845</f>
        <v>0</v>
      </c>
      <c r="M70" s="172">
        <f>+K70+L70</f>
        <v>0</v>
      </c>
      <c r="N70" s="1205">
        <f>+[1]ระบบการควบคุมฯ!G846+[1]ระบบการควบคุมฯ!H846</f>
        <v>0</v>
      </c>
      <c r="O70" s="183"/>
      <c r="P70" s="1205">
        <f>+[1]ระบบการควบคุมฯ!K846+[1]ระบบการควบคุมฯ!L846</f>
        <v>0</v>
      </c>
      <c r="Q70" s="172">
        <f t="shared" si="42"/>
        <v>0</v>
      </c>
      <c r="R70" s="167"/>
      <c r="S70" s="167"/>
      <c r="T70" s="167"/>
      <c r="U70" s="167"/>
      <c r="V70" s="167"/>
      <c r="W70" s="167"/>
      <c r="X70" s="167"/>
      <c r="Y70" s="183">
        <f t="shared" si="39"/>
        <v>0</v>
      </c>
      <c r="Z70" s="183">
        <f t="shared" si="33"/>
        <v>0</v>
      </c>
      <c r="AA70" s="183">
        <f t="shared" si="34"/>
        <v>0</v>
      </c>
      <c r="AB70" s="183">
        <f t="shared" si="40"/>
        <v>0</v>
      </c>
      <c r="AC70" s="183">
        <f t="shared" si="40"/>
        <v>0</v>
      </c>
      <c r="AD70" s="183">
        <f t="shared" si="40"/>
        <v>0</v>
      </c>
      <c r="AE70" s="183">
        <f t="shared" si="35"/>
        <v>0</v>
      </c>
      <c r="AF70" s="167"/>
      <c r="AG70" s="110" t="s">
        <v>12</v>
      </c>
    </row>
    <row r="71" spans="1:33" ht="46.95" hidden="1" customHeight="1" x14ac:dyDescent="0.6">
      <c r="A71" s="185" t="str">
        <f>+[1]ระบบการควบคุมฯ!A737</f>
        <v>2.4)</v>
      </c>
      <c r="B71" s="109" t="str">
        <f>+[1]ระบบการควบคุมฯ!B737</f>
        <v>งบกลาง ปรับปรุงซ่อมแซมอาคารสำนักงาน 160860   62000</v>
      </c>
      <c r="C71" s="812" t="str">
        <f>+C70</f>
        <v xml:space="preserve">ศธ04002/ว5273 ลว.27 ต.ค.67 ครั้งที่ 1 โอนครั้งที่ 19 </v>
      </c>
      <c r="D71" s="167">
        <f>+[1]ระบบการควบคุมฯ!D737</f>
        <v>0</v>
      </c>
      <c r="E71" s="167">
        <f>+[1]ระบบการควบคุมฯ!E737</f>
        <v>0</v>
      </c>
      <c r="F71" s="167">
        <f>+[1]ระบบการควบคุมฯ!F737</f>
        <v>0</v>
      </c>
      <c r="G71" s="183">
        <f>+[1]ระบบการควบคุมฯ!G737+[1]ระบบการควบคุมฯ!H737</f>
        <v>0</v>
      </c>
      <c r="H71" s="183">
        <f>+[1]ระบบการควบคุมฯ!I737+[1]ระบบการควบคุมฯ!J737</f>
        <v>0</v>
      </c>
      <c r="I71" s="200">
        <f>+[1]ระบบการควบคุมฯ!K737+[1]ระบบการควบคุมฯ!L737</f>
        <v>0</v>
      </c>
      <c r="J71" s="167">
        <f t="shared" si="41"/>
        <v>0</v>
      </c>
      <c r="K71" s="167"/>
      <c r="L71" s="167"/>
      <c r="M71" s="167"/>
      <c r="N71" s="1205">
        <f>+[1]ระบบการควบคุมฯ!G847+[1]ระบบการควบคุมฯ!H847</f>
        <v>0</v>
      </c>
      <c r="O71" s="167"/>
      <c r="P71" s="1205">
        <f>+[1]ระบบการควบคุมฯ!K847+[1]ระบบการควบคุมฯ!L847</f>
        <v>0</v>
      </c>
      <c r="Q71" s="167"/>
      <c r="R71" s="167"/>
      <c r="S71" s="167"/>
      <c r="T71" s="167"/>
      <c r="U71" s="167"/>
      <c r="V71" s="167"/>
      <c r="W71" s="167"/>
      <c r="X71" s="167"/>
      <c r="Y71" s="183">
        <f t="shared" si="39"/>
        <v>0</v>
      </c>
      <c r="Z71" s="183">
        <f t="shared" si="33"/>
        <v>0</v>
      </c>
      <c r="AA71" s="183">
        <f t="shared" si="34"/>
        <v>0</v>
      </c>
      <c r="AB71" s="183">
        <f t="shared" si="40"/>
        <v>0</v>
      </c>
      <c r="AC71" s="183">
        <f t="shared" si="40"/>
        <v>0</v>
      </c>
      <c r="AD71" s="183">
        <f t="shared" si="40"/>
        <v>0</v>
      </c>
      <c r="AE71" s="183">
        <f t="shared" si="35"/>
        <v>0</v>
      </c>
      <c r="AF71" s="167"/>
      <c r="AG71" s="110" t="s">
        <v>16</v>
      </c>
    </row>
    <row r="72" spans="1:33" ht="37.200000000000003" customHeight="1" x14ac:dyDescent="0.6">
      <c r="A72" s="1202" t="str">
        <f>+[1]ระบบการควบคุมฯ!A847</f>
        <v>2.3)</v>
      </c>
      <c r="B72" s="1203" t="str">
        <f>+[1]ระบบการควบคุมฯ!B847</f>
        <v>กลยุทธ์ที่ 3 ยกระดับคุณภาพการศึกษา 45,600 บาท</v>
      </c>
      <c r="C72" s="1204" t="str">
        <f>+C71</f>
        <v xml:space="preserve">ศธ04002/ว5273 ลว.27 ต.ค.67 ครั้งที่ 1 โอนครั้งที่ 19 </v>
      </c>
      <c r="D72" s="1206"/>
      <c r="E72" s="1206"/>
      <c r="F72" s="1206">
        <f>SUM(D72:E72)</f>
        <v>0</v>
      </c>
      <c r="G72" s="1206"/>
      <c r="H72" s="1206"/>
      <c r="I72" s="1208"/>
      <c r="J72" s="1209"/>
      <c r="K72" s="1209"/>
      <c r="L72" s="1209">
        <f>+[1]ระบบการควบคุมฯ!E847</f>
        <v>45600</v>
      </c>
      <c r="M72" s="1209">
        <f>SUM(K72:L72)</f>
        <v>45600</v>
      </c>
      <c r="N72" s="1205">
        <f>+[1]ระบบการควบคุมฯ!G848+[1]ระบบการควบคุมฯ!H848</f>
        <v>0</v>
      </c>
      <c r="O72" s="1209"/>
      <c r="P72" s="1205">
        <f>+[1]ระบบการควบคุมฯ!K848+[1]ระบบการควบคุมฯ!L848</f>
        <v>0</v>
      </c>
      <c r="Q72" s="1209">
        <f>+M72-N72-O72-P71</f>
        <v>45600</v>
      </c>
      <c r="R72" s="1209"/>
      <c r="S72" s="1209"/>
      <c r="T72" s="1209"/>
      <c r="U72" s="1209"/>
      <c r="V72" s="1209"/>
      <c r="W72" s="1209"/>
      <c r="X72" s="1209"/>
      <c r="Y72" s="1206">
        <f t="shared" si="39"/>
        <v>0</v>
      </c>
      <c r="Z72" s="1206">
        <f t="shared" si="33"/>
        <v>45600</v>
      </c>
      <c r="AA72" s="1206">
        <f t="shared" si="34"/>
        <v>45600</v>
      </c>
      <c r="AB72" s="1206">
        <f t="shared" si="40"/>
        <v>0</v>
      </c>
      <c r="AC72" s="1206">
        <f t="shared" si="40"/>
        <v>0</v>
      </c>
      <c r="AD72" s="1206">
        <f t="shared" si="40"/>
        <v>0</v>
      </c>
      <c r="AE72" s="1206">
        <f t="shared" si="35"/>
        <v>45600</v>
      </c>
      <c r="AF72" s="1209"/>
      <c r="AG72" s="1210"/>
    </row>
    <row r="73" spans="1:33" ht="37.200000000000003" hidden="1" customHeight="1" x14ac:dyDescent="0.6">
      <c r="A73" s="185" t="str">
        <f>+[1]ระบบการควบคุมฯ!A740</f>
        <v>3.1)</v>
      </c>
      <c r="B73" s="201" t="str">
        <f>+[1]ระบบการควบคุมฯ!B740</f>
        <v>โครงการเพิ่มประสิทธิภาพการจัดการเรียนรู้ที่ส่งเสริมสมรรถนะด้านความฉลาดรู้ ตามแนวทางการประเมิน PISA 18,140 บาท</v>
      </c>
      <c r="C73" s="786" t="str">
        <f>+C64</f>
        <v>ศธ04002/ว46832 ลว.17 ต.ค. 68 ครั้งที่ 7  2,000,000 บาท</v>
      </c>
      <c r="D73" s="172">
        <f>+[1]ระบบการควบคุมฯ!D740</f>
        <v>0</v>
      </c>
      <c r="E73" s="172">
        <f>+[1]ระบบการควบคุมฯ!E740</f>
        <v>0</v>
      </c>
      <c r="F73" s="172">
        <f>+[1]ระบบการควบคุมฯ!F740</f>
        <v>0</v>
      </c>
      <c r="G73" s="183">
        <f>+[1]ระบบการควบคุมฯ!G740+[1]ระบบการควบคุมฯ!H740</f>
        <v>0</v>
      </c>
      <c r="H73" s="183">
        <f>+[1]ระบบการควบคุมฯ!I740+[1]ระบบการควบคุมฯ!J740</f>
        <v>0</v>
      </c>
      <c r="I73" s="200">
        <f>+[1]ระบบการควบคุมฯ!K740+[1]ระบบการควบคุมฯ!L740</f>
        <v>0</v>
      </c>
      <c r="J73" s="167">
        <f t="shared" ref="J73:J88" si="43">+F73-G73-H73-I73</f>
        <v>0</v>
      </c>
      <c r="K73" s="167"/>
      <c r="L73" s="167"/>
      <c r="M73" s="167"/>
      <c r="N73" s="1205">
        <f>+[1]ระบบการควบคุมฯ!G849+[1]ระบบการควบคุมฯ!H849</f>
        <v>0</v>
      </c>
      <c r="O73" s="167"/>
      <c r="P73" s="1205">
        <f>+[1]ระบบการควบคุมฯ!K849+[1]ระบบการควบคุมฯ!L849</f>
        <v>0</v>
      </c>
      <c r="Q73" s="167"/>
      <c r="R73" s="167"/>
      <c r="S73" s="167"/>
      <c r="T73" s="167"/>
      <c r="U73" s="167"/>
      <c r="V73" s="167"/>
      <c r="W73" s="167"/>
      <c r="X73" s="167"/>
      <c r="Y73" s="183">
        <f t="shared" si="39"/>
        <v>0</v>
      </c>
      <c r="Z73" s="183">
        <f t="shared" si="33"/>
        <v>0</v>
      </c>
      <c r="AA73" s="183">
        <f t="shared" si="34"/>
        <v>0</v>
      </c>
      <c r="AB73" s="183">
        <f t="shared" si="40"/>
        <v>0</v>
      </c>
      <c r="AC73" s="183">
        <f t="shared" si="40"/>
        <v>0</v>
      </c>
      <c r="AD73" s="183">
        <f t="shared" si="40"/>
        <v>0</v>
      </c>
      <c r="AE73" s="183">
        <f t="shared" si="35"/>
        <v>0</v>
      </c>
      <c r="AF73" s="167"/>
      <c r="AG73" s="50" t="s">
        <v>13</v>
      </c>
    </row>
    <row r="74" spans="1:33" ht="20.399999999999999" hidden="1" customHeight="1" x14ac:dyDescent="0.6">
      <c r="A74" s="185" t="str">
        <f>+[1]ระบบการควบคุมฯ!A741</f>
        <v>3.2)</v>
      </c>
      <c r="B74" s="201" t="str">
        <f>+[1]ระบบการควบคุมฯ!B741</f>
        <v>โครงการเพิ่มประสิทธิภาพการจัดการเรียนรู้ ประวัติศาสตร์ หน้าที่พลเมือง ศีลธรรม น้อมนำพระบรมราโชบายสู่การปฏิบัติ 18,600 บาท</v>
      </c>
      <c r="C74" s="786" t="s">
        <v>219</v>
      </c>
      <c r="D74" s="172">
        <f>+[1]ระบบการควบคุมฯ!D741</f>
        <v>0</v>
      </c>
      <c r="E74" s="172">
        <f>+[1]ระบบการควบคุมฯ!E741</f>
        <v>0</v>
      </c>
      <c r="F74" s="172">
        <f>+[1]ระบบการควบคุมฯ!F741</f>
        <v>0</v>
      </c>
      <c r="G74" s="183">
        <f>+[1]ระบบการควบคุมฯ!G741+[1]ระบบการควบคุมฯ!H741</f>
        <v>0</v>
      </c>
      <c r="H74" s="183">
        <f>+[1]ระบบการควบคุมฯ!I741+[1]ระบบการควบคุมฯ!J741</f>
        <v>0</v>
      </c>
      <c r="I74" s="200">
        <f>+[1]ระบบการควบคุมฯ!K741+[1]ระบบการควบคุมฯ!L741</f>
        <v>0</v>
      </c>
      <c r="J74" s="167">
        <f t="shared" si="43"/>
        <v>0</v>
      </c>
      <c r="K74" s="167"/>
      <c r="L74" s="167"/>
      <c r="M74" s="167"/>
      <c r="N74" s="1205">
        <f>+[1]ระบบการควบคุมฯ!G850+[1]ระบบการควบคุมฯ!H850</f>
        <v>0</v>
      </c>
      <c r="O74" s="167"/>
      <c r="P74" s="1205">
        <f>+[1]ระบบการควบคุมฯ!K850+[1]ระบบการควบคุมฯ!L850</f>
        <v>0</v>
      </c>
      <c r="Q74" s="167"/>
      <c r="R74" s="167"/>
      <c r="S74" s="167"/>
      <c r="T74" s="167"/>
      <c r="U74" s="167"/>
      <c r="V74" s="167"/>
      <c r="W74" s="167"/>
      <c r="X74" s="167"/>
      <c r="Y74" s="183">
        <f t="shared" si="39"/>
        <v>0</v>
      </c>
      <c r="Z74" s="183">
        <f t="shared" si="33"/>
        <v>0</v>
      </c>
      <c r="AA74" s="183">
        <f t="shared" si="34"/>
        <v>0</v>
      </c>
      <c r="AB74" s="183">
        <f t="shared" si="40"/>
        <v>0</v>
      </c>
      <c r="AC74" s="183">
        <f t="shared" si="40"/>
        <v>0</v>
      </c>
      <c r="AD74" s="183">
        <f t="shared" si="40"/>
        <v>0</v>
      </c>
      <c r="AE74" s="183">
        <f t="shared" si="35"/>
        <v>0</v>
      </c>
      <c r="AF74" s="167"/>
      <c r="AG74" s="50" t="s">
        <v>13</v>
      </c>
    </row>
    <row r="75" spans="1:33" ht="20.399999999999999" hidden="1" customHeight="1" x14ac:dyDescent="0.6">
      <c r="A75" s="185" t="str">
        <f>+[1]ระบบการควบคุมฯ!A742</f>
        <v>3.3)</v>
      </c>
      <c r="B75" s="201" t="str">
        <f>+[1]ระบบการควบคุมฯ!B742</f>
        <v>โครงการพัฒนาคุณภาพผู้เรียนสู่ศตวรรษที่ 21   46,440 บาท</v>
      </c>
      <c r="C75" s="786" t="str">
        <f t="shared" ref="C75:C78" si="44">+C73</f>
        <v>ศธ04002/ว46832 ลว.17 ต.ค. 68 ครั้งที่ 7  2,000,000 บาท</v>
      </c>
      <c r="D75" s="172">
        <f>+[1]ระบบการควบคุมฯ!D742</f>
        <v>0</v>
      </c>
      <c r="E75" s="172">
        <f>+[1]ระบบการควบคุมฯ!E742</f>
        <v>0</v>
      </c>
      <c r="F75" s="172">
        <f>+[1]ระบบการควบคุมฯ!F742</f>
        <v>0</v>
      </c>
      <c r="G75" s="183">
        <f>+[1]ระบบการควบคุมฯ!G742+[1]ระบบการควบคุมฯ!H742</f>
        <v>0</v>
      </c>
      <c r="H75" s="183">
        <f>+[1]ระบบการควบคุมฯ!I742+[1]ระบบการควบคุมฯ!J742</f>
        <v>0</v>
      </c>
      <c r="I75" s="200">
        <f>+[1]ระบบการควบคุมฯ!K742+[1]ระบบการควบคุมฯ!L742</f>
        <v>0</v>
      </c>
      <c r="J75" s="167">
        <f t="shared" si="43"/>
        <v>0</v>
      </c>
      <c r="K75" s="172">
        <f>+[1]ระบบการควบคุมฯ!D848</f>
        <v>0</v>
      </c>
      <c r="L75" s="172">
        <f>+[1]ระบบการควบคุมฯ!E848</f>
        <v>0</v>
      </c>
      <c r="M75" s="172">
        <f>+K75+L75</f>
        <v>0</v>
      </c>
      <c r="N75" s="1205">
        <f>+[1]ระบบการควบคุมฯ!G851+[1]ระบบการควบคุมฯ!H851</f>
        <v>0</v>
      </c>
      <c r="O75" s="172"/>
      <c r="P75" s="1205">
        <f>+[1]ระบบการควบคุมฯ!K851+[1]ระบบการควบคุมฯ!L851</f>
        <v>0</v>
      </c>
      <c r="Q75" s="172">
        <f t="shared" ref="Q75" si="45">+M75-N75-O75-P75</f>
        <v>0</v>
      </c>
      <c r="R75" s="167"/>
      <c r="S75" s="167"/>
      <c r="T75" s="167"/>
      <c r="U75" s="167"/>
      <c r="V75" s="167"/>
      <c r="W75" s="167"/>
      <c r="X75" s="167"/>
      <c r="Y75" s="183">
        <f t="shared" si="39"/>
        <v>0</v>
      </c>
      <c r="Z75" s="183">
        <f t="shared" si="33"/>
        <v>0</v>
      </c>
      <c r="AA75" s="183">
        <f t="shared" si="34"/>
        <v>0</v>
      </c>
      <c r="AB75" s="183">
        <f t="shared" si="40"/>
        <v>0</v>
      </c>
      <c r="AC75" s="183">
        <f t="shared" si="40"/>
        <v>0</v>
      </c>
      <c r="AD75" s="183">
        <f t="shared" si="40"/>
        <v>0</v>
      </c>
      <c r="AE75" s="183">
        <f t="shared" si="35"/>
        <v>0</v>
      </c>
      <c r="AF75" s="167"/>
      <c r="AG75" s="50" t="s">
        <v>13</v>
      </c>
    </row>
    <row r="76" spans="1:33" ht="55.8" hidden="1" customHeight="1" x14ac:dyDescent="0.6">
      <c r="A76" s="185" t="str">
        <f>+[1]ระบบการควบคุมฯ!A743</f>
        <v>3.4)</v>
      </c>
      <c r="B76" s="201" t="str">
        <f>+[1]ระบบการควบคุมฯ!B743</f>
        <v>โครงการพัฒนาหลักสูตรสถานศึกษาส่านสมรรถนะ  15,000 บาท</v>
      </c>
      <c r="C76" s="786" t="str">
        <f t="shared" si="44"/>
        <v xml:space="preserve">ศธ04002/ว5273 ลว.27 ต.ค.67 ครั้งที่ 1 โอนครั้งที่ 19 </v>
      </c>
      <c r="D76" s="172">
        <f>+[1]ระบบการควบคุมฯ!D743</f>
        <v>0</v>
      </c>
      <c r="E76" s="172">
        <f>+[1]ระบบการควบคุมฯ!E743</f>
        <v>0</v>
      </c>
      <c r="F76" s="172">
        <f>+[1]ระบบการควบคุมฯ!F743</f>
        <v>0</v>
      </c>
      <c r="G76" s="183">
        <f>+[1]ระบบการควบคุมฯ!G743+[1]ระบบการควบคุมฯ!H743</f>
        <v>0</v>
      </c>
      <c r="H76" s="183">
        <f>+[1]ระบบการควบคุมฯ!I743+[1]ระบบการควบคุมฯ!J743</f>
        <v>0</v>
      </c>
      <c r="I76" s="200">
        <f>+[1]ระบบการควบคุมฯ!K743+[1]ระบบการควบคุมฯ!L743</f>
        <v>0</v>
      </c>
      <c r="J76" s="167">
        <f t="shared" si="43"/>
        <v>0</v>
      </c>
      <c r="K76" s="167"/>
      <c r="L76" s="167"/>
      <c r="M76" s="167"/>
      <c r="N76" s="1205">
        <f>+[1]ระบบการควบคุมฯ!G852+[1]ระบบการควบคุมฯ!H852</f>
        <v>0</v>
      </c>
      <c r="O76" s="167"/>
      <c r="P76" s="1205">
        <f>+[1]ระบบการควบคุมฯ!K852+[1]ระบบการควบคุมฯ!L852</f>
        <v>0</v>
      </c>
      <c r="Q76" s="167"/>
      <c r="R76" s="167"/>
      <c r="S76" s="167"/>
      <c r="T76" s="167"/>
      <c r="U76" s="167"/>
      <c r="V76" s="167"/>
      <c r="W76" s="167"/>
      <c r="X76" s="167"/>
      <c r="Y76" s="183">
        <f t="shared" si="39"/>
        <v>0</v>
      </c>
      <c r="Z76" s="183">
        <f t="shared" si="33"/>
        <v>0</v>
      </c>
      <c r="AA76" s="183">
        <f t="shared" si="34"/>
        <v>0</v>
      </c>
      <c r="AB76" s="183">
        <f t="shared" si="40"/>
        <v>0</v>
      </c>
      <c r="AC76" s="183">
        <f t="shared" si="40"/>
        <v>0</v>
      </c>
      <c r="AD76" s="183">
        <f t="shared" si="40"/>
        <v>0</v>
      </c>
      <c r="AE76" s="183">
        <f t="shared" si="35"/>
        <v>0</v>
      </c>
      <c r="AF76" s="167"/>
      <c r="AG76" s="50" t="s">
        <v>13</v>
      </c>
    </row>
    <row r="77" spans="1:33" ht="93" hidden="1" customHeight="1" x14ac:dyDescent="0.6">
      <c r="A77" s="185" t="str">
        <f>+[1]ระบบการควบคุมฯ!A744</f>
        <v>3.5)</v>
      </c>
      <c r="B77" s="201" t="str">
        <f>+[1]ระบบการควบคุมฯ!B744</f>
        <v>โครงการพัฒนาและส่งเสริมสมรรถนะการจัดการเรียนรู้ที่ส่งเสริมทักษะการคิดวิเคราะห์ วิชาคณิตศาสตร์ 13,600 บาท</v>
      </c>
      <c r="C77" s="786" t="str">
        <f t="shared" si="44"/>
        <v>ศธ04002/ว46832 ลว.17 ต.ค. 68 ครั้งที่ 7  2,000,000 บาท</v>
      </c>
      <c r="D77" s="172">
        <f>+[1]ระบบการควบคุมฯ!D744</f>
        <v>0</v>
      </c>
      <c r="E77" s="172">
        <f>+[1]ระบบการควบคุมฯ!E744</f>
        <v>0</v>
      </c>
      <c r="F77" s="172">
        <f>+[1]ระบบการควบคุมฯ!F744</f>
        <v>0</v>
      </c>
      <c r="G77" s="183">
        <f>+[1]ระบบการควบคุมฯ!G744+[1]ระบบการควบคุมฯ!H744</f>
        <v>0</v>
      </c>
      <c r="H77" s="183">
        <f>+[1]ระบบการควบคุมฯ!I744+[1]ระบบการควบคุมฯ!J744</f>
        <v>0</v>
      </c>
      <c r="I77" s="200">
        <f>+[1]ระบบการควบคุมฯ!K744+[1]ระบบการควบคุมฯ!L744</f>
        <v>0</v>
      </c>
      <c r="J77" s="167">
        <f t="shared" si="43"/>
        <v>0</v>
      </c>
      <c r="K77" s="172">
        <f>+[1]ระบบการควบคุมฯ!D849</f>
        <v>0</v>
      </c>
      <c r="L77" s="172">
        <f>+[1]ระบบการควบคุมฯ!E849</f>
        <v>0</v>
      </c>
      <c r="M77" s="172">
        <f>+K77+L77</f>
        <v>0</v>
      </c>
      <c r="N77" s="1205">
        <f>+[1]ระบบการควบคุมฯ!G853+[1]ระบบการควบคุมฯ!H853</f>
        <v>0</v>
      </c>
      <c r="O77" s="172"/>
      <c r="P77" s="1205">
        <f>+[1]ระบบการควบคุมฯ!K853+[1]ระบบการควบคุมฯ!L853</f>
        <v>0</v>
      </c>
      <c r="Q77" s="172">
        <f t="shared" ref="Q77" si="46">+M77-N77-O77-P77</f>
        <v>0</v>
      </c>
      <c r="R77" s="167"/>
      <c r="S77" s="167"/>
      <c r="T77" s="167"/>
      <c r="U77" s="167"/>
      <c r="V77" s="167"/>
      <c r="W77" s="167"/>
      <c r="X77" s="167"/>
      <c r="Y77" s="183">
        <f t="shared" si="39"/>
        <v>0</v>
      </c>
      <c r="Z77" s="183">
        <f t="shared" si="33"/>
        <v>0</v>
      </c>
      <c r="AA77" s="183">
        <f t="shared" si="34"/>
        <v>0</v>
      </c>
      <c r="AB77" s="183">
        <f t="shared" si="40"/>
        <v>0</v>
      </c>
      <c r="AC77" s="183">
        <f t="shared" si="40"/>
        <v>0</v>
      </c>
      <c r="AD77" s="183">
        <f t="shared" si="40"/>
        <v>0</v>
      </c>
      <c r="AE77" s="183">
        <f t="shared" si="35"/>
        <v>0</v>
      </c>
      <c r="AF77" s="167"/>
      <c r="AG77" s="50" t="s">
        <v>13</v>
      </c>
    </row>
    <row r="78" spans="1:33" ht="20.399999999999999" hidden="1" customHeight="1" x14ac:dyDescent="0.6">
      <c r="A78" s="185" t="str">
        <f>+[1]ระบบการควบคุมฯ!A745</f>
        <v>3.6)</v>
      </c>
      <c r="B78" s="201" t="str">
        <f>+[1]ระบบการควบคุมฯ!B745</f>
        <v>โครงการพัฒนาหลักสูตร กระบวนการเรียนการสอน การวัดและประเมินผลระดับปฐมวัย 31,320 บาท</v>
      </c>
      <c r="C78" s="786" t="str">
        <f t="shared" si="44"/>
        <v xml:space="preserve">ศธ04002/ว5273 ลว.27 ต.ค.67 ครั้งที่ 1 โอนครั้งที่ 19 </v>
      </c>
      <c r="D78" s="172">
        <f>+[1]ระบบการควบคุมฯ!D745</f>
        <v>0</v>
      </c>
      <c r="E78" s="172">
        <f>+[1]ระบบการควบคุมฯ!E745</f>
        <v>0</v>
      </c>
      <c r="F78" s="172">
        <f>+[1]ระบบการควบคุมฯ!F745</f>
        <v>0</v>
      </c>
      <c r="G78" s="183">
        <f>+[1]ระบบการควบคุมฯ!G745+[1]ระบบการควบคุมฯ!H745</f>
        <v>0</v>
      </c>
      <c r="H78" s="183">
        <f>+[1]ระบบการควบคุมฯ!I745+[1]ระบบการควบคุมฯ!J745</f>
        <v>0</v>
      </c>
      <c r="I78" s="200">
        <f>+[1]ระบบการควบคุมฯ!K745+[1]ระบบการควบคุมฯ!L745</f>
        <v>0</v>
      </c>
      <c r="J78" s="167">
        <f t="shared" si="43"/>
        <v>0</v>
      </c>
      <c r="K78" s="167"/>
      <c r="L78" s="167"/>
      <c r="M78" s="167"/>
      <c r="N78" s="1205">
        <f>+[1]ระบบการควบคุมฯ!G854+[1]ระบบการควบคุมฯ!H854</f>
        <v>0</v>
      </c>
      <c r="O78" s="167"/>
      <c r="P78" s="1205">
        <f>+[1]ระบบการควบคุมฯ!K854+[1]ระบบการควบคุมฯ!L854</f>
        <v>0</v>
      </c>
      <c r="Q78" s="167"/>
      <c r="R78" s="167"/>
      <c r="S78" s="167"/>
      <c r="T78" s="167"/>
      <c r="U78" s="167"/>
      <c r="V78" s="167"/>
      <c r="W78" s="167"/>
      <c r="X78" s="167"/>
      <c r="Y78" s="183">
        <f t="shared" si="39"/>
        <v>0</v>
      </c>
      <c r="Z78" s="183">
        <f t="shared" si="33"/>
        <v>0</v>
      </c>
      <c r="AA78" s="183">
        <f t="shared" si="34"/>
        <v>0</v>
      </c>
      <c r="AB78" s="183">
        <f t="shared" si="40"/>
        <v>0</v>
      </c>
      <c r="AC78" s="183">
        <f t="shared" si="40"/>
        <v>0</v>
      </c>
      <c r="AD78" s="183">
        <f t="shared" si="40"/>
        <v>0</v>
      </c>
      <c r="AE78" s="183">
        <f t="shared" si="35"/>
        <v>0</v>
      </c>
      <c r="AF78" s="167"/>
      <c r="AG78" s="50" t="s">
        <v>13</v>
      </c>
    </row>
    <row r="79" spans="1:33" ht="55.8" hidden="1" customHeight="1" x14ac:dyDescent="0.6">
      <c r="A79" s="204" t="str">
        <f>+[1]ระบบการควบคุมฯ!A746</f>
        <v>3.7)</v>
      </c>
      <c r="B79" s="201" t="str">
        <f>+[1]ระบบการควบคุมฯ!B746</f>
        <v>โครงการบ้านนักวิทยาศาสตร์น้อย ประเทศไทย ระดับประถมศึกษา 21,250 บาท</v>
      </c>
      <c r="C79" s="786" t="str">
        <f>+C73</f>
        <v>ศธ04002/ว46832 ลว.17 ต.ค. 68 ครั้งที่ 7  2,000,000 บาท</v>
      </c>
      <c r="D79" s="172">
        <f>+[1]ระบบการควบคุมฯ!D746</f>
        <v>0</v>
      </c>
      <c r="E79" s="172">
        <f>+[1]ระบบการควบคุมฯ!E746</f>
        <v>0</v>
      </c>
      <c r="F79" s="172">
        <f>+[1]ระบบการควบคุมฯ!F746</f>
        <v>0</v>
      </c>
      <c r="G79" s="183">
        <f>+[1]ระบบการควบคุมฯ!G746+[1]ระบบการควบคุมฯ!H746</f>
        <v>0</v>
      </c>
      <c r="H79" s="183">
        <f>+[1]ระบบการควบคุมฯ!I746+[1]ระบบการควบคุมฯ!J746</f>
        <v>0</v>
      </c>
      <c r="I79" s="183">
        <f>+[1]ระบบการควบคุมฯ!K746+[1]ระบบการควบคุมฯ!L746</f>
        <v>0</v>
      </c>
      <c r="J79" s="172">
        <f t="shared" si="43"/>
        <v>0</v>
      </c>
      <c r="K79" s="172"/>
      <c r="L79" s="172"/>
      <c r="M79" s="172"/>
      <c r="N79" s="1205">
        <f>+[1]ระบบการควบคุมฯ!G855+[1]ระบบการควบคุมฯ!H855</f>
        <v>0</v>
      </c>
      <c r="O79" s="172"/>
      <c r="P79" s="1205">
        <f>+[1]ระบบการควบคุมฯ!K855+[1]ระบบการควบคุมฯ!L855</f>
        <v>0</v>
      </c>
      <c r="Q79" s="172"/>
      <c r="R79" s="172"/>
      <c r="S79" s="172"/>
      <c r="T79" s="172"/>
      <c r="U79" s="172"/>
      <c r="V79" s="172"/>
      <c r="W79" s="172"/>
      <c r="X79" s="172"/>
      <c r="Y79" s="183">
        <f t="shared" si="39"/>
        <v>0</v>
      </c>
      <c r="Z79" s="183">
        <f t="shared" si="33"/>
        <v>0</v>
      </c>
      <c r="AA79" s="183">
        <f t="shared" si="34"/>
        <v>0</v>
      </c>
      <c r="AB79" s="183">
        <f t="shared" si="40"/>
        <v>0</v>
      </c>
      <c r="AC79" s="183">
        <f t="shared" si="40"/>
        <v>0</v>
      </c>
      <c r="AD79" s="183">
        <f t="shared" si="40"/>
        <v>0</v>
      </c>
      <c r="AE79" s="183">
        <f t="shared" si="35"/>
        <v>0</v>
      </c>
      <c r="AF79" s="172"/>
      <c r="AG79" s="50" t="s">
        <v>13</v>
      </c>
    </row>
    <row r="80" spans="1:33" ht="55.8" hidden="1" customHeight="1" x14ac:dyDescent="0.6">
      <c r="A80" s="204" t="str">
        <f>+[1]ระบบการควบคุมฯ!A747</f>
        <v>3.8)</v>
      </c>
      <c r="B80" s="201" t="str">
        <f>+[1]ระบบการควบคุมฯ!B747</f>
        <v>โครงการบ้านนักวิทยาศาสตร์น้อย ประเทศไทย ระดับปฐมวัย 21,250 บาท</v>
      </c>
      <c r="C80" s="786" t="str">
        <f t="shared" ref="C80:C88" si="47">+C79</f>
        <v>ศธ04002/ว46832 ลว.17 ต.ค. 68 ครั้งที่ 7  2,000,000 บาท</v>
      </c>
      <c r="D80" s="172">
        <f>+[1]ระบบการควบคุมฯ!D747</f>
        <v>0</v>
      </c>
      <c r="E80" s="172">
        <f>+[1]ระบบการควบคุมฯ!E747</f>
        <v>0</v>
      </c>
      <c r="F80" s="172">
        <f>+[1]ระบบการควบคุมฯ!F747</f>
        <v>0</v>
      </c>
      <c r="G80" s="183">
        <f>+[1]ระบบการควบคุมฯ!G747+[1]ระบบการควบคุมฯ!H747</f>
        <v>0</v>
      </c>
      <c r="H80" s="183">
        <f>+[1]ระบบการควบคุมฯ!I747+[1]ระบบการควบคุมฯ!J747</f>
        <v>0</v>
      </c>
      <c r="I80" s="183">
        <f>+[1]ระบบการควบคุมฯ!K747+[1]ระบบการควบคุมฯ!L747</f>
        <v>0</v>
      </c>
      <c r="J80" s="172">
        <f t="shared" si="43"/>
        <v>0</v>
      </c>
      <c r="K80" s="172"/>
      <c r="L80" s="172"/>
      <c r="M80" s="172"/>
      <c r="N80" s="1205">
        <f>+[1]ระบบการควบคุมฯ!G856+[1]ระบบการควบคุมฯ!H856</f>
        <v>0</v>
      </c>
      <c r="O80" s="172"/>
      <c r="P80" s="1205">
        <f>+[1]ระบบการควบคุมฯ!K856+[1]ระบบการควบคุมฯ!L856</f>
        <v>0</v>
      </c>
      <c r="Q80" s="172"/>
      <c r="R80" s="172"/>
      <c r="S80" s="172"/>
      <c r="T80" s="172"/>
      <c r="U80" s="172"/>
      <c r="V80" s="172"/>
      <c r="W80" s="172"/>
      <c r="X80" s="172"/>
      <c r="Y80" s="183">
        <f t="shared" si="39"/>
        <v>0</v>
      </c>
      <c r="Z80" s="183">
        <f t="shared" si="33"/>
        <v>0</v>
      </c>
      <c r="AA80" s="183">
        <f t="shared" si="34"/>
        <v>0</v>
      </c>
      <c r="AB80" s="183">
        <f t="shared" si="40"/>
        <v>0</v>
      </c>
      <c r="AC80" s="183">
        <f t="shared" si="40"/>
        <v>0</v>
      </c>
      <c r="AD80" s="183">
        <f t="shared" si="40"/>
        <v>0</v>
      </c>
      <c r="AE80" s="183">
        <f t="shared" si="35"/>
        <v>0</v>
      </c>
      <c r="AF80" s="172"/>
      <c r="AG80" s="50" t="s">
        <v>13</v>
      </c>
    </row>
    <row r="81" spans="1:33" ht="93" hidden="1" customHeight="1" x14ac:dyDescent="0.6">
      <c r="A81" s="204" t="str">
        <f>+[1]ระบบการควบคุมฯ!A748</f>
        <v>3.9)</v>
      </c>
      <c r="B81" s="201" t="str">
        <f>+[1]ระบบการควบคุมฯ!B748</f>
        <v>โครงการการจัดการเรียนรู้วิทยาศาสตร์และเทคโนโลยี ที่ส่งเสริมทักษะการคิด ระดับชั้นประถมศึกษา 10,200 บาท</v>
      </c>
      <c r="C81" s="786" t="str">
        <f t="shared" si="47"/>
        <v>ศธ04002/ว46832 ลว.17 ต.ค. 68 ครั้งที่ 7  2,000,000 บาท</v>
      </c>
      <c r="D81" s="172">
        <f>+[1]ระบบการควบคุมฯ!D748</f>
        <v>0</v>
      </c>
      <c r="E81" s="172">
        <f>+[1]ระบบการควบคุมฯ!E748</f>
        <v>0</v>
      </c>
      <c r="F81" s="172">
        <f>+[1]ระบบการควบคุมฯ!F748</f>
        <v>0</v>
      </c>
      <c r="G81" s="183">
        <f>+[1]ระบบการควบคุมฯ!G748+[1]ระบบการควบคุมฯ!H748</f>
        <v>0</v>
      </c>
      <c r="H81" s="183">
        <f>+[1]ระบบการควบคุมฯ!I748+[1]ระบบการควบคุมฯ!J748</f>
        <v>0</v>
      </c>
      <c r="I81" s="183">
        <f>+[1]ระบบการควบคุมฯ!K748+[1]ระบบการควบคุมฯ!L748</f>
        <v>0</v>
      </c>
      <c r="J81" s="172">
        <f t="shared" si="43"/>
        <v>0</v>
      </c>
      <c r="K81" s="172">
        <f>+[1]ระบบการควบคุมฯ!D850</f>
        <v>0</v>
      </c>
      <c r="L81" s="172">
        <f>+[1]ระบบการควบคุมฯ!E850</f>
        <v>0</v>
      </c>
      <c r="M81" s="172">
        <f>+K81+L81</f>
        <v>0</v>
      </c>
      <c r="N81" s="1205">
        <f>+[1]ระบบการควบคุมฯ!G857+[1]ระบบการควบคุมฯ!H857</f>
        <v>0</v>
      </c>
      <c r="O81" s="172"/>
      <c r="P81" s="1205">
        <f>+[1]ระบบการควบคุมฯ!K857+[1]ระบบการควบคุมฯ!L857</f>
        <v>25950</v>
      </c>
      <c r="Q81" s="172">
        <f t="shared" ref="Q81:Q84" si="48">+M81-N81-O81-P81</f>
        <v>-25950</v>
      </c>
      <c r="R81" s="172"/>
      <c r="S81" s="172"/>
      <c r="T81" s="172"/>
      <c r="U81" s="172"/>
      <c r="V81" s="172"/>
      <c r="W81" s="172"/>
      <c r="X81" s="172"/>
      <c r="Y81" s="183">
        <f t="shared" si="39"/>
        <v>0</v>
      </c>
      <c r="Z81" s="183">
        <f t="shared" si="33"/>
        <v>0</v>
      </c>
      <c r="AA81" s="183">
        <f t="shared" si="34"/>
        <v>0</v>
      </c>
      <c r="AB81" s="183">
        <f t="shared" si="40"/>
        <v>0</v>
      </c>
      <c r="AC81" s="183">
        <f t="shared" si="40"/>
        <v>0</v>
      </c>
      <c r="AD81" s="183">
        <f t="shared" si="40"/>
        <v>25950</v>
      </c>
      <c r="AE81" s="183">
        <f t="shared" si="35"/>
        <v>-25950</v>
      </c>
      <c r="AF81" s="172"/>
      <c r="AG81" s="50" t="s">
        <v>13</v>
      </c>
    </row>
    <row r="82" spans="1:33" ht="20.399999999999999" hidden="1" customHeight="1" x14ac:dyDescent="0.6">
      <c r="A82" s="204" t="str">
        <f>+[1]ระบบการควบคุมฯ!A749</f>
        <v>3.10)</v>
      </c>
      <c r="B82" s="201" t="str">
        <f>+[1]ระบบการควบคุมฯ!B749</f>
        <v>โครงการยกระดับระบบการเรียนรู้ตามแนวคิดการเรียนรู้เชิงรุก (Active Learning) ที่เสริมสร้างสมรรถนะ 30,000 บาท</v>
      </c>
      <c r="C82" s="786" t="str">
        <f t="shared" si="47"/>
        <v>ศธ04002/ว46832 ลว.17 ต.ค. 68 ครั้งที่ 7  2,000,000 บาท</v>
      </c>
      <c r="D82" s="172">
        <f>+[1]ระบบการควบคุมฯ!D749</f>
        <v>0</v>
      </c>
      <c r="E82" s="172">
        <f>+[1]ระบบการควบคุมฯ!E749</f>
        <v>0</v>
      </c>
      <c r="F82" s="172">
        <f>+[1]ระบบการควบคุมฯ!F749</f>
        <v>0</v>
      </c>
      <c r="G82" s="183">
        <f>+[1]ระบบการควบคุมฯ!G749+[1]ระบบการควบคุมฯ!H749</f>
        <v>0</v>
      </c>
      <c r="H82" s="183">
        <f>+[1]ระบบการควบคุมฯ!I749+[1]ระบบการควบคุมฯ!J749</f>
        <v>0</v>
      </c>
      <c r="I82" s="183">
        <f>+[1]ระบบการควบคุมฯ!K749+[1]ระบบการควบคุมฯ!L749</f>
        <v>0</v>
      </c>
      <c r="J82" s="172">
        <f t="shared" si="43"/>
        <v>0</v>
      </c>
      <c r="K82" s="172">
        <f>+[1]ระบบการควบคุมฯ!D851</f>
        <v>0</v>
      </c>
      <c r="L82" s="172">
        <f>+[1]ระบบการควบคุมฯ!E851</f>
        <v>0</v>
      </c>
      <c r="M82" s="172">
        <f>+K82+L82</f>
        <v>0</v>
      </c>
      <c r="N82" s="1205">
        <f>+[1]ระบบการควบคุมฯ!G858+[1]ระบบการควบคุมฯ!H858</f>
        <v>0</v>
      </c>
      <c r="O82" s="172"/>
      <c r="P82" s="1205">
        <f>+[1]ระบบการควบคุมฯ!K858+[1]ระบบการควบคุมฯ!L858</f>
        <v>25950</v>
      </c>
      <c r="Q82" s="172">
        <f t="shared" si="48"/>
        <v>-25950</v>
      </c>
      <c r="R82" s="172"/>
      <c r="S82" s="172"/>
      <c r="T82" s="172"/>
      <c r="U82" s="172"/>
      <c r="V82" s="172"/>
      <c r="W82" s="172"/>
      <c r="X82" s="172"/>
      <c r="Y82" s="183">
        <f t="shared" si="39"/>
        <v>0</v>
      </c>
      <c r="Z82" s="183">
        <f t="shared" si="33"/>
        <v>0</v>
      </c>
      <c r="AA82" s="183">
        <f t="shared" si="34"/>
        <v>0</v>
      </c>
      <c r="AB82" s="183">
        <f t="shared" ref="AB82:AD97" si="49">+G82+N82+U82</f>
        <v>0</v>
      </c>
      <c r="AC82" s="183">
        <f t="shared" si="49"/>
        <v>0</v>
      </c>
      <c r="AD82" s="183">
        <f t="shared" si="49"/>
        <v>25950</v>
      </c>
      <c r="AE82" s="183">
        <f t="shared" si="35"/>
        <v>-25950</v>
      </c>
      <c r="AF82" s="172"/>
      <c r="AG82" s="50" t="s">
        <v>13</v>
      </c>
    </row>
    <row r="83" spans="1:33" ht="93" hidden="1" customHeight="1" x14ac:dyDescent="0.6">
      <c r="A83" s="204" t="str">
        <f>+[1]ระบบการควบคุมฯ!A750</f>
        <v>3.11)</v>
      </c>
      <c r="B83" s="201" t="str">
        <f>+[1]ระบบการควบคุมฯ!B750</f>
        <v>โครงการพัฒนาทักษะเทคโนโลยีดิจิทัลและปัญญาประดิษฐ์ (AI) ในการจัดการเรียนรู้ทุกที่ ทุกเวลา (Anywhere Anytime)22,350 บาท</v>
      </c>
      <c r="C83" s="786" t="str">
        <f t="shared" si="47"/>
        <v>ศธ04002/ว46832 ลว.17 ต.ค. 68 ครั้งที่ 7  2,000,000 บาท</v>
      </c>
      <c r="D83" s="172">
        <f>+[1]ระบบการควบคุมฯ!D750</f>
        <v>0</v>
      </c>
      <c r="E83" s="172">
        <f>+[1]ระบบการควบคุมฯ!E750</f>
        <v>0</v>
      </c>
      <c r="F83" s="172">
        <f>+[1]ระบบการควบคุมฯ!F750</f>
        <v>0</v>
      </c>
      <c r="G83" s="183">
        <f>+[1]ระบบการควบคุมฯ!G750+[1]ระบบการควบคุมฯ!H750</f>
        <v>0</v>
      </c>
      <c r="H83" s="183">
        <f>+[1]ระบบการควบคุมฯ!I750+[1]ระบบการควบคุมฯ!J750</f>
        <v>0</v>
      </c>
      <c r="I83" s="183">
        <f>+[1]ระบบการควบคุมฯ!K750+[1]ระบบการควบคุมฯ!L750</f>
        <v>0</v>
      </c>
      <c r="J83" s="172">
        <f t="shared" si="43"/>
        <v>0</v>
      </c>
      <c r="K83" s="172">
        <f>+[1]ระบบการควบคุมฯ!D852</f>
        <v>0</v>
      </c>
      <c r="L83" s="172">
        <f>+[1]ระบบการควบคุมฯ!E852</f>
        <v>0</v>
      </c>
      <c r="M83" s="172">
        <f t="shared" ref="M83:M84" si="50">+K83+L83</f>
        <v>0</v>
      </c>
      <c r="N83" s="1205" t="e">
        <f>+[1]ระบบการควบคุมฯ!#REF!+[1]ระบบการควบคุมฯ!#REF!</f>
        <v>#REF!</v>
      </c>
      <c r="O83" s="172"/>
      <c r="P83" s="1205" t="e">
        <f>+[1]ระบบการควบคุมฯ!#REF!+[1]ระบบการควบคุมฯ!#REF!</f>
        <v>#REF!</v>
      </c>
      <c r="Q83" s="172" t="e">
        <f t="shared" si="48"/>
        <v>#REF!</v>
      </c>
      <c r="R83" s="172"/>
      <c r="S83" s="172"/>
      <c r="T83" s="172"/>
      <c r="U83" s="172"/>
      <c r="V83" s="172"/>
      <c r="W83" s="172"/>
      <c r="X83" s="172"/>
      <c r="Y83" s="183">
        <f t="shared" si="39"/>
        <v>0</v>
      </c>
      <c r="Z83" s="183">
        <f t="shared" si="33"/>
        <v>0</v>
      </c>
      <c r="AA83" s="183">
        <f t="shared" si="34"/>
        <v>0</v>
      </c>
      <c r="AB83" s="183" t="e">
        <f t="shared" si="49"/>
        <v>#REF!</v>
      </c>
      <c r="AC83" s="183">
        <f t="shared" si="49"/>
        <v>0</v>
      </c>
      <c r="AD83" s="183" t="e">
        <f t="shared" si="49"/>
        <v>#REF!</v>
      </c>
      <c r="AE83" s="183" t="e">
        <f t="shared" si="35"/>
        <v>#REF!</v>
      </c>
      <c r="AF83" s="172"/>
      <c r="AG83" s="50" t="s">
        <v>13</v>
      </c>
    </row>
    <row r="84" spans="1:33" ht="93" hidden="1" customHeight="1" x14ac:dyDescent="0.6">
      <c r="A84" s="204" t="str">
        <f>+[1]ระบบการควบคุมฯ!A751</f>
        <v>3.12)</v>
      </c>
      <c r="B84" s="201" t="str">
        <f>+[1]ระบบการควบคุมฯ!B751</f>
        <v>โครงการพัฒนานวัตกรรมสื่อการจัดการเรียนรู้เทคโนโลยีที่ทันสมัย 5,100 บาท</v>
      </c>
      <c r="C84" s="786" t="str">
        <f t="shared" si="47"/>
        <v>ศธ04002/ว46832 ลว.17 ต.ค. 68 ครั้งที่ 7  2,000,000 บาท</v>
      </c>
      <c r="D84" s="172">
        <f>+[1]ระบบการควบคุมฯ!D751</f>
        <v>0</v>
      </c>
      <c r="E84" s="172">
        <f>+[1]ระบบการควบคุมฯ!E751</f>
        <v>0</v>
      </c>
      <c r="F84" s="172">
        <f>+[1]ระบบการควบคุมฯ!F751</f>
        <v>0</v>
      </c>
      <c r="G84" s="183">
        <f>+[1]ระบบการควบคุมฯ!G751+[1]ระบบการควบคุมฯ!H751</f>
        <v>0</v>
      </c>
      <c r="H84" s="183">
        <f>+[1]ระบบการควบคุมฯ!I751+[1]ระบบการควบคุมฯ!J751</f>
        <v>0</v>
      </c>
      <c r="I84" s="183">
        <f>+[1]ระบบการควบคุมฯ!K751+[1]ระบบการควบคุมฯ!L751</f>
        <v>0</v>
      </c>
      <c r="J84" s="172">
        <f t="shared" si="43"/>
        <v>0</v>
      </c>
      <c r="K84" s="172">
        <f>+[1]ระบบการควบคุมฯ!D853</f>
        <v>0</v>
      </c>
      <c r="L84" s="172">
        <f>+[1]ระบบการควบคุมฯ!E853</f>
        <v>0</v>
      </c>
      <c r="M84" s="172">
        <f t="shared" si="50"/>
        <v>0</v>
      </c>
      <c r="N84" s="1205">
        <f>+[1]ระบบการควบคุมฯ!G860+[1]ระบบการควบคุมฯ!H860</f>
        <v>0</v>
      </c>
      <c r="O84" s="172"/>
      <c r="P84" s="1205">
        <f>+[1]ระบบการควบคุมฯ!K860+[1]ระบบการควบคุมฯ!L860</f>
        <v>0</v>
      </c>
      <c r="Q84" s="172">
        <f t="shared" si="48"/>
        <v>0</v>
      </c>
      <c r="R84" s="172"/>
      <c r="S84" s="172"/>
      <c r="T84" s="172"/>
      <c r="U84" s="172"/>
      <c r="V84" s="172"/>
      <c r="W84" s="172"/>
      <c r="X84" s="172"/>
      <c r="Y84" s="183">
        <f t="shared" si="39"/>
        <v>0</v>
      </c>
      <c r="Z84" s="183">
        <f t="shared" si="33"/>
        <v>0</v>
      </c>
      <c r="AA84" s="183">
        <f t="shared" si="34"/>
        <v>0</v>
      </c>
      <c r="AB84" s="183">
        <f t="shared" si="49"/>
        <v>0</v>
      </c>
      <c r="AC84" s="183">
        <f t="shared" si="49"/>
        <v>0</v>
      </c>
      <c r="AD84" s="183">
        <f t="shared" si="49"/>
        <v>0</v>
      </c>
      <c r="AE84" s="183">
        <f t="shared" si="35"/>
        <v>0</v>
      </c>
      <c r="AF84" s="172"/>
      <c r="AG84" s="50" t="s">
        <v>13</v>
      </c>
    </row>
    <row r="85" spans="1:33" ht="93" hidden="1" customHeight="1" x14ac:dyDescent="0.6">
      <c r="A85" s="204" t="str">
        <f>+[1]ระบบการควบคุมฯ!A752</f>
        <v>3.13)</v>
      </c>
      <c r="B85" s="201" t="str">
        <f>+[1]ระบบการควบคุมฯ!B752</f>
        <v>โครงการพัฒนาการจัดการเรียนรู้ในการเสริมสร้างทักษะชีวิตให้แก่นักเรียน 40,000 บาท</v>
      </c>
      <c r="C85" s="786" t="str">
        <f t="shared" si="47"/>
        <v>ศธ04002/ว46832 ลว.17 ต.ค. 68 ครั้งที่ 7  2,000,000 บาท</v>
      </c>
      <c r="D85" s="172">
        <f>+[1]ระบบการควบคุมฯ!D752</f>
        <v>0</v>
      </c>
      <c r="E85" s="172">
        <f>+[1]ระบบการควบคุมฯ!E752</f>
        <v>0</v>
      </c>
      <c r="F85" s="172">
        <f>+[1]ระบบการควบคุมฯ!F752</f>
        <v>0</v>
      </c>
      <c r="G85" s="183">
        <f>+[1]ระบบการควบคุมฯ!G752+[1]ระบบการควบคุมฯ!H752</f>
        <v>0</v>
      </c>
      <c r="H85" s="183">
        <f>+[1]ระบบการควบคุมฯ!I752+[1]ระบบการควบคุมฯ!J752</f>
        <v>0</v>
      </c>
      <c r="I85" s="183">
        <f>+[1]ระบบการควบคุมฯ!K752+[1]ระบบการควบคุมฯ!L752</f>
        <v>0</v>
      </c>
      <c r="J85" s="172">
        <f t="shared" si="43"/>
        <v>0</v>
      </c>
      <c r="K85" s="172"/>
      <c r="L85" s="172"/>
      <c r="M85" s="172"/>
      <c r="N85" s="1205">
        <f>+[1]ระบบการควบคุมฯ!G861+[1]ระบบการควบคุมฯ!H861</f>
        <v>0</v>
      </c>
      <c r="O85" s="172"/>
      <c r="P85" s="1205">
        <f>+[1]ระบบการควบคุมฯ!K861+[1]ระบบการควบคุมฯ!L861</f>
        <v>5550</v>
      </c>
      <c r="Q85" s="172"/>
      <c r="R85" s="172"/>
      <c r="S85" s="172"/>
      <c r="T85" s="172"/>
      <c r="U85" s="172"/>
      <c r="V85" s="172"/>
      <c r="W85" s="172"/>
      <c r="X85" s="172"/>
      <c r="Y85" s="183">
        <f t="shared" si="39"/>
        <v>0</v>
      </c>
      <c r="Z85" s="183">
        <f t="shared" si="33"/>
        <v>0</v>
      </c>
      <c r="AA85" s="183">
        <f t="shared" si="34"/>
        <v>0</v>
      </c>
      <c r="AB85" s="183">
        <f t="shared" si="49"/>
        <v>0</v>
      </c>
      <c r="AC85" s="183">
        <f t="shared" si="49"/>
        <v>0</v>
      </c>
      <c r="AD85" s="183">
        <f t="shared" si="49"/>
        <v>5550</v>
      </c>
      <c r="AE85" s="183">
        <f t="shared" si="35"/>
        <v>-5550</v>
      </c>
      <c r="AF85" s="172"/>
      <c r="AG85" s="50" t="s">
        <v>13</v>
      </c>
    </row>
    <row r="86" spans="1:33" ht="93" hidden="1" customHeight="1" x14ac:dyDescent="0.6">
      <c r="A86" s="204" t="str">
        <f>+[1]ระบบการควบคุมฯ!A753</f>
        <v>3.14)</v>
      </c>
      <c r="B86" s="201" t="str">
        <f>+[1]ระบบการควบคุมฯ!B753</f>
        <v>โครงการโรงเรียนคุณธรรม สพฐ. 34,000 บาท</v>
      </c>
      <c r="C86" s="786" t="str">
        <f t="shared" si="47"/>
        <v>ศธ04002/ว46832 ลว.17 ต.ค. 68 ครั้งที่ 7  2,000,000 บาท</v>
      </c>
      <c r="D86" s="172">
        <f>+[1]ระบบการควบคุมฯ!D753</f>
        <v>0</v>
      </c>
      <c r="E86" s="172">
        <f>+[1]ระบบการควบคุมฯ!E753</f>
        <v>0</v>
      </c>
      <c r="F86" s="172">
        <f>+[1]ระบบการควบคุมฯ!F753</f>
        <v>0</v>
      </c>
      <c r="G86" s="183">
        <f>+[1]ระบบการควบคุมฯ!G753+[1]ระบบการควบคุมฯ!H753</f>
        <v>0</v>
      </c>
      <c r="H86" s="183">
        <f>+[1]ระบบการควบคุมฯ!I753+[1]ระบบการควบคุมฯ!J753</f>
        <v>0</v>
      </c>
      <c r="I86" s="183">
        <f>+[1]ระบบการควบคุมฯ!K753+[1]ระบบการควบคุมฯ!L753</f>
        <v>0</v>
      </c>
      <c r="J86" s="172">
        <f t="shared" si="43"/>
        <v>0</v>
      </c>
      <c r="K86" s="172">
        <f>+[1]ระบบการควบคุมฯ!D854</f>
        <v>0</v>
      </c>
      <c r="L86" s="172">
        <f>+[1]ระบบการควบคุมฯ!E854</f>
        <v>0</v>
      </c>
      <c r="M86" s="172">
        <f>+K86+L86</f>
        <v>0</v>
      </c>
      <c r="N86" s="1205">
        <f>+[1]ระบบการควบคุมฯ!G862+[1]ระบบการควบคุมฯ!H862</f>
        <v>0</v>
      </c>
      <c r="O86" s="172"/>
      <c r="P86" s="1205">
        <f>+[1]ระบบการควบคุมฯ!K862+[1]ระบบการควบคุมฯ!L862</f>
        <v>20400</v>
      </c>
      <c r="Q86" s="172">
        <f t="shared" ref="Q86:Q88" si="51">+M86-N86-O86-P86</f>
        <v>-20400</v>
      </c>
      <c r="R86" s="172"/>
      <c r="S86" s="172"/>
      <c r="T86" s="172"/>
      <c r="U86" s="172"/>
      <c r="V86" s="172"/>
      <c r="W86" s="172"/>
      <c r="X86" s="172"/>
      <c r="Y86" s="183">
        <f t="shared" si="39"/>
        <v>0</v>
      </c>
      <c r="Z86" s="183">
        <f t="shared" si="33"/>
        <v>0</v>
      </c>
      <c r="AA86" s="183">
        <f t="shared" si="34"/>
        <v>0</v>
      </c>
      <c r="AB86" s="183">
        <f t="shared" si="49"/>
        <v>0</v>
      </c>
      <c r="AC86" s="183">
        <f t="shared" si="49"/>
        <v>0</v>
      </c>
      <c r="AD86" s="183">
        <f t="shared" si="49"/>
        <v>20400</v>
      </c>
      <c r="AE86" s="183">
        <f t="shared" si="35"/>
        <v>-20400</v>
      </c>
      <c r="AF86" s="172"/>
      <c r="AG86" s="50" t="s">
        <v>13</v>
      </c>
    </row>
    <row r="87" spans="1:33" ht="93" hidden="1" customHeight="1" x14ac:dyDescent="0.6">
      <c r="A87" s="204" t="str">
        <f>+[1]ระบบการควบคุมฯ!A754</f>
        <v>3.15)</v>
      </c>
      <c r="B87" s="201" t="str">
        <f>+[1]ระบบการควบคุมฯ!B754</f>
        <v>โครงการส่งเสริมทักษะอาชีพให้แก่นักเรียน 25,400 บาท เพิ่มในกิจกรรมประถมแล้วครบ</v>
      </c>
      <c r="C87" s="786" t="str">
        <f t="shared" si="47"/>
        <v>ศธ04002/ว46832 ลว.17 ต.ค. 68 ครั้งที่ 7  2,000,000 บาท</v>
      </c>
      <c r="D87" s="172">
        <f>+[1]ระบบการควบคุมฯ!D754</f>
        <v>0</v>
      </c>
      <c r="E87" s="172">
        <f>+[1]ระบบการควบคุมฯ!E754</f>
        <v>0</v>
      </c>
      <c r="F87" s="172">
        <f>+[1]ระบบการควบคุมฯ!F754</f>
        <v>0</v>
      </c>
      <c r="G87" s="183">
        <f>+[1]ระบบการควบคุมฯ!G754+[1]ระบบการควบคุมฯ!H754</f>
        <v>0</v>
      </c>
      <c r="H87" s="183">
        <f>+[1]ระบบการควบคุมฯ!I754+[1]ระบบการควบคุมฯ!J754</f>
        <v>0</v>
      </c>
      <c r="I87" s="183">
        <f>+[1]ระบบการควบคุมฯ!K754+[1]ระบบการควบคุมฯ!L754</f>
        <v>0</v>
      </c>
      <c r="J87" s="172">
        <f t="shared" si="43"/>
        <v>0</v>
      </c>
      <c r="K87" s="172">
        <f>+[1]ระบบการควบคุมฯ!D855</f>
        <v>0</v>
      </c>
      <c r="L87" s="172">
        <f>+[1]ระบบการควบคุมฯ!E855</f>
        <v>0</v>
      </c>
      <c r="M87" s="172">
        <f>+K87+L87</f>
        <v>0</v>
      </c>
      <c r="N87" s="1205">
        <f>+[1]ระบบการควบคุมฯ!G863+[1]ระบบการควบคุมฯ!H863</f>
        <v>0</v>
      </c>
      <c r="O87" s="172"/>
      <c r="P87" s="1205">
        <f>+[1]ระบบการควบคุมฯ!K863+[1]ระบบการควบคุมฯ!L863</f>
        <v>0</v>
      </c>
      <c r="Q87" s="172">
        <f t="shared" si="51"/>
        <v>0</v>
      </c>
      <c r="R87" s="172"/>
      <c r="S87" s="172"/>
      <c r="T87" s="172"/>
      <c r="U87" s="172"/>
      <c r="V87" s="172"/>
      <c r="W87" s="172"/>
      <c r="X87" s="172"/>
      <c r="Y87" s="183">
        <f t="shared" si="39"/>
        <v>0</v>
      </c>
      <c r="Z87" s="183">
        <f t="shared" si="33"/>
        <v>0</v>
      </c>
      <c r="AA87" s="183">
        <f t="shared" si="34"/>
        <v>0</v>
      </c>
      <c r="AB87" s="183">
        <f t="shared" si="49"/>
        <v>0</v>
      </c>
      <c r="AC87" s="183">
        <f t="shared" si="49"/>
        <v>0</v>
      </c>
      <c r="AD87" s="183">
        <f t="shared" si="49"/>
        <v>0</v>
      </c>
      <c r="AE87" s="183">
        <f t="shared" si="35"/>
        <v>0</v>
      </c>
      <c r="AF87" s="172"/>
      <c r="AG87" s="50" t="s">
        <v>13</v>
      </c>
    </row>
    <row r="88" spans="1:33" ht="93" hidden="1" customHeight="1" x14ac:dyDescent="0.6">
      <c r="A88" s="204" t="str">
        <f>+[1]ระบบการควบคุมฯ!A755</f>
        <v>3.16)</v>
      </c>
      <c r="B88" s="201" t="str">
        <f>+[1]ระบบการควบคุมฯ!B755</f>
        <v>โครงการพัฒนาและส่งเสริมการใช้สื่อเทคโนโลยีในการจัดการเรียนรู้คณิตศาสตร์ ระดับมัธยมศึกษาตอนต้น 16,500 บาท</v>
      </c>
      <c r="C88" s="786" t="str">
        <f t="shared" si="47"/>
        <v>ศธ04002/ว46832 ลว.17 ต.ค. 68 ครั้งที่ 7  2,000,000 บาท</v>
      </c>
      <c r="D88" s="172">
        <f>+[1]ระบบการควบคุมฯ!D755</f>
        <v>0</v>
      </c>
      <c r="E88" s="172">
        <f>+[1]ระบบการควบคุมฯ!E755</f>
        <v>0</v>
      </c>
      <c r="F88" s="172">
        <f>+[1]ระบบการควบคุมฯ!F755</f>
        <v>0</v>
      </c>
      <c r="G88" s="183">
        <f>+[1]ระบบการควบคุมฯ!G755+[1]ระบบการควบคุมฯ!H755</f>
        <v>0</v>
      </c>
      <c r="H88" s="183">
        <f>+[1]ระบบการควบคุมฯ!I755+[1]ระบบการควบคุมฯ!J755</f>
        <v>0</v>
      </c>
      <c r="I88" s="183">
        <f>+[1]ระบบการควบคุมฯ!K755+[1]ระบบการควบคุมฯ!L755</f>
        <v>0</v>
      </c>
      <c r="J88" s="172">
        <f t="shared" si="43"/>
        <v>0</v>
      </c>
      <c r="K88" s="172">
        <f>+[1]ระบบการควบคุมฯ!D856</f>
        <v>0</v>
      </c>
      <c r="L88" s="172">
        <f>+[1]ระบบการควบคุมฯ!E856</f>
        <v>0</v>
      </c>
      <c r="M88" s="172">
        <f t="shared" ref="M88" si="52">+K88+L88</f>
        <v>0</v>
      </c>
      <c r="N88" s="1205">
        <f>+[1]ระบบการควบคุมฯ!G864+[1]ระบบการควบคุมฯ!H864</f>
        <v>0</v>
      </c>
      <c r="O88" s="172"/>
      <c r="P88" s="1205">
        <f>+[1]ระบบการควบคุมฯ!K864+[1]ระบบการควบคุมฯ!L864</f>
        <v>0</v>
      </c>
      <c r="Q88" s="172">
        <f t="shared" si="51"/>
        <v>0</v>
      </c>
      <c r="R88" s="172"/>
      <c r="S88" s="172"/>
      <c r="T88" s="172"/>
      <c r="U88" s="172"/>
      <c r="V88" s="172"/>
      <c r="W88" s="172"/>
      <c r="X88" s="172"/>
      <c r="Y88" s="183">
        <f t="shared" si="39"/>
        <v>0</v>
      </c>
      <c r="Z88" s="183">
        <f t="shared" si="33"/>
        <v>0</v>
      </c>
      <c r="AA88" s="183">
        <f t="shared" si="34"/>
        <v>0</v>
      </c>
      <c r="AB88" s="183">
        <f t="shared" si="49"/>
        <v>0</v>
      </c>
      <c r="AC88" s="183">
        <f t="shared" si="49"/>
        <v>0</v>
      </c>
      <c r="AD88" s="183">
        <f t="shared" si="49"/>
        <v>0</v>
      </c>
      <c r="AE88" s="183">
        <f t="shared" si="35"/>
        <v>0</v>
      </c>
      <c r="AF88" s="172"/>
      <c r="AG88" s="50" t="s">
        <v>13</v>
      </c>
    </row>
    <row r="89" spans="1:33" ht="93" hidden="1" customHeight="1" x14ac:dyDescent="0.6">
      <c r="A89" s="204"/>
      <c r="B89" s="201"/>
      <c r="C89" s="786"/>
      <c r="D89" s="172"/>
      <c r="E89" s="172"/>
      <c r="F89" s="172"/>
      <c r="G89" s="183"/>
      <c r="H89" s="183"/>
      <c r="I89" s="183"/>
      <c r="J89" s="172"/>
      <c r="K89" s="172"/>
      <c r="L89" s="172"/>
      <c r="M89" s="172"/>
      <c r="N89" s="1205">
        <f>+[1]ระบบการควบคุมฯ!G865+[1]ระบบการควบคุมฯ!H865</f>
        <v>0</v>
      </c>
      <c r="O89" s="172"/>
      <c r="P89" s="1205">
        <f>+[1]ระบบการควบคุมฯ!K865+[1]ระบบการควบคุมฯ!L865</f>
        <v>0</v>
      </c>
      <c r="Q89" s="172"/>
      <c r="R89" s="172"/>
      <c r="S89" s="172"/>
      <c r="T89" s="172"/>
      <c r="U89" s="172"/>
      <c r="V89" s="172"/>
      <c r="W89" s="172"/>
      <c r="X89" s="172"/>
      <c r="Y89" s="183">
        <f t="shared" si="39"/>
        <v>0</v>
      </c>
      <c r="Z89" s="183">
        <f t="shared" si="33"/>
        <v>0</v>
      </c>
      <c r="AA89" s="183">
        <f t="shared" si="34"/>
        <v>0</v>
      </c>
      <c r="AB89" s="183">
        <f t="shared" si="49"/>
        <v>0</v>
      </c>
      <c r="AC89" s="183">
        <f t="shared" si="49"/>
        <v>0</v>
      </c>
      <c r="AD89" s="183">
        <f t="shared" si="49"/>
        <v>0</v>
      </c>
      <c r="AE89" s="183">
        <f t="shared" si="35"/>
        <v>0</v>
      </c>
      <c r="AF89" s="172"/>
      <c r="AG89" s="50"/>
    </row>
    <row r="90" spans="1:33" ht="55.8" customHeight="1" x14ac:dyDescent="0.6">
      <c r="A90" s="1202" t="str">
        <f>+[1]ระบบการควบคุมฯ!A858</f>
        <v>2.4)</v>
      </c>
      <c r="B90" s="1203" t="str">
        <f>+[1]ระบบการควบคุมฯ!B858</f>
        <v>กลยุทธ์ที่ 4 เพิ่มประสิทธิภาพการบริหารจัดการศึกษา 554,400 บาท</v>
      </c>
      <c r="C90" s="1204" t="str">
        <f>+C88</f>
        <v>ศธ04002/ว46832 ลว.17 ต.ค. 68 ครั้งที่ 7  2,000,000 บาท</v>
      </c>
      <c r="D90" s="1206"/>
      <c r="E90" s="1206"/>
      <c r="F90" s="1206">
        <f>SUM(D90:E90)</f>
        <v>0</v>
      </c>
      <c r="G90" s="1206"/>
      <c r="H90" s="1206"/>
      <c r="I90" s="1208"/>
      <c r="J90" s="1209"/>
      <c r="K90" s="1209"/>
      <c r="L90" s="1211">
        <f>SUM(L91:L104)</f>
        <v>554400</v>
      </c>
      <c r="M90" s="1211">
        <f t="shared" ref="M90:P90" si="53">SUM(M91:M104)</f>
        <v>554400</v>
      </c>
      <c r="N90" s="1211">
        <f t="shared" si="53"/>
        <v>0</v>
      </c>
      <c r="O90" s="1211">
        <f t="shared" si="53"/>
        <v>0</v>
      </c>
      <c r="P90" s="1211">
        <f t="shared" si="53"/>
        <v>25950</v>
      </c>
      <c r="Q90" s="1211">
        <f t="shared" ref="Q90:AG90" si="54">SUM(Q91:Q104)</f>
        <v>528450</v>
      </c>
      <c r="R90" s="1211">
        <f t="shared" si="54"/>
        <v>25950</v>
      </c>
      <c r="S90" s="1211">
        <f t="shared" si="54"/>
        <v>0</v>
      </c>
      <c r="T90" s="1211">
        <f t="shared" si="54"/>
        <v>0</v>
      </c>
      <c r="U90" s="1211">
        <f t="shared" si="54"/>
        <v>0</v>
      </c>
      <c r="V90" s="1211">
        <f t="shared" si="54"/>
        <v>0</v>
      </c>
      <c r="W90" s="1211">
        <f t="shared" si="54"/>
        <v>0</v>
      </c>
      <c r="X90" s="1211">
        <f t="shared" si="54"/>
        <v>0</v>
      </c>
      <c r="Y90" s="1211">
        <f t="shared" si="54"/>
        <v>25950</v>
      </c>
      <c r="Z90" s="1211">
        <f t="shared" si="54"/>
        <v>554400</v>
      </c>
      <c r="AA90" s="1211">
        <f t="shared" si="54"/>
        <v>580350</v>
      </c>
      <c r="AB90" s="1211">
        <f t="shared" si="54"/>
        <v>0</v>
      </c>
      <c r="AC90" s="1211">
        <f t="shared" si="54"/>
        <v>0</v>
      </c>
      <c r="AD90" s="1211">
        <f t="shared" si="54"/>
        <v>25950</v>
      </c>
      <c r="AE90" s="1211">
        <f t="shared" si="54"/>
        <v>554400</v>
      </c>
      <c r="AF90" s="1211">
        <f t="shared" si="54"/>
        <v>0</v>
      </c>
      <c r="AG90" s="1210"/>
    </row>
    <row r="91" spans="1:33" ht="20.399999999999999" customHeight="1" x14ac:dyDescent="0.6">
      <c r="A91" s="1212"/>
      <c r="B91" s="1213" t="str">
        <f>+[1]ระบบการควบคุมฯ!B859</f>
        <v>งบกลาง  กลยุทธ์ที่ 4</v>
      </c>
      <c r="C91" s="1214"/>
      <c r="D91" s="968"/>
      <c r="E91" s="968"/>
      <c r="F91" s="968"/>
      <c r="G91" s="968"/>
      <c r="H91" s="968"/>
      <c r="I91" s="968"/>
      <c r="J91" s="968"/>
      <c r="K91" s="968"/>
      <c r="L91" s="968">
        <f>+[1]ระบบการควบคุมฯ!E859</f>
        <v>459450</v>
      </c>
      <c r="M91" s="968">
        <f>+[1]ระบบการควบคุมฯ!F859</f>
        <v>459450</v>
      </c>
      <c r="N91" s="1215">
        <f>+[1]ระบบการควบคุมฯ!G867+[1]ระบบการควบคุมฯ!H867</f>
        <v>0</v>
      </c>
      <c r="O91" s="968">
        <f>+[1]ระบบการควบคุมฯ!H858</f>
        <v>0</v>
      </c>
      <c r="P91" s="1215">
        <f>+[1]ระบบการควบคุมฯ!K867+[1]ระบบการควบคุมฯ!L867</f>
        <v>0</v>
      </c>
      <c r="Q91" s="968">
        <f t="shared" ref="Q91" si="55">+M91-N91-O91-P91</f>
        <v>459450</v>
      </c>
      <c r="R91" s="968">
        <f>+[1]ระบบการควบคุมฯ!K858</f>
        <v>25950</v>
      </c>
      <c r="S91" s="968">
        <f>+[1]ระบบการควบคุมฯ!L858</f>
        <v>0</v>
      </c>
      <c r="T91" s="968"/>
      <c r="U91" s="968">
        <f>+[1]ระบบการควบคุมฯ!N858</f>
        <v>0</v>
      </c>
      <c r="V91" s="968">
        <f>+[1]ระบบการควบคุมฯ!O858</f>
        <v>0</v>
      </c>
      <c r="W91" s="968">
        <f>+[1]ระบบการควบคุมฯ!P858</f>
        <v>0</v>
      </c>
      <c r="X91" s="968">
        <f>+[1]ระบบการควบคุมฯ!Q858</f>
        <v>0</v>
      </c>
      <c r="Y91" s="968">
        <f t="shared" si="39"/>
        <v>25950</v>
      </c>
      <c r="Z91" s="968">
        <f t="shared" si="39"/>
        <v>459450</v>
      </c>
      <c r="AA91" s="968">
        <f t="shared" si="34"/>
        <v>485400</v>
      </c>
      <c r="AB91" s="968">
        <f t="shared" si="49"/>
        <v>0</v>
      </c>
      <c r="AC91" s="968">
        <f t="shared" si="49"/>
        <v>0</v>
      </c>
      <c r="AD91" s="968">
        <f t="shared" si="49"/>
        <v>0</v>
      </c>
      <c r="AE91" s="968">
        <f t="shared" si="35"/>
        <v>485400</v>
      </c>
      <c r="AF91" s="968"/>
      <c r="AG91" s="1216"/>
    </row>
    <row r="92" spans="1:33" ht="55.8" x14ac:dyDescent="0.6">
      <c r="A92" s="1217" t="str">
        <f>+[1]ระบบการควบคุมฯ!A860</f>
        <v>1)</v>
      </c>
      <c r="B92" s="201" t="str">
        <f>+[1]ระบบการควบคุมฯ!B860</f>
        <v>โครงการประชุม อ.ก.ค.ศ. เขตพื้นที่</v>
      </c>
      <c r="C92" s="786" t="str">
        <f>+C90</f>
        <v>ศธ04002/ว46832 ลว.17 ต.ค. 68 ครั้งที่ 7  2,000,000 บาท</v>
      </c>
      <c r="D92" s="172">
        <f>+[1]ระบบการควบคุมฯ!D758</f>
        <v>0</v>
      </c>
      <c r="E92" s="172"/>
      <c r="F92" s="172">
        <f>+[1]ระบบการควบคุมฯ!F758</f>
        <v>0</v>
      </c>
      <c r="G92" s="183">
        <f>+[1]ระบบการควบคุมฯ!G758+[1]ระบบการควบคุมฯ!H758</f>
        <v>0</v>
      </c>
      <c r="H92" s="183">
        <f>+[1]ระบบการควบคุมฯ!I758+[1]ระบบการควบคุมฯ!J758</f>
        <v>0</v>
      </c>
      <c r="I92" s="183">
        <f>+[1]ระบบการควบคุมฯ!K758+[1]ระบบการควบคุมฯ!L758</f>
        <v>0</v>
      </c>
      <c r="J92" s="172">
        <f t="shared" ref="J92:J93" si="56">+F92-G92-H92-I92</f>
        <v>0</v>
      </c>
      <c r="K92" s="172">
        <f>+[1]ระบบการควบคุมฯ!D860</f>
        <v>0</v>
      </c>
      <c r="L92" s="172">
        <f>+[1]ระบบการควบคุมฯ!E860</f>
        <v>69000</v>
      </c>
      <c r="M92" s="172">
        <f t="shared" ref="M92" si="57">SUM(K92:L92)</f>
        <v>69000</v>
      </c>
      <c r="N92" s="172">
        <f>+[1]ระบบการควบคุมฯ!G860+[1]ระบบการควบคุมฯ!H860</f>
        <v>0</v>
      </c>
      <c r="O92" s="172"/>
      <c r="P92" s="172">
        <f>+[1]ระบบการควบคุมฯ!K860+[1]ระบบการควบคุมฯ!L860</f>
        <v>0</v>
      </c>
      <c r="Q92" s="172">
        <f>+M92-N92-O92-P92</f>
        <v>69000</v>
      </c>
      <c r="R92" s="970"/>
      <c r="S92" s="970"/>
      <c r="T92" s="970"/>
      <c r="U92" s="970"/>
      <c r="V92" s="970"/>
      <c r="W92" s="970"/>
      <c r="X92" s="970"/>
      <c r="Y92" s="172">
        <f t="shared" ref="Y92:Z104" si="58">+D92+K92+R92</f>
        <v>0</v>
      </c>
      <c r="Z92" s="172">
        <f t="shared" si="58"/>
        <v>69000</v>
      </c>
      <c r="AA92" s="172">
        <f>SUM(Y92:Z92)</f>
        <v>69000</v>
      </c>
      <c r="AB92" s="172">
        <f t="shared" si="49"/>
        <v>0</v>
      </c>
      <c r="AC92" s="1083">
        <f t="shared" si="49"/>
        <v>0</v>
      </c>
      <c r="AD92" s="172">
        <f t="shared" si="49"/>
        <v>0</v>
      </c>
      <c r="AE92" s="172">
        <f>+AA92-AB92-AC92-AD92</f>
        <v>69000</v>
      </c>
      <c r="AF92" s="172"/>
      <c r="AG92" s="50" t="s">
        <v>17</v>
      </c>
    </row>
    <row r="93" spans="1:33" ht="55.8" x14ac:dyDescent="0.6">
      <c r="A93" s="1217" t="str">
        <f>+[1]ระบบการควบคุมฯ!A861</f>
        <v>2)</v>
      </c>
      <c r="B93" s="201" t="str">
        <f>+[1]ระบบการควบคุมฯ!B861</f>
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</v>
      </c>
      <c r="C93" s="786" t="str">
        <f>+C92</f>
        <v>ศธ04002/ว46832 ลว.17 ต.ค. 68 ครั้งที่ 7  2,000,000 บาท</v>
      </c>
      <c r="D93" s="172">
        <f>+[1]ระบบการควบคุมฯ!D759</f>
        <v>0</v>
      </c>
      <c r="E93" s="172"/>
      <c r="F93" s="172">
        <f>+[1]ระบบการควบคุมฯ!F759</f>
        <v>0</v>
      </c>
      <c r="G93" s="183">
        <f>+[1]ระบบการควบคุมฯ!G759+[1]ระบบการควบคุมฯ!H759</f>
        <v>0</v>
      </c>
      <c r="H93" s="183">
        <f>+[1]ระบบการควบคุมฯ!I759+[1]ระบบการควบคุมฯ!J759</f>
        <v>0</v>
      </c>
      <c r="I93" s="183">
        <f>+[1]ระบบการควบคุมฯ!K759+[1]ระบบการควบคุมฯ!L759</f>
        <v>0</v>
      </c>
      <c r="J93" s="172">
        <f t="shared" si="56"/>
        <v>0</v>
      </c>
      <c r="K93" s="172">
        <f>+[1]ระบบการควบคุมฯ!D862</f>
        <v>0</v>
      </c>
      <c r="L93" s="172">
        <f>+[1]ระบบการควบคุมฯ!E861</f>
        <v>5550</v>
      </c>
      <c r="M93" s="172">
        <f>SUM(K93:L93)</f>
        <v>5550</v>
      </c>
      <c r="N93" s="172">
        <f>+[1]ระบบการควบคุมฯ!G861+[1]ระบบการควบคุมฯ!H861</f>
        <v>0</v>
      </c>
      <c r="O93" s="172"/>
      <c r="P93" s="172">
        <f>+[1]ระบบการควบคุมฯ!K861+[1]ระบบการควบคุมฯ!L861</f>
        <v>5550</v>
      </c>
      <c r="Q93" s="172">
        <f>+M93-N93-O93-P93</f>
        <v>0</v>
      </c>
      <c r="R93" s="172"/>
      <c r="S93" s="172"/>
      <c r="T93" s="172"/>
      <c r="U93" s="172"/>
      <c r="V93" s="172"/>
      <c r="W93" s="172"/>
      <c r="X93" s="172"/>
      <c r="Y93" s="172">
        <f t="shared" si="58"/>
        <v>0</v>
      </c>
      <c r="Z93" s="172">
        <f t="shared" si="58"/>
        <v>5550</v>
      </c>
      <c r="AA93" s="172">
        <f>SUM(Y93:Z93)</f>
        <v>5550</v>
      </c>
      <c r="AB93" s="172">
        <f t="shared" si="49"/>
        <v>0</v>
      </c>
      <c r="AC93" s="1084">
        <f t="shared" si="49"/>
        <v>0</v>
      </c>
      <c r="AD93" s="172">
        <f t="shared" si="49"/>
        <v>5550</v>
      </c>
      <c r="AE93" s="172">
        <f>+AA93-AB93-AC93-AD93</f>
        <v>0</v>
      </c>
      <c r="AF93" s="968"/>
      <c r="AG93" s="50" t="s">
        <v>13</v>
      </c>
    </row>
    <row r="94" spans="1:33" ht="20.399999999999999" customHeight="1" x14ac:dyDescent="0.6">
      <c r="A94" s="185" t="str">
        <f>+[1]ระบบการควบคุมฯ!A862</f>
        <v>3)</v>
      </c>
      <c r="B94" s="109" t="str">
        <f>+[1]ระบบการควบคุมฯ!B862</f>
        <v xml:space="preserve">โครงการพัฒนาประสิทธิภาพการบริหารจัดการงานอำนวยการ </v>
      </c>
      <c r="C94" s="812" t="str">
        <f>+[1]ระบบการควบคุมฯ!C862</f>
        <v>ศธ04002/ว46832 ลว.17 ต.ค. 68 ครั้งที่ 7  2,000,000 บาท</v>
      </c>
      <c r="D94" s="167">
        <f>+[1]ระบบการควบคุมฯ!D760</f>
        <v>0</v>
      </c>
      <c r="E94" s="167">
        <f>+[1]ระบบการควบคุมฯ!E760</f>
        <v>0</v>
      </c>
      <c r="F94" s="167">
        <f>+[1]ระบบการควบคุมฯ!F760</f>
        <v>0</v>
      </c>
      <c r="G94" s="167">
        <f>+[1]ระบบการควบคุมฯ!G760</f>
        <v>0</v>
      </c>
      <c r="H94" s="167">
        <f>+[1]ระบบการควบคุมฯ!H760</f>
        <v>0</v>
      </c>
      <c r="I94" s="167">
        <f>+[1]ระบบการควบคุมฯ!K760+[1]ระบบการควบคุมฯ!L760</f>
        <v>0</v>
      </c>
      <c r="J94" s="167">
        <f>+F94-G94-H94-I94</f>
        <v>0</v>
      </c>
      <c r="K94" s="167"/>
      <c r="L94" s="167">
        <f>+[1]ระบบการควบคุมฯ!E862</f>
        <v>20400</v>
      </c>
      <c r="M94" s="167">
        <f>SUM(K94:L94)</f>
        <v>20400</v>
      </c>
      <c r="N94" s="172">
        <f>+[1]ระบบการควบคุมฯ!G862+[1]ระบบการควบคุมฯ!H862</f>
        <v>0</v>
      </c>
      <c r="O94" s="172"/>
      <c r="P94" s="172">
        <f>+[1]ระบบการควบคุมฯ!K862+[1]ระบบการควบคุมฯ!L862</f>
        <v>20400</v>
      </c>
      <c r="Q94" s="172">
        <f>+M94-N94-O94-P94</f>
        <v>0</v>
      </c>
      <c r="R94" s="167"/>
      <c r="S94" s="167"/>
      <c r="T94" s="167"/>
      <c r="U94" s="167"/>
      <c r="V94" s="167"/>
      <c r="W94" s="167"/>
      <c r="X94" s="167"/>
      <c r="Y94" s="172">
        <f t="shared" si="58"/>
        <v>0</v>
      </c>
      <c r="Z94" s="172">
        <f t="shared" si="58"/>
        <v>20400</v>
      </c>
      <c r="AA94" s="172">
        <f>SUM(Y94:Z94)</f>
        <v>20400</v>
      </c>
      <c r="AB94" s="172">
        <f t="shared" si="49"/>
        <v>0</v>
      </c>
      <c r="AC94" s="1084">
        <f t="shared" si="49"/>
        <v>0</v>
      </c>
      <c r="AD94" s="172">
        <f t="shared" si="49"/>
        <v>20400</v>
      </c>
      <c r="AE94" s="172">
        <f>+AA94-AB94-AC94-AD94</f>
        <v>0</v>
      </c>
      <c r="AF94" s="167"/>
      <c r="AG94" s="50" t="s">
        <v>16</v>
      </c>
    </row>
    <row r="95" spans="1:33" ht="20.399999999999999" hidden="1" customHeight="1" x14ac:dyDescent="0.6">
      <c r="A95" s="204" t="str">
        <f>+[1]ระบบการควบคุมฯ!A761</f>
        <v>4.3)</v>
      </c>
      <c r="B95" s="201" t="str">
        <f>+[1]ระบบการควบคุมฯ!B761</f>
        <v>โครงการขับเคลื่อนคุณภาพการจัดการเรียนการสอนทางไกลผ่านดาวเทียม (DLTV  ) 13,800 บาท</v>
      </c>
      <c r="C95" s="786" t="str">
        <f>+C93</f>
        <v>ศธ04002/ว46832 ลว.17 ต.ค. 68 ครั้งที่ 7  2,000,000 บาท</v>
      </c>
      <c r="D95" s="172">
        <f>+[1]ระบบการควบคุมฯ!D761</f>
        <v>0</v>
      </c>
      <c r="E95" s="172">
        <f>+[1]ระบบการควบคุมฯ!E761</f>
        <v>0</v>
      </c>
      <c r="F95" s="172">
        <f>+[1]ระบบการควบคุมฯ!F761</f>
        <v>0</v>
      </c>
      <c r="G95" s="183">
        <f>+[1]ระบบการควบคุมฯ!G761+[1]ระบบการควบคุมฯ!H761</f>
        <v>0</v>
      </c>
      <c r="H95" s="183">
        <f>+[1]ระบบการควบคุมฯ!I761+[1]ระบบการควบคุมฯ!J761</f>
        <v>0</v>
      </c>
      <c r="I95" s="183">
        <f>+[1]ระบบการควบคุมฯ!K761+[1]ระบบการควบคุมฯ!L761</f>
        <v>0</v>
      </c>
      <c r="J95" s="172">
        <f t="shared" ref="J95:J104" si="59">+F95-G95-H95-I95</f>
        <v>0</v>
      </c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>
        <f t="shared" si="58"/>
        <v>0</v>
      </c>
      <c r="Z95" s="172">
        <f t="shared" si="58"/>
        <v>0</v>
      </c>
      <c r="AA95" s="172">
        <f>SUM(Y95:Z95)</f>
        <v>0</v>
      </c>
      <c r="AB95" s="172">
        <f t="shared" si="49"/>
        <v>0</v>
      </c>
      <c r="AC95" s="1084">
        <f t="shared" si="49"/>
        <v>0</v>
      </c>
      <c r="AD95" s="172">
        <f t="shared" si="49"/>
        <v>0</v>
      </c>
      <c r="AE95" s="172">
        <f>+AA95-AB95-AC95-AD95</f>
        <v>0</v>
      </c>
      <c r="AF95" s="172"/>
      <c r="AG95" s="50" t="s">
        <v>69</v>
      </c>
    </row>
    <row r="96" spans="1:33" ht="20.399999999999999" hidden="1" customHeight="1" x14ac:dyDescent="0.6">
      <c r="A96" s="204" t="str">
        <f>+[1]ระบบการควบคุมฯ!A762</f>
        <v>4.4)</v>
      </c>
      <c r="B96" s="201" t="str">
        <f>+[1]ระบบการควบคุมฯ!B762</f>
        <v>โครงการพัฒนาระบบดิจิทัล เพื่อการศึกษา 85,300 บาท</v>
      </c>
      <c r="C96" s="786" t="str">
        <f t="shared" ref="C96:C101" si="60">+C95</f>
        <v>ศธ04002/ว46832 ลว.17 ต.ค. 68 ครั้งที่ 7  2,000,000 บาท</v>
      </c>
      <c r="D96" s="172">
        <f>+[1]ระบบการควบคุมฯ!D762</f>
        <v>0</v>
      </c>
      <c r="E96" s="172">
        <f>+[1]ระบบการควบคุมฯ!E762</f>
        <v>0</v>
      </c>
      <c r="F96" s="172">
        <f>+[1]ระบบการควบคุมฯ!F762</f>
        <v>0</v>
      </c>
      <c r="G96" s="183">
        <f>+[1]ระบบการควบคุมฯ!G762+[1]ระบบการควบคุมฯ!H762</f>
        <v>0</v>
      </c>
      <c r="H96" s="183">
        <f>+[1]ระบบการควบคุมฯ!I762+[1]ระบบการควบคุมฯ!J762</f>
        <v>0</v>
      </c>
      <c r="I96" s="183">
        <f>+[1]ระบบการควบคุมฯ!K762+[1]ระบบการควบคุมฯ!L762</f>
        <v>0</v>
      </c>
      <c r="J96" s="172">
        <f t="shared" si="59"/>
        <v>0</v>
      </c>
      <c r="K96" s="172">
        <f>+[1]ระบบการควบคุมฯ!D865</f>
        <v>0</v>
      </c>
      <c r="L96" s="172">
        <f>+[1]ระบบการควบคุมฯ!E865</f>
        <v>0</v>
      </c>
      <c r="M96" s="172">
        <f>SUM(K96:L96)</f>
        <v>0</v>
      </c>
      <c r="N96" s="172">
        <f>+[1]ระบบการควบคุมฯ!G865+[1]ระบบการควบคุมฯ!H865</f>
        <v>0</v>
      </c>
      <c r="O96" s="172"/>
      <c r="P96" s="172">
        <f>+[1]ระบบการควบคุมฯ!K865+[1]ระบบการควบคุมฯ!L865</f>
        <v>0</v>
      </c>
      <c r="Q96" s="172">
        <f>+M96-N96-O96-P96</f>
        <v>0</v>
      </c>
      <c r="R96" s="172"/>
      <c r="S96" s="172"/>
      <c r="T96" s="172"/>
      <c r="U96" s="172"/>
      <c r="V96" s="172"/>
      <c r="W96" s="172"/>
      <c r="X96" s="172"/>
      <c r="Y96" s="172">
        <f t="shared" si="58"/>
        <v>0</v>
      </c>
      <c r="Z96" s="172">
        <f t="shared" si="58"/>
        <v>0</v>
      </c>
      <c r="AA96" s="172">
        <f t="shared" ref="AA96:AA104" si="61">SUM(Y96:Z96)</f>
        <v>0</v>
      </c>
      <c r="AB96" s="172">
        <f t="shared" si="49"/>
        <v>0</v>
      </c>
      <c r="AC96" s="1084">
        <f t="shared" si="49"/>
        <v>0</v>
      </c>
      <c r="AD96" s="172">
        <f t="shared" si="49"/>
        <v>0</v>
      </c>
      <c r="AE96" s="172">
        <f t="shared" ref="AE96:AE104" si="62">+AA96-AB96-AC96-AD96</f>
        <v>0</v>
      </c>
      <c r="AF96" s="172"/>
      <c r="AG96" s="50" t="s">
        <v>69</v>
      </c>
    </row>
    <row r="97" spans="1:33" ht="37.200000000000003" hidden="1" customHeight="1" x14ac:dyDescent="0.6">
      <c r="A97" s="204" t="str">
        <f>+[1]ระบบการควบคุมฯ!A763</f>
        <v>4.5)</v>
      </c>
      <c r="B97" s="201" t="str">
        <f>+[1]ระบบการควบคุมฯ!B763</f>
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80,000 บาท</v>
      </c>
      <c r="C97" s="786" t="str">
        <f t="shared" si="60"/>
        <v>ศธ04002/ว46832 ลว.17 ต.ค. 68 ครั้งที่ 7  2,000,000 บาท</v>
      </c>
      <c r="D97" s="172">
        <f>+[1]ระบบการควบคุมฯ!D763</f>
        <v>0</v>
      </c>
      <c r="E97" s="172">
        <f>+[1]ระบบการควบคุมฯ!E763</f>
        <v>0</v>
      </c>
      <c r="F97" s="172">
        <f>+[1]ระบบการควบคุมฯ!F763</f>
        <v>0</v>
      </c>
      <c r="G97" s="183">
        <f>+[1]ระบบการควบคุมฯ!G763+[1]ระบบการควบคุมฯ!H763</f>
        <v>0</v>
      </c>
      <c r="H97" s="183">
        <f>+[1]ระบบการควบคุมฯ!I763+[1]ระบบการควบคุมฯ!J763</f>
        <v>0</v>
      </c>
      <c r="I97" s="183">
        <f>+[1]ระบบการควบคุมฯ!K763+[1]ระบบการควบคุมฯ!L763</f>
        <v>0</v>
      </c>
      <c r="J97" s="172">
        <f t="shared" si="59"/>
        <v>0</v>
      </c>
      <c r="K97" s="172">
        <f>+[1]ระบบการควบคุมฯ!D866</f>
        <v>0</v>
      </c>
      <c r="L97" s="172">
        <f>+[1]ระบบการควบคุมฯ!E866</f>
        <v>0</v>
      </c>
      <c r="M97" s="172">
        <f>SUM(K97:L97)</f>
        <v>0</v>
      </c>
      <c r="N97" s="172">
        <f>+[1]ระบบการควบคุมฯ!G866+[1]ระบบการควบคุมฯ!H866</f>
        <v>0</v>
      </c>
      <c r="O97" s="172"/>
      <c r="P97" s="172">
        <f>+[1]ระบบการควบคุมฯ!K866+[1]ระบบการควบคุมฯ!L866</f>
        <v>0</v>
      </c>
      <c r="Q97" s="172">
        <f>+M97-N97-O97-P97</f>
        <v>0</v>
      </c>
      <c r="R97" s="172"/>
      <c r="S97" s="172"/>
      <c r="T97" s="172"/>
      <c r="U97" s="172"/>
      <c r="V97" s="172"/>
      <c r="W97" s="172"/>
      <c r="X97" s="172"/>
      <c r="Y97" s="172">
        <f t="shared" si="58"/>
        <v>0</v>
      </c>
      <c r="Z97" s="172">
        <f t="shared" si="58"/>
        <v>0</v>
      </c>
      <c r="AA97" s="172">
        <f t="shared" si="61"/>
        <v>0</v>
      </c>
      <c r="AB97" s="172">
        <f t="shared" si="49"/>
        <v>0</v>
      </c>
      <c r="AC97" s="1084">
        <f t="shared" si="49"/>
        <v>0</v>
      </c>
      <c r="AD97" s="172">
        <f t="shared" si="49"/>
        <v>0</v>
      </c>
      <c r="AE97" s="172">
        <f t="shared" si="62"/>
        <v>0</v>
      </c>
      <c r="AF97" s="172"/>
      <c r="AG97" s="50" t="s">
        <v>14</v>
      </c>
    </row>
    <row r="98" spans="1:33" ht="20.399999999999999" hidden="1" customHeight="1" x14ac:dyDescent="0.6">
      <c r="A98" s="204" t="str">
        <f>+[1]ระบบการควบคุมฯ!A764</f>
        <v>4.6)</v>
      </c>
      <c r="B98" s="201" t="str">
        <f>+[1]ระบบการควบคุมฯ!B764</f>
        <v>โครงการเสริมสร้างสมรรถนะครูผู้ช่วยสู่การเป็นครูมืออาชีพ 67,000 บาท</v>
      </c>
      <c r="C98" s="786" t="str">
        <f t="shared" si="60"/>
        <v>ศธ04002/ว46832 ลว.17 ต.ค. 68 ครั้งที่ 7  2,000,000 บาท</v>
      </c>
      <c r="D98" s="172">
        <f>+[1]ระบบการควบคุมฯ!D764</f>
        <v>0</v>
      </c>
      <c r="E98" s="172">
        <f>+[1]ระบบการควบคุมฯ!E764</f>
        <v>0</v>
      </c>
      <c r="F98" s="172">
        <f>+[1]ระบบการควบคุมฯ!F764</f>
        <v>0</v>
      </c>
      <c r="G98" s="183">
        <f>+[1]ระบบการควบคุมฯ!G764+[1]ระบบการควบคุมฯ!H764</f>
        <v>0</v>
      </c>
      <c r="H98" s="183">
        <f>+[1]ระบบการควบคุมฯ!I764+[1]ระบบการควบคุมฯ!J764</f>
        <v>0</v>
      </c>
      <c r="I98" s="183">
        <f>+[1]ระบบการควบคุมฯ!K764+[1]ระบบการควบคุมฯ!L764</f>
        <v>0</v>
      </c>
      <c r="J98" s="172">
        <f t="shared" si="59"/>
        <v>0</v>
      </c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>
        <f t="shared" si="58"/>
        <v>0</v>
      </c>
      <c r="Z98" s="172">
        <f t="shared" si="58"/>
        <v>0</v>
      </c>
      <c r="AA98" s="172">
        <f t="shared" si="61"/>
        <v>0</v>
      </c>
      <c r="AB98" s="172">
        <f t="shared" ref="AB98:AD104" si="63">+G98+N98+U98</f>
        <v>0</v>
      </c>
      <c r="AC98" s="1084">
        <f t="shared" si="63"/>
        <v>0</v>
      </c>
      <c r="AD98" s="172">
        <f t="shared" si="63"/>
        <v>0</v>
      </c>
      <c r="AE98" s="172">
        <f t="shared" si="62"/>
        <v>0</v>
      </c>
      <c r="AF98" s="172"/>
      <c r="AG98" s="50" t="s">
        <v>13</v>
      </c>
    </row>
    <row r="99" spans="1:33" ht="20.399999999999999" hidden="1" customHeight="1" x14ac:dyDescent="0.6">
      <c r="A99" s="204" t="str">
        <f>+[1]ระบบการควบคุมฯ!A765</f>
        <v>4.7)</v>
      </c>
      <c r="B99" s="201" t="str">
        <f>+[1]ระบบการควบคุมฯ!B765</f>
        <v>โครงการยกย่องเชิดชูเกียรติข้าราชการครูและบุคลากรทางการศึกษา 59,700 บาท</v>
      </c>
      <c r="C99" s="786" t="str">
        <f t="shared" si="60"/>
        <v>ศธ04002/ว46832 ลว.17 ต.ค. 68 ครั้งที่ 7  2,000,000 บาท</v>
      </c>
      <c r="D99" s="172">
        <f>+[1]ระบบการควบคุมฯ!D765</f>
        <v>0</v>
      </c>
      <c r="E99" s="172">
        <f>+[1]ระบบการควบคุมฯ!E765</f>
        <v>0</v>
      </c>
      <c r="F99" s="172">
        <f>+[1]ระบบการควบคุมฯ!F765</f>
        <v>0</v>
      </c>
      <c r="G99" s="183">
        <f>+[1]ระบบการควบคุมฯ!G765+[1]ระบบการควบคุมฯ!H765</f>
        <v>0</v>
      </c>
      <c r="H99" s="183">
        <f>+[1]ระบบการควบคุมฯ!I765+[1]ระบบการควบคุมฯ!J765</f>
        <v>0</v>
      </c>
      <c r="I99" s="183">
        <f>+[1]ระบบการควบคุมฯ!K765+[1]ระบบการควบคุมฯ!L765</f>
        <v>0</v>
      </c>
      <c r="J99" s="172">
        <f t="shared" si="59"/>
        <v>0</v>
      </c>
      <c r="K99" s="172">
        <f>+[1]ระบบการควบคุมฯ!D868</f>
        <v>0</v>
      </c>
      <c r="L99" s="172">
        <f>+[1]ระบบการควบคุมฯ!E868</f>
        <v>0</v>
      </c>
      <c r="M99" s="172">
        <f t="shared" ref="M99:M104" si="64">SUM(K99:L99)</f>
        <v>0</v>
      </c>
      <c r="N99" s="172">
        <f>+[1]ระบบการควบคุมฯ!G868+[1]ระบบการควบคุมฯ!H868</f>
        <v>0</v>
      </c>
      <c r="O99" s="172"/>
      <c r="P99" s="172">
        <f>+[1]ระบบการควบคุมฯ!K868+[1]ระบบการควบคุมฯ!L868</f>
        <v>0</v>
      </c>
      <c r="Q99" s="172">
        <f t="shared" ref="Q99:Q104" si="65">+M99-N99-O99-P99</f>
        <v>0</v>
      </c>
      <c r="R99" s="172"/>
      <c r="S99" s="172"/>
      <c r="T99" s="172"/>
      <c r="U99" s="172"/>
      <c r="V99" s="172"/>
      <c r="W99" s="172"/>
      <c r="X99" s="172"/>
      <c r="Y99" s="172">
        <f t="shared" si="58"/>
        <v>0</v>
      </c>
      <c r="Z99" s="172">
        <f t="shared" si="58"/>
        <v>0</v>
      </c>
      <c r="AA99" s="172">
        <f t="shared" si="61"/>
        <v>0</v>
      </c>
      <c r="AB99" s="172">
        <f t="shared" si="63"/>
        <v>0</v>
      </c>
      <c r="AC99" s="1084">
        <f t="shared" si="63"/>
        <v>0</v>
      </c>
      <c r="AD99" s="172">
        <f t="shared" si="63"/>
        <v>0</v>
      </c>
      <c r="AE99" s="172">
        <f t="shared" si="62"/>
        <v>0</v>
      </c>
      <c r="AF99" s="172"/>
      <c r="AG99" s="50" t="s">
        <v>217</v>
      </c>
    </row>
    <row r="100" spans="1:33" ht="20.399999999999999" hidden="1" customHeight="1" x14ac:dyDescent="0.6">
      <c r="A100" s="204" t="str">
        <f>+[1]ระบบการควบคุมฯ!A766</f>
        <v>4.8)</v>
      </c>
      <c r="B100" s="201" t="str">
        <f>+[1]ระบบการควบคุมฯ!B766</f>
        <v>โครงการงานศิลปหัตถกรรมนักเรียน ระดับเขตพื้นที่การศึกษา ปีการศึกษา 148,500 บาท</v>
      </c>
      <c r="C100" s="786" t="str">
        <f t="shared" si="60"/>
        <v>ศธ04002/ว46832 ลว.17 ต.ค. 68 ครั้งที่ 7  2,000,000 บาท</v>
      </c>
      <c r="D100" s="172">
        <f>+[1]ระบบการควบคุมฯ!D766</f>
        <v>0</v>
      </c>
      <c r="E100" s="172">
        <f>+[1]ระบบการควบคุมฯ!E766</f>
        <v>0</v>
      </c>
      <c r="F100" s="172">
        <f>+[1]ระบบการควบคุมฯ!F766</f>
        <v>0</v>
      </c>
      <c r="G100" s="183">
        <f>+[1]ระบบการควบคุมฯ!G766+[1]ระบบการควบคุมฯ!H766</f>
        <v>0</v>
      </c>
      <c r="H100" s="183">
        <f>+[1]ระบบการควบคุมฯ!I766+[1]ระบบการควบคุมฯ!J766</f>
        <v>0</v>
      </c>
      <c r="I100" s="183">
        <f>+[1]ระบบการควบคุมฯ!K766+[1]ระบบการควบคุมฯ!L766</f>
        <v>0</v>
      </c>
      <c r="J100" s="172">
        <f t="shared" si="59"/>
        <v>0</v>
      </c>
      <c r="K100" s="172">
        <f>+[1]ระบบการควบคุมฯ!D869</f>
        <v>0</v>
      </c>
      <c r="L100" s="172">
        <f>+[1]ระบบการควบคุมฯ!E869</f>
        <v>0</v>
      </c>
      <c r="M100" s="172">
        <f t="shared" si="64"/>
        <v>0</v>
      </c>
      <c r="N100" s="172">
        <f>+[1]ระบบการควบคุมฯ!G869+[1]ระบบการควบคุมฯ!H869</f>
        <v>0</v>
      </c>
      <c r="O100" s="172"/>
      <c r="P100" s="172">
        <f>+[1]ระบบการควบคุมฯ!K869+[1]ระบบการควบคุมฯ!L869</f>
        <v>0</v>
      </c>
      <c r="Q100" s="172">
        <f t="shared" si="65"/>
        <v>0</v>
      </c>
      <c r="R100" s="172"/>
      <c r="S100" s="172"/>
      <c r="T100" s="172"/>
      <c r="U100" s="172"/>
      <c r="V100" s="172"/>
      <c r="W100" s="172"/>
      <c r="X100" s="172"/>
      <c r="Y100" s="172">
        <f t="shared" si="58"/>
        <v>0</v>
      </c>
      <c r="Z100" s="172">
        <f t="shared" si="58"/>
        <v>0</v>
      </c>
      <c r="AA100" s="172">
        <f t="shared" si="61"/>
        <v>0</v>
      </c>
      <c r="AB100" s="172">
        <f t="shared" si="63"/>
        <v>0</v>
      </c>
      <c r="AC100" s="1084">
        <f t="shared" si="63"/>
        <v>0</v>
      </c>
      <c r="AD100" s="172">
        <f t="shared" si="63"/>
        <v>0</v>
      </c>
      <c r="AE100" s="172">
        <f t="shared" si="62"/>
        <v>0</v>
      </c>
      <c r="AF100" s="172"/>
      <c r="AG100" s="50" t="s">
        <v>12</v>
      </c>
    </row>
    <row r="101" spans="1:33" ht="20.399999999999999" hidden="1" customHeight="1" x14ac:dyDescent="0.6">
      <c r="A101" s="204" t="str">
        <f>+[1]ระบบการควบคุมฯ!A767</f>
        <v>4.9)</v>
      </c>
      <c r="B101" s="201" t="str">
        <f>+[1]ระบบการควบคุมฯ!B767</f>
        <v>โครงการพัฒนาศักยภาพบุคลากรทางการศึกษาสังกัดสพป.ปทุมธานี เขต 2 58,570 บาท</v>
      </c>
      <c r="C101" s="786" t="str">
        <f t="shared" si="60"/>
        <v>ศธ04002/ว46832 ลว.17 ต.ค. 68 ครั้งที่ 7  2,000,000 บาท</v>
      </c>
      <c r="D101" s="172">
        <f>+[1]ระบบการควบคุมฯ!D767</f>
        <v>0</v>
      </c>
      <c r="E101" s="172">
        <f>+[1]ระบบการควบคุมฯ!E767</f>
        <v>0</v>
      </c>
      <c r="F101" s="172">
        <f>+[1]ระบบการควบคุมฯ!F767</f>
        <v>0</v>
      </c>
      <c r="G101" s="183">
        <f>+[1]ระบบการควบคุมฯ!G767+[1]ระบบการควบคุมฯ!H767</f>
        <v>0</v>
      </c>
      <c r="H101" s="183">
        <f>+[1]ระบบการควบคุมฯ!I767+[1]ระบบการควบคุมฯ!J767</f>
        <v>0</v>
      </c>
      <c r="I101" s="183">
        <f>+[1]ระบบการควบคุมฯ!K767+[1]ระบบการควบคุมฯ!L767</f>
        <v>0</v>
      </c>
      <c r="J101" s="968">
        <f t="shared" si="59"/>
        <v>0</v>
      </c>
      <c r="K101" s="172">
        <f>+[1]ระบบการควบคุมฯ!D870</f>
        <v>0</v>
      </c>
      <c r="L101" s="172">
        <f>+[1]ระบบการควบคุมฯ!E870</f>
        <v>0</v>
      </c>
      <c r="M101" s="172">
        <f t="shared" si="64"/>
        <v>0</v>
      </c>
      <c r="N101" s="172">
        <f>+[1]ระบบการควบคุมฯ!G870+[1]ระบบการควบคุมฯ!H870</f>
        <v>0</v>
      </c>
      <c r="O101" s="172"/>
      <c r="P101" s="172">
        <f>+[1]ระบบการควบคุมฯ!K870+[1]ระบบการควบคุมฯ!L870</f>
        <v>0</v>
      </c>
      <c r="Q101" s="172">
        <f t="shared" si="65"/>
        <v>0</v>
      </c>
      <c r="R101" s="968"/>
      <c r="S101" s="968"/>
      <c r="T101" s="968"/>
      <c r="U101" s="968"/>
      <c r="V101" s="968"/>
      <c r="W101" s="968"/>
      <c r="X101" s="968"/>
      <c r="Y101" s="968">
        <f t="shared" si="58"/>
        <v>0</v>
      </c>
      <c r="Z101" s="968">
        <f t="shared" si="58"/>
        <v>0</v>
      </c>
      <c r="AA101" s="968">
        <f t="shared" si="61"/>
        <v>0</v>
      </c>
      <c r="AB101" s="968">
        <f t="shared" si="63"/>
        <v>0</v>
      </c>
      <c r="AC101" s="1085">
        <f t="shared" si="63"/>
        <v>0</v>
      </c>
      <c r="AD101" s="968">
        <f t="shared" si="63"/>
        <v>0</v>
      </c>
      <c r="AE101" s="968">
        <f t="shared" si="62"/>
        <v>0</v>
      </c>
      <c r="AF101" s="968"/>
      <c r="AG101" s="50" t="s">
        <v>211</v>
      </c>
    </row>
    <row r="102" spans="1:33" ht="20.399999999999999" hidden="1" customHeight="1" x14ac:dyDescent="0.6">
      <c r="A102" s="204" t="str">
        <f>+[1]ระบบการควบคุมฯ!A768</f>
        <v>4.10)</v>
      </c>
      <c r="B102" s="201" t="str">
        <f>+[1]ระบบการควบคุมฯ!B768</f>
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(ก.ต.ป.น.)97,000 บาท</v>
      </c>
      <c r="C102" s="786" t="str">
        <f>+C92</f>
        <v>ศธ04002/ว46832 ลว.17 ต.ค. 68 ครั้งที่ 7  2,000,000 บาท</v>
      </c>
      <c r="D102" s="172">
        <f>+[1]ระบบการควบคุมฯ!D768</f>
        <v>0</v>
      </c>
      <c r="E102" s="172">
        <f>+[1]ระบบการควบคุมฯ!E768</f>
        <v>0</v>
      </c>
      <c r="F102" s="172">
        <f>+[1]ระบบการควบคุมฯ!F768</f>
        <v>0</v>
      </c>
      <c r="G102" s="183">
        <f>+[1]ระบบการควบคุมฯ!G768+[1]ระบบการควบคุมฯ!H768</f>
        <v>0</v>
      </c>
      <c r="H102" s="183">
        <f>+[1]ระบบการควบคุมฯ!I768+[1]ระบบการควบคุมฯ!J768</f>
        <v>0</v>
      </c>
      <c r="I102" s="183">
        <f>+[1]ระบบการควบคุมฯ!K768+[1]ระบบการควบคุมฯ!L768</f>
        <v>0</v>
      </c>
      <c r="J102" s="172">
        <f t="shared" si="59"/>
        <v>0</v>
      </c>
      <c r="K102" s="172">
        <f>+[1]ระบบการควบคุมฯ!D871</f>
        <v>0</v>
      </c>
      <c r="L102" s="172">
        <f>+[1]ระบบการควบคุมฯ!E871</f>
        <v>0</v>
      </c>
      <c r="M102" s="172">
        <f t="shared" si="64"/>
        <v>0</v>
      </c>
      <c r="N102" s="172">
        <f>+[1]ระบบการควบคุมฯ!G871+[1]ระบบการควบคุมฯ!H871</f>
        <v>0</v>
      </c>
      <c r="O102" s="172"/>
      <c r="P102" s="172">
        <f>+[1]ระบบการควบคุมฯ!K871+[1]ระบบการควบคุมฯ!L871</f>
        <v>0</v>
      </c>
      <c r="Q102" s="172">
        <f t="shared" si="65"/>
        <v>0</v>
      </c>
      <c r="R102" s="172"/>
      <c r="S102" s="172"/>
      <c r="T102" s="172"/>
      <c r="U102" s="172"/>
      <c r="V102" s="172"/>
      <c r="W102" s="172"/>
      <c r="X102" s="172"/>
      <c r="Y102" s="172">
        <f t="shared" si="58"/>
        <v>0</v>
      </c>
      <c r="Z102" s="172">
        <f t="shared" si="58"/>
        <v>0</v>
      </c>
      <c r="AA102" s="172">
        <f t="shared" si="61"/>
        <v>0</v>
      </c>
      <c r="AB102" s="172">
        <f t="shared" si="63"/>
        <v>0</v>
      </c>
      <c r="AC102" s="1084">
        <f t="shared" si="63"/>
        <v>0</v>
      </c>
      <c r="AD102" s="172">
        <f t="shared" si="63"/>
        <v>0</v>
      </c>
      <c r="AE102" s="172">
        <f t="shared" si="62"/>
        <v>0</v>
      </c>
      <c r="AF102" s="172"/>
      <c r="AG102" s="50" t="s">
        <v>13</v>
      </c>
    </row>
    <row r="103" spans="1:33" ht="20.399999999999999" hidden="1" customHeight="1" x14ac:dyDescent="0.6">
      <c r="A103" s="204" t="str">
        <f>+[1]ระบบการควบคุมฯ!A769</f>
        <v>4.11)</v>
      </c>
      <c r="B103" s="201" t="str">
        <f>+[1]ระบบการควบคุมฯ!B769</f>
        <v xml:space="preserve">โครงการเพิ่มประสิทธิภาพการประกันคุณภาพภายในของสถานศึกษาให้เข้มแข็ง 38,250 บาท </v>
      </c>
      <c r="C103" s="786" t="str">
        <f>+C93</f>
        <v>ศธ04002/ว46832 ลว.17 ต.ค. 68 ครั้งที่ 7  2,000,000 บาท</v>
      </c>
      <c r="D103" s="172">
        <f>+[1]ระบบการควบคุมฯ!D769</f>
        <v>0</v>
      </c>
      <c r="E103" s="172">
        <f>+[1]ระบบการควบคุมฯ!E769</f>
        <v>0</v>
      </c>
      <c r="F103" s="172">
        <f>+[1]ระบบการควบคุมฯ!F769</f>
        <v>0</v>
      </c>
      <c r="G103" s="183">
        <f>+[1]ระบบการควบคุมฯ!G769+[1]ระบบการควบคุมฯ!H769</f>
        <v>0</v>
      </c>
      <c r="H103" s="183">
        <f>+[1]ระบบการควบคุมฯ!I769+[1]ระบบการควบคุมฯ!J769</f>
        <v>0</v>
      </c>
      <c r="I103" s="183">
        <f>+[1]ระบบการควบคุมฯ!K769+[1]ระบบการควบคุมฯ!L769</f>
        <v>0</v>
      </c>
      <c r="J103" s="172">
        <f t="shared" si="59"/>
        <v>0</v>
      </c>
      <c r="K103" s="172">
        <f>+[1]ระบบการควบคุมฯ!D873</f>
        <v>0</v>
      </c>
      <c r="L103" s="172">
        <f>+[1]ระบบการควบคุมฯ!E873</f>
        <v>0</v>
      </c>
      <c r="M103" s="172">
        <f t="shared" si="64"/>
        <v>0</v>
      </c>
      <c r="N103" s="172">
        <f>+[1]ระบบการควบคุมฯ!G873+[1]ระบบการควบคุมฯ!H873</f>
        <v>0</v>
      </c>
      <c r="O103" s="172"/>
      <c r="P103" s="172">
        <f>+[1]ระบบการควบคุมฯ!K873+[1]ระบบการควบคุมฯ!L873</f>
        <v>0</v>
      </c>
      <c r="Q103" s="172">
        <f t="shared" si="65"/>
        <v>0</v>
      </c>
      <c r="R103" s="172"/>
      <c r="S103" s="172"/>
      <c r="T103" s="172"/>
      <c r="U103" s="172"/>
      <c r="V103" s="172"/>
      <c r="W103" s="172"/>
      <c r="X103" s="172"/>
      <c r="Y103" s="172">
        <f t="shared" si="58"/>
        <v>0</v>
      </c>
      <c r="Z103" s="172">
        <f t="shared" si="58"/>
        <v>0</v>
      </c>
      <c r="AA103" s="172">
        <f t="shared" si="61"/>
        <v>0</v>
      </c>
      <c r="AB103" s="172">
        <f t="shared" si="63"/>
        <v>0</v>
      </c>
      <c r="AC103" s="1084">
        <f t="shared" si="63"/>
        <v>0</v>
      </c>
      <c r="AD103" s="172">
        <f t="shared" si="63"/>
        <v>0</v>
      </c>
      <c r="AE103" s="172">
        <f t="shared" si="62"/>
        <v>0</v>
      </c>
      <c r="AF103" s="172"/>
      <c r="AG103" s="50" t="s">
        <v>13</v>
      </c>
    </row>
    <row r="104" spans="1:33" ht="37.200000000000003" hidden="1" customHeight="1" x14ac:dyDescent="0.6">
      <c r="A104" s="204" t="str">
        <f>+[1]ระบบการควบคุมฯ!A770</f>
        <v>4.12)</v>
      </c>
      <c r="B104" s="201" t="str">
        <f>+[1]ระบบการควบคุมฯ!B770</f>
        <v>โครงการเสริมสร้างประสิทธิภาพและสมรรถนะการบริหารงานบุคคล 50,000 บาท</v>
      </c>
      <c r="C104" s="786" t="str">
        <f>+C95</f>
        <v>ศธ04002/ว46832 ลว.17 ต.ค. 68 ครั้งที่ 7  2,000,000 บาท</v>
      </c>
      <c r="D104" s="172">
        <f>+[1]ระบบการควบคุมฯ!D770</f>
        <v>0</v>
      </c>
      <c r="E104" s="172">
        <f>+[1]ระบบการควบคุมฯ!E770</f>
        <v>0</v>
      </c>
      <c r="F104" s="172">
        <f>+[1]ระบบการควบคุมฯ!F770</f>
        <v>0</v>
      </c>
      <c r="G104" s="183">
        <f>+[1]ระบบการควบคุมฯ!G770+[1]ระบบการควบคุมฯ!H770</f>
        <v>0</v>
      </c>
      <c r="H104" s="183">
        <f>+[1]ระบบการควบคุมฯ!I770+[1]ระบบการควบคุมฯ!J770</f>
        <v>0</v>
      </c>
      <c r="I104" s="183">
        <f>+[1]ระบบการควบคุมฯ!K770+[1]ระบบการควบคุมฯ!L770</f>
        <v>0</v>
      </c>
      <c r="J104" s="172">
        <f t="shared" si="59"/>
        <v>0</v>
      </c>
      <c r="K104" s="172">
        <f>+[1]ระบบการควบคุมฯ!D874</f>
        <v>0</v>
      </c>
      <c r="L104" s="172">
        <f>+[1]ระบบการควบคุมฯ!E874</f>
        <v>0</v>
      </c>
      <c r="M104" s="172">
        <f t="shared" si="64"/>
        <v>0</v>
      </c>
      <c r="N104" s="172">
        <f>+[1]ระบบการควบคุมฯ!G874+[1]ระบบการควบคุมฯ!H874</f>
        <v>0</v>
      </c>
      <c r="O104" s="172"/>
      <c r="P104" s="172">
        <f>+[1]ระบบการควบคุมฯ!K874+[1]ระบบการควบคุมฯ!L874</f>
        <v>0</v>
      </c>
      <c r="Q104" s="172">
        <f t="shared" si="65"/>
        <v>0</v>
      </c>
      <c r="R104" s="172"/>
      <c r="S104" s="172"/>
      <c r="T104" s="172"/>
      <c r="U104" s="172"/>
      <c r="V104" s="172"/>
      <c r="W104" s="172"/>
      <c r="X104" s="172"/>
      <c r="Y104" s="172">
        <f t="shared" si="58"/>
        <v>0</v>
      </c>
      <c r="Z104" s="172">
        <f t="shared" si="58"/>
        <v>0</v>
      </c>
      <c r="AA104" s="172">
        <f t="shared" si="61"/>
        <v>0</v>
      </c>
      <c r="AB104" s="172">
        <f t="shared" si="63"/>
        <v>0</v>
      </c>
      <c r="AC104" s="1084">
        <f t="shared" si="63"/>
        <v>0</v>
      </c>
      <c r="AD104" s="172">
        <f t="shared" si="63"/>
        <v>0</v>
      </c>
      <c r="AE104" s="172">
        <f t="shared" si="62"/>
        <v>0</v>
      </c>
      <c r="AF104" s="172"/>
      <c r="AG104" s="50" t="s">
        <v>17</v>
      </c>
    </row>
    <row r="105" spans="1:33" ht="37.200000000000003" customHeight="1" x14ac:dyDescent="0.6">
      <c r="A105" s="1086"/>
      <c r="B105" s="1087" t="s">
        <v>18</v>
      </c>
      <c r="C105" s="1082"/>
      <c r="D105" s="1088">
        <f t="shared" ref="D105:X105" si="66">+D10</f>
        <v>0</v>
      </c>
      <c r="E105" s="1088">
        <f t="shared" si="66"/>
        <v>0</v>
      </c>
      <c r="F105" s="1088">
        <f t="shared" si="66"/>
        <v>0</v>
      </c>
      <c r="G105" s="1088">
        <f t="shared" si="66"/>
        <v>0</v>
      </c>
      <c r="H105" s="1088">
        <f t="shared" si="66"/>
        <v>0</v>
      </c>
      <c r="I105" s="1088">
        <f t="shared" si="66"/>
        <v>0</v>
      </c>
      <c r="J105" s="1088">
        <f t="shared" si="66"/>
        <v>0</v>
      </c>
      <c r="K105" s="1088">
        <f t="shared" si="66"/>
        <v>1300000</v>
      </c>
      <c r="L105" s="1088">
        <f t="shared" si="66"/>
        <v>700000</v>
      </c>
      <c r="M105" s="1088">
        <f t="shared" si="66"/>
        <v>2000000</v>
      </c>
      <c r="N105" s="1088">
        <f t="shared" si="66"/>
        <v>0</v>
      </c>
      <c r="O105" s="1088">
        <f t="shared" si="66"/>
        <v>0</v>
      </c>
      <c r="P105" s="1088">
        <f t="shared" si="66"/>
        <v>212877.35</v>
      </c>
      <c r="Q105" s="1088">
        <f t="shared" si="66"/>
        <v>1787122.65</v>
      </c>
      <c r="R105" s="1088">
        <f t="shared" si="66"/>
        <v>25950</v>
      </c>
      <c r="S105" s="1088">
        <f t="shared" si="66"/>
        <v>0</v>
      </c>
      <c r="T105" s="1088">
        <f t="shared" si="66"/>
        <v>25950</v>
      </c>
      <c r="U105" s="1088">
        <f t="shared" si="66"/>
        <v>0</v>
      </c>
      <c r="V105" s="1088">
        <f t="shared" si="66"/>
        <v>0</v>
      </c>
      <c r="W105" s="1088">
        <f t="shared" si="66"/>
        <v>0</v>
      </c>
      <c r="X105" s="1088">
        <f t="shared" si="66"/>
        <v>0</v>
      </c>
      <c r="Y105" s="1088">
        <f t="shared" ref="Y105:AG105" si="67">+Y49</f>
        <v>1325950</v>
      </c>
      <c r="Z105" s="1088">
        <f t="shared" si="67"/>
        <v>700000</v>
      </c>
      <c r="AA105" s="1088">
        <f t="shared" si="67"/>
        <v>2025950</v>
      </c>
      <c r="AB105" s="1088">
        <f t="shared" si="67"/>
        <v>0</v>
      </c>
      <c r="AC105" s="1088">
        <f t="shared" si="67"/>
        <v>0</v>
      </c>
      <c r="AD105" s="1088">
        <f t="shared" si="67"/>
        <v>212877.35</v>
      </c>
      <c r="AE105" s="1088">
        <f t="shared" si="67"/>
        <v>1813072.65</v>
      </c>
      <c r="AF105" s="1088">
        <f t="shared" si="67"/>
        <v>0</v>
      </c>
      <c r="AG105" s="1088">
        <f t="shared" si="67"/>
        <v>0</v>
      </c>
    </row>
    <row r="106" spans="1:33" ht="37.200000000000003" customHeight="1" x14ac:dyDescent="0.6">
      <c r="A106" s="1089"/>
      <c r="B106" s="1090" t="s">
        <v>19</v>
      </c>
      <c r="C106" s="576"/>
      <c r="D106" s="1091"/>
      <c r="E106" s="1092"/>
      <c r="F106" s="1093"/>
      <c r="G106" s="1094"/>
      <c r="H106" s="1095"/>
      <c r="I106" s="1091"/>
      <c r="J106" s="1096"/>
      <c r="K106" s="1096"/>
      <c r="L106" s="1096"/>
      <c r="M106" s="1096"/>
      <c r="N106" s="1096"/>
      <c r="O106" s="1096"/>
      <c r="P106" s="1096">
        <f>+P105*100/M105</f>
        <v>10.643867500000001</v>
      </c>
      <c r="Q106" s="1096">
        <f>+Q105*100/M105</f>
        <v>89.356132500000001</v>
      </c>
      <c r="R106" s="1096"/>
      <c r="S106" s="1096"/>
      <c r="T106" s="1096"/>
      <c r="U106" s="1096"/>
      <c r="V106" s="1096"/>
      <c r="W106" s="1096"/>
      <c r="X106" s="1096"/>
      <c r="Y106" s="1096"/>
      <c r="Z106" s="1096"/>
      <c r="AA106" s="1096">
        <f>SUM(AB106:AE106)</f>
        <v>100</v>
      </c>
      <c r="AB106" s="1096">
        <f>+AB105*100/AA105</f>
        <v>0</v>
      </c>
      <c r="AC106" s="1096">
        <f>+AC105*100/AA105</f>
        <v>0</v>
      </c>
      <c r="AD106" s="1096">
        <f>+AD105*100/AA105</f>
        <v>10.507532268812163</v>
      </c>
      <c r="AE106" s="1096">
        <f>+AE105*100/AA105</f>
        <v>89.492467731187844</v>
      </c>
      <c r="AF106" s="1096"/>
      <c r="AG106" s="576"/>
    </row>
    <row r="107" spans="1:33" ht="93" hidden="1" customHeight="1" x14ac:dyDescent="0.6">
      <c r="A107" s="112"/>
      <c r="B107" s="113"/>
      <c r="C107" s="205"/>
      <c r="D107" s="206"/>
      <c r="E107" s="206"/>
      <c r="F107" s="1257" t="s">
        <v>121</v>
      </c>
      <c r="G107" s="1257"/>
      <c r="H107" s="1257"/>
      <c r="I107" s="1257"/>
      <c r="J107" s="207"/>
      <c r="K107" s="207"/>
      <c r="L107" s="207"/>
      <c r="M107" s="207"/>
      <c r="N107" s="207"/>
      <c r="O107" s="207"/>
      <c r="P107" s="207"/>
      <c r="Q107" s="207"/>
      <c r="R107" s="207"/>
      <c r="S107" s="207"/>
      <c r="T107" s="207"/>
      <c r="U107" s="207"/>
      <c r="V107" s="207"/>
      <c r="W107" s="207"/>
      <c r="X107" s="207"/>
      <c r="Y107" s="207"/>
      <c r="Z107" s="207"/>
      <c r="AA107" s="207"/>
      <c r="AB107" s="207"/>
      <c r="AC107" s="207"/>
      <c r="AD107" s="207"/>
      <c r="AE107" s="207"/>
      <c r="AF107" s="207"/>
      <c r="AG107" s="208"/>
    </row>
    <row r="108" spans="1:33" ht="93" hidden="1" customHeight="1" x14ac:dyDescent="0.6">
      <c r="A108" s="112"/>
      <c r="B108" s="113"/>
      <c r="C108" s="205"/>
      <c r="D108" s="971"/>
      <c r="E108" s="206"/>
      <c r="F108" s="206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258" t="s">
        <v>214</v>
      </c>
      <c r="Z108" s="1258"/>
      <c r="AA108" s="1258"/>
      <c r="AB108" s="1258"/>
      <c r="AC108" s="1258"/>
      <c r="AD108" s="114"/>
      <c r="AE108" s="114"/>
      <c r="AF108" s="114"/>
      <c r="AG108" s="208"/>
    </row>
    <row r="109" spans="1:33" ht="20.399999999999999" customHeight="1" x14ac:dyDescent="0.6">
      <c r="A109" s="209" t="s">
        <v>122</v>
      </c>
      <c r="B109" s="210"/>
      <c r="C109" s="211"/>
      <c r="D109" s="114"/>
      <c r="E109" s="114"/>
      <c r="F109" s="114"/>
      <c r="G109" s="114"/>
      <c r="H109" s="114"/>
      <c r="I109" s="212"/>
      <c r="J109" s="114"/>
      <c r="K109" s="114"/>
      <c r="L109" s="114"/>
      <c r="M109" s="209" t="s">
        <v>304</v>
      </c>
      <c r="N109" s="210"/>
      <c r="O109" s="211"/>
      <c r="P109" s="114"/>
      <c r="Q109" s="114"/>
      <c r="R109" s="114"/>
      <c r="S109" s="114"/>
      <c r="T109" s="114"/>
      <c r="U109" s="114"/>
      <c r="V109" s="114"/>
      <c r="W109" s="114"/>
      <c r="X109" s="114"/>
      <c r="Y109" s="1020"/>
      <c r="Z109" s="1017"/>
      <c r="AA109" s="1021"/>
      <c r="AB109" s="1022"/>
      <c r="AC109" s="1023"/>
      <c r="AD109" s="114"/>
      <c r="AE109" s="114"/>
      <c r="AF109" s="114"/>
      <c r="AG109" s="208"/>
    </row>
    <row r="110" spans="1:33" ht="20.399999999999999" customHeight="1" x14ac:dyDescent="0.6">
      <c r="A110" s="213" t="s">
        <v>305</v>
      </c>
      <c r="B110" s="213"/>
      <c r="C110" s="214"/>
      <c r="D110" s="114"/>
      <c r="E110" s="1035" t="s">
        <v>20</v>
      </c>
      <c r="F110" s="114"/>
      <c r="G110" s="216" t="s">
        <v>123</v>
      </c>
      <c r="H110" s="114" t="s">
        <v>124</v>
      </c>
      <c r="I110" s="215"/>
      <c r="J110" s="114"/>
      <c r="K110" s="114"/>
      <c r="L110" s="114"/>
      <c r="M110" s="213" t="s">
        <v>306</v>
      </c>
      <c r="N110" s="213"/>
      <c r="O110" s="214" t="s">
        <v>307</v>
      </c>
      <c r="P110" s="114"/>
      <c r="Q110" s="114"/>
      <c r="R110" s="114"/>
      <c r="S110" s="114"/>
      <c r="T110" s="114"/>
      <c r="U110" s="114"/>
      <c r="V110" s="114"/>
      <c r="W110" s="114"/>
      <c r="X110" s="114"/>
      <c r="Y110" s="1026"/>
      <c r="Z110" s="1027"/>
      <c r="AA110" s="1028"/>
      <c r="AB110" s="1028"/>
      <c r="AC110" s="1028"/>
      <c r="AD110" s="114"/>
      <c r="AE110" s="114"/>
      <c r="AF110" s="114"/>
      <c r="AG110" s="208"/>
    </row>
    <row r="111" spans="1:33" ht="20.399999999999999" customHeight="1" x14ac:dyDescent="0.6">
      <c r="A111" s="209" t="s">
        <v>50</v>
      </c>
      <c r="B111" s="217"/>
      <c r="C111" s="211"/>
      <c r="D111" s="114"/>
      <c r="E111" s="1036"/>
      <c r="F111" s="1036"/>
      <c r="G111" s="1036"/>
      <c r="H111" s="1036" t="s">
        <v>126</v>
      </c>
      <c r="I111" s="1036"/>
      <c r="J111" s="1036"/>
      <c r="K111" s="1036"/>
      <c r="L111" s="1036"/>
      <c r="M111" s="209" t="s">
        <v>50</v>
      </c>
      <c r="N111" s="217"/>
      <c r="O111" s="211"/>
      <c r="P111" s="1036"/>
      <c r="Q111" s="1036"/>
      <c r="R111" s="1036"/>
      <c r="S111" s="1036"/>
      <c r="T111" s="1036"/>
      <c r="U111" s="1036"/>
      <c r="V111" s="1036"/>
      <c r="W111" s="1036"/>
      <c r="X111" s="1036"/>
      <c r="Y111" s="1029" t="s">
        <v>20</v>
      </c>
      <c r="Z111" s="1028"/>
      <c r="AA111" s="1030"/>
      <c r="AB111" s="1031" t="s">
        <v>119</v>
      </c>
      <c r="AC111" s="1032"/>
      <c r="AD111" s="1036"/>
      <c r="AE111" s="1036"/>
      <c r="AF111" s="1036"/>
      <c r="AG111" s="208"/>
    </row>
    <row r="112" spans="1:33" ht="20.399999999999999" customHeight="1" x14ac:dyDescent="0.6">
      <c r="A112" s="1259"/>
      <c r="B112" s="1259"/>
      <c r="C112" s="214"/>
      <c r="D112" s="1037"/>
      <c r="E112" s="1260" t="s">
        <v>248</v>
      </c>
      <c r="F112" s="1260"/>
      <c r="G112" s="1260"/>
      <c r="H112" s="1260"/>
      <c r="I112" s="1260"/>
      <c r="J112" s="1038"/>
      <c r="K112" s="1038"/>
      <c r="L112" s="1038"/>
      <c r="M112" s="1038"/>
      <c r="N112" s="1038"/>
      <c r="O112" s="1038"/>
      <c r="P112" s="1038"/>
      <c r="Q112" s="1038"/>
      <c r="R112" s="1038"/>
      <c r="S112" s="1038"/>
      <c r="T112" s="1038"/>
      <c r="U112" s="1038"/>
      <c r="V112" s="1038"/>
      <c r="W112" s="1038"/>
      <c r="X112" s="1038"/>
      <c r="Y112" s="1038"/>
      <c r="Z112" s="1038"/>
      <c r="AA112" s="1038"/>
      <c r="AB112" s="1038"/>
      <c r="AC112" s="1038"/>
      <c r="AD112" s="1038"/>
      <c r="AE112" s="1038"/>
      <c r="AF112" s="1038"/>
      <c r="AG112" s="208"/>
    </row>
    <row r="113" spans="1:33" ht="20.399999999999999" customHeight="1" x14ac:dyDescent="0.6">
      <c r="A113" s="1039"/>
      <c r="B113" s="1040"/>
      <c r="C113" s="205"/>
      <c r="D113" s="1275" t="s">
        <v>125</v>
      </c>
      <c r="E113" s="1275"/>
      <c r="F113" s="1275"/>
      <c r="G113" s="1275"/>
      <c r="H113" s="1275"/>
      <c r="I113" s="1275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54"/>
    </row>
    <row r="114" spans="1:33" x14ac:dyDescent="0.6">
      <c r="D114" s="12"/>
      <c r="E114" s="12"/>
      <c r="F114" s="12"/>
      <c r="G114" s="12"/>
      <c r="H114" s="12"/>
      <c r="I114" s="12"/>
    </row>
    <row r="115" spans="1:33" x14ac:dyDescent="0.6">
      <c r="D115" s="12"/>
      <c r="E115" s="12"/>
      <c r="F115" s="12"/>
      <c r="G115" s="12"/>
      <c r="H115" s="12"/>
      <c r="I115" s="12"/>
    </row>
    <row r="116" spans="1:33" x14ac:dyDescent="0.6">
      <c r="D116" s="12"/>
      <c r="E116" s="12"/>
      <c r="F116" s="12"/>
      <c r="G116" s="12"/>
      <c r="H116" s="12"/>
      <c r="I116" s="12"/>
    </row>
    <row r="117" spans="1:33" x14ac:dyDescent="0.6">
      <c r="D117" s="12"/>
      <c r="E117" s="12"/>
      <c r="F117" s="12"/>
      <c r="G117" s="12"/>
      <c r="H117" s="12"/>
      <c r="I117" s="12"/>
    </row>
    <row r="118" spans="1:33" x14ac:dyDescent="0.6">
      <c r="D118" s="12"/>
      <c r="E118" s="12"/>
      <c r="F118" s="12"/>
      <c r="G118" s="12"/>
      <c r="H118" s="12"/>
      <c r="I118" s="12"/>
    </row>
    <row r="119" spans="1:33" x14ac:dyDescent="0.6">
      <c r="D119" s="12"/>
      <c r="E119" s="12"/>
      <c r="F119" s="12"/>
      <c r="G119" s="12"/>
      <c r="H119" s="12"/>
      <c r="I119" s="12"/>
    </row>
    <row r="120" spans="1:33" x14ac:dyDescent="0.6">
      <c r="D120" s="12"/>
      <c r="E120" s="12"/>
      <c r="F120" s="12"/>
      <c r="G120" s="12"/>
      <c r="H120" s="12"/>
      <c r="I120" s="12"/>
    </row>
    <row r="121" spans="1:33" x14ac:dyDescent="0.6">
      <c r="D121" s="12"/>
      <c r="E121" s="12"/>
      <c r="F121" s="12"/>
      <c r="G121" s="12"/>
      <c r="H121" s="12"/>
      <c r="I121" s="12"/>
    </row>
    <row r="122" spans="1:33" x14ac:dyDescent="0.6">
      <c r="D122" s="12"/>
      <c r="E122" s="12"/>
      <c r="F122" s="12"/>
      <c r="G122" s="12"/>
      <c r="H122" s="12"/>
      <c r="I122" s="12"/>
    </row>
    <row r="123" spans="1:33" x14ac:dyDescent="0.6">
      <c r="D123" s="12"/>
      <c r="E123" s="12"/>
      <c r="F123" s="12"/>
      <c r="G123" s="12"/>
      <c r="H123" s="12"/>
      <c r="I123" s="12"/>
    </row>
    <row r="124" spans="1:33" x14ac:dyDescent="0.6">
      <c r="D124" s="12"/>
      <c r="E124" s="12"/>
      <c r="F124" s="12"/>
      <c r="G124" s="12"/>
      <c r="H124" s="12"/>
      <c r="I124" s="12"/>
    </row>
    <row r="125" spans="1:33" x14ac:dyDescent="0.6">
      <c r="D125" s="12"/>
      <c r="E125" s="12"/>
      <c r="F125" s="12"/>
      <c r="G125" s="12"/>
      <c r="H125" s="12"/>
      <c r="I125" s="12"/>
    </row>
    <row r="126" spans="1:33" x14ac:dyDescent="0.6">
      <c r="D126" s="12"/>
      <c r="E126" s="12"/>
      <c r="F126" s="12"/>
      <c r="G126" s="12"/>
      <c r="H126" s="12"/>
      <c r="I126" s="12"/>
    </row>
    <row r="127" spans="1:33" x14ac:dyDescent="0.6">
      <c r="D127" s="12"/>
      <c r="E127" s="12"/>
      <c r="F127" s="12"/>
      <c r="G127" s="12"/>
      <c r="H127" s="12"/>
      <c r="I127" s="12"/>
    </row>
    <row r="128" spans="1:33" x14ac:dyDescent="0.6">
      <c r="D128" s="12"/>
      <c r="E128" s="12"/>
      <c r="F128" s="12"/>
      <c r="G128" s="12"/>
      <c r="H128" s="12"/>
      <c r="I128" s="12"/>
    </row>
    <row r="129" spans="4:9" x14ac:dyDescent="0.6">
      <c r="D129" s="12"/>
      <c r="E129" s="12"/>
      <c r="F129" s="12"/>
      <c r="G129" s="12"/>
      <c r="H129" s="12"/>
      <c r="I129" s="12"/>
    </row>
    <row r="130" spans="4:9" x14ac:dyDescent="0.6">
      <c r="D130" s="12"/>
      <c r="E130" s="12"/>
      <c r="F130" s="12"/>
      <c r="G130" s="12"/>
      <c r="H130" s="12"/>
      <c r="I130" s="12"/>
    </row>
    <row r="131" spans="4:9" x14ac:dyDescent="0.6">
      <c r="D131" s="12"/>
      <c r="E131" s="12"/>
      <c r="F131" s="12"/>
      <c r="G131" s="12"/>
      <c r="H131" s="12"/>
      <c r="I131" s="12"/>
    </row>
    <row r="132" spans="4:9" x14ac:dyDescent="0.6">
      <c r="D132" s="12"/>
      <c r="E132" s="12"/>
      <c r="F132" s="12"/>
      <c r="G132" s="12"/>
      <c r="H132" s="12"/>
      <c r="I132" s="12"/>
    </row>
    <row r="133" spans="4:9" x14ac:dyDescent="0.6">
      <c r="D133" s="12"/>
      <c r="E133" s="12"/>
      <c r="F133" s="12"/>
      <c r="G133" s="12"/>
      <c r="H133" s="12"/>
      <c r="I133" s="12"/>
    </row>
    <row r="134" spans="4:9" x14ac:dyDescent="0.6">
      <c r="D134" s="12"/>
      <c r="E134" s="12"/>
      <c r="F134" s="12"/>
      <c r="G134" s="12"/>
      <c r="H134" s="12"/>
      <c r="I134" s="12"/>
    </row>
    <row r="135" spans="4:9" x14ac:dyDescent="0.6">
      <c r="D135" s="12"/>
      <c r="E135" s="12"/>
      <c r="F135" s="12"/>
      <c r="G135" s="12"/>
      <c r="H135" s="12"/>
      <c r="I135" s="12"/>
    </row>
    <row r="136" spans="4:9" x14ac:dyDescent="0.6">
      <c r="D136" s="12"/>
      <c r="E136" s="12"/>
      <c r="F136" s="12"/>
      <c r="G136" s="12"/>
      <c r="H136" s="12"/>
      <c r="I136" s="12"/>
    </row>
    <row r="137" spans="4:9" x14ac:dyDescent="0.6">
      <c r="D137" s="12"/>
      <c r="E137" s="12"/>
      <c r="F137" s="12"/>
      <c r="G137" s="12"/>
      <c r="H137" s="12"/>
      <c r="I137" s="12"/>
    </row>
    <row r="138" spans="4:9" x14ac:dyDescent="0.6">
      <c r="D138" s="12"/>
      <c r="E138" s="12"/>
      <c r="F138" s="12"/>
      <c r="G138" s="12"/>
      <c r="H138" s="12"/>
      <c r="I138" s="12"/>
    </row>
    <row r="139" spans="4:9" x14ac:dyDescent="0.6">
      <c r="D139" s="12"/>
      <c r="E139" s="12"/>
      <c r="F139" s="12"/>
      <c r="G139" s="12"/>
      <c r="H139" s="12"/>
      <c r="I139" s="12"/>
    </row>
    <row r="140" spans="4:9" x14ac:dyDescent="0.6">
      <c r="D140" s="12"/>
      <c r="E140" s="12"/>
      <c r="F140" s="12"/>
      <c r="G140" s="12"/>
      <c r="H140" s="12"/>
      <c r="I140" s="12"/>
    </row>
    <row r="141" spans="4:9" x14ac:dyDescent="0.6">
      <c r="D141" s="12"/>
      <c r="E141" s="12"/>
      <c r="F141" s="12"/>
      <c r="G141" s="12"/>
      <c r="H141" s="12"/>
      <c r="I141" s="12"/>
    </row>
    <row r="142" spans="4:9" x14ac:dyDescent="0.6">
      <c r="D142" s="12"/>
      <c r="E142" s="12"/>
      <c r="F142" s="12"/>
      <c r="G142" s="12"/>
      <c r="H142" s="12"/>
      <c r="I142" s="12"/>
    </row>
    <row r="143" spans="4:9" x14ac:dyDescent="0.6">
      <c r="D143" s="12"/>
      <c r="E143" s="12"/>
      <c r="F143" s="12"/>
      <c r="G143" s="12"/>
      <c r="H143" s="12"/>
      <c r="I143" s="12"/>
    </row>
    <row r="144" spans="4:9" x14ac:dyDescent="0.6">
      <c r="D144" s="12"/>
      <c r="E144" s="12"/>
      <c r="F144" s="12"/>
      <c r="G144" s="12"/>
      <c r="H144" s="12"/>
      <c r="I144" s="12"/>
    </row>
    <row r="145" spans="4:9" x14ac:dyDescent="0.6">
      <c r="D145" s="12"/>
      <c r="E145" s="12"/>
      <c r="F145" s="12"/>
      <c r="G145" s="12"/>
      <c r="H145" s="12"/>
      <c r="I145" s="12"/>
    </row>
    <row r="146" spans="4:9" x14ac:dyDescent="0.6">
      <c r="D146" s="12"/>
      <c r="E146" s="12"/>
      <c r="F146" s="12"/>
      <c r="G146" s="12"/>
      <c r="H146" s="12"/>
      <c r="I146" s="12"/>
    </row>
    <row r="147" spans="4:9" x14ac:dyDescent="0.6">
      <c r="D147" s="12"/>
      <c r="E147" s="12"/>
      <c r="F147" s="12"/>
      <c r="G147" s="12"/>
      <c r="H147" s="12"/>
      <c r="I147" s="12"/>
    </row>
    <row r="148" spans="4:9" x14ac:dyDescent="0.6">
      <c r="D148" s="12"/>
      <c r="E148" s="12"/>
      <c r="F148" s="12"/>
      <c r="G148" s="12"/>
      <c r="H148" s="12"/>
      <c r="I148" s="12"/>
    </row>
    <row r="149" spans="4:9" x14ac:dyDescent="0.6">
      <c r="D149" s="12"/>
      <c r="E149" s="12"/>
      <c r="F149" s="12"/>
      <c r="G149" s="12"/>
      <c r="H149" s="12"/>
      <c r="I149" s="12"/>
    </row>
    <row r="150" spans="4:9" x14ac:dyDescent="0.6">
      <c r="D150" s="12"/>
      <c r="E150" s="12"/>
      <c r="F150" s="12"/>
      <c r="G150" s="12"/>
      <c r="H150" s="12"/>
      <c r="I150" s="12"/>
    </row>
    <row r="151" spans="4:9" x14ac:dyDescent="0.6">
      <c r="D151" s="12"/>
      <c r="E151" s="12"/>
      <c r="F151" s="12"/>
      <c r="G151" s="12"/>
      <c r="H151" s="12"/>
      <c r="I151" s="12"/>
    </row>
    <row r="152" spans="4:9" x14ac:dyDescent="0.6">
      <c r="D152" s="12"/>
      <c r="E152" s="12"/>
      <c r="F152" s="12"/>
      <c r="G152" s="12"/>
      <c r="H152" s="12"/>
      <c r="I152" s="12"/>
    </row>
    <row r="153" spans="4:9" x14ac:dyDescent="0.6">
      <c r="D153" s="12"/>
      <c r="E153" s="12"/>
      <c r="F153" s="12"/>
      <c r="G153" s="12"/>
      <c r="H153" s="12"/>
      <c r="I153" s="12"/>
    </row>
    <row r="154" spans="4:9" x14ac:dyDescent="0.6">
      <c r="D154" s="12"/>
      <c r="E154" s="12"/>
      <c r="F154" s="12"/>
      <c r="G154" s="12"/>
      <c r="H154" s="12"/>
      <c r="I154" s="12"/>
    </row>
    <row r="155" spans="4:9" x14ac:dyDescent="0.6">
      <c r="D155" s="12"/>
      <c r="E155" s="12"/>
      <c r="F155" s="12"/>
      <c r="G155" s="12"/>
      <c r="H155" s="12"/>
      <c r="I155" s="12"/>
    </row>
    <row r="156" spans="4:9" x14ac:dyDescent="0.6">
      <c r="D156" s="12"/>
      <c r="E156" s="12"/>
      <c r="F156" s="12"/>
      <c r="G156" s="12"/>
      <c r="H156" s="12"/>
      <c r="I156" s="12"/>
    </row>
    <row r="157" spans="4:9" x14ac:dyDescent="0.6">
      <c r="D157" s="12"/>
      <c r="E157" s="12"/>
      <c r="F157" s="12"/>
      <c r="G157" s="12"/>
      <c r="H157" s="12"/>
      <c r="I157" s="12"/>
    </row>
    <row r="158" spans="4:9" x14ac:dyDescent="0.6">
      <c r="D158" s="12"/>
      <c r="E158" s="12"/>
      <c r="F158" s="12"/>
      <c r="G158" s="12"/>
      <c r="H158" s="12"/>
      <c r="I158" s="12"/>
    </row>
    <row r="159" spans="4:9" x14ac:dyDescent="0.6">
      <c r="D159" s="12"/>
      <c r="E159" s="12"/>
      <c r="F159" s="12"/>
      <c r="G159" s="12"/>
      <c r="H159" s="12"/>
      <c r="I159" s="12"/>
    </row>
    <row r="160" spans="4:9" x14ac:dyDescent="0.6">
      <c r="D160" s="12"/>
      <c r="E160" s="12"/>
      <c r="F160" s="12"/>
      <c r="G160" s="12"/>
      <c r="H160" s="12"/>
      <c r="I160" s="12"/>
    </row>
    <row r="161" spans="4:9" x14ac:dyDescent="0.6">
      <c r="D161" s="12"/>
      <c r="E161" s="12"/>
      <c r="F161" s="12"/>
      <c r="G161" s="12"/>
      <c r="H161" s="12"/>
      <c r="I161" s="12"/>
    </row>
    <row r="162" spans="4:9" x14ac:dyDescent="0.6">
      <c r="D162" s="12"/>
      <c r="E162" s="12"/>
      <c r="F162" s="12"/>
      <c r="G162" s="12"/>
      <c r="H162" s="12"/>
      <c r="I162" s="12"/>
    </row>
    <row r="163" spans="4:9" x14ac:dyDescent="0.6">
      <c r="D163" s="12"/>
      <c r="E163" s="12"/>
      <c r="F163" s="12"/>
      <c r="G163" s="12"/>
      <c r="H163" s="12"/>
      <c r="I163" s="12"/>
    </row>
    <row r="164" spans="4:9" x14ac:dyDescent="0.6">
      <c r="D164" s="12"/>
      <c r="E164" s="12"/>
      <c r="F164" s="12"/>
      <c r="G164" s="12"/>
      <c r="H164" s="12"/>
      <c r="I164" s="12"/>
    </row>
    <row r="165" spans="4:9" x14ac:dyDescent="0.6">
      <c r="D165" s="12"/>
      <c r="E165" s="12"/>
      <c r="F165" s="12"/>
      <c r="G165" s="12"/>
      <c r="H165" s="12"/>
      <c r="I165" s="12"/>
    </row>
    <row r="166" spans="4:9" x14ac:dyDescent="0.6">
      <c r="D166" s="12"/>
      <c r="E166" s="12"/>
      <c r="F166" s="12"/>
      <c r="G166" s="12"/>
      <c r="H166" s="12"/>
      <c r="I166" s="12"/>
    </row>
    <row r="167" spans="4:9" x14ac:dyDescent="0.6">
      <c r="D167" s="12"/>
      <c r="E167" s="12"/>
      <c r="F167" s="12"/>
      <c r="G167" s="12"/>
      <c r="H167" s="12"/>
      <c r="I167" s="12"/>
    </row>
    <row r="168" spans="4:9" x14ac:dyDescent="0.6">
      <c r="D168" s="12"/>
      <c r="E168" s="12"/>
      <c r="F168" s="12"/>
      <c r="G168" s="12"/>
      <c r="H168" s="12"/>
      <c r="I168" s="12"/>
    </row>
    <row r="169" spans="4:9" x14ac:dyDescent="0.6">
      <c r="D169" s="12"/>
      <c r="E169" s="12"/>
      <c r="F169" s="12"/>
      <c r="G169" s="12"/>
      <c r="H169" s="12"/>
      <c r="I169" s="12"/>
    </row>
    <row r="170" spans="4:9" x14ac:dyDescent="0.6">
      <c r="D170" s="12"/>
      <c r="E170" s="12"/>
      <c r="F170" s="12"/>
      <c r="G170" s="12"/>
      <c r="H170" s="12"/>
      <c r="I170" s="12"/>
    </row>
    <row r="171" spans="4:9" x14ac:dyDescent="0.6">
      <c r="D171" s="12"/>
      <c r="E171" s="12"/>
      <c r="F171" s="12"/>
      <c r="G171" s="12"/>
      <c r="H171" s="12"/>
      <c r="I171" s="12"/>
    </row>
    <row r="172" spans="4:9" x14ac:dyDescent="0.6">
      <c r="D172" s="12"/>
      <c r="E172" s="12"/>
      <c r="F172" s="12"/>
      <c r="G172" s="12"/>
      <c r="H172" s="12"/>
      <c r="I172" s="12"/>
    </row>
    <row r="173" spans="4:9" x14ac:dyDescent="0.6">
      <c r="D173" s="12"/>
      <c r="E173" s="12"/>
      <c r="F173" s="12"/>
      <c r="G173" s="12"/>
      <c r="H173" s="12"/>
      <c r="I173" s="12"/>
    </row>
    <row r="174" spans="4:9" x14ac:dyDescent="0.6">
      <c r="D174" s="12"/>
      <c r="E174" s="12"/>
      <c r="F174" s="12"/>
      <c r="G174" s="12"/>
      <c r="H174" s="12"/>
      <c r="I174" s="12"/>
    </row>
    <row r="175" spans="4:9" x14ac:dyDescent="0.6">
      <c r="D175" s="12"/>
      <c r="E175" s="12"/>
      <c r="F175" s="12"/>
      <c r="G175" s="12"/>
      <c r="H175" s="12"/>
      <c r="I175" s="12"/>
    </row>
    <row r="176" spans="4:9" x14ac:dyDescent="0.6">
      <c r="D176" s="12"/>
      <c r="E176" s="12"/>
      <c r="F176" s="12"/>
      <c r="G176" s="12"/>
      <c r="H176" s="12"/>
      <c r="I176" s="12"/>
    </row>
    <row r="177" spans="4:9" x14ac:dyDescent="0.6">
      <c r="D177" s="12"/>
      <c r="E177" s="12"/>
      <c r="F177" s="12"/>
      <c r="G177" s="12"/>
      <c r="H177" s="12"/>
      <c r="I177" s="12"/>
    </row>
    <row r="178" spans="4:9" x14ac:dyDescent="0.6">
      <c r="D178" s="12"/>
      <c r="E178" s="12"/>
      <c r="F178" s="12"/>
      <c r="G178" s="12"/>
      <c r="H178" s="12"/>
      <c r="I178" s="12"/>
    </row>
    <row r="179" spans="4:9" x14ac:dyDescent="0.6">
      <c r="D179" s="12"/>
      <c r="E179" s="12"/>
      <c r="F179" s="12"/>
      <c r="G179" s="12"/>
      <c r="H179" s="12"/>
      <c r="I179" s="12"/>
    </row>
    <row r="180" spans="4:9" x14ac:dyDescent="0.6">
      <c r="D180" s="12"/>
      <c r="E180" s="12"/>
      <c r="F180" s="12"/>
      <c r="G180" s="12"/>
      <c r="H180" s="12"/>
      <c r="I180" s="12"/>
    </row>
    <row r="181" spans="4:9" x14ac:dyDescent="0.6">
      <c r="D181" s="12"/>
      <c r="E181" s="12"/>
      <c r="F181" s="12"/>
      <c r="G181" s="12"/>
      <c r="H181" s="12"/>
      <c r="I181" s="12"/>
    </row>
    <row r="182" spans="4:9" x14ac:dyDescent="0.6">
      <c r="D182" s="12"/>
      <c r="E182" s="12"/>
      <c r="F182" s="12"/>
      <c r="G182" s="12"/>
      <c r="H182" s="12"/>
      <c r="I182" s="12"/>
    </row>
    <row r="183" spans="4:9" x14ac:dyDescent="0.6">
      <c r="D183" s="12"/>
      <c r="E183" s="12"/>
      <c r="F183" s="12"/>
      <c r="G183" s="12"/>
      <c r="H183" s="12"/>
      <c r="I183" s="12"/>
    </row>
    <row r="184" spans="4:9" x14ac:dyDescent="0.6">
      <c r="D184" s="12"/>
      <c r="E184" s="12"/>
      <c r="F184" s="12"/>
      <c r="G184" s="12"/>
      <c r="H184" s="12"/>
      <c r="I184" s="12"/>
    </row>
    <row r="185" spans="4:9" x14ac:dyDescent="0.6">
      <c r="D185" s="12"/>
      <c r="E185" s="12"/>
      <c r="F185" s="12"/>
      <c r="G185" s="12"/>
      <c r="H185" s="12"/>
      <c r="I185" s="12"/>
    </row>
    <row r="186" spans="4:9" x14ac:dyDescent="0.6">
      <c r="D186" s="12"/>
      <c r="E186" s="12"/>
      <c r="F186" s="12"/>
      <c r="G186" s="12"/>
      <c r="H186" s="12"/>
      <c r="I186" s="12"/>
    </row>
    <row r="187" spans="4:9" x14ac:dyDescent="0.6">
      <c r="D187" s="12"/>
      <c r="E187" s="12"/>
      <c r="F187" s="12"/>
      <c r="G187" s="12"/>
      <c r="H187" s="12"/>
      <c r="I187" s="12"/>
    </row>
    <row r="188" spans="4:9" x14ac:dyDescent="0.6">
      <c r="D188" s="12"/>
      <c r="E188" s="12"/>
      <c r="F188" s="12"/>
      <c r="G188" s="12"/>
      <c r="H188" s="12"/>
      <c r="I188" s="12"/>
    </row>
    <row r="189" spans="4:9" x14ac:dyDescent="0.6">
      <c r="D189" s="12"/>
      <c r="E189" s="12"/>
      <c r="F189" s="12"/>
      <c r="G189" s="12"/>
      <c r="H189" s="12"/>
      <c r="I189" s="12"/>
    </row>
    <row r="190" spans="4:9" x14ac:dyDescent="0.6">
      <c r="D190" s="12"/>
      <c r="E190" s="12"/>
      <c r="F190" s="12"/>
      <c r="G190" s="12"/>
      <c r="H190" s="12"/>
      <c r="I190" s="12"/>
    </row>
    <row r="191" spans="4:9" x14ac:dyDescent="0.6">
      <c r="D191" s="12"/>
      <c r="E191" s="12"/>
      <c r="F191" s="12"/>
      <c r="G191" s="12"/>
      <c r="H191" s="12"/>
      <c r="I191" s="12"/>
    </row>
    <row r="192" spans="4:9" x14ac:dyDescent="0.6">
      <c r="D192" s="12"/>
      <c r="E192" s="12"/>
      <c r="F192" s="12"/>
      <c r="G192" s="12"/>
      <c r="H192" s="12"/>
      <c r="I192" s="12"/>
    </row>
    <row r="193" spans="4:9" x14ac:dyDescent="0.6">
      <c r="D193" s="12"/>
      <c r="E193" s="12"/>
      <c r="F193" s="12"/>
      <c r="G193" s="12"/>
      <c r="H193" s="12"/>
      <c r="I193" s="12"/>
    </row>
    <row r="194" spans="4:9" x14ac:dyDescent="0.6">
      <c r="D194" s="12"/>
      <c r="E194" s="12"/>
      <c r="F194" s="12"/>
      <c r="G194" s="12"/>
      <c r="H194" s="12"/>
      <c r="I194" s="12"/>
    </row>
    <row r="195" spans="4:9" x14ac:dyDescent="0.6">
      <c r="D195" s="12"/>
      <c r="E195" s="12"/>
      <c r="F195" s="12"/>
      <c r="G195" s="12"/>
      <c r="H195" s="12"/>
      <c r="I195" s="12"/>
    </row>
    <row r="196" spans="4:9" x14ac:dyDescent="0.6">
      <c r="D196" s="12"/>
      <c r="E196" s="12"/>
      <c r="F196" s="12"/>
      <c r="G196" s="12"/>
      <c r="H196" s="12"/>
      <c r="I196" s="12"/>
    </row>
    <row r="197" spans="4:9" x14ac:dyDescent="0.6">
      <c r="D197" s="12"/>
      <c r="E197" s="12"/>
      <c r="F197" s="12"/>
      <c r="G197" s="12"/>
      <c r="H197" s="12"/>
      <c r="I197" s="12"/>
    </row>
    <row r="198" spans="4:9" x14ac:dyDescent="0.6">
      <c r="D198" s="12"/>
      <c r="E198" s="12"/>
      <c r="F198" s="12"/>
      <c r="G198" s="12"/>
      <c r="H198" s="12"/>
      <c r="I198" s="12"/>
    </row>
    <row r="199" spans="4:9" x14ac:dyDescent="0.6">
      <c r="D199" s="12"/>
      <c r="E199" s="12"/>
      <c r="F199" s="12"/>
      <c r="G199" s="12"/>
      <c r="H199" s="12"/>
      <c r="I199" s="12"/>
    </row>
    <row r="200" spans="4:9" x14ac:dyDescent="0.6">
      <c r="D200" s="12"/>
      <c r="E200" s="12"/>
      <c r="F200" s="12"/>
      <c r="G200" s="12"/>
      <c r="H200" s="12"/>
      <c r="I200" s="12"/>
    </row>
    <row r="201" spans="4:9" x14ac:dyDescent="0.6">
      <c r="D201" s="12"/>
      <c r="E201" s="12"/>
      <c r="F201" s="12"/>
      <c r="G201" s="12"/>
      <c r="H201" s="12"/>
      <c r="I201" s="12"/>
    </row>
    <row r="202" spans="4:9" x14ac:dyDescent="0.6">
      <c r="D202" s="12"/>
      <c r="E202" s="12"/>
      <c r="F202" s="12"/>
      <c r="G202" s="12"/>
      <c r="H202" s="12"/>
      <c r="I202" s="12"/>
    </row>
    <row r="203" spans="4:9" x14ac:dyDescent="0.6">
      <c r="D203" s="12"/>
      <c r="E203" s="12"/>
      <c r="F203" s="12"/>
      <c r="G203" s="12"/>
      <c r="H203" s="12"/>
      <c r="I203" s="12"/>
    </row>
    <row r="204" spans="4:9" x14ac:dyDescent="0.6">
      <c r="D204" s="12"/>
      <c r="E204" s="12"/>
      <c r="F204" s="12"/>
      <c r="G204" s="12"/>
      <c r="H204" s="12"/>
      <c r="I204" s="12"/>
    </row>
    <row r="205" spans="4:9" x14ac:dyDescent="0.6">
      <c r="D205" s="12"/>
      <c r="E205" s="12"/>
      <c r="F205" s="12"/>
      <c r="G205" s="12"/>
      <c r="H205" s="12"/>
      <c r="I205" s="12"/>
    </row>
    <row r="206" spans="4:9" x14ac:dyDescent="0.6">
      <c r="D206" s="12"/>
      <c r="E206" s="12"/>
      <c r="F206" s="12"/>
      <c r="G206" s="12"/>
      <c r="H206" s="12"/>
      <c r="I206" s="12"/>
    </row>
    <row r="207" spans="4:9" x14ac:dyDescent="0.6">
      <c r="D207" s="12"/>
      <c r="E207" s="12"/>
      <c r="F207" s="12"/>
      <c r="G207" s="12"/>
      <c r="H207" s="12"/>
      <c r="I207" s="12"/>
    </row>
    <row r="208" spans="4:9" x14ac:dyDescent="0.6">
      <c r="D208" s="12"/>
      <c r="E208" s="12"/>
      <c r="F208" s="12"/>
      <c r="G208" s="12"/>
      <c r="H208" s="12"/>
      <c r="I208" s="12"/>
    </row>
    <row r="209" spans="4:9" x14ac:dyDescent="0.6">
      <c r="D209" s="12"/>
      <c r="E209" s="12"/>
      <c r="F209" s="12"/>
      <c r="G209" s="12"/>
      <c r="H209" s="12"/>
      <c r="I209" s="12"/>
    </row>
    <row r="210" spans="4:9" x14ac:dyDescent="0.6">
      <c r="D210" s="12"/>
      <c r="E210" s="12"/>
      <c r="F210" s="12"/>
      <c r="G210" s="12"/>
      <c r="H210" s="12"/>
      <c r="I210" s="12"/>
    </row>
    <row r="211" spans="4:9" x14ac:dyDescent="0.6">
      <c r="D211" s="12"/>
      <c r="E211" s="12"/>
      <c r="F211" s="12"/>
      <c r="G211" s="12"/>
      <c r="H211" s="12"/>
      <c r="I211" s="12"/>
    </row>
    <row r="212" spans="4:9" x14ac:dyDescent="0.6">
      <c r="D212" s="12"/>
      <c r="E212" s="12"/>
      <c r="F212" s="12"/>
      <c r="G212" s="12"/>
      <c r="H212" s="12"/>
      <c r="I212" s="12"/>
    </row>
    <row r="213" spans="4:9" x14ac:dyDescent="0.6">
      <c r="D213" s="12"/>
      <c r="E213" s="12"/>
      <c r="F213" s="12"/>
      <c r="G213" s="12"/>
      <c r="H213" s="12"/>
      <c r="I213" s="12"/>
    </row>
    <row r="214" spans="4:9" x14ac:dyDescent="0.6">
      <c r="D214" s="12"/>
      <c r="E214" s="12"/>
      <c r="F214" s="12"/>
      <c r="G214" s="12"/>
      <c r="H214" s="12"/>
      <c r="I214" s="12"/>
    </row>
    <row r="215" spans="4:9" x14ac:dyDescent="0.6">
      <c r="D215" s="12"/>
      <c r="E215" s="12"/>
      <c r="F215" s="12"/>
      <c r="G215" s="12"/>
      <c r="H215" s="12"/>
      <c r="I215" s="12"/>
    </row>
    <row r="216" spans="4:9" x14ac:dyDescent="0.6">
      <c r="D216" s="12"/>
      <c r="E216" s="12"/>
      <c r="F216" s="12"/>
      <c r="G216" s="12"/>
      <c r="H216" s="12"/>
      <c r="I216" s="12"/>
    </row>
    <row r="217" spans="4:9" x14ac:dyDescent="0.6">
      <c r="D217" s="12"/>
      <c r="E217" s="12"/>
      <c r="F217" s="12"/>
      <c r="G217" s="12"/>
      <c r="H217" s="12"/>
      <c r="I217" s="12"/>
    </row>
    <row r="218" spans="4:9" x14ac:dyDescent="0.6">
      <c r="D218" s="12"/>
      <c r="E218" s="12"/>
      <c r="F218" s="12"/>
      <c r="G218" s="12"/>
      <c r="H218" s="12"/>
      <c r="I218" s="12"/>
    </row>
    <row r="219" spans="4:9" x14ac:dyDescent="0.6">
      <c r="D219" s="12"/>
      <c r="E219" s="12"/>
      <c r="F219" s="12"/>
      <c r="G219" s="12"/>
      <c r="H219" s="12"/>
      <c r="I219" s="12"/>
    </row>
    <row r="220" spans="4:9" x14ac:dyDescent="0.6">
      <c r="D220" s="12"/>
      <c r="E220" s="12"/>
      <c r="F220" s="12"/>
      <c r="G220" s="12"/>
      <c r="H220" s="12"/>
      <c r="I220" s="12"/>
    </row>
    <row r="221" spans="4:9" x14ac:dyDescent="0.6">
      <c r="D221" s="12"/>
      <c r="E221" s="12"/>
      <c r="F221" s="12"/>
      <c r="G221" s="12"/>
      <c r="H221" s="12"/>
      <c r="I221" s="12"/>
    </row>
    <row r="222" spans="4:9" x14ac:dyDescent="0.6">
      <c r="D222" s="12"/>
      <c r="E222" s="12"/>
      <c r="F222" s="12"/>
      <c r="G222" s="12"/>
      <c r="H222" s="12"/>
      <c r="I222" s="12"/>
    </row>
    <row r="223" spans="4:9" x14ac:dyDescent="0.6">
      <c r="D223" s="12"/>
      <c r="E223" s="12"/>
      <c r="F223" s="12"/>
      <c r="G223" s="12"/>
      <c r="H223" s="12"/>
      <c r="I223" s="12"/>
    </row>
    <row r="224" spans="4:9" x14ac:dyDescent="0.6">
      <c r="D224" s="12"/>
      <c r="E224" s="12"/>
      <c r="F224" s="12"/>
      <c r="G224" s="12"/>
      <c r="H224" s="12"/>
      <c r="I224" s="12"/>
    </row>
    <row r="225" spans="4:9" x14ac:dyDescent="0.6">
      <c r="D225" s="12"/>
      <c r="E225" s="12"/>
      <c r="F225" s="12"/>
      <c r="G225" s="12"/>
      <c r="H225" s="12"/>
      <c r="I225" s="12"/>
    </row>
    <row r="226" spans="4:9" x14ac:dyDescent="0.6">
      <c r="D226" s="12"/>
      <c r="E226" s="12"/>
      <c r="F226" s="12"/>
      <c r="G226" s="12"/>
      <c r="H226" s="12"/>
      <c r="I226" s="12"/>
    </row>
    <row r="227" spans="4:9" x14ac:dyDescent="0.6">
      <c r="D227" s="12"/>
      <c r="E227" s="12"/>
      <c r="F227" s="12"/>
      <c r="G227" s="12"/>
      <c r="H227" s="12"/>
      <c r="I227" s="12"/>
    </row>
    <row r="228" spans="4:9" x14ac:dyDescent="0.6">
      <c r="D228" s="12"/>
      <c r="E228" s="12"/>
      <c r="F228" s="12"/>
      <c r="G228" s="12"/>
      <c r="H228" s="12"/>
      <c r="I228" s="12"/>
    </row>
    <row r="229" spans="4:9" x14ac:dyDescent="0.6">
      <c r="D229" s="12"/>
      <c r="E229" s="12"/>
      <c r="F229" s="12"/>
      <c r="G229" s="12"/>
      <c r="H229" s="12"/>
      <c r="I229" s="12"/>
    </row>
    <row r="230" spans="4:9" x14ac:dyDescent="0.6">
      <c r="D230" s="12"/>
      <c r="E230" s="12"/>
      <c r="F230" s="12"/>
      <c r="G230" s="12"/>
      <c r="H230" s="12"/>
      <c r="I230" s="12"/>
    </row>
    <row r="231" spans="4:9" x14ac:dyDescent="0.6">
      <c r="D231" s="12"/>
      <c r="E231" s="12"/>
      <c r="F231" s="12"/>
      <c r="G231" s="12"/>
      <c r="H231" s="12"/>
      <c r="I231" s="12"/>
    </row>
    <row r="232" spans="4:9" x14ac:dyDescent="0.6">
      <c r="D232" s="12"/>
      <c r="E232" s="12"/>
      <c r="F232" s="12"/>
      <c r="G232" s="12"/>
      <c r="H232" s="12"/>
      <c r="I232" s="12"/>
    </row>
    <row r="233" spans="4:9" x14ac:dyDescent="0.6">
      <c r="D233" s="12"/>
      <c r="E233" s="12"/>
      <c r="F233" s="12"/>
      <c r="G233" s="12"/>
      <c r="H233" s="12"/>
      <c r="I233" s="12"/>
    </row>
    <row r="234" spans="4:9" x14ac:dyDescent="0.6">
      <c r="D234" s="12"/>
      <c r="E234" s="12"/>
      <c r="F234" s="12"/>
      <c r="G234" s="12"/>
      <c r="H234" s="12"/>
      <c r="I234" s="12"/>
    </row>
    <row r="235" spans="4:9" x14ac:dyDescent="0.6">
      <c r="D235" s="12"/>
      <c r="E235" s="12"/>
      <c r="F235" s="12"/>
      <c r="G235" s="12"/>
      <c r="H235" s="12"/>
      <c r="I235" s="12"/>
    </row>
    <row r="236" spans="4:9" x14ac:dyDescent="0.6">
      <c r="D236" s="12"/>
      <c r="E236" s="12"/>
      <c r="F236" s="12"/>
      <c r="G236" s="12"/>
      <c r="H236" s="12"/>
      <c r="I236" s="12"/>
    </row>
    <row r="237" spans="4:9" x14ac:dyDescent="0.6">
      <c r="D237" s="12"/>
      <c r="E237" s="12"/>
      <c r="F237" s="12"/>
      <c r="G237" s="12"/>
      <c r="H237" s="12"/>
      <c r="I237" s="12"/>
    </row>
    <row r="238" spans="4:9" x14ac:dyDescent="0.6">
      <c r="D238" s="12"/>
      <c r="E238" s="12"/>
      <c r="F238" s="12"/>
      <c r="G238" s="12"/>
      <c r="H238" s="12"/>
      <c r="I238" s="12"/>
    </row>
    <row r="239" spans="4:9" x14ac:dyDescent="0.6">
      <c r="D239" s="12"/>
      <c r="E239" s="12"/>
      <c r="F239" s="12"/>
      <c r="G239" s="12"/>
      <c r="H239" s="12"/>
      <c r="I239" s="12"/>
    </row>
    <row r="240" spans="4:9" x14ac:dyDescent="0.6">
      <c r="D240" s="12"/>
      <c r="E240" s="12"/>
      <c r="F240" s="12"/>
      <c r="G240" s="12"/>
      <c r="H240" s="12"/>
      <c r="I240" s="12"/>
    </row>
    <row r="241" spans="4:9" x14ac:dyDescent="0.6">
      <c r="D241" s="12"/>
      <c r="E241" s="12"/>
      <c r="F241" s="12"/>
      <c r="G241" s="12"/>
      <c r="H241" s="12"/>
      <c r="I241" s="12"/>
    </row>
    <row r="242" spans="4:9" x14ac:dyDescent="0.6">
      <c r="D242" s="12"/>
      <c r="E242" s="12"/>
      <c r="F242" s="12"/>
      <c r="G242" s="12"/>
      <c r="H242" s="12"/>
      <c r="I242" s="12"/>
    </row>
    <row r="243" spans="4:9" x14ac:dyDescent="0.6">
      <c r="D243" s="12"/>
      <c r="E243" s="12"/>
      <c r="F243" s="12"/>
      <c r="G243" s="12"/>
      <c r="H243" s="12"/>
      <c r="I243" s="12"/>
    </row>
    <row r="244" spans="4:9" x14ac:dyDescent="0.6">
      <c r="D244" s="12"/>
      <c r="E244" s="12"/>
      <c r="F244" s="12"/>
      <c r="G244" s="12"/>
      <c r="H244" s="12"/>
      <c r="I244" s="12"/>
    </row>
    <row r="245" spans="4:9" x14ac:dyDescent="0.6">
      <c r="D245" s="12"/>
      <c r="E245" s="12"/>
      <c r="F245" s="12"/>
      <c r="G245" s="12"/>
      <c r="H245" s="12"/>
      <c r="I245" s="12"/>
    </row>
    <row r="246" spans="4:9" x14ac:dyDescent="0.6">
      <c r="D246" s="12"/>
      <c r="E246" s="12"/>
      <c r="F246" s="12"/>
      <c r="G246" s="12"/>
      <c r="H246" s="12"/>
      <c r="I246" s="12"/>
    </row>
    <row r="247" spans="4:9" x14ac:dyDescent="0.6">
      <c r="D247" s="12"/>
      <c r="E247" s="12"/>
      <c r="F247" s="12"/>
      <c r="G247" s="12"/>
      <c r="H247" s="12"/>
      <c r="I247" s="12"/>
    </row>
    <row r="248" spans="4:9" x14ac:dyDescent="0.6">
      <c r="D248" s="12"/>
      <c r="E248" s="12"/>
      <c r="F248" s="12"/>
      <c r="G248" s="12"/>
      <c r="H248" s="12"/>
      <c r="I248" s="12"/>
    </row>
    <row r="249" spans="4:9" x14ac:dyDescent="0.6">
      <c r="D249" s="12"/>
      <c r="E249" s="12"/>
      <c r="F249" s="12"/>
      <c r="G249" s="12"/>
      <c r="H249" s="12"/>
      <c r="I249" s="12"/>
    </row>
    <row r="250" spans="4:9" x14ac:dyDescent="0.6">
      <c r="D250" s="12"/>
      <c r="E250" s="12"/>
      <c r="F250" s="12"/>
      <c r="G250" s="12"/>
      <c r="H250" s="12"/>
      <c r="I250" s="12"/>
    </row>
    <row r="251" spans="4:9" x14ac:dyDescent="0.6">
      <c r="D251" s="12"/>
      <c r="E251" s="12"/>
      <c r="F251" s="12"/>
      <c r="G251" s="12"/>
      <c r="H251" s="12"/>
      <c r="I251" s="12"/>
    </row>
    <row r="252" spans="4:9" x14ac:dyDescent="0.6">
      <c r="D252" s="12"/>
      <c r="E252" s="12"/>
      <c r="F252" s="12"/>
      <c r="G252" s="12"/>
      <c r="H252" s="12"/>
      <c r="I252" s="12"/>
    </row>
    <row r="253" spans="4:9" x14ac:dyDescent="0.6">
      <c r="D253" s="12"/>
      <c r="E253" s="12"/>
      <c r="F253" s="12"/>
      <c r="G253" s="12"/>
      <c r="H253" s="12"/>
      <c r="I253" s="12"/>
    </row>
    <row r="254" spans="4:9" x14ac:dyDescent="0.6">
      <c r="D254" s="12"/>
      <c r="E254" s="12"/>
      <c r="F254" s="12"/>
      <c r="G254" s="12"/>
      <c r="H254" s="12"/>
      <c r="I254" s="12"/>
    </row>
    <row r="255" spans="4:9" x14ac:dyDescent="0.6">
      <c r="D255" s="12"/>
      <c r="E255" s="12"/>
      <c r="F255" s="12"/>
      <c r="G255" s="12"/>
      <c r="H255" s="12"/>
      <c r="I255" s="12"/>
    </row>
    <row r="256" spans="4:9" x14ac:dyDescent="0.6">
      <c r="D256" s="12"/>
      <c r="E256" s="12"/>
      <c r="F256" s="12"/>
      <c r="G256" s="12"/>
      <c r="H256" s="12"/>
      <c r="I256" s="12"/>
    </row>
    <row r="257" spans="4:9" x14ac:dyDescent="0.6">
      <c r="D257" s="12"/>
      <c r="E257" s="12"/>
      <c r="F257" s="12"/>
      <c r="G257" s="12"/>
      <c r="H257" s="12"/>
      <c r="I257" s="12"/>
    </row>
    <row r="258" spans="4:9" x14ac:dyDescent="0.6">
      <c r="D258" s="12"/>
      <c r="E258" s="12"/>
      <c r="F258" s="12"/>
      <c r="G258" s="12"/>
      <c r="H258" s="12"/>
      <c r="I258" s="12"/>
    </row>
    <row r="259" spans="4:9" x14ac:dyDescent="0.6">
      <c r="D259" s="12"/>
      <c r="E259" s="12"/>
      <c r="F259" s="12"/>
      <c r="G259" s="12"/>
      <c r="H259" s="12"/>
      <c r="I259" s="12"/>
    </row>
    <row r="260" spans="4:9" x14ac:dyDescent="0.6">
      <c r="D260" s="12"/>
      <c r="E260" s="12"/>
      <c r="F260" s="12"/>
      <c r="G260" s="12"/>
      <c r="H260" s="12"/>
      <c r="I260" s="12"/>
    </row>
    <row r="261" spans="4:9" x14ac:dyDescent="0.6">
      <c r="D261" s="12"/>
      <c r="E261" s="12"/>
      <c r="F261" s="12"/>
      <c r="G261" s="12"/>
      <c r="H261" s="12"/>
      <c r="I261" s="12"/>
    </row>
    <row r="262" spans="4:9" x14ac:dyDescent="0.6">
      <c r="D262" s="12"/>
      <c r="E262" s="12"/>
      <c r="F262" s="12"/>
      <c r="G262" s="12"/>
      <c r="H262" s="12"/>
      <c r="I262" s="12"/>
    </row>
    <row r="263" spans="4:9" x14ac:dyDescent="0.6">
      <c r="D263" s="12"/>
      <c r="E263" s="12"/>
      <c r="F263" s="12"/>
      <c r="G263" s="12"/>
      <c r="H263" s="12"/>
      <c r="I263" s="12"/>
    </row>
    <row r="264" spans="4:9" x14ac:dyDescent="0.6">
      <c r="D264" s="12"/>
      <c r="E264" s="12"/>
      <c r="F264" s="12"/>
      <c r="G264" s="12"/>
      <c r="H264" s="12"/>
      <c r="I264" s="12"/>
    </row>
    <row r="265" spans="4:9" x14ac:dyDescent="0.6">
      <c r="D265" s="12"/>
      <c r="E265" s="12"/>
      <c r="F265" s="12"/>
      <c r="G265" s="12"/>
      <c r="H265" s="12"/>
      <c r="I265" s="12"/>
    </row>
    <row r="266" spans="4:9" x14ac:dyDescent="0.6">
      <c r="D266" s="12"/>
      <c r="E266" s="12"/>
      <c r="F266" s="12"/>
      <c r="G266" s="12"/>
      <c r="H266" s="12"/>
      <c r="I266" s="12"/>
    </row>
    <row r="267" spans="4:9" x14ac:dyDescent="0.6">
      <c r="D267" s="12"/>
      <c r="E267" s="12"/>
      <c r="F267" s="12"/>
      <c r="G267" s="12"/>
      <c r="H267" s="12"/>
      <c r="I267" s="12"/>
    </row>
    <row r="268" spans="4:9" x14ac:dyDescent="0.6">
      <c r="D268" s="12"/>
      <c r="E268" s="12"/>
      <c r="F268" s="12"/>
      <c r="G268" s="12"/>
      <c r="H268" s="12"/>
      <c r="I268" s="12"/>
    </row>
    <row r="269" spans="4:9" x14ac:dyDescent="0.6">
      <c r="D269" s="12"/>
      <c r="E269" s="12"/>
      <c r="F269" s="12"/>
      <c r="G269" s="12"/>
      <c r="H269" s="12"/>
      <c r="I269" s="12"/>
    </row>
    <row r="270" spans="4:9" x14ac:dyDescent="0.6">
      <c r="D270" s="12"/>
      <c r="E270" s="12"/>
      <c r="F270" s="12"/>
      <c r="G270" s="12"/>
      <c r="H270" s="12"/>
      <c r="I270" s="12"/>
    </row>
    <row r="271" spans="4:9" x14ac:dyDescent="0.6">
      <c r="D271" s="12"/>
      <c r="E271" s="12"/>
      <c r="F271" s="12"/>
      <c r="G271" s="12"/>
      <c r="H271" s="12"/>
      <c r="I271" s="12"/>
    </row>
    <row r="272" spans="4:9" x14ac:dyDescent="0.6">
      <c r="D272" s="12"/>
      <c r="E272" s="12"/>
      <c r="F272" s="12"/>
      <c r="G272" s="12"/>
      <c r="H272" s="12"/>
      <c r="I272" s="12"/>
    </row>
    <row r="273" spans="4:9" x14ac:dyDescent="0.6">
      <c r="D273" s="12"/>
      <c r="E273" s="12"/>
      <c r="F273" s="12"/>
      <c r="G273" s="12"/>
      <c r="H273" s="12"/>
      <c r="I273" s="12"/>
    </row>
    <row r="274" spans="4:9" x14ac:dyDescent="0.6">
      <c r="D274" s="12"/>
      <c r="E274" s="12"/>
      <c r="F274" s="12"/>
      <c r="G274" s="12"/>
      <c r="H274" s="12"/>
      <c r="I274" s="12"/>
    </row>
    <row r="275" spans="4:9" x14ac:dyDescent="0.6">
      <c r="D275" s="12"/>
      <c r="E275" s="12"/>
      <c r="F275" s="12"/>
      <c r="G275" s="12"/>
      <c r="H275" s="12"/>
      <c r="I275" s="12"/>
    </row>
    <row r="276" spans="4:9" x14ac:dyDescent="0.6">
      <c r="D276" s="12"/>
      <c r="E276" s="12"/>
      <c r="F276" s="12"/>
      <c r="G276" s="12"/>
      <c r="H276" s="12"/>
      <c r="I276" s="12"/>
    </row>
    <row r="277" spans="4:9" x14ac:dyDescent="0.6">
      <c r="D277" s="12"/>
      <c r="E277" s="12"/>
      <c r="F277" s="12"/>
      <c r="G277" s="12"/>
      <c r="H277" s="12"/>
      <c r="I277" s="12"/>
    </row>
    <row r="278" spans="4:9" x14ac:dyDescent="0.6">
      <c r="D278" s="12"/>
      <c r="E278" s="12"/>
      <c r="F278" s="12"/>
      <c r="G278" s="12"/>
      <c r="H278" s="12"/>
      <c r="I278" s="12"/>
    </row>
    <row r="279" spans="4:9" x14ac:dyDescent="0.6">
      <c r="D279" s="12"/>
      <c r="E279" s="12"/>
      <c r="F279" s="12"/>
      <c r="G279" s="12"/>
      <c r="H279" s="12"/>
      <c r="I279" s="12"/>
    </row>
    <row r="280" spans="4:9" x14ac:dyDescent="0.6">
      <c r="D280" s="12"/>
      <c r="E280" s="12"/>
      <c r="F280" s="12"/>
      <c r="G280" s="12"/>
      <c r="H280" s="12"/>
      <c r="I280" s="12"/>
    </row>
    <row r="281" spans="4:9" x14ac:dyDescent="0.6">
      <c r="D281" s="12"/>
      <c r="E281" s="12"/>
      <c r="F281" s="12"/>
      <c r="G281" s="12"/>
      <c r="H281" s="12"/>
      <c r="I281" s="12"/>
    </row>
    <row r="282" spans="4:9" x14ac:dyDescent="0.6">
      <c r="D282" s="12"/>
      <c r="E282" s="12"/>
      <c r="F282" s="12"/>
      <c r="G282" s="12"/>
      <c r="H282" s="12"/>
      <c r="I282" s="12"/>
    </row>
    <row r="283" spans="4:9" x14ac:dyDescent="0.6">
      <c r="D283" s="12"/>
      <c r="E283" s="12"/>
      <c r="F283" s="12"/>
      <c r="G283" s="12"/>
      <c r="H283" s="12"/>
      <c r="I283" s="12"/>
    </row>
    <row r="284" spans="4:9" x14ac:dyDescent="0.6">
      <c r="D284" s="12"/>
      <c r="E284" s="12"/>
      <c r="F284" s="12"/>
      <c r="G284" s="12"/>
      <c r="H284" s="12"/>
      <c r="I284" s="12"/>
    </row>
    <row r="285" spans="4:9" x14ac:dyDescent="0.6">
      <c r="D285" s="12"/>
      <c r="E285" s="12"/>
      <c r="F285" s="12"/>
      <c r="G285" s="12"/>
      <c r="H285" s="12"/>
      <c r="I285" s="12"/>
    </row>
    <row r="286" spans="4:9" x14ac:dyDescent="0.6">
      <c r="D286" s="12"/>
      <c r="E286" s="12"/>
      <c r="F286" s="12"/>
      <c r="G286" s="12"/>
      <c r="H286" s="12"/>
      <c r="I286" s="12"/>
    </row>
    <row r="287" spans="4:9" x14ac:dyDescent="0.6">
      <c r="D287" s="12"/>
      <c r="E287" s="12"/>
      <c r="F287" s="12"/>
      <c r="G287" s="12"/>
      <c r="H287" s="12"/>
      <c r="I287" s="12"/>
    </row>
    <row r="288" spans="4:9" x14ac:dyDescent="0.6">
      <c r="D288" s="12"/>
      <c r="E288" s="12"/>
      <c r="F288" s="12"/>
      <c r="G288" s="12"/>
      <c r="H288" s="12"/>
      <c r="I288" s="12"/>
    </row>
    <row r="289" spans="4:9" x14ac:dyDescent="0.6">
      <c r="D289" s="12"/>
      <c r="E289" s="12"/>
      <c r="F289" s="12"/>
      <c r="G289" s="12"/>
      <c r="H289" s="12"/>
      <c r="I289" s="12"/>
    </row>
    <row r="290" spans="4:9" x14ac:dyDescent="0.6">
      <c r="D290" s="12"/>
      <c r="E290" s="12"/>
      <c r="F290" s="12"/>
      <c r="G290" s="12"/>
      <c r="H290" s="12"/>
      <c r="I290" s="12"/>
    </row>
    <row r="291" spans="4:9" x14ac:dyDescent="0.6">
      <c r="D291" s="12"/>
      <c r="E291" s="12"/>
      <c r="F291" s="12"/>
      <c r="G291" s="12"/>
      <c r="H291" s="12"/>
      <c r="I291" s="12"/>
    </row>
    <row r="292" spans="4:9" x14ac:dyDescent="0.6">
      <c r="D292" s="12"/>
      <c r="E292" s="12"/>
      <c r="F292" s="12"/>
      <c r="G292" s="12"/>
      <c r="H292" s="12"/>
      <c r="I292" s="12"/>
    </row>
    <row r="293" spans="4:9" x14ac:dyDescent="0.6">
      <c r="D293" s="12"/>
      <c r="E293" s="12"/>
      <c r="F293" s="12"/>
      <c r="G293" s="12"/>
      <c r="H293" s="12"/>
      <c r="I293" s="12"/>
    </row>
    <row r="294" spans="4:9" x14ac:dyDescent="0.6">
      <c r="D294" s="12"/>
      <c r="E294" s="12"/>
      <c r="F294" s="12"/>
      <c r="G294" s="12"/>
      <c r="H294" s="12"/>
      <c r="I294" s="12"/>
    </row>
    <row r="295" spans="4:9" x14ac:dyDescent="0.6">
      <c r="D295" s="12"/>
      <c r="E295" s="12"/>
      <c r="F295" s="12"/>
      <c r="G295" s="12"/>
      <c r="H295" s="12"/>
      <c r="I295" s="12"/>
    </row>
    <row r="296" spans="4:9" x14ac:dyDescent="0.6">
      <c r="D296" s="12"/>
      <c r="E296" s="12"/>
      <c r="F296" s="12"/>
      <c r="G296" s="12"/>
      <c r="H296" s="12"/>
      <c r="I296" s="12"/>
    </row>
    <row r="297" spans="4:9" x14ac:dyDescent="0.6">
      <c r="D297" s="12"/>
      <c r="E297" s="12"/>
      <c r="F297" s="12"/>
      <c r="G297" s="12"/>
      <c r="H297" s="12"/>
      <c r="I297" s="12"/>
    </row>
    <row r="298" spans="4:9" x14ac:dyDescent="0.6">
      <c r="D298" s="12"/>
      <c r="E298" s="12"/>
      <c r="F298" s="12"/>
      <c r="G298" s="12"/>
      <c r="H298" s="12"/>
      <c r="I298" s="12"/>
    </row>
    <row r="299" spans="4:9" x14ac:dyDescent="0.6">
      <c r="D299" s="12"/>
      <c r="E299" s="12"/>
      <c r="F299" s="12"/>
      <c r="G299" s="12"/>
      <c r="H299" s="12"/>
      <c r="I299" s="12"/>
    </row>
    <row r="300" spans="4:9" x14ac:dyDescent="0.6">
      <c r="D300" s="12"/>
      <c r="E300" s="12"/>
      <c r="F300" s="12"/>
      <c r="G300" s="12"/>
      <c r="H300" s="12"/>
      <c r="I300" s="12"/>
    </row>
    <row r="301" spans="4:9" x14ac:dyDescent="0.6">
      <c r="D301" s="12"/>
      <c r="E301" s="12"/>
      <c r="F301" s="12"/>
      <c r="G301" s="12"/>
      <c r="H301" s="12"/>
      <c r="I301" s="12"/>
    </row>
    <row r="302" spans="4:9" x14ac:dyDescent="0.6">
      <c r="D302" s="12"/>
      <c r="E302" s="12"/>
      <c r="F302" s="12"/>
      <c r="G302" s="12"/>
      <c r="H302" s="12"/>
      <c r="I302" s="12"/>
    </row>
    <row r="303" spans="4:9" x14ac:dyDescent="0.6">
      <c r="D303" s="12"/>
      <c r="E303" s="12"/>
      <c r="F303" s="12"/>
      <c r="G303" s="12"/>
      <c r="H303" s="12"/>
      <c r="I303" s="12"/>
    </row>
    <row r="304" spans="4:9" x14ac:dyDescent="0.6">
      <c r="D304" s="12"/>
      <c r="E304" s="12"/>
      <c r="F304" s="12"/>
      <c r="G304" s="12"/>
      <c r="H304" s="12"/>
      <c r="I304" s="12"/>
    </row>
    <row r="305" spans="4:9" x14ac:dyDescent="0.6">
      <c r="D305" s="12"/>
      <c r="E305" s="12"/>
      <c r="F305" s="12"/>
      <c r="G305" s="12"/>
      <c r="H305" s="12"/>
      <c r="I305" s="12"/>
    </row>
    <row r="306" spans="4:9" x14ac:dyDescent="0.6">
      <c r="D306" s="12"/>
      <c r="E306" s="12"/>
      <c r="F306" s="12"/>
      <c r="G306" s="12"/>
      <c r="H306" s="12"/>
      <c r="I306" s="12"/>
    </row>
    <row r="307" spans="4:9" x14ac:dyDescent="0.6">
      <c r="D307" s="12"/>
      <c r="E307" s="12"/>
      <c r="F307" s="12"/>
      <c r="G307" s="12"/>
      <c r="H307" s="12"/>
      <c r="I307" s="12"/>
    </row>
    <row r="308" spans="4:9" x14ac:dyDescent="0.6">
      <c r="D308" s="12"/>
      <c r="E308" s="12"/>
      <c r="F308" s="12"/>
      <c r="G308" s="12"/>
      <c r="H308" s="12"/>
      <c r="I308" s="12"/>
    </row>
    <row r="309" spans="4:9" x14ac:dyDescent="0.6">
      <c r="D309" s="12"/>
      <c r="E309" s="12"/>
      <c r="F309" s="12"/>
      <c r="G309" s="12"/>
      <c r="H309" s="12"/>
      <c r="I309" s="12"/>
    </row>
    <row r="310" spans="4:9" x14ac:dyDescent="0.6">
      <c r="D310" s="12"/>
      <c r="E310" s="12"/>
      <c r="F310" s="12"/>
      <c r="G310" s="12"/>
      <c r="H310" s="12"/>
      <c r="I310" s="12"/>
    </row>
    <row r="311" spans="4:9" x14ac:dyDescent="0.6">
      <c r="D311" s="12"/>
      <c r="E311" s="12"/>
      <c r="F311" s="12"/>
      <c r="G311" s="12"/>
      <c r="H311" s="12"/>
      <c r="I311" s="12"/>
    </row>
    <row r="312" spans="4:9" x14ac:dyDescent="0.6">
      <c r="D312" s="12"/>
      <c r="E312" s="12"/>
      <c r="F312" s="12"/>
      <c r="G312" s="12"/>
      <c r="H312" s="12"/>
      <c r="I312" s="12"/>
    </row>
    <row r="313" spans="4:9" x14ac:dyDescent="0.6">
      <c r="D313" s="12"/>
      <c r="E313" s="12"/>
      <c r="F313" s="12"/>
      <c r="G313" s="12"/>
      <c r="H313" s="12"/>
      <c r="I313" s="12"/>
    </row>
    <row r="314" spans="4:9" x14ac:dyDescent="0.6">
      <c r="D314" s="12"/>
      <c r="E314" s="12"/>
      <c r="F314" s="12"/>
      <c r="G314" s="12"/>
      <c r="H314" s="12"/>
      <c r="I314" s="12"/>
    </row>
    <row r="315" spans="4:9" x14ac:dyDescent="0.6">
      <c r="D315" s="12"/>
      <c r="E315" s="12"/>
      <c r="F315" s="12"/>
      <c r="G315" s="12"/>
      <c r="H315" s="12"/>
      <c r="I315" s="12"/>
    </row>
    <row r="316" spans="4:9" x14ac:dyDescent="0.6">
      <c r="D316" s="12"/>
      <c r="E316" s="12"/>
      <c r="F316" s="12"/>
      <c r="G316" s="12"/>
      <c r="H316" s="12"/>
      <c r="I316" s="12"/>
    </row>
    <row r="317" spans="4:9" x14ac:dyDescent="0.6">
      <c r="D317" s="12"/>
      <c r="E317" s="12"/>
      <c r="F317" s="12"/>
      <c r="G317" s="12"/>
      <c r="H317" s="12"/>
      <c r="I317" s="12"/>
    </row>
    <row r="318" spans="4:9" x14ac:dyDescent="0.6">
      <c r="D318" s="12"/>
      <c r="E318" s="12"/>
      <c r="F318" s="12"/>
      <c r="G318" s="12"/>
      <c r="H318" s="12"/>
      <c r="I318" s="12"/>
    </row>
    <row r="319" spans="4:9" x14ac:dyDescent="0.6">
      <c r="D319" s="12"/>
      <c r="E319" s="12"/>
      <c r="F319" s="12"/>
      <c r="G319" s="12"/>
      <c r="H319" s="12"/>
      <c r="I319" s="12"/>
    </row>
    <row r="320" spans="4:9" x14ac:dyDescent="0.6">
      <c r="D320" s="12"/>
      <c r="E320" s="12"/>
      <c r="F320" s="12"/>
      <c r="G320" s="12"/>
      <c r="H320" s="12"/>
      <c r="I320" s="12"/>
    </row>
    <row r="321" spans="4:9" x14ac:dyDescent="0.6">
      <c r="D321" s="12"/>
      <c r="E321" s="12"/>
      <c r="F321" s="12"/>
      <c r="G321" s="12"/>
      <c r="H321" s="12"/>
      <c r="I321" s="12"/>
    </row>
    <row r="322" spans="4:9" x14ac:dyDescent="0.6">
      <c r="D322" s="12"/>
      <c r="E322" s="12"/>
      <c r="F322" s="12"/>
      <c r="G322" s="12"/>
      <c r="H322" s="12"/>
      <c r="I322" s="12"/>
    </row>
    <row r="323" spans="4:9" x14ac:dyDescent="0.6">
      <c r="D323" s="12"/>
      <c r="E323" s="12"/>
      <c r="F323" s="12"/>
      <c r="G323" s="12"/>
      <c r="H323" s="12"/>
      <c r="I323" s="12"/>
    </row>
    <row r="324" spans="4:9" x14ac:dyDescent="0.6">
      <c r="D324" s="12"/>
      <c r="E324" s="12"/>
      <c r="F324" s="12"/>
      <c r="G324" s="12"/>
      <c r="H324" s="12"/>
      <c r="I324" s="12"/>
    </row>
    <row r="325" spans="4:9" x14ac:dyDescent="0.6">
      <c r="D325" s="12"/>
      <c r="E325" s="12"/>
      <c r="F325" s="12"/>
      <c r="G325" s="12"/>
      <c r="H325" s="12"/>
      <c r="I325" s="12"/>
    </row>
    <row r="326" spans="4:9" x14ac:dyDescent="0.6">
      <c r="D326" s="12"/>
      <c r="E326" s="12"/>
      <c r="F326" s="12"/>
      <c r="G326" s="12"/>
      <c r="H326" s="12"/>
      <c r="I326" s="12"/>
    </row>
    <row r="327" spans="4:9" x14ac:dyDescent="0.6">
      <c r="D327" s="12"/>
      <c r="E327" s="12"/>
      <c r="F327" s="12"/>
      <c r="G327" s="12"/>
      <c r="H327" s="12"/>
      <c r="I327" s="12"/>
    </row>
    <row r="328" spans="4:9" x14ac:dyDescent="0.6">
      <c r="D328" s="12"/>
      <c r="E328" s="12"/>
      <c r="F328" s="12"/>
      <c r="G328" s="12"/>
      <c r="H328" s="12"/>
      <c r="I328" s="12"/>
    </row>
    <row r="329" spans="4:9" x14ac:dyDescent="0.6">
      <c r="D329" s="12"/>
      <c r="E329" s="12"/>
      <c r="F329" s="12"/>
      <c r="G329" s="12"/>
      <c r="H329" s="12"/>
      <c r="I329" s="12"/>
    </row>
    <row r="330" spans="4:9" x14ac:dyDescent="0.6">
      <c r="D330" s="12"/>
      <c r="E330" s="12"/>
      <c r="F330" s="12"/>
      <c r="G330" s="12"/>
      <c r="H330" s="12"/>
      <c r="I330" s="12"/>
    </row>
    <row r="331" spans="4:9" x14ac:dyDescent="0.6">
      <c r="D331" s="12"/>
      <c r="E331" s="12"/>
      <c r="F331" s="12"/>
      <c r="G331" s="12"/>
      <c r="H331" s="12"/>
      <c r="I331" s="12"/>
    </row>
    <row r="332" spans="4:9" x14ac:dyDescent="0.6">
      <c r="D332" s="12"/>
      <c r="E332" s="12"/>
      <c r="F332" s="12"/>
      <c r="G332" s="12"/>
      <c r="H332" s="12"/>
      <c r="I332" s="12"/>
    </row>
    <row r="333" spans="4:9" x14ac:dyDescent="0.6">
      <c r="D333" s="12"/>
      <c r="E333" s="12"/>
      <c r="F333" s="12"/>
      <c r="G333" s="12"/>
      <c r="H333" s="12"/>
      <c r="I333" s="12"/>
    </row>
    <row r="334" spans="4:9" x14ac:dyDescent="0.6">
      <c r="D334" s="12"/>
      <c r="E334" s="12"/>
      <c r="F334" s="12"/>
      <c r="G334" s="12"/>
      <c r="H334" s="12"/>
      <c r="I334" s="12"/>
    </row>
    <row r="335" spans="4:9" x14ac:dyDescent="0.6">
      <c r="D335" s="12"/>
      <c r="E335" s="12"/>
      <c r="F335" s="12"/>
      <c r="G335" s="12"/>
      <c r="H335" s="12"/>
      <c r="I335" s="12"/>
    </row>
    <row r="336" spans="4:9" x14ac:dyDescent="0.6">
      <c r="D336" s="12"/>
      <c r="E336" s="12"/>
      <c r="F336" s="12"/>
      <c r="G336" s="12"/>
      <c r="H336" s="12"/>
      <c r="I336" s="12"/>
    </row>
    <row r="337" spans="4:9" x14ac:dyDescent="0.6">
      <c r="D337" s="12"/>
      <c r="E337" s="12"/>
      <c r="F337" s="12"/>
      <c r="G337" s="12"/>
      <c r="H337" s="12"/>
      <c r="I337" s="12"/>
    </row>
    <row r="338" spans="4:9" x14ac:dyDescent="0.6">
      <c r="D338" s="12"/>
      <c r="E338" s="12"/>
      <c r="F338" s="12"/>
      <c r="G338" s="12"/>
      <c r="H338" s="12"/>
      <c r="I338" s="12"/>
    </row>
    <row r="339" spans="4:9" x14ac:dyDescent="0.6">
      <c r="D339" s="12"/>
      <c r="E339" s="12"/>
      <c r="F339" s="12"/>
      <c r="G339" s="12"/>
      <c r="H339" s="12"/>
      <c r="I339" s="12"/>
    </row>
    <row r="340" spans="4:9" x14ac:dyDescent="0.6">
      <c r="D340" s="12"/>
      <c r="E340" s="12"/>
      <c r="F340" s="12"/>
      <c r="G340" s="12"/>
      <c r="H340" s="12"/>
      <c r="I340" s="12"/>
    </row>
    <row r="341" spans="4:9" x14ac:dyDescent="0.6">
      <c r="D341" s="12"/>
      <c r="E341" s="12"/>
      <c r="F341" s="12"/>
      <c r="G341" s="12"/>
      <c r="H341" s="12"/>
      <c r="I341" s="12"/>
    </row>
    <row r="342" spans="4:9" x14ac:dyDescent="0.6">
      <c r="D342" s="12"/>
      <c r="E342" s="12"/>
      <c r="F342" s="12"/>
      <c r="G342" s="12"/>
      <c r="H342" s="12"/>
      <c r="I342" s="12"/>
    </row>
    <row r="343" spans="4:9" x14ac:dyDescent="0.6">
      <c r="D343" s="12"/>
      <c r="E343" s="12"/>
      <c r="F343" s="12"/>
      <c r="G343" s="12"/>
      <c r="H343" s="12"/>
      <c r="I343" s="12"/>
    </row>
    <row r="344" spans="4:9" x14ac:dyDescent="0.6">
      <c r="D344" s="12"/>
      <c r="E344" s="12"/>
      <c r="F344" s="12"/>
      <c r="G344" s="12"/>
      <c r="H344" s="12"/>
      <c r="I344" s="12"/>
    </row>
    <row r="345" spans="4:9" x14ac:dyDescent="0.6">
      <c r="D345" s="12"/>
      <c r="E345" s="12"/>
      <c r="F345" s="12"/>
      <c r="G345" s="12"/>
      <c r="H345" s="12"/>
      <c r="I345" s="12"/>
    </row>
    <row r="346" spans="4:9" x14ac:dyDescent="0.6">
      <c r="D346" s="12"/>
      <c r="E346" s="12"/>
      <c r="F346" s="12"/>
      <c r="G346" s="12"/>
      <c r="H346" s="12"/>
      <c r="I346" s="12"/>
    </row>
    <row r="347" spans="4:9" x14ac:dyDescent="0.6">
      <c r="D347" s="12"/>
      <c r="E347" s="12"/>
      <c r="F347" s="12"/>
      <c r="G347" s="12"/>
      <c r="H347" s="12"/>
      <c r="I347" s="12"/>
    </row>
    <row r="348" spans="4:9" x14ac:dyDescent="0.6">
      <c r="D348" s="12"/>
      <c r="E348" s="12"/>
      <c r="F348" s="12"/>
      <c r="G348" s="12"/>
      <c r="H348" s="12"/>
      <c r="I348" s="12"/>
    </row>
    <row r="349" spans="4:9" x14ac:dyDescent="0.6">
      <c r="D349" s="12"/>
      <c r="E349" s="12"/>
      <c r="F349" s="12"/>
      <c r="G349" s="12"/>
      <c r="H349" s="12"/>
      <c r="I349" s="12"/>
    </row>
    <row r="350" spans="4:9" x14ac:dyDescent="0.6">
      <c r="D350" s="12"/>
      <c r="E350" s="12"/>
      <c r="F350" s="12"/>
      <c r="G350" s="12"/>
      <c r="H350" s="12"/>
      <c r="I350" s="12"/>
    </row>
    <row r="351" spans="4:9" x14ac:dyDescent="0.6">
      <c r="D351" s="12"/>
      <c r="E351" s="12"/>
      <c r="F351" s="12"/>
      <c r="G351" s="12"/>
      <c r="H351" s="12"/>
      <c r="I351" s="12"/>
    </row>
    <row r="352" spans="4:9" x14ac:dyDescent="0.6">
      <c r="D352" s="12"/>
      <c r="E352" s="12"/>
      <c r="F352" s="12"/>
      <c r="G352" s="12"/>
      <c r="H352" s="12"/>
      <c r="I352" s="12"/>
    </row>
    <row r="353" spans="4:9" x14ac:dyDescent="0.6">
      <c r="D353" s="12"/>
      <c r="E353" s="12"/>
      <c r="F353" s="12"/>
      <c r="G353" s="12"/>
      <c r="H353" s="12"/>
      <c r="I353" s="12"/>
    </row>
    <row r="354" spans="4:9" x14ac:dyDescent="0.6">
      <c r="D354" s="12"/>
      <c r="E354" s="12"/>
      <c r="F354" s="12"/>
      <c r="G354" s="12"/>
      <c r="H354" s="12"/>
      <c r="I354" s="12"/>
    </row>
    <row r="355" spans="4:9" x14ac:dyDescent="0.6">
      <c r="D355" s="12"/>
      <c r="E355" s="12"/>
      <c r="F355" s="12"/>
      <c r="G355" s="12"/>
      <c r="H355" s="12"/>
      <c r="I355" s="12"/>
    </row>
    <row r="356" spans="4:9" x14ac:dyDescent="0.6">
      <c r="D356" s="12"/>
      <c r="E356" s="12"/>
      <c r="F356" s="12"/>
      <c r="G356" s="12"/>
      <c r="H356" s="12"/>
      <c r="I356" s="12"/>
    </row>
    <row r="357" spans="4:9" x14ac:dyDescent="0.6">
      <c r="D357" s="12"/>
      <c r="E357" s="12"/>
      <c r="F357" s="12"/>
      <c r="G357" s="12"/>
      <c r="H357" s="12"/>
      <c r="I357" s="12"/>
    </row>
    <row r="358" spans="4:9" x14ac:dyDescent="0.6">
      <c r="D358" s="12"/>
      <c r="E358" s="12"/>
      <c r="F358" s="12"/>
      <c r="G358" s="12"/>
      <c r="H358" s="12"/>
      <c r="I358" s="12"/>
    </row>
    <row r="359" spans="4:9" x14ac:dyDescent="0.6">
      <c r="D359" s="12"/>
      <c r="E359" s="12"/>
      <c r="F359" s="12"/>
      <c r="G359" s="12"/>
      <c r="H359" s="12"/>
      <c r="I359" s="12"/>
    </row>
    <row r="360" spans="4:9" x14ac:dyDescent="0.6">
      <c r="D360" s="12"/>
      <c r="E360" s="12"/>
      <c r="F360" s="12"/>
      <c r="G360" s="12"/>
      <c r="H360" s="12"/>
      <c r="I360" s="12"/>
    </row>
    <row r="361" spans="4:9" x14ac:dyDescent="0.6">
      <c r="D361" s="12"/>
      <c r="E361" s="12"/>
      <c r="F361" s="12"/>
      <c r="G361" s="12"/>
      <c r="H361" s="12"/>
      <c r="I361" s="12"/>
    </row>
    <row r="362" spans="4:9" x14ac:dyDescent="0.6">
      <c r="D362" s="12"/>
      <c r="E362" s="12"/>
      <c r="F362" s="12"/>
      <c r="G362" s="12"/>
      <c r="H362" s="12"/>
      <c r="I362" s="12"/>
    </row>
    <row r="363" spans="4:9" x14ac:dyDescent="0.6">
      <c r="D363" s="12"/>
      <c r="E363" s="12"/>
      <c r="F363" s="12"/>
      <c r="G363" s="12"/>
      <c r="H363" s="12"/>
      <c r="I363" s="12"/>
    </row>
    <row r="364" spans="4:9" x14ac:dyDescent="0.6">
      <c r="D364" s="12"/>
      <c r="E364" s="12"/>
      <c r="F364" s="12"/>
      <c r="G364" s="12"/>
      <c r="H364" s="12"/>
      <c r="I364" s="12"/>
    </row>
    <row r="365" spans="4:9" x14ac:dyDescent="0.6">
      <c r="D365" s="12"/>
      <c r="E365" s="12"/>
      <c r="F365" s="12"/>
      <c r="G365" s="12"/>
      <c r="H365" s="12"/>
      <c r="I365" s="12"/>
    </row>
    <row r="366" spans="4:9" x14ac:dyDescent="0.6">
      <c r="D366" s="12"/>
      <c r="E366" s="12"/>
      <c r="F366" s="12"/>
      <c r="G366" s="12"/>
      <c r="H366" s="12"/>
      <c r="I366" s="12"/>
    </row>
    <row r="367" spans="4:9" x14ac:dyDescent="0.6">
      <c r="D367" s="12"/>
      <c r="E367" s="12"/>
      <c r="F367" s="12"/>
      <c r="G367" s="12"/>
      <c r="H367" s="12"/>
      <c r="I367" s="12"/>
    </row>
    <row r="368" spans="4:9" x14ac:dyDescent="0.6">
      <c r="D368" s="12"/>
      <c r="E368" s="12"/>
      <c r="F368" s="12"/>
      <c r="G368" s="12"/>
      <c r="H368" s="12"/>
      <c r="I368" s="12"/>
    </row>
    <row r="369" spans="4:9" x14ac:dyDescent="0.6">
      <c r="D369" s="12"/>
      <c r="E369" s="12"/>
      <c r="F369" s="12"/>
      <c r="G369" s="12"/>
      <c r="H369" s="12"/>
      <c r="I369" s="12"/>
    </row>
    <row r="370" spans="4:9" x14ac:dyDescent="0.6">
      <c r="D370" s="12"/>
      <c r="E370" s="12"/>
      <c r="F370" s="12"/>
      <c r="G370" s="12"/>
      <c r="H370" s="12"/>
      <c r="I370" s="12"/>
    </row>
    <row r="371" spans="4:9" x14ac:dyDescent="0.6">
      <c r="D371" s="12"/>
      <c r="E371" s="12"/>
      <c r="F371" s="12"/>
      <c r="G371" s="12"/>
      <c r="H371" s="12"/>
      <c r="I371" s="12"/>
    </row>
    <row r="372" spans="4:9" x14ac:dyDescent="0.6">
      <c r="D372" s="12"/>
      <c r="E372" s="12"/>
      <c r="F372" s="12"/>
      <c r="G372" s="12"/>
      <c r="H372" s="12"/>
      <c r="I372" s="12"/>
    </row>
    <row r="373" spans="4:9" x14ac:dyDescent="0.6">
      <c r="D373" s="12"/>
      <c r="E373" s="12"/>
      <c r="F373" s="12"/>
      <c r="G373" s="12"/>
      <c r="H373" s="12"/>
      <c r="I373" s="12"/>
    </row>
    <row r="374" spans="4:9" x14ac:dyDescent="0.6">
      <c r="D374" s="12"/>
      <c r="E374" s="12"/>
      <c r="F374" s="12"/>
      <c r="G374" s="12"/>
      <c r="H374" s="12"/>
      <c r="I374" s="12"/>
    </row>
    <row r="375" spans="4:9" x14ac:dyDescent="0.6">
      <c r="D375" s="12"/>
      <c r="E375" s="12"/>
      <c r="F375" s="12"/>
      <c r="G375" s="12"/>
      <c r="H375" s="12"/>
      <c r="I375" s="12"/>
    </row>
    <row r="376" spans="4:9" x14ac:dyDescent="0.6">
      <c r="D376" s="12"/>
      <c r="E376" s="12"/>
      <c r="F376" s="12"/>
      <c r="G376" s="12"/>
      <c r="H376" s="12"/>
      <c r="I376" s="12"/>
    </row>
    <row r="377" spans="4:9" x14ac:dyDescent="0.6">
      <c r="D377" s="12"/>
      <c r="E377" s="12"/>
      <c r="F377" s="12"/>
      <c r="G377" s="12"/>
      <c r="H377" s="12"/>
      <c r="I377" s="12"/>
    </row>
    <row r="378" spans="4:9" x14ac:dyDescent="0.6">
      <c r="D378" s="12"/>
      <c r="E378" s="12"/>
      <c r="F378" s="12"/>
      <c r="G378" s="12"/>
      <c r="H378" s="12"/>
      <c r="I378" s="12"/>
    </row>
    <row r="379" spans="4:9" x14ac:dyDescent="0.6">
      <c r="D379" s="12"/>
      <c r="E379" s="12"/>
      <c r="F379" s="12"/>
      <c r="G379" s="12"/>
      <c r="H379" s="12"/>
      <c r="I379" s="12"/>
    </row>
    <row r="380" spans="4:9" x14ac:dyDescent="0.6">
      <c r="D380" s="12"/>
      <c r="E380" s="12"/>
      <c r="F380" s="12"/>
      <c r="G380" s="12"/>
      <c r="H380" s="12"/>
      <c r="I380" s="12"/>
    </row>
    <row r="381" spans="4:9" x14ac:dyDescent="0.6">
      <c r="D381" s="12"/>
      <c r="E381" s="12"/>
      <c r="F381" s="12"/>
      <c r="G381" s="12"/>
      <c r="H381" s="12"/>
      <c r="I381" s="12"/>
    </row>
    <row r="382" spans="4:9" x14ac:dyDescent="0.6">
      <c r="D382" s="12"/>
      <c r="E382" s="12"/>
      <c r="F382" s="12"/>
      <c r="G382" s="12"/>
      <c r="H382" s="12"/>
      <c r="I382" s="12"/>
    </row>
    <row r="383" spans="4:9" x14ac:dyDescent="0.6">
      <c r="D383" s="12"/>
      <c r="E383" s="12"/>
      <c r="F383" s="12"/>
      <c r="G383" s="12"/>
      <c r="H383" s="12"/>
      <c r="I383" s="12"/>
    </row>
    <row r="384" spans="4:9" x14ac:dyDescent="0.6">
      <c r="D384" s="12"/>
      <c r="E384" s="12"/>
      <c r="F384" s="12"/>
      <c r="G384" s="12"/>
      <c r="H384" s="12"/>
      <c r="I384" s="12"/>
    </row>
    <row r="385" spans="4:9" x14ac:dyDescent="0.6">
      <c r="D385" s="12"/>
      <c r="E385" s="12"/>
      <c r="F385" s="12"/>
      <c r="G385" s="12"/>
      <c r="H385" s="12"/>
      <c r="I385" s="12"/>
    </row>
    <row r="386" spans="4:9" x14ac:dyDescent="0.6">
      <c r="D386" s="12"/>
      <c r="E386" s="12"/>
      <c r="F386" s="12"/>
      <c r="G386" s="12"/>
      <c r="H386" s="12"/>
      <c r="I386" s="12"/>
    </row>
    <row r="387" spans="4:9" x14ac:dyDescent="0.6">
      <c r="D387" s="12"/>
      <c r="E387" s="12"/>
      <c r="F387" s="12"/>
      <c r="G387" s="12"/>
      <c r="H387" s="12"/>
      <c r="I387" s="12"/>
    </row>
    <row r="388" spans="4:9" x14ac:dyDescent="0.6">
      <c r="D388" s="12"/>
      <c r="E388" s="12"/>
      <c r="F388" s="12"/>
      <c r="G388" s="12"/>
      <c r="H388" s="12"/>
      <c r="I388" s="12"/>
    </row>
    <row r="389" spans="4:9" x14ac:dyDescent="0.6">
      <c r="D389" s="12"/>
      <c r="E389" s="12"/>
      <c r="F389" s="12"/>
      <c r="G389" s="12"/>
      <c r="H389" s="12"/>
      <c r="I389" s="12"/>
    </row>
    <row r="390" spans="4:9" x14ac:dyDescent="0.6">
      <c r="D390" s="12"/>
      <c r="E390" s="12"/>
      <c r="F390" s="12"/>
      <c r="G390" s="12"/>
      <c r="H390" s="12"/>
      <c r="I390" s="12"/>
    </row>
    <row r="391" spans="4:9" x14ac:dyDescent="0.6">
      <c r="D391" s="12"/>
      <c r="E391" s="12"/>
      <c r="F391" s="12"/>
      <c r="G391" s="12"/>
      <c r="H391" s="12"/>
      <c r="I391" s="12"/>
    </row>
    <row r="392" spans="4:9" x14ac:dyDescent="0.6">
      <c r="D392" s="12"/>
      <c r="E392" s="12"/>
      <c r="F392" s="12"/>
      <c r="G392" s="12"/>
      <c r="H392" s="12"/>
      <c r="I392" s="12"/>
    </row>
    <row r="393" spans="4:9" x14ac:dyDescent="0.6">
      <c r="D393" s="12"/>
      <c r="E393" s="12"/>
      <c r="F393" s="12"/>
      <c r="G393" s="12"/>
      <c r="H393" s="12"/>
      <c r="I393" s="12"/>
    </row>
    <row r="394" spans="4:9" x14ac:dyDescent="0.6">
      <c r="D394" s="12"/>
      <c r="E394" s="12"/>
      <c r="F394" s="12"/>
      <c r="G394" s="12"/>
      <c r="H394" s="12"/>
      <c r="I394" s="12"/>
    </row>
    <row r="395" spans="4:9" x14ac:dyDescent="0.6">
      <c r="D395" s="12"/>
      <c r="E395" s="12"/>
      <c r="F395" s="12"/>
      <c r="G395" s="12"/>
      <c r="H395" s="12"/>
      <c r="I395" s="12"/>
    </row>
    <row r="396" spans="4:9" x14ac:dyDescent="0.6">
      <c r="D396" s="12"/>
      <c r="E396" s="12"/>
      <c r="F396" s="12"/>
      <c r="G396" s="12"/>
      <c r="H396" s="12"/>
      <c r="I396" s="12"/>
    </row>
    <row r="397" spans="4:9" x14ac:dyDescent="0.6">
      <c r="D397" s="12"/>
      <c r="E397" s="12"/>
      <c r="F397" s="12"/>
      <c r="G397" s="12"/>
      <c r="H397" s="12"/>
      <c r="I397" s="12"/>
    </row>
    <row r="398" spans="4:9" x14ac:dyDescent="0.6">
      <c r="D398" s="12"/>
      <c r="E398" s="12"/>
      <c r="F398" s="12"/>
      <c r="G398" s="12"/>
      <c r="H398" s="12"/>
      <c r="I398" s="12"/>
    </row>
    <row r="399" spans="4:9" x14ac:dyDescent="0.6">
      <c r="D399" s="12"/>
      <c r="E399" s="12"/>
      <c r="F399" s="12"/>
      <c r="G399" s="12"/>
      <c r="H399" s="12"/>
      <c r="I399" s="12"/>
    </row>
    <row r="400" spans="4:9" x14ac:dyDescent="0.6">
      <c r="D400" s="12"/>
      <c r="E400" s="12"/>
      <c r="F400" s="12"/>
      <c r="G400" s="12"/>
      <c r="H400" s="12"/>
      <c r="I400" s="12"/>
    </row>
    <row r="401" spans="4:9" x14ac:dyDescent="0.6">
      <c r="D401" s="12"/>
      <c r="E401" s="12"/>
      <c r="F401" s="12"/>
      <c r="G401" s="12"/>
      <c r="H401" s="12"/>
      <c r="I401" s="12"/>
    </row>
    <row r="402" spans="4:9" x14ac:dyDescent="0.6">
      <c r="D402" s="12"/>
      <c r="E402" s="12"/>
      <c r="F402" s="12"/>
      <c r="G402" s="12"/>
      <c r="H402" s="12"/>
      <c r="I402" s="12"/>
    </row>
    <row r="403" spans="4:9" x14ac:dyDescent="0.6">
      <c r="D403" s="12"/>
      <c r="E403" s="12"/>
      <c r="F403" s="12"/>
      <c r="G403" s="12"/>
      <c r="H403" s="12"/>
      <c r="I403" s="12"/>
    </row>
    <row r="404" spans="4:9" x14ac:dyDescent="0.6">
      <c r="D404" s="12"/>
      <c r="E404" s="12"/>
      <c r="F404" s="12"/>
      <c r="G404" s="12"/>
      <c r="H404" s="12"/>
      <c r="I404" s="12"/>
    </row>
    <row r="405" spans="4:9" x14ac:dyDescent="0.6">
      <c r="D405" s="12"/>
      <c r="E405" s="12"/>
      <c r="F405" s="12"/>
      <c r="G405" s="12"/>
      <c r="H405" s="12"/>
      <c r="I405" s="12"/>
    </row>
    <row r="406" spans="4:9" x14ac:dyDescent="0.6">
      <c r="D406" s="12"/>
      <c r="E406" s="12"/>
      <c r="F406" s="12"/>
      <c r="G406" s="12"/>
      <c r="H406" s="12"/>
      <c r="I406" s="12"/>
    </row>
    <row r="407" spans="4:9" x14ac:dyDescent="0.6">
      <c r="D407" s="12"/>
      <c r="E407" s="12"/>
      <c r="F407" s="12"/>
      <c r="G407" s="12"/>
      <c r="H407" s="12"/>
      <c r="I407" s="12"/>
    </row>
    <row r="408" spans="4:9" x14ac:dyDescent="0.6">
      <c r="D408" s="12"/>
      <c r="E408" s="12"/>
      <c r="F408" s="12"/>
      <c r="G408" s="12"/>
      <c r="H408" s="12"/>
      <c r="I408" s="12"/>
    </row>
    <row r="409" spans="4:9" x14ac:dyDescent="0.6">
      <c r="D409" s="12"/>
      <c r="E409" s="12"/>
      <c r="F409" s="12"/>
      <c r="G409" s="12"/>
      <c r="H409" s="12"/>
      <c r="I409" s="12"/>
    </row>
    <row r="410" spans="4:9" x14ac:dyDescent="0.6">
      <c r="D410" s="12"/>
      <c r="E410" s="12"/>
      <c r="F410" s="12"/>
      <c r="G410" s="12"/>
      <c r="H410" s="12"/>
      <c r="I410" s="12"/>
    </row>
    <row r="411" spans="4:9" x14ac:dyDescent="0.6">
      <c r="D411" s="12"/>
      <c r="E411" s="12"/>
      <c r="F411" s="12"/>
      <c r="G411" s="12"/>
      <c r="H411" s="12"/>
      <c r="I411" s="12"/>
    </row>
    <row r="412" spans="4:9" x14ac:dyDescent="0.6">
      <c r="D412" s="12"/>
      <c r="E412" s="12"/>
      <c r="F412" s="12"/>
      <c r="G412" s="12"/>
      <c r="H412" s="12"/>
      <c r="I412" s="12"/>
    </row>
    <row r="413" spans="4:9" x14ac:dyDescent="0.6">
      <c r="D413" s="12"/>
      <c r="E413" s="12"/>
      <c r="F413" s="12"/>
      <c r="G413" s="12"/>
      <c r="H413" s="12"/>
      <c r="I413" s="12"/>
    </row>
    <row r="414" spans="4:9" x14ac:dyDescent="0.6">
      <c r="D414" s="12"/>
      <c r="E414" s="12"/>
      <c r="F414" s="12"/>
      <c r="G414" s="12"/>
      <c r="H414" s="12"/>
      <c r="I414" s="12"/>
    </row>
    <row r="415" spans="4:9" x14ac:dyDescent="0.6">
      <c r="D415" s="12"/>
      <c r="E415" s="12"/>
      <c r="F415" s="12"/>
      <c r="G415" s="12"/>
      <c r="H415" s="12"/>
      <c r="I415" s="12"/>
    </row>
    <row r="416" spans="4:9" x14ac:dyDescent="0.6">
      <c r="D416" s="12"/>
      <c r="E416" s="12"/>
      <c r="F416" s="12"/>
      <c r="G416" s="12"/>
      <c r="H416" s="12"/>
      <c r="I416" s="12"/>
    </row>
    <row r="417" spans="4:9" x14ac:dyDescent="0.6">
      <c r="D417" s="12"/>
      <c r="E417" s="12"/>
      <c r="F417" s="12"/>
      <c r="G417" s="12"/>
      <c r="H417" s="12"/>
      <c r="I417" s="12"/>
    </row>
    <row r="418" spans="4:9" x14ac:dyDescent="0.6">
      <c r="D418" s="12"/>
      <c r="E418" s="12"/>
      <c r="F418" s="12"/>
      <c r="G418" s="12"/>
      <c r="H418" s="12"/>
      <c r="I418" s="12"/>
    </row>
    <row r="419" spans="4:9" x14ac:dyDescent="0.6">
      <c r="D419" s="12"/>
      <c r="E419" s="12"/>
      <c r="F419" s="12"/>
      <c r="G419" s="12"/>
      <c r="H419" s="12"/>
      <c r="I419" s="12"/>
    </row>
    <row r="420" spans="4:9" x14ac:dyDescent="0.6">
      <c r="D420" s="12"/>
      <c r="E420" s="12"/>
      <c r="F420" s="12"/>
      <c r="G420" s="12"/>
      <c r="H420" s="12"/>
      <c r="I420" s="12"/>
    </row>
    <row r="421" spans="4:9" x14ac:dyDescent="0.6">
      <c r="D421" s="12"/>
      <c r="E421" s="12"/>
      <c r="F421" s="12"/>
      <c r="G421" s="12"/>
      <c r="H421" s="12"/>
      <c r="I421" s="12"/>
    </row>
    <row r="422" spans="4:9" x14ac:dyDescent="0.6">
      <c r="D422" s="12"/>
      <c r="E422" s="12"/>
      <c r="F422" s="12"/>
      <c r="G422" s="12"/>
      <c r="H422" s="12"/>
      <c r="I422" s="12"/>
    </row>
    <row r="423" spans="4:9" x14ac:dyDescent="0.6">
      <c r="D423" s="12"/>
      <c r="E423" s="12"/>
      <c r="F423" s="12"/>
      <c r="G423" s="12"/>
      <c r="H423" s="12"/>
      <c r="I423" s="12"/>
    </row>
    <row r="424" spans="4:9" x14ac:dyDescent="0.6">
      <c r="D424" s="12"/>
      <c r="E424" s="12"/>
      <c r="F424" s="12"/>
      <c r="G424" s="12"/>
      <c r="H424" s="12"/>
      <c r="I424" s="12"/>
    </row>
    <row r="425" spans="4:9" x14ac:dyDescent="0.6">
      <c r="D425" s="12"/>
      <c r="E425" s="12"/>
      <c r="F425" s="12"/>
      <c r="G425" s="12"/>
      <c r="H425" s="12"/>
      <c r="I425" s="12"/>
    </row>
    <row r="426" spans="4:9" x14ac:dyDescent="0.6">
      <c r="D426" s="12"/>
      <c r="E426" s="12"/>
      <c r="F426" s="12"/>
      <c r="G426" s="12"/>
      <c r="H426" s="12"/>
      <c r="I426" s="12"/>
    </row>
    <row r="427" spans="4:9" x14ac:dyDescent="0.6">
      <c r="D427" s="12"/>
      <c r="E427" s="12"/>
      <c r="F427" s="12"/>
      <c r="G427" s="12"/>
      <c r="H427" s="12"/>
      <c r="I427" s="12"/>
    </row>
    <row r="428" spans="4:9" x14ac:dyDescent="0.6">
      <c r="D428" s="12"/>
      <c r="E428" s="12"/>
      <c r="F428" s="12"/>
      <c r="G428" s="12"/>
      <c r="H428" s="12"/>
      <c r="I428" s="12"/>
    </row>
    <row r="429" spans="4:9" x14ac:dyDescent="0.6">
      <c r="D429" s="12"/>
      <c r="E429" s="12"/>
      <c r="F429" s="12"/>
      <c r="G429" s="12"/>
      <c r="H429" s="12"/>
      <c r="I429" s="12"/>
    </row>
    <row r="430" spans="4:9" x14ac:dyDescent="0.6">
      <c r="D430" s="12"/>
      <c r="E430" s="12"/>
      <c r="F430" s="12"/>
      <c r="G430" s="12"/>
      <c r="H430" s="12"/>
      <c r="I430" s="12"/>
    </row>
    <row r="431" spans="4:9" x14ac:dyDescent="0.6">
      <c r="D431" s="12"/>
      <c r="E431" s="12"/>
      <c r="F431" s="12"/>
      <c r="G431" s="12"/>
      <c r="H431" s="12"/>
      <c r="I431" s="12"/>
    </row>
    <row r="432" spans="4:9" x14ac:dyDescent="0.6">
      <c r="D432" s="12"/>
      <c r="E432" s="12"/>
      <c r="F432" s="12"/>
      <c r="G432" s="12"/>
      <c r="H432" s="12"/>
      <c r="I432" s="12"/>
    </row>
    <row r="433" spans="4:9" x14ac:dyDescent="0.6">
      <c r="D433" s="12"/>
      <c r="E433" s="12"/>
      <c r="F433" s="12"/>
      <c r="G433" s="12"/>
      <c r="H433" s="12"/>
      <c r="I433" s="12"/>
    </row>
    <row r="434" spans="4:9" x14ac:dyDescent="0.6">
      <c r="D434" s="12"/>
      <c r="E434" s="12"/>
      <c r="F434" s="12"/>
      <c r="G434" s="12"/>
      <c r="H434" s="12"/>
      <c r="I434" s="12"/>
    </row>
    <row r="435" spans="4:9" x14ac:dyDescent="0.6">
      <c r="D435" s="12"/>
      <c r="E435" s="12"/>
      <c r="F435" s="12"/>
      <c r="G435" s="12"/>
      <c r="H435" s="12"/>
      <c r="I435" s="12"/>
    </row>
    <row r="436" spans="4:9" x14ac:dyDescent="0.6">
      <c r="D436" s="12"/>
      <c r="E436" s="12"/>
      <c r="F436" s="12"/>
      <c r="G436" s="12"/>
      <c r="H436" s="12"/>
      <c r="I436" s="12"/>
    </row>
    <row r="437" spans="4:9" x14ac:dyDescent="0.6">
      <c r="D437" s="12"/>
      <c r="E437" s="12"/>
      <c r="F437" s="12"/>
      <c r="G437" s="12"/>
      <c r="H437" s="12"/>
      <c r="I437" s="12"/>
    </row>
    <row r="438" spans="4:9" x14ac:dyDescent="0.6">
      <c r="D438" s="12"/>
      <c r="E438" s="12"/>
      <c r="F438" s="12"/>
      <c r="G438" s="12"/>
      <c r="H438" s="12"/>
      <c r="I438" s="12"/>
    </row>
    <row r="439" spans="4:9" x14ac:dyDescent="0.6">
      <c r="D439" s="12"/>
      <c r="E439" s="12"/>
      <c r="F439" s="12"/>
      <c r="G439" s="12"/>
      <c r="H439" s="12"/>
      <c r="I439" s="12"/>
    </row>
    <row r="440" spans="4:9" x14ac:dyDescent="0.6">
      <c r="D440" s="12"/>
      <c r="E440" s="12"/>
      <c r="F440" s="12"/>
      <c r="G440" s="12"/>
      <c r="H440" s="12"/>
      <c r="I440" s="12"/>
    </row>
    <row r="441" spans="4:9" x14ac:dyDescent="0.6">
      <c r="D441" s="12"/>
      <c r="E441" s="12"/>
      <c r="F441" s="12"/>
      <c r="G441" s="12"/>
      <c r="H441" s="12"/>
      <c r="I441" s="12"/>
    </row>
    <row r="442" spans="4:9" x14ac:dyDescent="0.6">
      <c r="D442" s="12"/>
      <c r="E442" s="12"/>
      <c r="F442" s="12"/>
      <c r="G442" s="12"/>
      <c r="H442" s="12"/>
      <c r="I442" s="12"/>
    </row>
    <row r="443" spans="4:9" x14ac:dyDescent="0.6">
      <c r="D443" s="12"/>
      <c r="E443" s="12"/>
      <c r="F443" s="12"/>
      <c r="G443" s="12"/>
      <c r="H443" s="12"/>
      <c r="I443" s="12"/>
    </row>
    <row r="444" spans="4:9" x14ac:dyDescent="0.6">
      <c r="D444" s="12"/>
      <c r="E444" s="12"/>
      <c r="F444" s="12"/>
      <c r="G444" s="12"/>
      <c r="H444" s="12"/>
      <c r="I444" s="12"/>
    </row>
    <row r="445" spans="4:9" x14ac:dyDescent="0.6">
      <c r="D445" s="12"/>
      <c r="E445" s="12"/>
      <c r="F445" s="12"/>
      <c r="G445" s="12"/>
      <c r="H445" s="12"/>
      <c r="I445" s="12"/>
    </row>
    <row r="446" spans="4:9" x14ac:dyDescent="0.6">
      <c r="D446" s="12"/>
      <c r="E446" s="12"/>
      <c r="F446" s="12"/>
      <c r="G446" s="12"/>
      <c r="H446" s="12"/>
      <c r="I446" s="12"/>
    </row>
    <row r="447" spans="4:9" x14ac:dyDescent="0.6">
      <c r="D447" s="12"/>
      <c r="E447" s="12"/>
      <c r="F447" s="12"/>
      <c r="G447" s="12"/>
      <c r="H447" s="12"/>
      <c r="I447" s="12"/>
    </row>
    <row r="448" spans="4:9" x14ac:dyDescent="0.6">
      <c r="D448" s="12"/>
      <c r="E448" s="12"/>
      <c r="F448" s="12"/>
      <c r="G448" s="12"/>
      <c r="H448" s="12"/>
      <c r="I448" s="12"/>
    </row>
    <row r="449" spans="4:9" x14ac:dyDescent="0.6">
      <c r="D449" s="12"/>
      <c r="E449" s="12"/>
      <c r="F449" s="12"/>
      <c r="G449" s="12"/>
      <c r="H449" s="12"/>
      <c r="I449" s="12"/>
    </row>
    <row r="450" spans="4:9" x14ac:dyDescent="0.6">
      <c r="D450" s="12"/>
      <c r="E450" s="12"/>
      <c r="F450" s="12"/>
      <c r="G450" s="12"/>
      <c r="H450" s="12"/>
      <c r="I450" s="12"/>
    </row>
    <row r="451" spans="4:9" x14ac:dyDescent="0.6">
      <c r="D451" s="12"/>
      <c r="E451" s="12"/>
      <c r="F451" s="12"/>
      <c r="G451" s="12"/>
      <c r="H451" s="12"/>
      <c r="I451" s="12"/>
    </row>
    <row r="452" spans="4:9" x14ac:dyDescent="0.6">
      <c r="D452" s="12"/>
      <c r="E452" s="12"/>
      <c r="F452" s="12"/>
      <c r="G452" s="12"/>
      <c r="H452" s="12"/>
      <c r="I452" s="12"/>
    </row>
    <row r="453" spans="4:9" x14ac:dyDescent="0.6">
      <c r="D453" s="12"/>
      <c r="E453" s="12"/>
      <c r="F453" s="12"/>
      <c r="G453" s="12"/>
      <c r="H453" s="12"/>
      <c r="I453" s="12"/>
    </row>
    <row r="454" spans="4:9" x14ac:dyDescent="0.6">
      <c r="D454" s="12"/>
      <c r="E454" s="12"/>
      <c r="F454" s="12"/>
      <c r="G454" s="12"/>
      <c r="H454" s="12"/>
      <c r="I454" s="12"/>
    </row>
    <row r="455" spans="4:9" x14ac:dyDescent="0.6">
      <c r="D455" s="12"/>
      <c r="E455" s="12"/>
      <c r="F455" s="12"/>
      <c r="G455" s="12"/>
      <c r="H455" s="12"/>
      <c r="I455" s="12"/>
    </row>
    <row r="456" spans="4:9" x14ac:dyDescent="0.6">
      <c r="D456" s="12"/>
      <c r="E456" s="12"/>
      <c r="F456" s="12"/>
      <c r="G456" s="12"/>
      <c r="H456" s="12"/>
      <c r="I456" s="12"/>
    </row>
    <row r="457" spans="4:9" x14ac:dyDescent="0.6">
      <c r="D457" s="12"/>
      <c r="E457" s="12"/>
      <c r="F457" s="12"/>
      <c r="G457" s="12"/>
      <c r="H457" s="12"/>
      <c r="I457" s="12"/>
    </row>
    <row r="458" spans="4:9" x14ac:dyDescent="0.6">
      <c r="D458" s="12"/>
      <c r="E458" s="12"/>
      <c r="F458" s="12"/>
      <c r="G458" s="12"/>
      <c r="H458" s="12"/>
      <c r="I458" s="12"/>
    </row>
    <row r="459" spans="4:9" x14ac:dyDescent="0.6">
      <c r="D459" s="12"/>
      <c r="E459" s="12"/>
      <c r="F459" s="12"/>
      <c r="G459" s="12"/>
      <c r="H459" s="12"/>
      <c r="I459" s="12"/>
    </row>
    <row r="460" spans="4:9" x14ac:dyDescent="0.6">
      <c r="D460" s="12"/>
      <c r="E460" s="12"/>
      <c r="F460" s="12"/>
      <c r="G460" s="12"/>
      <c r="H460" s="12"/>
      <c r="I460" s="12"/>
    </row>
    <row r="461" spans="4:9" x14ac:dyDescent="0.6">
      <c r="D461" s="12"/>
      <c r="E461" s="12"/>
      <c r="F461" s="12"/>
      <c r="G461" s="12"/>
      <c r="H461" s="12"/>
      <c r="I461" s="12"/>
    </row>
    <row r="462" spans="4:9" x14ac:dyDescent="0.6">
      <c r="D462" s="12"/>
      <c r="E462" s="12"/>
      <c r="F462" s="12"/>
      <c r="G462" s="12"/>
      <c r="H462" s="12"/>
      <c r="I462" s="12"/>
    </row>
    <row r="463" spans="4:9" x14ac:dyDescent="0.6">
      <c r="D463" s="12"/>
      <c r="E463" s="12"/>
      <c r="F463" s="12"/>
      <c r="G463" s="12"/>
      <c r="H463" s="12"/>
      <c r="I463" s="12"/>
    </row>
    <row r="464" spans="4:9" x14ac:dyDescent="0.6">
      <c r="D464" s="12"/>
      <c r="E464" s="12"/>
      <c r="F464" s="12"/>
      <c r="G464" s="12"/>
      <c r="H464" s="12"/>
      <c r="I464" s="12"/>
    </row>
    <row r="465" spans="4:9" x14ac:dyDescent="0.6">
      <c r="D465" s="12"/>
      <c r="E465" s="12"/>
      <c r="F465" s="12"/>
      <c r="G465" s="12"/>
      <c r="H465" s="12"/>
      <c r="I465" s="12"/>
    </row>
    <row r="466" spans="4:9" x14ac:dyDescent="0.6">
      <c r="D466" s="12"/>
      <c r="E466" s="12"/>
      <c r="F466" s="12"/>
      <c r="G466" s="12"/>
      <c r="H466" s="12"/>
      <c r="I466" s="12"/>
    </row>
    <row r="467" spans="4:9" x14ac:dyDescent="0.6">
      <c r="D467" s="12"/>
      <c r="E467" s="12"/>
      <c r="F467" s="12"/>
      <c r="G467" s="12"/>
      <c r="H467" s="12"/>
      <c r="I467" s="12"/>
    </row>
    <row r="468" spans="4:9" x14ac:dyDescent="0.6">
      <c r="D468" s="12"/>
      <c r="E468" s="12"/>
      <c r="F468" s="12"/>
      <c r="G468" s="12"/>
      <c r="H468" s="12"/>
      <c r="I468" s="12"/>
    </row>
    <row r="469" spans="4:9" x14ac:dyDescent="0.6">
      <c r="D469" s="12"/>
      <c r="E469" s="12"/>
      <c r="F469" s="12"/>
      <c r="G469" s="12"/>
      <c r="H469" s="12"/>
      <c r="I469" s="12"/>
    </row>
    <row r="470" spans="4:9" x14ac:dyDescent="0.6">
      <c r="D470" s="12"/>
      <c r="E470" s="12"/>
      <c r="F470" s="12"/>
      <c r="G470" s="12"/>
      <c r="H470" s="12"/>
      <c r="I470" s="12"/>
    </row>
    <row r="471" spans="4:9" x14ac:dyDescent="0.6">
      <c r="D471" s="12"/>
      <c r="E471" s="12"/>
      <c r="F471" s="12"/>
      <c r="G471" s="12"/>
      <c r="H471" s="12"/>
      <c r="I471" s="12"/>
    </row>
    <row r="472" spans="4:9" x14ac:dyDescent="0.6">
      <c r="D472" s="12"/>
      <c r="E472" s="12"/>
      <c r="F472" s="12"/>
      <c r="G472" s="12"/>
      <c r="H472" s="12"/>
      <c r="I472" s="12"/>
    </row>
    <row r="473" spans="4:9" x14ac:dyDescent="0.6">
      <c r="D473" s="12"/>
      <c r="E473" s="12"/>
      <c r="F473" s="12"/>
      <c r="G473" s="12"/>
      <c r="H473" s="12"/>
      <c r="I473" s="12"/>
    </row>
    <row r="474" spans="4:9" x14ac:dyDescent="0.6">
      <c r="D474" s="12"/>
      <c r="E474" s="12"/>
      <c r="F474" s="12"/>
      <c r="G474" s="12"/>
      <c r="H474" s="12"/>
      <c r="I474" s="12"/>
    </row>
    <row r="475" spans="4:9" x14ac:dyDescent="0.6">
      <c r="D475" s="12"/>
      <c r="E475" s="12"/>
      <c r="F475" s="12"/>
      <c r="G475" s="12"/>
      <c r="H475" s="12"/>
      <c r="I475" s="12"/>
    </row>
    <row r="476" spans="4:9" x14ac:dyDescent="0.6">
      <c r="D476" s="12"/>
      <c r="E476" s="12"/>
      <c r="F476" s="12"/>
      <c r="G476" s="12"/>
      <c r="H476" s="12"/>
      <c r="I476" s="12"/>
    </row>
    <row r="477" spans="4:9" x14ac:dyDescent="0.6">
      <c r="D477" s="12"/>
      <c r="E477" s="12"/>
      <c r="F477" s="12"/>
      <c r="G477" s="12"/>
      <c r="H477" s="12"/>
      <c r="I477" s="12"/>
    </row>
    <row r="478" spans="4:9" x14ac:dyDescent="0.6">
      <c r="D478" s="12"/>
      <c r="E478" s="12"/>
      <c r="F478" s="12"/>
      <c r="G478" s="12"/>
      <c r="H478" s="12"/>
      <c r="I478" s="12"/>
    </row>
    <row r="479" spans="4:9" x14ac:dyDescent="0.6">
      <c r="D479" s="12"/>
      <c r="E479" s="12"/>
      <c r="F479" s="12"/>
      <c r="G479" s="12"/>
      <c r="H479" s="12"/>
      <c r="I479" s="12"/>
    </row>
    <row r="480" spans="4:9" x14ac:dyDescent="0.6">
      <c r="D480" s="12"/>
      <c r="E480" s="12"/>
      <c r="F480" s="12"/>
      <c r="G480" s="12"/>
      <c r="H480" s="12"/>
      <c r="I480" s="12"/>
    </row>
    <row r="481" spans="4:9" x14ac:dyDescent="0.6">
      <c r="D481" s="12"/>
      <c r="E481" s="12"/>
      <c r="F481" s="12"/>
      <c r="G481" s="12"/>
      <c r="H481" s="12"/>
      <c r="I481" s="12"/>
    </row>
    <row r="482" spans="4:9" x14ac:dyDescent="0.6">
      <c r="D482" s="12"/>
      <c r="E482" s="12"/>
      <c r="F482" s="12"/>
      <c r="G482" s="12"/>
      <c r="H482" s="12"/>
      <c r="I482" s="12"/>
    </row>
    <row r="483" spans="4:9" x14ac:dyDescent="0.6">
      <c r="D483" s="12"/>
      <c r="E483" s="12"/>
      <c r="F483" s="12"/>
      <c r="G483" s="12"/>
      <c r="H483" s="12"/>
      <c r="I483" s="12"/>
    </row>
    <row r="484" spans="4:9" x14ac:dyDescent="0.6">
      <c r="D484" s="12"/>
      <c r="E484" s="12"/>
      <c r="F484" s="12"/>
      <c r="G484" s="12"/>
      <c r="H484" s="12"/>
      <c r="I484" s="12"/>
    </row>
    <row r="485" spans="4:9" x14ac:dyDescent="0.6">
      <c r="D485" s="12"/>
      <c r="E485" s="12"/>
      <c r="F485" s="12"/>
      <c r="G485" s="12"/>
      <c r="H485" s="12"/>
      <c r="I485" s="12"/>
    </row>
    <row r="486" spans="4:9" x14ac:dyDescent="0.6">
      <c r="D486" s="12"/>
      <c r="E486" s="12"/>
      <c r="F486" s="12"/>
      <c r="G486" s="12"/>
      <c r="H486" s="12"/>
      <c r="I486" s="12"/>
    </row>
    <row r="487" spans="4:9" x14ac:dyDescent="0.6">
      <c r="D487" s="12"/>
      <c r="E487" s="12"/>
      <c r="F487" s="12"/>
      <c r="G487" s="12"/>
      <c r="H487" s="12"/>
      <c r="I487" s="12"/>
    </row>
    <row r="488" spans="4:9" x14ac:dyDescent="0.6">
      <c r="D488" s="12"/>
      <c r="E488" s="12"/>
      <c r="F488" s="12"/>
      <c r="G488" s="12"/>
      <c r="H488" s="12"/>
      <c r="I488" s="12"/>
    </row>
    <row r="489" spans="4:9" x14ac:dyDescent="0.6">
      <c r="D489" s="12"/>
      <c r="E489" s="12"/>
      <c r="F489" s="12"/>
      <c r="G489" s="12"/>
      <c r="H489" s="12"/>
      <c r="I489" s="12"/>
    </row>
    <row r="490" spans="4:9" x14ac:dyDescent="0.6">
      <c r="D490" s="12"/>
      <c r="E490" s="12"/>
      <c r="F490" s="12"/>
      <c r="G490" s="12"/>
      <c r="H490" s="12"/>
      <c r="I490" s="12"/>
    </row>
    <row r="491" spans="4:9" x14ac:dyDescent="0.6">
      <c r="D491" s="12"/>
      <c r="E491" s="12"/>
      <c r="F491" s="12"/>
      <c r="G491" s="12"/>
      <c r="H491" s="12"/>
      <c r="I491" s="12"/>
    </row>
    <row r="492" spans="4:9" x14ac:dyDescent="0.6">
      <c r="D492" s="12"/>
      <c r="E492" s="12"/>
      <c r="F492" s="12"/>
      <c r="G492" s="12"/>
      <c r="H492" s="12"/>
      <c r="I492" s="12"/>
    </row>
    <row r="493" spans="4:9" x14ac:dyDescent="0.6">
      <c r="D493" s="12"/>
      <c r="E493" s="12"/>
      <c r="F493" s="12"/>
      <c r="G493" s="12"/>
      <c r="H493" s="12"/>
      <c r="I493" s="12"/>
    </row>
    <row r="494" spans="4:9" x14ac:dyDescent="0.6">
      <c r="D494" s="12"/>
      <c r="E494" s="12"/>
      <c r="F494" s="12"/>
      <c r="G494" s="12"/>
      <c r="H494" s="12"/>
      <c r="I494" s="12"/>
    </row>
    <row r="495" spans="4:9" x14ac:dyDescent="0.6">
      <c r="D495" s="12"/>
      <c r="E495" s="12"/>
      <c r="F495" s="12"/>
      <c r="G495" s="12"/>
      <c r="H495" s="12"/>
      <c r="I495" s="12"/>
    </row>
    <row r="496" spans="4:9" x14ac:dyDescent="0.6">
      <c r="D496" s="12"/>
      <c r="E496" s="12"/>
      <c r="F496" s="12"/>
      <c r="G496" s="12"/>
      <c r="H496" s="12"/>
      <c r="I496" s="12"/>
    </row>
    <row r="497" spans="4:9" x14ac:dyDescent="0.6">
      <c r="D497" s="12"/>
      <c r="E497" s="12"/>
      <c r="F497" s="12"/>
      <c r="G497" s="12"/>
      <c r="H497" s="12"/>
      <c r="I497" s="12"/>
    </row>
    <row r="498" spans="4:9" x14ac:dyDescent="0.6">
      <c r="D498" s="12"/>
      <c r="E498" s="12"/>
      <c r="F498" s="12"/>
      <c r="G498" s="12"/>
      <c r="H498" s="12"/>
      <c r="I498" s="12"/>
    </row>
    <row r="499" spans="4:9" x14ac:dyDescent="0.6">
      <c r="D499" s="12"/>
      <c r="E499" s="12"/>
      <c r="F499" s="12"/>
      <c r="G499" s="12"/>
      <c r="H499" s="12"/>
      <c r="I499" s="12"/>
    </row>
    <row r="500" spans="4:9" x14ac:dyDescent="0.6">
      <c r="D500" s="12"/>
      <c r="E500" s="12"/>
      <c r="F500" s="12"/>
      <c r="G500" s="12"/>
      <c r="H500" s="12"/>
      <c r="I500" s="12"/>
    </row>
    <row r="501" spans="4:9" x14ac:dyDescent="0.6">
      <c r="D501" s="12"/>
      <c r="E501" s="12"/>
      <c r="F501" s="12"/>
      <c r="G501" s="12"/>
      <c r="H501" s="12"/>
      <c r="I501" s="12"/>
    </row>
    <row r="502" spans="4:9" x14ac:dyDescent="0.6">
      <c r="D502" s="12"/>
      <c r="E502" s="12"/>
      <c r="F502" s="12"/>
      <c r="G502" s="12"/>
      <c r="H502" s="12"/>
      <c r="I502" s="12"/>
    </row>
    <row r="503" spans="4:9" x14ac:dyDescent="0.6">
      <c r="D503" s="12"/>
      <c r="E503" s="12"/>
      <c r="F503" s="12"/>
      <c r="G503" s="12"/>
      <c r="H503" s="12"/>
      <c r="I503" s="12"/>
    </row>
    <row r="504" spans="4:9" x14ac:dyDescent="0.6">
      <c r="D504" s="12"/>
      <c r="E504" s="12"/>
      <c r="F504" s="12"/>
      <c r="G504" s="12"/>
      <c r="H504" s="12"/>
      <c r="I504" s="12"/>
    </row>
    <row r="505" spans="4:9" x14ac:dyDescent="0.6">
      <c r="D505" s="12"/>
      <c r="E505" s="12"/>
      <c r="F505" s="12"/>
      <c r="G505" s="12"/>
      <c r="H505" s="12"/>
      <c r="I505" s="12"/>
    </row>
    <row r="506" spans="4:9" x14ac:dyDescent="0.6">
      <c r="D506" s="12"/>
      <c r="E506" s="12"/>
      <c r="F506" s="12"/>
      <c r="G506" s="12"/>
      <c r="H506" s="12"/>
      <c r="I506" s="12"/>
    </row>
    <row r="507" spans="4:9" x14ac:dyDescent="0.6">
      <c r="D507" s="12"/>
      <c r="E507" s="12"/>
      <c r="F507" s="12"/>
      <c r="G507" s="12"/>
      <c r="H507" s="12"/>
      <c r="I507" s="12"/>
    </row>
    <row r="508" spans="4:9" x14ac:dyDescent="0.6">
      <c r="D508" s="12"/>
      <c r="E508" s="12"/>
      <c r="F508" s="12"/>
      <c r="G508" s="12"/>
      <c r="H508" s="12"/>
      <c r="I508" s="12"/>
    </row>
    <row r="509" spans="4:9" x14ac:dyDescent="0.6">
      <c r="D509" s="12"/>
      <c r="E509" s="12"/>
      <c r="F509" s="12"/>
      <c r="G509" s="12"/>
      <c r="H509" s="12"/>
      <c r="I509" s="12"/>
    </row>
    <row r="510" spans="4:9" x14ac:dyDescent="0.6">
      <c r="D510" s="12"/>
      <c r="E510" s="12"/>
      <c r="F510" s="12"/>
      <c r="G510" s="12"/>
      <c r="H510" s="12"/>
      <c r="I510" s="12"/>
    </row>
    <row r="511" spans="4:9" x14ac:dyDescent="0.6">
      <c r="D511" s="12"/>
      <c r="E511" s="12"/>
      <c r="F511" s="12"/>
      <c r="G511" s="12"/>
      <c r="H511" s="12"/>
      <c r="I511" s="12"/>
    </row>
    <row r="512" spans="4:9" x14ac:dyDescent="0.6">
      <c r="D512" s="12"/>
      <c r="E512" s="12"/>
      <c r="F512" s="12"/>
      <c r="G512" s="12"/>
      <c r="H512" s="12"/>
      <c r="I512" s="12"/>
    </row>
    <row r="513" spans="4:9" x14ac:dyDescent="0.6">
      <c r="D513" s="12"/>
      <c r="E513" s="12"/>
      <c r="F513" s="12"/>
      <c r="G513" s="12"/>
      <c r="H513" s="12"/>
      <c r="I513" s="12"/>
    </row>
    <row r="514" spans="4:9" x14ac:dyDescent="0.6">
      <c r="D514" s="12"/>
      <c r="E514" s="12"/>
      <c r="F514" s="12"/>
      <c r="G514" s="12"/>
      <c r="H514" s="12"/>
      <c r="I514" s="12"/>
    </row>
    <row r="515" spans="4:9" x14ac:dyDescent="0.6">
      <c r="D515" s="12"/>
      <c r="E515" s="12"/>
      <c r="F515" s="12"/>
      <c r="G515" s="12"/>
      <c r="H515" s="12"/>
      <c r="I515" s="12"/>
    </row>
    <row r="516" spans="4:9" x14ac:dyDescent="0.6">
      <c r="D516" s="12"/>
      <c r="E516" s="12"/>
      <c r="F516" s="12"/>
      <c r="G516" s="12"/>
      <c r="H516" s="12"/>
      <c r="I516" s="12"/>
    </row>
    <row r="517" spans="4:9" x14ac:dyDescent="0.6">
      <c r="D517" s="12"/>
      <c r="E517" s="12"/>
      <c r="F517" s="12"/>
      <c r="G517" s="12"/>
      <c r="H517" s="12"/>
      <c r="I517" s="12"/>
    </row>
    <row r="518" spans="4:9" x14ac:dyDescent="0.6">
      <c r="D518" s="12"/>
      <c r="E518" s="12"/>
      <c r="F518" s="12"/>
      <c r="G518" s="12"/>
      <c r="H518" s="12"/>
      <c r="I518" s="12"/>
    </row>
    <row r="519" spans="4:9" x14ac:dyDescent="0.6">
      <c r="D519" s="12"/>
      <c r="E519" s="12"/>
      <c r="F519" s="12"/>
      <c r="G519" s="12"/>
      <c r="H519" s="12"/>
      <c r="I519" s="12"/>
    </row>
    <row r="520" spans="4:9" x14ac:dyDescent="0.6">
      <c r="D520" s="12"/>
      <c r="E520" s="12"/>
      <c r="F520" s="12"/>
      <c r="G520" s="12"/>
      <c r="H520" s="12"/>
      <c r="I520" s="12"/>
    </row>
    <row r="521" spans="4:9" x14ac:dyDescent="0.6">
      <c r="D521" s="12"/>
      <c r="E521" s="12"/>
      <c r="F521" s="12"/>
      <c r="G521" s="12"/>
      <c r="H521" s="12"/>
      <c r="I521" s="12"/>
    </row>
    <row r="522" spans="4:9" x14ac:dyDescent="0.6">
      <c r="D522" s="12"/>
      <c r="E522" s="12"/>
      <c r="F522" s="12"/>
      <c r="G522" s="12"/>
      <c r="H522" s="12"/>
      <c r="I522" s="12"/>
    </row>
    <row r="523" spans="4:9" x14ac:dyDescent="0.6">
      <c r="D523" s="12"/>
      <c r="E523" s="12"/>
      <c r="F523" s="12"/>
      <c r="G523" s="12"/>
      <c r="H523" s="12"/>
      <c r="I523" s="12"/>
    </row>
    <row r="524" spans="4:9" x14ac:dyDescent="0.6">
      <c r="D524" s="12"/>
      <c r="E524" s="12"/>
      <c r="F524" s="12"/>
      <c r="G524" s="12"/>
      <c r="H524" s="12"/>
      <c r="I524" s="12"/>
    </row>
    <row r="525" spans="4:9" x14ac:dyDescent="0.6">
      <c r="D525" s="12"/>
      <c r="E525" s="12"/>
      <c r="F525" s="12"/>
      <c r="G525" s="12"/>
      <c r="H525" s="12"/>
      <c r="I525" s="12"/>
    </row>
    <row r="526" spans="4:9" x14ac:dyDescent="0.6">
      <c r="D526" s="12"/>
      <c r="E526" s="12"/>
      <c r="F526" s="12"/>
      <c r="G526" s="12"/>
      <c r="H526" s="12"/>
      <c r="I526" s="12"/>
    </row>
    <row r="527" spans="4:9" x14ac:dyDescent="0.6">
      <c r="D527" s="12"/>
      <c r="E527" s="12"/>
      <c r="F527" s="12"/>
      <c r="G527" s="12"/>
      <c r="H527" s="12"/>
      <c r="I527" s="12"/>
    </row>
    <row r="528" spans="4:9" x14ac:dyDescent="0.6">
      <c r="D528" s="12"/>
      <c r="E528" s="12"/>
      <c r="F528" s="12"/>
      <c r="G528" s="12"/>
      <c r="H528" s="12"/>
      <c r="I528" s="12"/>
    </row>
    <row r="529" spans="4:9" x14ac:dyDescent="0.6">
      <c r="D529" s="12"/>
      <c r="E529" s="12"/>
      <c r="F529" s="12"/>
      <c r="G529" s="12"/>
      <c r="H529" s="12"/>
      <c r="I529" s="12"/>
    </row>
    <row r="530" spans="4:9" x14ac:dyDescent="0.6">
      <c r="D530" s="12"/>
      <c r="E530" s="12"/>
      <c r="F530" s="12"/>
      <c r="G530" s="12"/>
      <c r="H530" s="12"/>
      <c r="I530" s="12"/>
    </row>
    <row r="531" spans="4:9" x14ac:dyDescent="0.6">
      <c r="D531" s="12"/>
      <c r="E531" s="12"/>
      <c r="F531" s="12"/>
      <c r="G531" s="12"/>
      <c r="H531" s="12"/>
      <c r="I531" s="12"/>
    </row>
    <row r="532" spans="4:9" x14ac:dyDescent="0.6">
      <c r="D532" s="12"/>
      <c r="E532" s="12"/>
      <c r="F532" s="12"/>
      <c r="G532" s="12"/>
      <c r="H532" s="12"/>
      <c r="I532" s="12"/>
    </row>
    <row r="533" spans="4:9" x14ac:dyDescent="0.6">
      <c r="D533" s="12"/>
      <c r="E533" s="12"/>
      <c r="F533" s="12"/>
      <c r="G533" s="12"/>
      <c r="H533" s="12"/>
      <c r="I533" s="12"/>
    </row>
    <row r="534" spans="4:9" x14ac:dyDescent="0.6">
      <c r="D534" s="12"/>
      <c r="E534" s="12"/>
      <c r="F534" s="12"/>
      <c r="G534" s="12"/>
      <c r="H534" s="12"/>
      <c r="I534" s="12"/>
    </row>
    <row r="535" spans="4:9" x14ac:dyDescent="0.6">
      <c r="D535" s="12"/>
      <c r="E535" s="12"/>
      <c r="F535" s="12"/>
      <c r="G535" s="12"/>
      <c r="H535" s="12"/>
      <c r="I535" s="12"/>
    </row>
    <row r="536" spans="4:9" x14ac:dyDescent="0.6">
      <c r="D536" s="12"/>
      <c r="E536" s="12"/>
      <c r="F536" s="12"/>
      <c r="G536" s="12"/>
      <c r="H536" s="12"/>
      <c r="I536" s="12"/>
    </row>
    <row r="537" spans="4:9" x14ac:dyDescent="0.6">
      <c r="D537" s="12"/>
      <c r="E537" s="12"/>
      <c r="F537" s="12"/>
      <c r="G537" s="12"/>
      <c r="H537" s="12"/>
      <c r="I537" s="12"/>
    </row>
    <row r="538" spans="4:9" x14ac:dyDescent="0.6">
      <c r="D538" s="12"/>
      <c r="E538" s="12"/>
      <c r="F538" s="12"/>
      <c r="G538" s="12"/>
      <c r="H538" s="12"/>
      <c r="I538" s="12"/>
    </row>
    <row r="539" spans="4:9" x14ac:dyDescent="0.6">
      <c r="D539" s="12"/>
      <c r="E539" s="12"/>
      <c r="F539" s="12"/>
      <c r="G539" s="12"/>
      <c r="H539" s="12"/>
      <c r="I539" s="12"/>
    </row>
    <row r="540" spans="4:9" x14ac:dyDescent="0.6">
      <c r="D540" s="12"/>
      <c r="E540" s="12"/>
      <c r="F540" s="12"/>
      <c r="G540" s="12"/>
      <c r="H540" s="12"/>
      <c r="I540" s="12"/>
    </row>
    <row r="541" spans="4:9" x14ac:dyDescent="0.6">
      <c r="D541" s="12"/>
      <c r="E541" s="12"/>
      <c r="F541" s="12"/>
      <c r="G541" s="12"/>
      <c r="H541" s="12"/>
      <c r="I541" s="12"/>
    </row>
    <row r="542" spans="4:9" x14ac:dyDescent="0.6">
      <c r="D542" s="12"/>
      <c r="E542" s="12"/>
      <c r="F542" s="12"/>
      <c r="G542" s="12"/>
      <c r="H542" s="12"/>
      <c r="I542" s="12"/>
    </row>
    <row r="543" spans="4:9" x14ac:dyDescent="0.6">
      <c r="D543" s="12"/>
      <c r="E543" s="12"/>
      <c r="F543" s="12"/>
      <c r="G543" s="12"/>
      <c r="H543" s="12"/>
      <c r="I543" s="12"/>
    </row>
    <row r="544" spans="4:9" x14ac:dyDescent="0.6">
      <c r="D544" s="12"/>
      <c r="E544" s="12"/>
      <c r="F544" s="12"/>
      <c r="G544" s="12"/>
      <c r="H544" s="12"/>
      <c r="I544" s="12"/>
    </row>
    <row r="545" spans="4:9" x14ac:dyDescent="0.6">
      <c r="D545" s="12"/>
      <c r="E545" s="12"/>
      <c r="F545" s="12"/>
      <c r="G545" s="12"/>
      <c r="H545" s="12"/>
      <c r="I545" s="12"/>
    </row>
    <row r="546" spans="4:9" x14ac:dyDescent="0.6">
      <c r="D546" s="12"/>
      <c r="E546" s="12"/>
      <c r="F546" s="12"/>
      <c r="G546" s="12"/>
      <c r="H546" s="12"/>
      <c r="I546" s="12"/>
    </row>
    <row r="547" spans="4:9" x14ac:dyDescent="0.6">
      <c r="D547" s="12"/>
      <c r="E547" s="12"/>
      <c r="F547" s="12"/>
      <c r="G547" s="12"/>
      <c r="H547" s="12"/>
      <c r="I547" s="12"/>
    </row>
    <row r="548" spans="4:9" x14ac:dyDescent="0.6">
      <c r="D548" s="12"/>
      <c r="E548" s="12"/>
      <c r="F548" s="12"/>
      <c r="G548" s="12"/>
      <c r="H548" s="12"/>
      <c r="I548" s="12"/>
    </row>
    <row r="549" spans="4:9" x14ac:dyDescent="0.6">
      <c r="D549" s="12"/>
      <c r="E549" s="12"/>
      <c r="F549" s="12"/>
      <c r="G549" s="12"/>
      <c r="H549" s="12"/>
      <c r="I549" s="12"/>
    </row>
    <row r="550" spans="4:9" x14ac:dyDescent="0.6">
      <c r="D550" s="12"/>
      <c r="E550" s="12"/>
      <c r="F550" s="12"/>
      <c r="G550" s="12"/>
      <c r="H550" s="12"/>
      <c r="I550" s="12"/>
    </row>
    <row r="551" spans="4:9" x14ac:dyDescent="0.6">
      <c r="D551" s="12"/>
      <c r="E551" s="12"/>
      <c r="F551" s="12"/>
      <c r="G551" s="12"/>
      <c r="H551" s="12"/>
      <c r="I551" s="12"/>
    </row>
    <row r="552" spans="4:9" x14ac:dyDescent="0.6">
      <c r="D552" s="12"/>
      <c r="E552" s="12"/>
      <c r="F552" s="12"/>
      <c r="G552" s="12"/>
      <c r="H552" s="12"/>
      <c r="I552" s="12"/>
    </row>
    <row r="553" spans="4:9" x14ac:dyDescent="0.6">
      <c r="D553" s="12"/>
      <c r="E553" s="12"/>
      <c r="F553" s="12"/>
      <c r="G553" s="12"/>
      <c r="H553" s="12"/>
      <c r="I553" s="12"/>
    </row>
    <row r="554" spans="4:9" x14ac:dyDescent="0.6">
      <c r="D554" s="12"/>
      <c r="E554" s="12"/>
      <c r="F554" s="12"/>
      <c r="G554" s="12"/>
      <c r="H554" s="12"/>
      <c r="I554" s="12"/>
    </row>
    <row r="555" spans="4:9" x14ac:dyDescent="0.6">
      <c r="D555" s="12"/>
      <c r="E555" s="12"/>
      <c r="F555" s="12"/>
      <c r="G555" s="12"/>
      <c r="H555" s="12"/>
      <c r="I555" s="12"/>
    </row>
    <row r="556" spans="4:9" x14ac:dyDescent="0.6">
      <c r="D556" s="12"/>
      <c r="E556" s="12"/>
      <c r="F556" s="12"/>
      <c r="G556" s="12"/>
      <c r="H556" s="12"/>
      <c r="I556" s="12"/>
    </row>
    <row r="557" spans="4:9" x14ac:dyDescent="0.6">
      <c r="D557" s="12"/>
      <c r="E557" s="12"/>
      <c r="F557" s="12"/>
      <c r="G557" s="12"/>
      <c r="H557" s="12"/>
      <c r="I557" s="12"/>
    </row>
    <row r="558" spans="4:9" x14ac:dyDescent="0.6">
      <c r="D558" s="12"/>
      <c r="E558" s="12"/>
      <c r="F558" s="12"/>
      <c r="G558" s="12"/>
      <c r="H558" s="12"/>
      <c r="I558" s="12"/>
    </row>
    <row r="559" spans="4:9" x14ac:dyDescent="0.6">
      <c r="D559" s="12"/>
      <c r="E559" s="12"/>
      <c r="F559" s="12"/>
      <c r="G559" s="12"/>
      <c r="H559" s="12"/>
      <c r="I559" s="12"/>
    </row>
    <row r="560" spans="4:9" x14ac:dyDescent="0.6">
      <c r="D560" s="12"/>
      <c r="E560" s="12"/>
      <c r="F560" s="12"/>
      <c r="G560" s="12"/>
      <c r="H560" s="12"/>
      <c r="I560" s="12"/>
    </row>
    <row r="561" spans="4:9" x14ac:dyDescent="0.6">
      <c r="D561" s="12"/>
      <c r="E561" s="12"/>
      <c r="F561" s="12"/>
      <c r="G561" s="12"/>
      <c r="H561" s="12"/>
      <c r="I561" s="12"/>
    </row>
    <row r="562" spans="4:9" x14ac:dyDescent="0.6">
      <c r="D562" s="12"/>
      <c r="E562" s="12"/>
      <c r="F562" s="12"/>
      <c r="G562" s="12"/>
      <c r="H562" s="12"/>
      <c r="I562" s="12"/>
    </row>
    <row r="563" spans="4:9" x14ac:dyDescent="0.6">
      <c r="D563" s="12"/>
      <c r="E563" s="12"/>
      <c r="F563" s="12"/>
      <c r="G563" s="12"/>
      <c r="H563" s="12"/>
      <c r="I563" s="12"/>
    </row>
    <row r="564" spans="4:9" x14ac:dyDescent="0.6">
      <c r="D564" s="12"/>
      <c r="E564" s="12"/>
      <c r="F564" s="12"/>
      <c r="G564" s="12"/>
      <c r="H564" s="12"/>
      <c r="I564" s="12"/>
    </row>
    <row r="565" spans="4:9" x14ac:dyDescent="0.6">
      <c r="D565" s="12"/>
      <c r="E565" s="12"/>
      <c r="F565" s="12"/>
      <c r="G565" s="12"/>
      <c r="H565" s="12"/>
      <c r="I565" s="12"/>
    </row>
    <row r="566" spans="4:9" x14ac:dyDescent="0.6">
      <c r="D566" s="12"/>
      <c r="E566" s="12"/>
      <c r="F566" s="12"/>
      <c r="G566" s="12"/>
      <c r="H566" s="12"/>
      <c r="I566" s="12"/>
    </row>
    <row r="567" spans="4:9" x14ac:dyDescent="0.6">
      <c r="D567" s="12"/>
      <c r="E567" s="12"/>
      <c r="F567" s="12"/>
      <c r="G567" s="12"/>
      <c r="H567" s="12"/>
      <c r="I567" s="12"/>
    </row>
    <row r="568" spans="4:9" x14ac:dyDescent="0.6">
      <c r="D568" s="12"/>
      <c r="E568" s="12"/>
      <c r="F568" s="12"/>
      <c r="G568" s="12"/>
      <c r="H568" s="12"/>
      <c r="I568" s="12"/>
    </row>
    <row r="569" spans="4:9" x14ac:dyDescent="0.6">
      <c r="D569" s="12"/>
      <c r="E569" s="12"/>
      <c r="F569" s="12"/>
      <c r="G569" s="12"/>
      <c r="H569" s="12"/>
      <c r="I569" s="12"/>
    </row>
    <row r="570" spans="4:9" x14ac:dyDescent="0.6">
      <c r="D570" s="12"/>
      <c r="E570" s="12"/>
      <c r="F570" s="12"/>
      <c r="G570" s="12"/>
      <c r="H570" s="12"/>
      <c r="I570" s="12"/>
    </row>
    <row r="571" spans="4:9" x14ac:dyDescent="0.6">
      <c r="D571" s="12"/>
      <c r="E571" s="12"/>
      <c r="F571" s="12"/>
      <c r="G571" s="12"/>
      <c r="H571" s="12"/>
      <c r="I571" s="12"/>
    </row>
    <row r="572" spans="4:9" x14ac:dyDescent="0.6">
      <c r="D572" s="12"/>
      <c r="E572" s="12"/>
      <c r="F572" s="12"/>
      <c r="G572" s="12"/>
      <c r="H572" s="12"/>
      <c r="I572" s="12"/>
    </row>
    <row r="573" spans="4:9" x14ac:dyDescent="0.6">
      <c r="D573" s="12"/>
      <c r="E573" s="12"/>
      <c r="F573" s="12"/>
      <c r="G573" s="12"/>
      <c r="H573" s="12"/>
      <c r="I573" s="12"/>
    </row>
    <row r="574" spans="4:9" x14ac:dyDescent="0.6">
      <c r="D574" s="12"/>
      <c r="E574" s="12"/>
      <c r="F574" s="12"/>
      <c r="G574" s="12"/>
      <c r="H574" s="12"/>
      <c r="I574" s="12"/>
    </row>
    <row r="575" spans="4:9" x14ac:dyDescent="0.6">
      <c r="D575" s="12"/>
      <c r="E575" s="12"/>
      <c r="F575" s="12"/>
      <c r="G575" s="12"/>
      <c r="H575" s="12"/>
      <c r="I575" s="12"/>
    </row>
    <row r="576" spans="4:9" x14ac:dyDescent="0.6">
      <c r="D576" s="12"/>
      <c r="E576" s="12"/>
      <c r="F576" s="12"/>
      <c r="G576" s="12"/>
      <c r="H576" s="12"/>
      <c r="I576" s="12"/>
    </row>
    <row r="577" spans="4:9" x14ac:dyDescent="0.6">
      <c r="D577" s="12"/>
      <c r="E577" s="12"/>
      <c r="F577" s="12"/>
      <c r="G577" s="12"/>
      <c r="H577" s="12"/>
      <c r="I577" s="12"/>
    </row>
    <row r="578" spans="4:9" x14ac:dyDescent="0.6">
      <c r="D578" s="12"/>
      <c r="E578" s="12"/>
      <c r="F578" s="12"/>
      <c r="G578" s="12"/>
      <c r="H578" s="12"/>
      <c r="I578" s="12"/>
    </row>
    <row r="579" spans="4:9" x14ac:dyDescent="0.6">
      <c r="D579" s="12"/>
      <c r="E579" s="12"/>
      <c r="F579" s="12"/>
      <c r="G579" s="12"/>
      <c r="H579" s="12"/>
      <c r="I579" s="12"/>
    </row>
    <row r="580" spans="4:9" x14ac:dyDescent="0.6">
      <c r="D580" s="12"/>
      <c r="E580" s="12"/>
      <c r="F580" s="12"/>
      <c r="G580" s="12"/>
      <c r="H580" s="12"/>
      <c r="I580" s="12"/>
    </row>
    <row r="581" spans="4:9" x14ac:dyDescent="0.6">
      <c r="D581" s="12"/>
      <c r="E581" s="12"/>
      <c r="F581" s="12"/>
      <c r="G581" s="12"/>
      <c r="H581" s="12"/>
      <c r="I581" s="12"/>
    </row>
    <row r="582" spans="4:9" x14ac:dyDescent="0.6">
      <c r="D582" s="12"/>
      <c r="E582" s="12"/>
      <c r="F582" s="12"/>
      <c r="G582" s="12"/>
      <c r="H582" s="12"/>
      <c r="I582" s="12"/>
    </row>
    <row r="583" spans="4:9" x14ac:dyDescent="0.6">
      <c r="D583" s="12"/>
      <c r="E583" s="12"/>
      <c r="F583" s="12"/>
      <c r="G583" s="12"/>
      <c r="H583" s="12"/>
      <c r="I583" s="12"/>
    </row>
    <row r="584" spans="4:9" x14ac:dyDescent="0.6">
      <c r="D584" s="12"/>
      <c r="E584" s="12"/>
      <c r="F584" s="12"/>
      <c r="G584" s="12"/>
      <c r="H584" s="12"/>
      <c r="I584" s="12"/>
    </row>
    <row r="585" spans="4:9" x14ac:dyDescent="0.6">
      <c r="D585" s="12"/>
      <c r="E585" s="12"/>
      <c r="F585" s="12"/>
      <c r="G585" s="12"/>
      <c r="H585" s="12"/>
      <c r="I585" s="12"/>
    </row>
    <row r="586" spans="4:9" x14ac:dyDescent="0.6">
      <c r="D586" s="12"/>
      <c r="E586" s="12"/>
      <c r="F586" s="12"/>
      <c r="G586" s="12"/>
      <c r="H586" s="12"/>
      <c r="I586" s="12"/>
    </row>
    <row r="587" spans="4:9" x14ac:dyDescent="0.6">
      <c r="D587" s="12"/>
      <c r="E587" s="12"/>
      <c r="F587" s="12"/>
      <c r="G587" s="12"/>
      <c r="H587" s="12"/>
      <c r="I587" s="12"/>
    </row>
    <row r="588" spans="4:9" x14ac:dyDescent="0.6">
      <c r="D588" s="12"/>
      <c r="E588" s="12"/>
      <c r="F588" s="12"/>
      <c r="G588" s="12"/>
      <c r="H588" s="12"/>
      <c r="I588" s="12"/>
    </row>
    <row r="589" spans="4:9" x14ac:dyDescent="0.6">
      <c r="D589" s="12"/>
      <c r="E589" s="12"/>
      <c r="F589" s="12"/>
      <c r="G589" s="12"/>
      <c r="H589" s="12"/>
      <c r="I589" s="12"/>
    </row>
    <row r="590" spans="4:9" x14ac:dyDescent="0.6">
      <c r="D590" s="12"/>
      <c r="E590" s="12"/>
      <c r="F590" s="12"/>
      <c r="G590" s="12"/>
      <c r="H590" s="12"/>
      <c r="I590" s="12"/>
    </row>
    <row r="591" spans="4:9" x14ac:dyDescent="0.6">
      <c r="D591" s="12"/>
      <c r="E591" s="12"/>
      <c r="F591" s="12"/>
      <c r="G591" s="12"/>
      <c r="H591" s="12"/>
      <c r="I591" s="12"/>
    </row>
    <row r="592" spans="4:9" x14ac:dyDescent="0.6">
      <c r="D592" s="12"/>
      <c r="E592" s="12"/>
      <c r="F592" s="12"/>
      <c r="G592" s="12"/>
      <c r="H592" s="12"/>
      <c r="I592" s="12"/>
    </row>
    <row r="593" spans="4:9" x14ac:dyDescent="0.6">
      <c r="D593" s="12"/>
      <c r="E593" s="12"/>
      <c r="F593" s="12"/>
      <c r="G593" s="12"/>
      <c r="H593" s="12"/>
      <c r="I593" s="12"/>
    </row>
    <row r="594" spans="4:9" x14ac:dyDescent="0.6">
      <c r="D594" s="12"/>
      <c r="E594" s="12"/>
      <c r="F594" s="12"/>
      <c r="G594" s="12"/>
      <c r="H594" s="12"/>
      <c r="I594" s="12"/>
    </row>
    <row r="595" spans="4:9" x14ac:dyDescent="0.6">
      <c r="D595" s="12"/>
      <c r="E595" s="12"/>
      <c r="F595" s="12"/>
      <c r="G595" s="12"/>
      <c r="H595" s="12"/>
      <c r="I595" s="12"/>
    </row>
    <row r="596" spans="4:9" x14ac:dyDescent="0.6">
      <c r="D596" s="12"/>
      <c r="E596" s="12"/>
      <c r="F596" s="12"/>
      <c r="G596" s="12"/>
      <c r="H596" s="12"/>
      <c r="I596" s="12"/>
    </row>
    <row r="597" spans="4:9" x14ac:dyDescent="0.6">
      <c r="D597" s="12"/>
      <c r="E597" s="12"/>
      <c r="F597" s="12"/>
      <c r="G597" s="12"/>
      <c r="H597" s="12"/>
      <c r="I597" s="12"/>
    </row>
    <row r="598" spans="4:9" x14ac:dyDescent="0.6">
      <c r="D598" s="12"/>
      <c r="E598" s="12"/>
      <c r="F598" s="12"/>
      <c r="G598" s="12"/>
      <c r="H598" s="12"/>
      <c r="I598" s="12"/>
    </row>
    <row r="599" spans="4:9" x14ac:dyDescent="0.6">
      <c r="D599" s="12"/>
      <c r="E599" s="12"/>
      <c r="F599" s="12"/>
      <c r="G599" s="12"/>
      <c r="H599" s="12"/>
      <c r="I599" s="12"/>
    </row>
    <row r="600" spans="4:9" x14ac:dyDescent="0.6">
      <c r="D600" s="12"/>
      <c r="E600" s="12"/>
      <c r="F600" s="12"/>
      <c r="G600" s="12"/>
      <c r="H600" s="12"/>
      <c r="I600" s="12"/>
    </row>
  </sheetData>
  <sheetProtection algorithmName="SHA-512" hashValue="aJ8rC5h8FldFmOdj0nfL7gOIjiYzO+nT1MkYjIB3S1UdUFSgKQgREGGMezSa1DbwUFpIOMbi0tR/qaNMTavGAQ==" saltValue="gQlKnjL6jhC5+sh/Zqgq7g==" spinCount="100000" sheet="1" objects="1" scenarios="1" formatCells="0" formatColumns="0" formatRows="0" insertColumns="0" insertRows="0" insertHyperlinks="0" deleteColumns="0" deleteRows="0" sort="0"/>
  <mergeCells count="24">
    <mergeCell ref="A1:AG1"/>
    <mergeCell ref="E6:E7"/>
    <mergeCell ref="K6:K7"/>
    <mergeCell ref="L6:L7"/>
    <mergeCell ref="D113:I113"/>
    <mergeCell ref="A2:AG2"/>
    <mergeCell ref="A3:AG3"/>
    <mergeCell ref="A4:AG4"/>
    <mergeCell ref="A5:A8"/>
    <mergeCell ref="B5:B8"/>
    <mergeCell ref="D5:J5"/>
    <mergeCell ref="AG5:AG8"/>
    <mergeCell ref="D6:D7"/>
    <mergeCell ref="R6:R7"/>
    <mergeCell ref="S6:S7"/>
    <mergeCell ref="Y6:Y7"/>
    <mergeCell ref="Z6:Z7"/>
    <mergeCell ref="F107:I107"/>
    <mergeCell ref="Y108:AC108"/>
    <mergeCell ref="A112:B112"/>
    <mergeCell ref="E112:I112"/>
    <mergeCell ref="K5:Q5"/>
    <mergeCell ref="R5:X5"/>
    <mergeCell ref="Y5:AE5"/>
  </mergeCells>
  <pageMargins left="0" right="0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1FD6-8421-4ACD-85A0-6BE5757161F3}">
  <dimension ref="A1:J512"/>
  <sheetViews>
    <sheetView zoomScale="80" zoomScaleNormal="80" workbookViewId="0">
      <selection activeCell="B494" sqref="B494"/>
    </sheetView>
  </sheetViews>
  <sheetFormatPr defaultRowHeight="13.8" x14ac:dyDescent="0.25"/>
  <cols>
    <col min="1" max="1" width="6.296875" customWidth="1"/>
    <col min="2" max="2" width="28.5" customWidth="1"/>
    <col min="3" max="3" width="20.59765625" customWidth="1"/>
    <col min="4" max="4" width="10.796875" bestFit="1" customWidth="1"/>
    <col min="5" max="5" width="9.69921875" customWidth="1"/>
    <col min="7" max="7" width="10.796875" bestFit="1" customWidth="1"/>
    <col min="8" max="8" width="9.8984375" bestFit="1" customWidth="1"/>
    <col min="9" max="9" width="10.69921875" customWidth="1"/>
  </cols>
  <sheetData>
    <row r="1" spans="1:9" ht="21" x14ac:dyDescent="0.6">
      <c r="A1" s="1244" t="s">
        <v>269</v>
      </c>
      <c r="B1" s="1244"/>
      <c r="C1" s="1244"/>
      <c r="D1" s="1244"/>
      <c r="E1" s="1244"/>
      <c r="F1" s="1244"/>
      <c r="G1" s="1244"/>
      <c r="H1" s="1244"/>
      <c r="I1" s="1244"/>
    </row>
    <row r="2" spans="1:9" ht="21" x14ac:dyDescent="0.6">
      <c r="A2" s="1244" t="s">
        <v>296</v>
      </c>
      <c r="B2" s="1244"/>
      <c r="C2" s="1244"/>
      <c r="D2" s="1244"/>
      <c r="E2" s="1244"/>
      <c r="F2" s="1244"/>
      <c r="G2" s="1244"/>
      <c r="H2" s="1244"/>
      <c r="I2" s="1244"/>
    </row>
    <row r="3" spans="1:9" ht="21" x14ac:dyDescent="0.6">
      <c r="A3" s="1244" t="s">
        <v>0</v>
      </c>
      <c r="B3" s="1244"/>
      <c r="C3" s="1244"/>
      <c r="D3" s="1244"/>
      <c r="E3" s="1244"/>
      <c r="F3" s="1244"/>
      <c r="G3" s="1244"/>
      <c r="H3" s="1244"/>
      <c r="I3" s="1244"/>
    </row>
    <row r="4" spans="1:9" ht="21" x14ac:dyDescent="0.55000000000000004">
      <c r="A4" s="787"/>
      <c r="B4" s="1286" t="str">
        <f>+[1]งบประจำและงบกลยุทธ์!A4</f>
        <v>ประจำเดือนพฤศจิกายน 2568</v>
      </c>
      <c r="C4" s="1286"/>
      <c r="D4" s="1286"/>
      <c r="E4" s="1286"/>
      <c r="F4" s="1286"/>
      <c r="G4" s="1286"/>
      <c r="H4" s="1286"/>
      <c r="I4" s="1097" t="s">
        <v>127</v>
      </c>
    </row>
    <row r="5" spans="1:9" ht="42" x14ac:dyDescent="0.25">
      <c r="A5" s="218" t="s">
        <v>22</v>
      </c>
      <c r="B5" s="219" t="s">
        <v>23</v>
      </c>
      <c r="C5" s="35" t="s">
        <v>36</v>
      </c>
      <c r="D5" s="34" t="s">
        <v>21</v>
      </c>
      <c r="E5" s="36" t="s">
        <v>3</v>
      </c>
      <c r="F5" s="37" t="s">
        <v>37</v>
      </c>
      <c r="G5" s="36" t="s">
        <v>24</v>
      </c>
      <c r="H5" s="36" t="s">
        <v>5</v>
      </c>
      <c r="I5" s="38" t="s">
        <v>6</v>
      </c>
    </row>
    <row r="6" spans="1:9" ht="18.600000000000001" x14ac:dyDescent="0.25">
      <c r="A6" s="1311" t="str">
        <f>+[1]ระบบการควบคุมฯ!A7</f>
        <v>ก</v>
      </c>
      <c r="B6" s="1312" t="str">
        <f>+[1]ระบบการควบคุมฯ!B7</f>
        <v xml:space="preserve">แผนงานบุคลากรภาครัฐ </v>
      </c>
      <c r="C6" s="1313" t="str">
        <f>+[1]ระบบการควบคุมฯ!C7 [1]ระบบการควบคุมฯ!C7</f>
        <v>20004 1400 0800</v>
      </c>
      <c r="D6" s="1314">
        <f>+D7</f>
        <v>3745200</v>
      </c>
      <c r="E6" s="1314">
        <f t="shared" ref="E6:H7" si="0">+E7</f>
        <v>0</v>
      </c>
      <c r="F6" s="1314">
        <f t="shared" si="0"/>
        <v>0</v>
      </c>
      <c r="G6" s="1314">
        <f t="shared" si="0"/>
        <v>1346684.33</v>
      </c>
      <c r="H6" s="1314">
        <f t="shared" si="0"/>
        <v>2398515.67</v>
      </c>
      <c r="I6" s="1315"/>
    </row>
    <row r="7" spans="1:9" ht="37.200000000000003" x14ac:dyDescent="0.25">
      <c r="A7" s="1098">
        <f>+[1]ระบบการควบคุมฯ!A8</f>
        <v>1</v>
      </c>
      <c r="B7" s="222" t="str">
        <f>+[1]ระบบการควบคุมฯ!B8</f>
        <v>ผลผลิตรายการค่าใช้จ่ายบุคลากรภาครัฐ ยกระดับคุณภาพการศึกษาและการเรียนรู้ตลอดชีวิต</v>
      </c>
      <c r="C7" s="222" t="str">
        <f>+[1]ระบบการควบคุมฯ!C8</f>
        <v>20004 1400 0800</v>
      </c>
      <c r="D7" s="223">
        <f>+D8</f>
        <v>3745200</v>
      </c>
      <c r="E7" s="223">
        <f t="shared" si="0"/>
        <v>0</v>
      </c>
      <c r="F7" s="223">
        <f t="shared" si="0"/>
        <v>0</v>
      </c>
      <c r="G7" s="223">
        <f t="shared" si="0"/>
        <v>1346684.33</v>
      </c>
      <c r="H7" s="223">
        <f t="shared" si="0"/>
        <v>2398515.67</v>
      </c>
      <c r="I7" s="224"/>
    </row>
    <row r="8" spans="1:9" ht="37.200000000000003" x14ac:dyDescent="0.25">
      <c r="A8" s="233">
        <f>+[1]ระบบการควบคุมฯ!A10</f>
        <v>1.1000000000000001</v>
      </c>
      <c r="B8" s="39" t="str">
        <f>+[1]ระบบการควบคุมฯ!B10</f>
        <v>กิจกรรมค่าใช้จ่ายบุคลากรภาครัฐของสำนักงานคณะกรรมการการศึกษาขั้นพื้นฐาน</v>
      </c>
      <c r="C8" s="40" t="str">
        <f>+[1]ระบบการควบคุมฯ!C10</f>
        <v>20004 69 79456 00000</v>
      </c>
      <c r="D8" s="234">
        <f>+D9+D15</f>
        <v>3745200</v>
      </c>
      <c r="E8" s="234">
        <f>+E9+E15</f>
        <v>0</v>
      </c>
      <c r="F8" s="234">
        <f>+F9+F15</f>
        <v>0</v>
      </c>
      <c r="G8" s="234">
        <f>+G9+G15</f>
        <v>1346684.33</v>
      </c>
      <c r="H8" s="234">
        <f>+H9+H15</f>
        <v>2398515.67</v>
      </c>
      <c r="I8" s="225"/>
    </row>
    <row r="9" spans="1:9" ht="18.600000000000001" x14ac:dyDescent="0.25">
      <c r="A9" s="226"/>
      <c r="B9" s="249" t="str">
        <f>+[1]ระบบการควบคุมฯ!B12</f>
        <v>งบบุคลากร  6911150</v>
      </c>
      <c r="C9" s="41" t="str">
        <f>+[1]ระบบการควบคุมฯ!C12</f>
        <v>20004 14000800 1000000</v>
      </c>
      <c r="D9" s="227">
        <f>SUM(D10:D14)</f>
        <v>2895000</v>
      </c>
      <c r="E9" s="227">
        <f t="shared" ref="E9:H9" si="1">SUM(E10:E14)</f>
        <v>0</v>
      </c>
      <c r="F9" s="227">
        <f t="shared" si="1"/>
        <v>0</v>
      </c>
      <c r="G9" s="227">
        <f t="shared" si="1"/>
        <v>1081607.33</v>
      </c>
      <c r="H9" s="227">
        <f t="shared" si="1"/>
        <v>1813392.67</v>
      </c>
      <c r="I9" s="228"/>
    </row>
    <row r="10" spans="1:9" ht="55.8" x14ac:dyDescent="0.25">
      <c r="A10" s="230" t="str">
        <f>+[1]ระบบการควบคุมฯ!A14</f>
        <v>1.1.1</v>
      </c>
      <c r="B10" s="44" t="str">
        <f>+[1]ระบบการควบคุมฯ!B14</f>
        <v>ค่าตอบแทนพนักงานราชการ 22 อัตรา  5 เดือน(ต.ค.68 - ก.พ 69) 2,895,000 บาท</v>
      </c>
      <c r="C10" s="58" t="str">
        <f>+[1]ระบบการควบคุมฯ!C14</f>
        <v>ศธ 04002/ว46528 ลว.14 ต.ค.68 ครั้งที่ 2</v>
      </c>
      <c r="D10" s="231">
        <f>+[1]ระบบการควบคุมฯ!F14</f>
        <v>2895000</v>
      </c>
      <c r="E10" s="231">
        <f>+[1]ระบบการควบคุมฯ!G14+[1]ระบบการควบคุมฯ!H14</f>
        <v>0</v>
      </c>
      <c r="F10" s="231">
        <f>+[1]ระบบการควบคุมฯ!I14+[1]ระบบการควบคุมฯ!J14</f>
        <v>0</v>
      </c>
      <c r="G10" s="231">
        <f>+[1]ระบบการควบคุมฯ!K14+[1]ระบบการควบคุมฯ!L14</f>
        <v>1081607.33</v>
      </c>
      <c r="H10" s="232">
        <f>+D10-E10-F10-G10</f>
        <v>1813392.67</v>
      </c>
      <c r="I10" s="46" t="s">
        <v>14</v>
      </c>
    </row>
    <row r="11" spans="1:9" ht="93" hidden="1" customHeight="1" x14ac:dyDescent="0.25">
      <c r="A11" s="230" t="str">
        <f>+[1]ระบบการควบคุมฯ!A15</f>
        <v>1.1.1.1</v>
      </c>
      <c r="B11" s="44" t="str">
        <f>+[1]ระบบการควบคุมฯ!B15</f>
        <v>ค่าตอบแทนพนักงานราชการ 26 อัตรา (มีค-เมย 67) 1,206,200 บาท เงินเลื่อนค่าตอบแทนพนักงานราชการ 5 เดือน (ตค 66 -กพ 67) 103,300</v>
      </c>
      <c r="C11" s="58" t="str">
        <f>+[1]ระบบการควบคุมฯ!C15</f>
        <v>ศธ 04002/ว660 ลว.19 กพ 68 ครั้งที่ 270</v>
      </c>
      <c r="D11" s="231"/>
      <c r="E11" s="231"/>
      <c r="F11" s="231"/>
      <c r="G11" s="231"/>
      <c r="H11" s="232"/>
      <c r="I11" s="46"/>
    </row>
    <row r="12" spans="1:9" ht="74.400000000000006" hidden="1" customHeight="1" x14ac:dyDescent="0.25">
      <c r="A12" s="230" t="str">
        <f>+[1]ระบบการควบคุมฯ!A16</f>
        <v>1.1.1.2</v>
      </c>
      <c r="B12" s="44" t="str">
        <f>+[1]ระบบการควบคุมฯ!B16</f>
        <v xml:space="preserve">ค่าตอบแทนพนักงานราชการ 26 อัตรา 3 เดือน (พค-กค 68) 1,812,000 บาท </v>
      </c>
      <c r="C12" s="1099">
        <f>+[1]ระบบการควบคุมฯ!C22</f>
        <v>0</v>
      </c>
      <c r="D12" s="231"/>
      <c r="E12" s="231"/>
      <c r="F12" s="231"/>
      <c r="G12" s="231"/>
      <c r="H12" s="232"/>
      <c r="I12" s="46"/>
    </row>
    <row r="13" spans="1:9" ht="55.8" hidden="1" customHeight="1" x14ac:dyDescent="0.25">
      <c r="A13" s="230" t="str">
        <f>+[1]ระบบการควบคุมฯ!A19</f>
        <v>1.1.1.2</v>
      </c>
      <c r="B13" s="44" t="str">
        <f>+[1]ระบบการควบคุมฯ!B19</f>
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</c>
      <c r="C13" s="58" t="str">
        <f>+[1]ระบบการควบคุมฯ!C19</f>
        <v>ศธ 04002/ว40338 ลว. 15 กค 68 ครั้งที่ 691</v>
      </c>
      <c r="D13" s="231">
        <f>+[1]ระบบการควบคุมฯ!F19</f>
        <v>0</v>
      </c>
      <c r="E13" s="231">
        <f>+[1]ระบบการควบคุมฯ!G19+[1]ระบบการควบคุมฯ!H19</f>
        <v>0</v>
      </c>
      <c r="F13" s="231">
        <f>+[1]ระบบการควบคุมฯ!I19+[1]ระบบการควบคุมฯ!J19</f>
        <v>0</v>
      </c>
      <c r="G13" s="231">
        <f>+[1]ระบบการควบคุมฯ!K19+[1]ระบบการควบคุมฯ!L19</f>
        <v>0</v>
      </c>
      <c r="H13" s="232">
        <f>+D13-E13-F13-G13</f>
        <v>0</v>
      </c>
      <c r="I13" s="46" t="s">
        <v>14</v>
      </c>
    </row>
    <row r="14" spans="1:9" ht="55.8" hidden="1" customHeight="1" x14ac:dyDescent="0.25">
      <c r="A14" s="230" t="str">
        <f>+[1]ระบบการควบคุมฯ!A20</f>
        <v>1.1.1.3</v>
      </c>
      <c r="B14" s="44" t="str">
        <f>+[1]ระบบการควบคุมฯ!B20</f>
        <v xml:space="preserve">งบประมาณชดเชยสำหรับพนักงานราชการที่ลาออก </v>
      </c>
      <c r="C14" s="58" t="str">
        <f>+[1]ระบบการควบคุมฯ!C20</f>
        <v>ศธ 04002/ว40338 ลว. 15 กค 68 ครั้งที่ 691</v>
      </c>
      <c r="D14" s="231">
        <f>+[1]ระบบการควบคุมฯ!F20</f>
        <v>0</v>
      </c>
      <c r="E14" s="231">
        <f>+[1]ระบบการควบคุมฯ!G20+[1]ระบบการควบคุมฯ!H20</f>
        <v>0</v>
      </c>
      <c r="F14" s="231">
        <f>+[1]ระบบการควบคุมฯ!I20+[1]ระบบการควบคุมฯ!J20</f>
        <v>0</v>
      </c>
      <c r="G14" s="231">
        <f>+[1]ระบบการควบคุมฯ!K20+[1]ระบบการควบคุมฯ!L20</f>
        <v>0</v>
      </c>
      <c r="H14" s="232">
        <f>+D14-E14-F14-G14</f>
        <v>0</v>
      </c>
      <c r="I14" s="46" t="s">
        <v>14</v>
      </c>
    </row>
    <row r="15" spans="1:9" ht="18.600000000000001" x14ac:dyDescent="0.25">
      <c r="A15" s="226">
        <f>+[1]ระบบการควบคุมฯ!A26</f>
        <v>0</v>
      </c>
      <c r="B15" s="249" t="str">
        <f>+[1]ระบบการควบคุมฯ!B26</f>
        <v xml:space="preserve"> งบดำเนินงาน 6911220</v>
      </c>
      <c r="C15" s="41" t="str">
        <f>+[1]ระบบการควบคุมฯ!C26</f>
        <v>20004 1420 0800 2000000</v>
      </c>
      <c r="D15" s="227">
        <f>SUM(D16:D21)</f>
        <v>850200</v>
      </c>
      <c r="E15" s="227">
        <f>SUM(E16:E21)</f>
        <v>0</v>
      </c>
      <c r="F15" s="227">
        <f>SUM(F16:F21)</f>
        <v>0</v>
      </c>
      <c r="G15" s="227">
        <f>SUM(G16:G21)</f>
        <v>265077</v>
      </c>
      <c r="H15" s="227">
        <f>SUM(H16:H21)</f>
        <v>585123</v>
      </c>
      <c r="I15" s="228"/>
    </row>
    <row r="16" spans="1:9" ht="55.8" x14ac:dyDescent="0.25">
      <c r="A16" s="230" t="str">
        <f>+[1]ระบบการควบคุมฯ!A28</f>
        <v>1.1.2</v>
      </c>
      <c r="B16" s="44" t="str">
        <f>+[1]ระบบการควบคุมฯ!B28</f>
        <v>เงินสมทบกองทุนประกันสังคมพนักงานราชการ 22 อัตรา (ต.ค.68 - ก.ย.69)/เงินสมทบกองทุนทดแทน 12 เดือน (มค 68 - ธค 69) 109,000 บาท</v>
      </c>
      <c r="C16" s="58" t="str">
        <f>+[1]ระบบการควบคุมฯ!C28</f>
        <v>ศธ 04002/ว46528 ลว.14 ต.ค.68 ครั้งที่ 2</v>
      </c>
      <c r="D16" s="231">
        <f>+[1]ระบบการควบคุมฯ!F28</f>
        <v>109000</v>
      </c>
      <c r="E16" s="231">
        <f>+[1]ระบบการควบคุมฯ!G28+[1]ระบบการควบคุมฯ!H28</f>
        <v>0</v>
      </c>
      <c r="F16" s="231">
        <f>+[1]ระบบการควบคุมฯ!I28+[1]ระบบการควบคุมฯ!J28</f>
        <v>0</v>
      </c>
      <c r="G16" s="231">
        <f>+[1]ระบบการควบคุมฯ!K28+[1]ระบบการควบคุมฯ!L28</f>
        <v>31277</v>
      </c>
      <c r="H16" s="232">
        <f>+D16-E16-F16-G16</f>
        <v>77723</v>
      </c>
      <c r="I16" s="46" t="s">
        <v>14</v>
      </c>
    </row>
    <row r="17" spans="1:9" ht="37.200000000000003" hidden="1" customHeight="1" x14ac:dyDescent="0.25">
      <c r="A17" s="230" t="str">
        <f>+[1]ระบบการควบคุมฯ!A29</f>
        <v>1.1.2.1</v>
      </c>
      <c r="B17" s="44" t="str">
        <f>+[1]ระบบการควบคุมฯ!B29</f>
        <v>เงินสมทบกองทุนประกันสังคม จำนวน 5 เดือน  ( มีนาคม -เมษายน 2568) 39,000</v>
      </c>
      <c r="C17" s="58" t="str">
        <f>+[1]ระบบการควบคุมฯ!C29</f>
        <v>ศธ 04002/ว660 ลว.19 กพ 68 ครั้งที่ 270</v>
      </c>
      <c r="D17" s="231"/>
      <c r="E17" s="231"/>
      <c r="F17" s="231"/>
      <c r="G17" s="231"/>
      <c r="H17" s="232"/>
      <c r="I17" s="46"/>
    </row>
    <row r="18" spans="1:9" ht="74.400000000000006" hidden="1" customHeight="1" x14ac:dyDescent="0.25">
      <c r="A18" s="230" t="str">
        <f>+[1]ระบบการควบคุมฯ!A30</f>
        <v>1.1.2.2</v>
      </c>
      <c r="B18" s="44" t="str">
        <f>+[1]ระบบการควบคุมฯ!B30</f>
        <v>เงินสมทบกองทุนประกันสังคม จำนวน 3 เดือน  (พฤษภาคม 2567 - กรกฎาคม 2567) 58,500 บาท</v>
      </c>
      <c r="C18" s="58" t="str">
        <f>+[1]ระบบการควบคุมฯ!C30</f>
        <v>ศธ 04002/ว1390 ลว. 2 เมย 68 ครั้งที่ 390</v>
      </c>
      <c r="D18" s="231"/>
      <c r="E18" s="231"/>
      <c r="F18" s="231"/>
      <c r="G18" s="231"/>
      <c r="H18" s="232"/>
      <c r="I18" s="46"/>
    </row>
    <row r="19" spans="1:9" ht="55.8" hidden="1" customHeight="1" x14ac:dyDescent="0.25">
      <c r="A19" s="230" t="str">
        <f>+[1]ระบบการควบคุมฯ!A19</f>
        <v>1.1.1.2</v>
      </c>
      <c r="B19" s="44" t="str">
        <f>+[1]ระบบการควบคุมฯ!B19</f>
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</c>
      <c r="C19" s="58" t="str">
        <f>+[1]ระบบการควบคุมฯ!C19</f>
        <v>ศธ 04002/ว40338 ลว. 15 กค 68 ครั้งที่ 691</v>
      </c>
      <c r="D19" s="231"/>
      <c r="E19" s="231"/>
      <c r="F19" s="231"/>
      <c r="G19" s="231"/>
      <c r="H19" s="232"/>
      <c r="I19" s="46"/>
    </row>
    <row r="20" spans="1:9" ht="55.8" x14ac:dyDescent="0.25">
      <c r="A20" s="230" t="str">
        <f>+[1]ระบบการควบคุมฯ!A34</f>
        <v>1.1.3</v>
      </c>
      <c r="B20" s="44" t="str">
        <f>+[1]ระบบการควบคุมฯ!B34</f>
        <v xml:space="preserve">ค่าเช่าบ้าน  (ตุลาคม  2568 - กพ. 2569) ครั้งที่ 1 741,200 บาท </v>
      </c>
      <c r="C20" s="58" t="str">
        <f>+[1]ระบบการควบคุมฯ!C34</f>
        <v>ศธ 04002/ว48512 ลว 11 พ.ย.2025 โอนครั้งที่ 65</v>
      </c>
      <c r="D20" s="231">
        <f>+[1]ระบบการควบคุมฯ!F34</f>
        <v>741200</v>
      </c>
      <c r="E20" s="231">
        <f>+[1]ระบบการควบคุมฯ!G34+[1]ระบบการควบคุมฯ!H34</f>
        <v>0</v>
      </c>
      <c r="F20" s="231">
        <f>+[1]ระบบการควบคุมฯ!I34+[1]ระบบการควบคุมฯ!J34</f>
        <v>0</v>
      </c>
      <c r="G20" s="231">
        <f>+[1]ระบบการควบคุมฯ!K34+[1]ระบบการควบคุมฯ!L34</f>
        <v>233800</v>
      </c>
      <c r="H20" s="232">
        <f>+D20-E20-F20-G20</f>
        <v>507400</v>
      </c>
      <c r="I20" s="46" t="s">
        <v>14</v>
      </c>
    </row>
    <row r="21" spans="1:9" ht="37.200000000000003" hidden="1" customHeight="1" x14ac:dyDescent="0.25">
      <c r="A21" s="230" t="str">
        <f>+[1]ระบบการควบคุมฯ!A35</f>
        <v>1.1.3.1</v>
      </c>
      <c r="B21" s="44" t="str">
        <f>+[1]ระบบการควบคุมฯ!B35</f>
        <v>ค่าเช่าบ้านครั้งที่ 2 (มี.ค. - เม.ย 67) จำนวนเงิน 370,400 บาท</v>
      </c>
      <c r="C21" s="58" t="str">
        <f>+[1]ระบบการควบคุมฯ!C35</f>
        <v>ศธ 04002/ว934 ลว. 10 มี.ค. 68 ครั้งที่ 321</v>
      </c>
      <c r="D21" s="231"/>
      <c r="E21" s="231"/>
      <c r="F21" s="231"/>
      <c r="G21" s="231"/>
      <c r="H21" s="232"/>
      <c r="I21" s="46"/>
    </row>
    <row r="22" spans="1:9" ht="37.200000000000003" hidden="1" customHeight="1" x14ac:dyDescent="0.25">
      <c r="A22" s="230" t="str">
        <f>+[1]ระบบการควบคุมฯ!A36</f>
        <v>1.1.3.2</v>
      </c>
      <c r="B22" s="44" t="str">
        <f>+[1]ระบบการควบคุมฯ!B36</f>
        <v>ค่าเช่าบ้านครั้งที่ 3 (พค-กค 68) จำนวนเงิน 455,100 บาท</v>
      </c>
      <c r="C22" s="58" t="str">
        <f>+[1]ระบบการควบคุมฯ!C36</f>
        <v>ศธ 04002/ว1931 ลว. 8 พ.ค 68 ครั้งที่ 473</v>
      </c>
      <c r="D22" s="231"/>
      <c r="E22" s="231"/>
      <c r="F22" s="231"/>
      <c r="G22" s="231"/>
      <c r="H22" s="232"/>
      <c r="I22" s="46"/>
    </row>
    <row r="23" spans="1:9" ht="37.200000000000003" x14ac:dyDescent="0.25">
      <c r="A23" s="1311" t="str">
        <f>+[4]ระบบการควบคุมฯ!A30</f>
        <v>ข</v>
      </c>
      <c r="B23" s="1312" t="str">
        <f>+[4]ระบบการควบคุมฯ!B30</f>
        <v xml:space="preserve">แผนงานยุทธศาสตร์พัฒนาคุณภาพการศึกษาและการเรียนรู้ </v>
      </c>
      <c r="C23" s="1313" t="str">
        <f>+[1]ระบบการควบคุมฯ!C39</f>
        <v>20004 3300</v>
      </c>
      <c r="D23" s="1314">
        <f>+D24+D58+D74+D156+D168+D202</f>
        <v>8710000</v>
      </c>
      <c r="E23" s="1314">
        <f>+E24+E58+E74+E156+E168+E202</f>
        <v>0</v>
      </c>
      <c r="F23" s="1314">
        <f>+F24+F58+F74+F156+F168+F202</f>
        <v>0</v>
      </c>
      <c r="G23" s="1314">
        <f>+G24+G58+G74+G156+G168+G202</f>
        <v>1909548.38</v>
      </c>
      <c r="H23" s="1314">
        <f>+H24+H58+H74+H156+H168+H202</f>
        <v>6800451.6200000001</v>
      </c>
      <c r="I23" s="1314">
        <f>+I24+I74</f>
        <v>0</v>
      </c>
    </row>
    <row r="24" spans="1:9" ht="37.200000000000003" x14ac:dyDescent="0.25">
      <c r="A24" s="1100">
        <f>+[4]ระบบการควบคุมฯ!A31</f>
        <v>1</v>
      </c>
      <c r="B24" s="912" t="str">
        <f>+[4]ระบบการควบคุมฯ!B31</f>
        <v>โครงการพัฒนาหลักสูตรกระบวนการเรียนการสอน การวัดและประเมินผล</v>
      </c>
      <c r="C24" s="912" t="str">
        <f>+[1]ระบบการควบคุมฯ!C45</f>
        <v>20004 3320 3300 2000000</v>
      </c>
      <c r="D24" s="913">
        <f>+D25+D28+D32+D37+D41+D45+D52+D55</f>
        <v>0</v>
      </c>
      <c r="E24" s="913">
        <f>+E25+E28+E32+E37+E41+E45+E52+E55</f>
        <v>0</v>
      </c>
      <c r="F24" s="913">
        <f t="shared" ref="F24:H24" si="2">+F25+F28+F32+F37+F41+F45+F52+F55</f>
        <v>0</v>
      </c>
      <c r="G24" s="913">
        <f t="shared" si="2"/>
        <v>0</v>
      </c>
      <c r="H24" s="913">
        <f t="shared" si="2"/>
        <v>0</v>
      </c>
      <c r="I24" s="914"/>
    </row>
    <row r="25" spans="1:9" ht="37.200000000000003" hidden="1" customHeight="1" x14ac:dyDescent="0.25">
      <c r="A25" s="233">
        <f>+[1]ระบบการควบคุมฯ!A48</f>
        <v>1.1000000000000001</v>
      </c>
      <c r="B25" s="39" t="str">
        <f>+[1]ระบบการควบคุมฯ!B48</f>
        <v>กิจกรรมการส่งเสริมและพัฒนาระบบการประกันคุณภาพภายในสถานศึกษา</v>
      </c>
      <c r="C25" s="40" t="str">
        <f>+[1]ระบบการควบคุมฯ!C48</f>
        <v>20004 69 00015 00000</v>
      </c>
      <c r="D25" s="234">
        <f>+D26</f>
        <v>0</v>
      </c>
      <c r="E25" s="234">
        <f t="shared" ref="E25:H25" si="3">+E26</f>
        <v>0</v>
      </c>
      <c r="F25" s="234">
        <f t="shared" si="3"/>
        <v>0</v>
      </c>
      <c r="G25" s="234">
        <f t="shared" si="3"/>
        <v>0</v>
      </c>
      <c r="H25" s="234">
        <f t="shared" si="3"/>
        <v>0</v>
      </c>
      <c r="I25" s="225"/>
    </row>
    <row r="26" spans="1:9" ht="18.600000000000001" hidden="1" customHeight="1" x14ac:dyDescent="0.25">
      <c r="A26" s="226"/>
      <c r="B26" s="42" t="str">
        <f>+[1]ระบบการควบคุมฯ!B49</f>
        <v>งบดำเนินงาน   69112xx</v>
      </c>
      <c r="C26" s="43" t="str">
        <f>+[1]ระบบการควบคุมฯ!C49</f>
        <v>20004 3320 3300 2000000</v>
      </c>
      <c r="D26" s="227">
        <f>SUM(D27)</f>
        <v>0</v>
      </c>
      <c r="E26" s="227">
        <f t="shared" ref="E26:I26" si="4">SUM(E27)</f>
        <v>0</v>
      </c>
      <c r="F26" s="227">
        <f t="shared" si="4"/>
        <v>0</v>
      </c>
      <c r="G26" s="227">
        <f t="shared" si="4"/>
        <v>0</v>
      </c>
      <c r="H26" s="227">
        <f t="shared" si="4"/>
        <v>0</v>
      </c>
      <c r="I26" s="227">
        <f t="shared" si="4"/>
        <v>0</v>
      </c>
    </row>
    <row r="27" spans="1:9" ht="93" hidden="1" customHeight="1" x14ac:dyDescent="0.25">
      <c r="A27" s="230" t="str">
        <f>+[1]ระบบการควบคุมฯ!A50</f>
        <v>1.1.1</v>
      </c>
      <c r="B27" s="45" t="str">
        <f>+[1]ระบบการควบคุมฯ!B50</f>
        <v xml:space="preserve">สนับสนุนการคัดเลือกสถานศึกษาเพื่อรับรางวัล IQA AWARD ประจำปีการศึกษา 2567 </v>
      </c>
      <c r="C27" s="58" t="str">
        <f>+[1]ระบบการควบคุมฯ!C50</f>
        <v>ศธ 04002/ว2336  ลว. 29 พ.ค. 68 โอนครั้งที่ 542</v>
      </c>
      <c r="D27" s="231">
        <f>+[1]ระบบการควบคุมฯ!F50</f>
        <v>0</v>
      </c>
      <c r="E27" s="231">
        <f>+[1]ระบบการควบคุมฯ!G50+[1]ระบบการควบคุมฯ!H50</f>
        <v>0</v>
      </c>
      <c r="F27" s="231"/>
      <c r="G27" s="231">
        <f>+[1]ระบบการควบคุมฯ!K50+[1]ระบบการควบคุมฯ!L50</f>
        <v>0</v>
      </c>
      <c r="H27" s="232">
        <f>+D27-E27-F27-G27</f>
        <v>0</v>
      </c>
      <c r="I27" s="46" t="s">
        <v>48</v>
      </c>
    </row>
    <row r="28" spans="1:9" ht="37.200000000000003" hidden="1" customHeight="1" x14ac:dyDescent="0.25">
      <c r="A28" s="233">
        <f>+[1]ระบบการควบคุมฯ!A54</f>
        <v>1.2</v>
      </c>
      <c r="B28" s="39" t="str">
        <f>+[1]ระบบการควบคุมฯ!B54</f>
        <v>กิจกรรมการยกระดับผลการทดสอบทางการศึกษาระดับชาติที่สอดคล้องกับบริบทพื้นที่</v>
      </c>
      <c r="C28" s="40" t="str">
        <f>+[1]ระบบการควบคุมฯ!C54</f>
        <v>20004 69 00040 00000</v>
      </c>
      <c r="D28" s="234">
        <f>+D29</f>
        <v>0</v>
      </c>
      <c r="E28" s="234">
        <f>+E29</f>
        <v>0</v>
      </c>
      <c r="F28" s="234">
        <f>+F29</f>
        <v>0</v>
      </c>
      <c r="G28" s="234">
        <f>+G29</f>
        <v>0</v>
      </c>
      <c r="H28" s="234">
        <f>+H29</f>
        <v>0</v>
      </c>
      <c r="I28" s="225"/>
    </row>
    <row r="29" spans="1:9" ht="18.600000000000001" hidden="1" customHeight="1" x14ac:dyDescent="0.25">
      <c r="A29" s="226"/>
      <c r="B29" s="42" t="str">
        <f>+[1]ระบบการควบคุมฯ!B55</f>
        <v>งบดำเนินงาน   69112xx</v>
      </c>
      <c r="C29" s="43" t="str">
        <f>+[1]ระบบการควบคุมฯ!C55</f>
        <v>20004 3320 3300 2000000</v>
      </c>
      <c r="D29" s="227">
        <f>SUM(D30:D31)</f>
        <v>0</v>
      </c>
      <c r="E29" s="227">
        <f>SUM(E30:E31)</f>
        <v>0</v>
      </c>
      <c r="F29" s="227">
        <f>SUM(F30:F31)</f>
        <v>0</v>
      </c>
      <c r="G29" s="227">
        <f>SUM(G30:G31)</f>
        <v>0</v>
      </c>
      <c r="H29" s="227">
        <f>SUM(H30:H31)</f>
        <v>0</v>
      </c>
      <c r="I29" s="228"/>
    </row>
    <row r="30" spans="1:9" ht="316.2" hidden="1" customHeight="1" x14ac:dyDescent="0.25">
      <c r="A30" s="230" t="str">
        <f>+[1]ระบบการควบคุมฯ!A56</f>
        <v>1.2.1</v>
      </c>
      <c r="B30" s="44" t="str">
        <f>+[1]ระบบการควบคุมฯ!B56</f>
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2567 จำนวนเงิน 20,260.00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2566 รุ่นที่ 1 สำหรับสำนักงานเขตพื้นที่การศึกษาที่เป็นศูนย์สอบ  ระหว่างวันที่ 6 – 8 พฤศจิกายน 2567 สำหรับโรงเรียน  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20,100 บาท</v>
      </c>
      <c r="C30" s="45" t="str">
        <f>+[1]ระบบการควบคุมฯ!C56</f>
        <v>ศธ 04002/ว163  ลว. 15 มค 68โอนครั้งที่ 192</v>
      </c>
      <c r="D30" s="231">
        <f>+[1]ระบบการควบคุมฯ!F56</f>
        <v>0</v>
      </c>
      <c r="E30" s="231">
        <f>+[1]ระบบการควบคุมฯ!G56+[1]ระบบการควบคุมฯ!H56</f>
        <v>0</v>
      </c>
      <c r="F30" s="231">
        <f>+[1]ระบบการควบคุมฯ!I56+[1]ระบบการควบคุมฯ!J56</f>
        <v>0</v>
      </c>
      <c r="G30" s="231">
        <f>+[1]ระบบการควบคุมฯ!K56+[1]ระบบการควบคุมฯ!L56</f>
        <v>0</v>
      </c>
      <c r="H30" s="232">
        <f>+D30-E30-F30-G30</f>
        <v>0</v>
      </c>
      <c r="I30" s="46" t="s">
        <v>48</v>
      </c>
    </row>
    <row r="31" spans="1:9" ht="73.8" hidden="1" customHeight="1" x14ac:dyDescent="0.25">
      <c r="A31" s="230" t="str">
        <f>+[1]ระบบการควบคุมฯ!A57</f>
        <v>1.2.2</v>
      </c>
      <c r="B31" s="44" t="str">
        <f>+[1]ระบบการควบคุมฯ!B57</f>
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</c>
      <c r="C31" s="45" t="str">
        <f>+[1]ระบบการควบคุมฯ!C57</f>
        <v>ศธ 04002/ว41100  ลว. 23 ก.ค 68โอนครั้งที่ 737</v>
      </c>
      <c r="D31" s="231">
        <f>+[1]ระบบการควบคุมฯ!F57</f>
        <v>0</v>
      </c>
      <c r="E31" s="231">
        <f>+[1]ระบบการควบคุมฯ!G57+[1]ระบบการควบคุมฯ!H57</f>
        <v>0</v>
      </c>
      <c r="F31" s="231">
        <f>+[1]ระบบการควบคุมฯ!I57+[1]ระบบการควบคุมฯ!J57</f>
        <v>0</v>
      </c>
      <c r="G31" s="231">
        <f>+[1]ระบบการควบคุมฯ!K57+[1]ระบบการควบคุมฯ!L57</f>
        <v>0</v>
      </c>
      <c r="H31" s="232">
        <f>+D31-E31-F31-G31</f>
        <v>0</v>
      </c>
      <c r="I31" s="46" t="s">
        <v>12</v>
      </c>
    </row>
    <row r="32" spans="1:9" ht="37.200000000000003" hidden="1" customHeight="1" x14ac:dyDescent="0.25">
      <c r="A32" s="233">
        <f>+[1]ระบบการควบคุมฯ!A63</f>
        <v>1.3</v>
      </c>
      <c r="B32" s="39" t="str">
        <f>+[1]ระบบการควบคุมฯ!B63</f>
        <v>กิจกรรมการขับเคลื่อนการจัดการเรียนรู้วิทยาการคำนวณและการออกแบบเทคโนโลยี</v>
      </c>
      <c r="C32" s="39" t="str">
        <f>+[1]ระบบการควบคุมฯ!C63</f>
        <v>20004 69 00075 00000</v>
      </c>
      <c r="D32" s="234">
        <f>+D33</f>
        <v>0</v>
      </c>
      <c r="E32" s="234">
        <f>+E33</f>
        <v>0</v>
      </c>
      <c r="F32" s="234">
        <f>+F33</f>
        <v>0</v>
      </c>
      <c r="G32" s="234">
        <f>+G33</f>
        <v>0</v>
      </c>
      <c r="H32" s="234">
        <f>+H33</f>
        <v>0</v>
      </c>
      <c r="I32" s="225"/>
    </row>
    <row r="33" spans="1:9" ht="18.600000000000001" hidden="1" customHeight="1" x14ac:dyDescent="0.25">
      <c r="A33" s="226"/>
      <c r="B33" s="249" t="str">
        <f>+[1]ระบบการควบคุมฯ!B64</f>
        <v>งบดำเนินงาน   6911200</v>
      </c>
      <c r="C33" s="41" t="str">
        <f>+[1]ระบบการควบคุมฯ!C64</f>
        <v>20004 3320 3300 2000000</v>
      </c>
      <c r="D33" s="227">
        <f>SUM(D34:D36)</f>
        <v>0</v>
      </c>
      <c r="E33" s="227">
        <f t="shared" ref="E33:H33" si="5">SUM(E34:E36)</f>
        <v>0</v>
      </c>
      <c r="F33" s="227">
        <f t="shared" si="5"/>
        <v>0</v>
      </c>
      <c r="G33" s="227">
        <f t="shared" si="5"/>
        <v>0</v>
      </c>
      <c r="H33" s="227">
        <f t="shared" si="5"/>
        <v>0</v>
      </c>
      <c r="I33" s="228"/>
    </row>
    <row r="34" spans="1:9" ht="93" hidden="1" customHeight="1" x14ac:dyDescent="0.25">
      <c r="A34" s="230" t="str">
        <f>+[1]ระบบการควบคุมฯ!A65</f>
        <v>1.3.1</v>
      </c>
      <c r="B34" s="44">
        <f>+[1]ระบบการควบคุมฯ!B65</f>
        <v>0</v>
      </c>
      <c r="C34" s="44">
        <f>+[1]ระบบการควบคุมฯ!C65</f>
        <v>0</v>
      </c>
      <c r="D34" s="231"/>
      <c r="E34" s="231"/>
      <c r="F34" s="231"/>
      <c r="G34" s="231"/>
      <c r="H34" s="232">
        <f>+D34-E34-F34-G34</f>
        <v>0</v>
      </c>
      <c r="I34" s="46" t="s">
        <v>48</v>
      </c>
    </row>
    <row r="35" spans="1:9" ht="409.6" hidden="1" customHeight="1" x14ac:dyDescent="0.25">
      <c r="A35" s="230" t="str">
        <f>+[1]ระบบการควบคุมฯ!A66</f>
        <v>1.3.2</v>
      </c>
      <c r="B35" s="44" t="str">
        <f>+[1]ระบบการควบคุมฯ!B66</f>
        <v>ค่าใช้จ่ายในการดำเนินโครงการประเมินความสามารถด้านการอ่านของผู้เรียน (RT) ชั้นประถมศึกษาปีที่ 1 ปีการศึกษา 2566  จำนวนเงิน 18,440.-บาท  (หนึ่งหมื่นแปดพันสี่ร้อยสี่สิบบาทถ้วน)    ให้กลุ่มนิเทศติดตามและประเมินผลการจัดการศึกษา และตามบันทึกกลุ่มนโยบายและแผน(ที่ ศธ 04087/128 ลงวันที่ 17 มกราคม 2567) แจ้งการจัดสรรงบประมาณ เป็นค่าใช้จ่ายดำเนินโครงการประเมินคุณภาพผู้เรียน (NT) ชั้นประถมศึกษาปีที่ 3 ปีการศึกษา 2566 สำหรับโรงเรียนตามโครงการพระราชดำริสมเด็จพระกนิษฐาธิราชเจ้า กรมสมเด็จพระเทพรัตนราชสุดาฯ สยามบรมราชกุมารีและโรงเรียนทั่วไป จำนวนเงิน 18,640.-บาท  (หนึ่งหมื่นแปดพันหกร้อยสี่สิบบาทถ้วน) ให้กลุ่มนิเทศ</v>
      </c>
      <c r="C35" s="44" t="str">
        <f>+[1]ระบบการควบคุมฯ!C66</f>
        <v>ศธ 04002/ว2439 ลว. 17 มค 67 โอนครั้งที่ 139</v>
      </c>
      <c r="D35" s="231"/>
      <c r="E35" s="231"/>
      <c r="F35" s="231"/>
      <c r="G35" s="231"/>
      <c r="H35" s="232">
        <f>+D35-E35-F35-G35</f>
        <v>0</v>
      </c>
      <c r="I35" s="46" t="s">
        <v>48</v>
      </c>
    </row>
    <row r="36" spans="1:9" ht="93" hidden="1" customHeight="1" x14ac:dyDescent="0.25">
      <c r="A36" s="230" t="str">
        <f>+[1]ระบบการควบคุมฯ!A67</f>
        <v>1.1.3</v>
      </c>
      <c r="B36" s="44" t="str">
        <f>+[1]ระบบการควบคุมฯ!B67</f>
        <v>ค่าใช้จ่ายในการสนับสนุนการขับเคลื่อนการยกระดับคุณภาพการเสริมสร้างสมรรถนะผู้เรียนตามแนวทางการประเมินนานาชาติ (PISA)</v>
      </c>
      <c r="C36" s="44" t="str">
        <f>+[1]ระบบการควบคุมฯ!C67</f>
        <v>ศธ 04002/ว3556  ลว. 15 สค 67 โอนครั้งที่ 324</v>
      </c>
      <c r="D36" s="231"/>
      <c r="E36" s="231"/>
      <c r="F36" s="231"/>
      <c r="G36" s="231"/>
      <c r="H36" s="232">
        <f>+D36-E36-F36-G36</f>
        <v>0</v>
      </c>
      <c r="I36" s="46" t="s">
        <v>48</v>
      </c>
    </row>
    <row r="37" spans="1:9" ht="37.200000000000003" hidden="1" customHeight="1" x14ac:dyDescent="0.25">
      <c r="A37" s="233">
        <f>+[1]ระบบการควบคุมฯ!A70</f>
        <v>1.4</v>
      </c>
      <c r="B37" s="39" t="str">
        <f>+[1]ระบบการควบคุมฯ!B70</f>
        <v>กิจกรรมการพัฒนาระบบธนาคารหน่วยกิต และผลคะแนนการเรียนเฉลี่ยสะสม</v>
      </c>
      <c r="C37" s="39" t="str">
        <f>+[1]ระบบการควบคุมฯ!C70</f>
        <v>20004 69 00088 00000</v>
      </c>
      <c r="D37" s="234">
        <f>+D38</f>
        <v>0</v>
      </c>
      <c r="E37" s="234">
        <f>+E38</f>
        <v>0</v>
      </c>
      <c r="F37" s="234">
        <f>+F38</f>
        <v>0</v>
      </c>
      <c r="G37" s="234">
        <f>+G38</f>
        <v>0</v>
      </c>
      <c r="H37" s="234">
        <f>+H38</f>
        <v>0</v>
      </c>
      <c r="I37" s="225"/>
    </row>
    <row r="38" spans="1:9" ht="18.600000000000001" hidden="1" customHeight="1" x14ac:dyDescent="0.25">
      <c r="A38" s="226"/>
      <c r="B38" s="249" t="str">
        <f>+[1]ระบบการควบคุมฯ!B71</f>
        <v>งบรายจ่ายอื่น   6911500</v>
      </c>
      <c r="C38" s="42" t="str">
        <f>+[2]ระบบการควบคุมฯ!C48</f>
        <v>20004 32003100 5000005</v>
      </c>
      <c r="D38" s="227">
        <f>SUM(D39:D40)</f>
        <v>0</v>
      </c>
      <c r="E38" s="227">
        <f>SUM(E39:E40)</f>
        <v>0</v>
      </c>
      <c r="F38" s="227">
        <f>SUM(F39:F40)</f>
        <v>0</v>
      </c>
      <c r="G38" s="227">
        <f>SUM(G39:G40)</f>
        <v>0</v>
      </c>
      <c r="H38" s="227">
        <f>SUM(H39:H40)</f>
        <v>0</v>
      </c>
      <c r="I38" s="228"/>
    </row>
    <row r="39" spans="1:9" ht="111.6" hidden="1" customHeight="1" x14ac:dyDescent="0.25">
      <c r="A39" s="230" t="str">
        <f>+[1]ระบบการควบคุมฯ!A72</f>
        <v>1.4.1</v>
      </c>
      <c r="B39" s="44" t="str">
        <f>+[1]ระบบการควบคุมฯ!B72</f>
        <v xml:space="preserve">ค่าใช้จ่ายในการนิเทศ กำกับ ติดตามการจัดการเรียนรู้วิทยาการคำนวณและการออกแบบเทคโนโลยี (CODING) </v>
      </c>
      <c r="C39" s="47" t="str">
        <f>+[1]ระบบการควบคุมฯ!C72</f>
        <v>ศธ 04002/ว2345 ลว.11 มิย 67 โอนครั้งที่ 118</v>
      </c>
      <c r="D39" s="231"/>
      <c r="E39" s="231"/>
      <c r="F39" s="231"/>
      <c r="G39" s="231"/>
      <c r="H39" s="232">
        <f>+D39-E39-F39-G39</f>
        <v>0</v>
      </c>
      <c r="I39" s="46" t="s">
        <v>76</v>
      </c>
    </row>
    <row r="40" spans="1:9" ht="18.600000000000001" hidden="1" customHeight="1" x14ac:dyDescent="0.25">
      <c r="A40" s="230"/>
      <c r="B40" s="44"/>
      <c r="C40" s="47"/>
      <c r="D40" s="231">
        <f>+[1]ระบบการควบคุมฯ!F73</f>
        <v>0</v>
      </c>
      <c r="E40" s="231">
        <f>+[1]ระบบการควบคุมฯ!G73+[1]ระบบการควบคุมฯ!H73</f>
        <v>0</v>
      </c>
      <c r="F40" s="231">
        <f>+[1]ระบบการควบคุมฯ!I73+[1]ระบบการควบคุมฯ!J73</f>
        <v>0</v>
      </c>
      <c r="G40" s="231">
        <f>+[1]ระบบการควบคุมฯ!K73+[1]ระบบการควบคุมฯ!L73</f>
        <v>0</v>
      </c>
      <c r="H40" s="232">
        <f>+D40-E40-F40-G40</f>
        <v>0</v>
      </c>
      <c r="I40" s="46"/>
    </row>
    <row r="41" spans="1:9" ht="37.200000000000003" hidden="1" customHeight="1" x14ac:dyDescent="0.25">
      <c r="A41" s="233">
        <f>+[1]ระบบการควบคุมฯ!A74</f>
        <v>1.5</v>
      </c>
      <c r="B41" s="48" t="str">
        <f>+[1]ระบบการควบคุมฯ!B74</f>
        <v>กิจกรรมส่งเสริมและพัฒนาศักยภาพตามพหุปัญญาระดับการศึกษาขั้นพื้นฐาน</v>
      </c>
      <c r="C41" s="49" t="str">
        <f>+[1]ระบบการควบคุมฯ!C74</f>
        <v>20004 69 00107 00000</v>
      </c>
      <c r="D41" s="234">
        <f>+D42</f>
        <v>0</v>
      </c>
      <c r="E41" s="234"/>
      <c r="F41" s="234"/>
      <c r="G41" s="234">
        <f>+[2]ระบบการควบคุมฯ!K48+[2]ระบบการควบคุมฯ!L48</f>
        <v>0</v>
      </c>
      <c r="H41" s="235">
        <f>+D41-E41-F41-G41</f>
        <v>0</v>
      </c>
      <c r="I41" s="39"/>
    </row>
    <row r="42" spans="1:9" ht="18.600000000000001" hidden="1" customHeight="1" x14ac:dyDescent="0.25">
      <c r="A42" s="226"/>
      <c r="B42" s="252" t="str">
        <f>+[1]ระบบการควบคุมฯ!B75</f>
        <v>งบรายจ่ายอื่น   6911500</v>
      </c>
      <c r="C42" s="42" t="str">
        <f>+[1]ระบบการควบคุมฯ!C75</f>
        <v>20004 31003100 5000007</v>
      </c>
      <c r="D42" s="227">
        <f>SUM(D43:D44)</f>
        <v>0</v>
      </c>
      <c r="E42" s="227">
        <f>SUM(E43:E44)</f>
        <v>0</v>
      </c>
      <c r="F42" s="227">
        <f>SUM(F43:F44)</f>
        <v>0</v>
      </c>
      <c r="G42" s="227">
        <f>SUM(G43:G44)</f>
        <v>0</v>
      </c>
      <c r="H42" s="227">
        <f>SUM(H43:H44)</f>
        <v>0</v>
      </c>
      <c r="I42" s="227"/>
    </row>
    <row r="43" spans="1:9" ht="130.19999999999999" hidden="1" customHeight="1" x14ac:dyDescent="0.25">
      <c r="A43" s="230" t="str">
        <f>+[1]ระบบการควบคุมฯ!A76</f>
        <v>1.4.1</v>
      </c>
      <c r="B43" s="44" t="str">
        <f>+[1]ระบบการควบคุมฯ!B76</f>
        <v xml:space="preserve">ค่าใช้จ่ายในการประชุมเชิงปฏิบัติการพัฒนาศักยภาพศึกษานิเทศก์พร้อมรับการประเมิน PISA 2025 ระหว่างวันที่ 1- 4 กันยายน  2566 ณ โรงแรมเอวาน่า เขตบางนา กรุงเทพมหานคร </v>
      </c>
      <c r="C43" s="47" t="str">
        <f>+[1]ระบบการควบคุมฯ!C76</f>
        <v>ศธ 04002/ว2988  ลว. 20 ก.ค. 66 โอนครั้งที่ 688 งบ 10800 บาท</v>
      </c>
      <c r="D43" s="231">
        <f>+[1]ระบบการควบคุมฯ!F76</f>
        <v>0</v>
      </c>
      <c r="E43" s="231">
        <f>+[1]ระบบการควบคุมฯ!G76+[1]ระบบการควบคุมฯ!H76</f>
        <v>0</v>
      </c>
      <c r="F43" s="231">
        <f>+[1]ระบบการควบคุมฯ!I76+[1]ระบบการควบคุมฯ!J76</f>
        <v>0</v>
      </c>
      <c r="G43" s="232">
        <f>+[1]ระบบการควบคุมฯ!K76+[1]ระบบการควบคุมฯ!L76</f>
        <v>0</v>
      </c>
      <c r="H43" s="232">
        <f>+D43-E43-F43-G43</f>
        <v>0</v>
      </c>
      <c r="I43" s="236" t="s">
        <v>77</v>
      </c>
    </row>
    <row r="44" spans="1:9" ht="111.6" hidden="1" customHeight="1" x14ac:dyDescent="0.25">
      <c r="A44" s="230" t="str">
        <f>+[1]ระบบการควบคุมฯ!A77</f>
        <v>1.4.2</v>
      </c>
      <c r="B44" s="44" t="str">
        <f>+[1]ระบบการควบคุมฯ!B77</f>
        <v xml:space="preserve">ค่าใช้จ่ายดำเนินงานโครงการยกระดับสมรรถนะความฉลาดรู้ของผู้เรียนตามกรอบการประเมิน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สู่การเพิ่มขีดความสามารถการแข่งขันในศตวรรษที่ 21 </v>
      </c>
      <c r="C44" s="47" t="str">
        <f>+[1]ระบบการควบคุมฯ!C77</f>
        <v xml:space="preserve">ศธ 04002/ว3528  ลว. 22 ส.ค. 66 โอนครั้งที่ 797 </v>
      </c>
      <c r="D44" s="231">
        <f>+[1]ระบบการควบคุมฯ!F77</f>
        <v>0</v>
      </c>
      <c r="E44" s="231">
        <f>+[1]ระบบการควบคุมฯ!G77+[1]ระบบการควบคุมฯ!H77</f>
        <v>0</v>
      </c>
      <c r="F44" s="231">
        <f>+[1]ระบบการควบคุมฯ!I77+[1]ระบบการควบคุมฯ!J77</f>
        <v>0</v>
      </c>
      <c r="G44" s="232">
        <f>+[1]ระบบการควบคุมฯ!K77+[1]ระบบการควบคุมฯ!L77</f>
        <v>0</v>
      </c>
      <c r="H44" s="232">
        <f>+D44-E44-F44-G44</f>
        <v>0</v>
      </c>
      <c r="I44" s="236" t="s">
        <v>77</v>
      </c>
    </row>
    <row r="45" spans="1:9" ht="18.600000000000001" hidden="1" customHeight="1" x14ac:dyDescent="0.25">
      <c r="A45" s="233">
        <f>+[1]ระบบการควบคุมฯ!A79</f>
        <v>1.6</v>
      </c>
      <c r="B45" s="48" t="str">
        <f>+[1]ระบบการควบคุมฯ!B79</f>
        <v>กิจกรรมการขับเคลื่อนการจัดการเรียนรู้สตีมศึกษา</v>
      </c>
      <c r="C45" s="49" t="str">
        <f>+[2]ระบบการควบคุมฯ!C51</f>
        <v>20004 6686176 00000</v>
      </c>
      <c r="D45" s="234">
        <f>+D46</f>
        <v>0</v>
      </c>
      <c r="E45" s="234">
        <f>+E46</f>
        <v>0</v>
      </c>
      <c r="F45" s="234">
        <f>+F46</f>
        <v>0</v>
      </c>
      <c r="G45" s="234">
        <f>+G46</f>
        <v>0</v>
      </c>
      <c r="H45" s="234">
        <f>+H46</f>
        <v>0</v>
      </c>
      <c r="I45" s="39"/>
    </row>
    <row r="46" spans="1:9" ht="18.600000000000001" hidden="1" customHeight="1" x14ac:dyDescent="0.25">
      <c r="A46" s="226"/>
      <c r="B46" s="252" t="str">
        <f>+[1]ระบบการควบคุมฯ!B80</f>
        <v>งบดำเนินงาน   69112xx</v>
      </c>
      <c r="C46" s="42" t="str">
        <f>+[1]ระบบการควบคุมฯ!C80</f>
        <v>20004 3320 3300 2000000</v>
      </c>
      <c r="D46" s="227">
        <f>SUM(D47:D51)</f>
        <v>0</v>
      </c>
      <c r="E46" s="227">
        <f>SUM(E47:E51)</f>
        <v>0</v>
      </c>
      <c r="F46" s="227">
        <f>SUM(F47:F51)</f>
        <v>0</v>
      </c>
      <c r="G46" s="227">
        <f>SUM(G47:G51)</f>
        <v>0</v>
      </c>
      <c r="H46" s="227">
        <f>SUM(H47:H51)</f>
        <v>0</v>
      </c>
      <c r="I46" s="227"/>
    </row>
    <row r="47" spans="1:9" ht="111.6" hidden="1" customHeight="1" x14ac:dyDescent="0.25">
      <c r="A47" s="230" t="str">
        <f>+[1]ระบบการควบคุมฯ!A81</f>
        <v>1.6.1</v>
      </c>
      <c r="B47" s="44" t="str">
        <f>+[1]ระบบการควบคุมฯ!B81</f>
        <v>ค่าใช้จ่ายในการเดินทางเข้าร่วมประชุมเชิงปฏิบัติการฝึกอบรมและพัฒนาศักยภาพครูผู้สอนในประเทศไทยในการจัดการเรียนรู้สตีมศึกษาที่ส่งเสริมและพัฒนาผู้เรียนตามความถนัดและความสนใจ ระหว่างวันที่ 15 – 18 พฤศจิกายน 2567  ณ โรงแรมรอแยล เบญจา กรุงเทพมหานคร</v>
      </c>
      <c r="C47" s="47" t="str">
        <f>+[1]ระบบการควบคุมฯ!C81</f>
        <v>ศธ 04002/ว5614 ลว.18 พย 67 โอนครั้งที่ 67</v>
      </c>
      <c r="D47" s="231">
        <f>+[1]ระบบการควบคุมฯ!F81</f>
        <v>0</v>
      </c>
      <c r="E47" s="231">
        <f>+[1]ระบบการควบคุมฯ!G81+[1]ระบบการควบคุมฯ!H81</f>
        <v>0</v>
      </c>
      <c r="F47" s="231">
        <f>+[1]ระบบการควบคุมฯ!I81+[1]ระบบการควบคุมฯ!J81</f>
        <v>0</v>
      </c>
      <c r="G47" s="231">
        <f>+[1]ระบบการควบคุมฯ!K81+[1]ระบบการควบคุมฯ!L81</f>
        <v>0</v>
      </c>
      <c r="H47" s="232">
        <f>+D47-E47-F47-G47</f>
        <v>0</v>
      </c>
      <c r="I47" s="236" t="s">
        <v>48</v>
      </c>
    </row>
    <row r="48" spans="1:9" ht="111.6" hidden="1" customHeight="1" x14ac:dyDescent="0.25">
      <c r="A48" s="230" t="str">
        <f>+[1]ระบบการควบคุมฯ!A82</f>
        <v>1.6.2</v>
      </c>
      <c r="B48" s="44" t="str">
        <f>+[1]ระบบการควบคุมฯ!B82</f>
        <v xml:space="preserve">ค่าใช้จ่ายในการเดินทางเข้าร่วมประชุมเชิงปฏิบัติการส่งเสริมและพัฒนาผู้เรียนตามพหุปัญญาด้วยกระบวนการเรียนรู้สตีมศึกษาสู่ทักษะการเรียนรู้ในศตวรรษที่ 21 ระหว่างวันที่ 6 – 8 สิงหาคม 2568  ณ โรงแรมรอแยล เบญจา กรุงเทพมหานคร  </v>
      </c>
      <c r="C48" s="47" t="str">
        <f>+[1]ระบบการควบคุมฯ!C82</f>
        <v>ศธ 04002/ว41875 ลว.1 ส.ค 68 โอนครั้งที่ 791</v>
      </c>
      <c r="D48" s="231">
        <f>+[1]ระบบการควบคุมฯ!F82</f>
        <v>0</v>
      </c>
      <c r="E48" s="231">
        <f>+[1]ระบบการควบคุมฯ!G82+[1]ระบบการควบคุมฯ!H82</f>
        <v>0</v>
      </c>
      <c r="F48" s="231">
        <f>+[1]ระบบการควบคุมฯ!I82+[1]ระบบการควบคุมฯ!J82</f>
        <v>0</v>
      </c>
      <c r="G48" s="231">
        <f>+[1]ระบบการควบคุมฯ!K82+[1]ระบบการควบคุมฯ!L82</f>
        <v>0</v>
      </c>
      <c r="H48" s="232">
        <f>+D48-E48-F48-G48</f>
        <v>0</v>
      </c>
      <c r="I48" s="63" t="s">
        <v>253</v>
      </c>
    </row>
    <row r="49" spans="1:9" ht="223.2" hidden="1" customHeight="1" x14ac:dyDescent="0.25">
      <c r="A49" s="230" t="str">
        <f>+[1]ระบบการควบคุมฯ!A84</f>
        <v>1.6.3</v>
      </c>
      <c r="B49" s="50"/>
      <c r="C49" s="47"/>
      <c r="D49" s="231"/>
      <c r="E49" s="231"/>
      <c r="F49" s="231"/>
      <c r="G49" s="232"/>
      <c r="H49" s="232">
        <f>+D49-E49-F49-G49</f>
        <v>0</v>
      </c>
      <c r="I49" s="236" t="s">
        <v>48</v>
      </c>
    </row>
    <row r="50" spans="1:9" ht="93" hidden="1" customHeight="1" x14ac:dyDescent="0.25">
      <c r="A50" s="230" t="str">
        <f>+[1]ระบบการควบคุมฯ!A84</f>
        <v>1.6.3</v>
      </c>
      <c r="B50" s="44"/>
      <c r="C50" s="47"/>
      <c r="D50" s="231">
        <f>+[1]ระบบการควบคุมฯ!D84</f>
        <v>0</v>
      </c>
      <c r="E50" s="231">
        <f>+[1]ระบบการควบคุมฯ!G84+[1]ระบบการควบคุมฯ!H84</f>
        <v>0</v>
      </c>
      <c r="F50" s="231">
        <f>+[1]ระบบการควบคุมฯ!I84+[1]ระบบการควบคุมฯ!J84</f>
        <v>0</v>
      </c>
      <c r="G50" s="231">
        <f>+[1]ระบบการควบคุมฯ!K84+[1]ระบบการควบคุมฯ!L84</f>
        <v>0</v>
      </c>
      <c r="H50" s="232">
        <f>+D50-E50-F50-G50</f>
        <v>0</v>
      </c>
      <c r="I50" s="238" t="s">
        <v>48</v>
      </c>
    </row>
    <row r="51" spans="1:9" ht="18.600000000000001" hidden="1" customHeight="1" x14ac:dyDescent="0.25">
      <c r="A51" s="230"/>
      <c r="B51" s="44"/>
      <c r="C51" s="47"/>
      <c r="D51" s="231">
        <f>+[2]ระบบการควบคุมฯ!F56</f>
        <v>0</v>
      </c>
      <c r="E51" s="231">
        <f>+[2]ระบบการควบคุมฯ!G56+[2]ระบบการควบคุมฯ!H56</f>
        <v>0</v>
      </c>
      <c r="F51" s="231">
        <f>+[2]ระบบการควบคุมฯ!I56+[2]ระบบการควบคุมฯ!J56</f>
        <v>0</v>
      </c>
      <c r="G51" s="232">
        <f>+[2]ระบบการควบคุมฯ!K56+[2]ระบบการควบคุมฯ!L56</f>
        <v>0</v>
      </c>
      <c r="H51" s="232">
        <f>+D51-E51-F51-G51</f>
        <v>0</v>
      </c>
      <c r="I51" s="239"/>
    </row>
    <row r="52" spans="1:9" ht="18.600000000000001" hidden="1" customHeight="1" x14ac:dyDescent="0.25">
      <c r="A52" s="233"/>
      <c r="B52" s="240"/>
      <c r="C52" s="241"/>
      <c r="D52" s="234"/>
      <c r="E52" s="234"/>
      <c r="F52" s="234"/>
      <c r="G52" s="234"/>
      <c r="H52" s="234"/>
      <c r="I52" s="242"/>
    </row>
    <row r="53" spans="1:9" ht="18.600000000000001" hidden="1" customHeight="1" x14ac:dyDescent="0.25">
      <c r="A53" s="243">
        <f>+[2]ระบบการควบคุมฯ!A58</f>
        <v>0</v>
      </c>
      <c r="B53" s="55" t="str">
        <f>+[2]ระบบการควบคุมฯ!B58</f>
        <v>งบรายจ่ายอื่น   6611500</v>
      </c>
      <c r="C53" s="244" t="str">
        <f>+[2]ระบบการควบคุมฯ!C58</f>
        <v>20004 31003100 5000003</v>
      </c>
      <c r="D53" s="227">
        <f>+D54</f>
        <v>0</v>
      </c>
      <c r="E53" s="227">
        <f t="shared" ref="E53:H56" si="6">+E54</f>
        <v>0</v>
      </c>
      <c r="F53" s="227">
        <f t="shared" si="6"/>
        <v>0</v>
      </c>
      <c r="G53" s="227">
        <f t="shared" si="6"/>
        <v>0</v>
      </c>
      <c r="H53" s="227">
        <f t="shared" si="6"/>
        <v>0</v>
      </c>
      <c r="I53" s="245"/>
    </row>
    <row r="54" spans="1:9" ht="18.600000000000001" hidden="1" customHeight="1" x14ac:dyDescent="0.25">
      <c r="A54" s="230"/>
      <c r="B54" s="50"/>
      <c r="C54" s="47"/>
      <c r="D54" s="231"/>
      <c r="E54" s="231"/>
      <c r="F54" s="231"/>
      <c r="G54" s="232"/>
      <c r="H54" s="232"/>
      <c r="I54" s="236"/>
    </row>
    <row r="55" spans="1:9" ht="55.8" hidden="1" customHeight="1" x14ac:dyDescent="0.25">
      <c r="A55" s="233">
        <f>+[1]ระบบการควบคุมฯ!A86</f>
        <v>1.7</v>
      </c>
      <c r="B55" s="51" t="str">
        <f>+[1]ระบบการควบคุมฯ!B86</f>
        <v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v>
      </c>
      <c r="C55" s="49" t="str">
        <f>+[1]ระบบการควบคุมฯ!C86</f>
        <v>20004 68 00156 00000</v>
      </c>
      <c r="D55" s="234">
        <f>+D56</f>
        <v>0</v>
      </c>
      <c r="E55" s="234">
        <f t="shared" si="6"/>
        <v>0</v>
      </c>
      <c r="F55" s="234">
        <f t="shared" si="6"/>
        <v>0</v>
      </c>
      <c r="G55" s="234">
        <f t="shared" si="6"/>
        <v>0</v>
      </c>
      <c r="H55" s="234">
        <f t="shared" si="6"/>
        <v>0</v>
      </c>
      <c r="I55" s="242"/>
    </row>
    <row r="56" spans="1:9" ht="18.600000000000001" hidden="1" customHeight="1" x14ac:dyDescent="0.25">
      <c r="A56" s="243"/>
      <c r="B56" s="55" t="str">
        <f>+[1]ระบบการควบคุมฯ!B87</f>
        <v>งบรายจ่ายอื่น   6911500</v>
      </c>
      <c r="C56" s="244" t="str">
        <f>+[1]ระบบการควบคุมฯ!C87</f>
        <v>20004 31003170 5000012</v>
      </c>
      <c r="D56" s="227">
        <f>+D57</f>
        <v>0</v>
      </c>
      <c r="E56" s="227">
        <f t="shared" si="6"/>
        <v>0</v>
      </c>
      <c r="F56" s="227">
        <f t="shared" si="6"/>
        <v>0</v>
      </c>
      <c r="G56" s="227">
        <f t="shared" si="6"/>
        <v>0</v>
      </c>
      <c r="H56" s="227">
        <f t="shared" si="6"/>
        <v>0</v>
      </c>
      <c r="I56" s="245"/>
    </row>
    <row r="57" spans="1:9" ht="186" hidden="1" customHeight="1" x14ac:dyDescent="0.25">
      <c r="A57" s="230" t="str">
        <f>+[1]ระบบการควบคุมฯ!A88</f>
        <v>1.6.1</v>
      </c>
      <c r="B57" s="50">
        <f>+[1]ระบบการควบคุมฯ!B88</f>
        <v>0</v>
      </c>
      <c r="C57" s="47">
        <f>+[1]ระบบการควบคุมฯ!C88</f>
        <v>0</v>
      </c>
      <c r="D57" s="231">
        <f>+[1]ระบบการควบคุมฯ!F88</f>
        <v>0</v>
      </c>
      <c r="E57" s="231">
        <f>+[1]ระบบการควบคุมฯ!G88+[1]ระบบการควบคุมฯ!H88</f>
        <v>0</v>
      </c>
      <c r="F57" s="231">
        <f>+[1]ระบบการควบคุมฯ!I88+[1]ระบบการควบคุมฯ!J88</f>
        <v>0</v>
      </c>
      <c r="G57" s="232">
        <f>+[1]ระบบการควบคุมฯ!K88+[1]ระบบการควบคุมฯ!L88</f>
        <v>0</v>
      </c>
      <c r="H57" s="232">
        <f>+D57-E57-F57-G57</f>
        <v>0</v>
      </c>
      <c r="I57" s="236" t="s">
        <v>48</v>
      </c>
    </row>
    <row r="58" spans="1:9" ht="55.8" hidden="1" customHeight="1" x14ac:dyDescent="0.25">
      <c r="A58" s="1100">
        <f>+[1]ระบบการควบคุมฯ!A90</f>
        <v>2</v>
      </c>
      <c r="B58" s="912" t="str">
        <f>+[1]ระบบการควบคุมฯ!B90</f>
        <v>โครงการพัฒนาสมรรถนะครูและบุคลากรทางการศึกษาเพื่อความเป็นเลิศ</v>
      </c>
      <c r="C58" s="915" t="str">
        <f>+[1]ระบบการควบคุมฯ!C90</f>
        <v>20004 3320 4700</v>
      </c>
      <c r="D58" s="913">
        <f>+D59</f>
        <v>5000</v>
      </c>
      <c r="E58" s="913">
        <f t="shared" ref="E58:H58" si="7">+E59</f>
        <v>0</v>
      </c>
      <c r="F58" s="913">
        <f t="shared" si="7"/>
        <v>0</v>
      </c>
      <c r="G58" s="913">
        <f t="shared" si="7"/>
        <v>0</v>
      </c>
      <c r="H58" s="913">
        <f t="shared" si="7"/>
        <v>5000</v>
      </c>
      <c r="I58" s="913">
        <f>+I60</f>
        <v>0</v>
      </c>
    </row>
    <row r="59" spans="1:9" ht="37.200000000000003" hidden="1" customHeight="1" x14ac:dyDescent="0.25">
      <c r="A59" s="226"/>
      <c r="B59" s="252" t="str">
        <f>+[1]ระบบการควบคุมฯ!B91</f>
        <v>งบดำเนินงาน   69112xx</v>
      </c>
      <c r="C59" s="41" t="str">
        <f>+[1]ระบบการควบคุมฯ!C91</f>
        <v>20004 3320 4700 2000000</v>
      </c>
      <c r="D59" s="227">
        <f>+D61+D65+D68+D71</f>
        <v>5000</v>
      </c>
      <c r="E59" s="227">
        <f t="shared" ref="E59:H59" si="8">+E61+E65+E68+E71</f>
        <v>0</v>
      </c>
      <c r="F59" s="227">
        <f t="shared" si="8"/>
        <v>0</v>
      </c>
      <c r="G59" s="227">
        <f t="shared" si="8"/>
        <v>0</v>
      </c>
      <c r="H59" s="227">
        <f t="shared" si="8"/>
        <v>5000</v>
      </c>
      <c r="I59" s="227">
        <f t="shared" ref="I59:I61" si="9">SUM(I60)</f>
        <v>0</v>
      </c>
    </row>
    <row r="60" spans="1:9" ht="18.600000000000001" hidden="1" customHeight="1" x14ac:dyDescent="0.25">
      <c r="A60" s="233">
        <f>+[4]ระบบการควบคุมฯ!A40</f>
        <v>2.1</v>
      </c>
      <c r="B60" s="246" t="str">
        <f>+[1]ระบบการควบคุมฯ!B92</f>
        <v xml:space="preserve">กิจกรรมพัฒนาสมรรถนะครูและบุคลากรทางการศึกษาเพื่อความเป็นเลิศ </v>
      </c>
      <c r="C60" s="54" t="str">
        <f>+[1]ระบบการควบคุมฯ!C92</f>
        <v>20004 69 00140 00000</v>
      </c>
      <c r="D60" s="234">
        <f>+D61</f>
        <v>0</v>
      </c>
      <c r="E60" s="234">
        <f t="shared" ref="E60:I60" si="10">+E61</f>
        <v>0</v>
      </c>
      <c r="F60" s="234">
        <f t="shared" si="10"/>
        <v>0</v>
      </c>
      <c r="G60" s="234">
        <f t="shared" si="10"/>
        <v>0</v>
      </c>
      <c r="H60" s="234">
        <f t="shared" si="10"/>
        <v>0</v>
      </c>
      <c r="I60" s="234">
        <f t="shared" si="10"/>
        <v>0</v>
      </c>
    </row>
    <row r="61" spans="1:9" ht="130.19999999999999" hidden="1" customHeight="1" x14ac:dyDescent="0.25">
      <c r="A61" s="226"/>
      <c r="B61" s="252" t="str">
        <f>+[1]ระบบการควบคุมฯ!B93</f>
        <v>งบดำเนินงาน   69112xx</v>
      </c>
      <c r="C61" s="41" t="str">
        <f>+[1]ระบบการควบคุมฯ!C93</f>
        <v>20004 31320 4700 2000000</v>
      </c>
      <c r="D61" s="227">
        <f>SUM(D62:D63)</f>
        <v>0</v>
      </c>
      <c r="E61" s="227">
        <f t="shared" ref="E61:H61" si="11">SUM(E62:E63)</f>
        <v>0</v>
      </c>
      <c r="F61" s="227">
        <f t="shared" si="11"/>
        <v>0</v>
      </c>
      <c r="G61" s="227">
        <f t="shared" si="11"/>
        <v>0</v>
      </c>
      <c r="H61" s="227">
        <f t="shared" si="11"/>
        <v>0</v>
      </c>
      <c r="I61" s="227">
        <f t="shared" si="9"/>
        <v>0</v>
      </c>
    </row>
    <row r="62" spans="1:9" ht="93" hidden="1" customHeight="1" x14ac:dyDescent="0.25">
      <c r="A62" s="230" t="str">
        <f>+[1]ระบบการควบคุมฯ!A94</f>
        <v>2.1.1</v>
      </c>
      <c r="B62" s="44" t="str">
        <f>+[1]ระบบการควบคุมฯ!B94</f>
        <v xml:space="preserve">ค่าใช้จ่ายในการเดินทางเข้าร่วมโครงการพัฒนาศึกษานิเทศก์ ประจำปีงบประมาณ พ.ศ. 2568 (รุ่นที่ 2) ระยะระหว่างการพัฒนา(On – site Training) ระหว่างวันที่ 2-6 มีนาคม 2568 ณ โรงแรมอิงธาร รีสอร์ท จังหวัดนครนายก      </v>
      </c>
      <c r="C62" s="44" t="str">
        <f>+[1]ระบบการควบคุมฯ!C94</f>
        <v>ศธ 04002/ว967 ลว.12 มี.ค. 68 ครั้งที่ 328</v>
      </c>
      <c r="D62" s="231">
        <f>+[1]ระบบการควบคุมฯ!F94</f>
        <v>0</v>
      </c>
      <c r="E62" s="231">
        <f>+[1]ระบบการควบคุมฯ!G94+[1]ระบบการควบคุมฯ!H94</f>
        <v>0</v>
      </c>
      <c r="F62" s="231"/>
      <c r="G62" s="239">
        <f>+[1]ระบบการควบคุมฯ!K94+[1]ระบบการควบคุมฯ!L94</f>
        <v>0</v>
      </c>
      <c r="H62" s="239">
        <f>+D62-E62-F62-G62</f>
        <v>0</v>
      </c>
      <c r="I62" s="916" t="s">
        <v>44</v>
      </c>
    </row>
    <row r="63" spans="1:9" ht="18.600000000000001" hidden="1" customHeight="1" x14ac:dyDescent="0.25">
      <c r="A63" s="230" t="str">
        <f>+[1]ระบบการควบคุมฯ!A95</f>
        <v>2.1.1.1</v>
      </c>
      <c r="B63" s="44" t="str">
        <f>+[1]ระบบการควบคุมฯ!B95</f>
        <v xml:space="preserve">ค่าใช้จ่ายในการเดินทางเข้าร่วมโครงการพัฒนาศึกษานิเทศก์ ประจำปีงบประมาณ พ.ศ. 2568 (รุ่นที่ 3) ระยะระหว่างการพัฒนา(On – site Training) ระหว่างวันที่ 26 ก.ค. - 2 ส.ค. 68 ณ โรงแรมอิงธาร รีสอร์ท จังหวัดนครนายก      </v>
      </c>
      <c r="C63" s="44" t="str">
        <f>+[1]ระบบการควบคุมฯ!C95</f>
        <v>ศธ 04002/ว40628 ลว.17 ก.ค. 68 ครั้งที่ 711</v>
      </c>
      <c r="D63" s="231">
        <f>+[1]ระบบการควบคุมฯ!F95</f>
        <v>0</v>
      </c>
      <c r="E63" s="231">
        <f>+[1]ระบบการควบคุมฯ!G95+[1]ระบบการควบคุมฯ!H95</f>
        <v>0</v>
      </c>
      <c r="F63" s="231"/>
      <c r="G63" s="239">
        <f>+[1]ระบบการควบคุมฯ!K95+[1]ระบบการควบคุมฯ!L95</f>
        <v>0</v>
      </c>
      <c r="H63" s="239">
        <f>+D63-E63-F63-G63</f>
        <v>0</v>
      </c>
      <c r="I63" s="981" t="s">
        <v>48</v>
      </c>
    </row>
    <row r="64" spans="1:9" ht="93" hidden="1" customHeight="1" x14ac:dyDescent="0.25">
      <c r="A64" s="233">
        <f>+[2]ระบบการควบคุมฯ!A65</f>
        <v>2.2000000000000002</v>
      </c>
      <c r="B64" s="48" t="str">
        <f>+[2]ระบบการควบคุมฯ!B65</f>
        <v xml:space="preserve">กิจกรรมการพัฒนาครูและบุคลากรทางการศึกษา           </v>
      </c>
      <c r="C64" s="48" t="str">
        <f>+[2]ระบบการควบคุมฯ!C65</f>
        <v>20004 66 00091 00000</v>
      </c>
      <c r="D64" s="234">
        <f>+D65</f>
        <v>0</v>
      </c>
      <c r="E64" s="234">
        <f t="shared" ref="E64:H71" si="12">+E65</f>
        <v>0</v>
      </c>
      <c r="F64" s="234">
        <f t="shared" si="12"/>
        <v>0</v>
      </c>
      <c r="G64" s="234">
        <f t="shared" si="12"/>
        <v>0</v>
      </c>
      <c r="H64" s="234">
        <f t="shared" si="12"/>
        <v>0</v>
      </c>
      <c r="I64" s="242"/>
    </row>
    <row r="65" spans="1:9" ht="74.400000000000006" hidden="1" customHeight="1" x14ac:dyDescent="0.25">
      <c r="A65" s="243" t="s">
        <v>45</v>
      </c>
      <c r="B65" s="247" t="str">
        <f>+[1]ระบบการควบคุมฯ!B97</f>
        <v>งบดำเนินงาน   69112xx</v>
      </c>
      <c r="C65" s="55" t="str">
        <f>+[2]ระบบการควบคุมฯ!C66</f>
        <v>20004 32004500 2000000</v>
      </c>
      <c r="D65" s="227">
        <f>+D66</f>
        <v>0</v>
      </c>
      <c r="E65" s="227">
        <f t="shared" si="12"/>
        <v>0</v>
      </c>
      <c r="F65" s="227">
        <f t="shared" si="12"/>
        <v>0</v>
      </c>
      <c r="G65" s="227">
        <f t="shared" si="12"/>
        <v>0</v>
      </c>
      <c r="H65" s="245">
        <f>+D65-E65-F65-G65</f>
        <v>0</v>
      </c>
      <c r="I65" s="245"/>
    </row>
    <row r="66" spans="1:9" ht="18.600000000000001" hidden="1" customHeight="1" x14ac:dyDescent="0.25">
      <c r="A66" s="230" t="s">
        <v>45</v>
      </c>
      <c r="B66" s="44" t="str">
        <f>+[2]ระบบการควบคุมฯ!B67</f>
        <v>ค่าใช้จ่ายในการขยายผลการพัฒนาครูและบุคลากรทางการศึกษาด้วยกระบวนการ  การจัดการเรียนรู้</v>
      </c>
      <c r="C66" s="44" t="str">
        <f>+[2]ระบบการควบคุมฯ!C67</f>
        <v>ศธ 04002/ว2595 ลว.7 ก.ค.65 โอนครั้งที่ 604</v>
      </c>
      <c r="D66" s="231">
        <f>+[2]ระบบการควบคุมฯ!F67</f>
        <v>0</v>
      </c>
      <c r="E66" s="231">
        <f>+[2]ระบบการควบคุมฯ!G67+[2]ระบบการควบคุมฯ!H67</f>
        <v>0</v>
      </c>
      <c r="F66" s="231">
        <f>+[2]ระบบการควบคุมฯ!I67+[2]ระบบการควบคุมฯ!J67</f>
        <v>0</v>
      </c>
      <c r="G66" s="239">
        <f>+[2]ระบบการควบคุมฯ!K67+[2]ระบบการควบคุมฯ!L67</f>
        <v>0</v>
      </c>
      <c r="H66" s="239">
        <f>+D66-E66-F66-G66</f>
        <v>0</v>
      </c>
      <c r="I66" s="236" t="s">
        <v>48</v>
      </c>
    </row>
    <row r="67" spans="1:9" ht="111.6" hidden="1" customHeight="1" x14ac:dyDescent="0.25">
      <c r="A67" s="233">
        <f>+[1]ระบบการควบคุมฯ!A99</f>
        <v>2.2999999999999998</v>
      </c>
      <c r="B67" s="48" t="str">
        <f>+[1]ระบบการควบคุมฯ!B99</f>
        <v>กิจกรรมยกระดับสมรรถนะทางด้านภาษาอังกฤษ</v>
      </c>
      <c r="C67" s="48" t="str">
        <f>+[1]ระบบการควบคุมฯ!C99</f>
        <v>20004 68 00142 00000</v>
      </c>
      <c r="D67" s="234">
        <f>+D68</f>
        <v>0</v>
      </c>
      <c r="E67" s="234">
        <f t="shared" si="12"/>
        <v>0</v>
      </c>
      <c r="F67" s="234">
        <f t="shared" si="12"/>
        <v>0</v>
      </c>
      <c r="G67" s="234">
        <f t="shared" si="12"/>
        <v>0</v>
      </c>
      <c r="H67" s="234">
        <f t="shared" si="12"/>
        <v>0</v>
      </c>
      <c r="I67" s="242"/>
    </row>
    <row r="68" spans="1:9" ht="74.400000000000006" hidden="1" customHeight="1" x14ac:dyDescent="0.25">
      <c r="A68" s="243"/>
      <c r="B68" s="247" t="str">
        <f>+[1]ระบบการควบคุมฯ!B100</f>
        <v>งบดำเนินงาน   69112xx</v>
      </c>
      <c r="C68" s="56" t="str">
        <f>+[1]ระบบการควบคุมฯ!C100</f>
        <v>20004 3320 4700 2000000</v>
      </c>
      <c r="D68" s="227">
        <f>+D69</f>
        <v>0</v>
      </c>
      <c r="E68" s="227">
        <f t="shared" si="12"/>
        <v>0</v>
      </c>
      <c r="F68" s="227">
        <f t="shared" si="12"/>
        <v>0</v>
      </c>
      <c r="G68" s="227">
        <f t="shared" si="12"/>
        <v>0</v>
      </c>
      <c r="H68" s="245">
        <f>+D68-E68-F68-G68</f>
        <v>0</v>
      </c>
      <c r="I68" s="245"/>
    </row>
    <row r="69" spans="1:9" ht="37.200000000000003" hidden="1" customHeight="1" x14ac:dyDescent="0.25">
      <c r="A69" s="230" t="str">
        <f>+[1]ระบบการควบคุมฯ!A101</f>
        <v>2.3.1</v>
      </c>
      <c r="B69" s="44" t="str">
        <f>+[1]ระบบการควบคุมฯ!B101</f>
        <v xml:space="preserve">ค่าใช้จ่ายในการเดินทางเข้าร่วมโครงการพัฒนาผู้อำนวยการกลุ่มพัฒนาครูและบุคลากรทางการศึกษา  ระหว่างวันที่ 4 - 6 มิถุนายน 2568 ณ โรงแรมริเวอร์ไซด์ กรุงเทพมหานคร      </v>
      </c>
      <c r="C69" s="45" t="str">
        <f>+[1]ระบบการควบคุมฯ!C101</f>
        <v>ศธ 04002/ว2600 ลว.12 มิ.ย. 68 ครั้งที่ 582</v>
      </c>
      <c r="D69" s="231">
        <f>+[1]ระบบการควบคุมฯ!F101</f>
        <v>0</v>
      </c>
      <c r="E69" s="231">
        <f>+[1]ระบบการควบคุมฯ!G101+[1]ระบบการควบคุมฯ!H101</f>
        <v>0</v>
      </c>
      <c r="F69" s="231"/>
      <c r="G69" s="239">
        <f>+[1]ระบบการควบคุมฯ!K101+[1]ระบบการควบคุมฯ!L101</f>
        <v>0</v>
      </c>
      <c r="H69" s="239">
        <f>+D69-E69-F69-G69</f>
        <v>0</v>
      </c>
      <c r="I69" s="282" t="s">
        <v>232</v>
      </c>
    </row>
    <row r="70" spans="1:9" ht="148.80000000000001" hidden="1" customHeight="1" x14ac:dyDescent="0.25">
      <c r="A70" s="233">
        <f>+[1]ระบบการควบคุมฯ!A103</f>
        <v>2.4</v>
      </c>
      <c r="B70" s="48" t="str">
        <f>+[1]ระบบการควบคุมฯ!B103</f>
        <v xml:space="preserve">กิจกรรมพัฒนาครูเพื่อการจัดการเรียนรู้สู่ฐานสมรรถนะ  </v>
      </c>
      <c r="C70" s="48" t="str">
        <f>+[1]ระบบการควบคุมฯ!C103</f>
        <v>20004 69 00140 00000</v>
      </c>
      <c r="D70" s="234">
        <f>+D71</f>
        <v>5000</v>
      </c>
      <c r="E70" s="234">
        <f t="shared" si="12"/>
        <v>0</v>
      </c>
      <c r="F70" s="234">
        <f t="shared" si="12"/>
        <v>0</v>
      </c>
      <c r="G70" s="234">
        <f t="shared" si="12"/>
        <v>0</v>
      </c>
      <c r="H70" s="234">
        <f t="shared" si="12"/>
        <v>5000</v>
      </c>
      <c r="I70" s="242"/>
    </row>
    <row r="71" spans="1:9" ht="18.600000000000001" hidden="1" customHeight="1" x14ac:dyDescent="0.25">
      <c r="A71" s="243">
        <f>+[1]ระบบการควบคุมฯ!A104</f>
        <v>0</v>
      </c>
      <c r="B71" s="55" t="str">
        <f>+[1]ระบบการควบคุมฯ!B104</f>
        <v>งบดำเนินงาน   69112xx</v>
      </c>
      <c r="C71" s="55" t="str">
        <f>+[1]ระบบการควบคุมฯ!C104</f>
        <v>20004 3320 4700 2000000</v>
      </c>
      <c r="D71" s="227">
        <f>+D72</f>
        <v>5000</v>
      </c>
      <c r="E71" s="227">
        <f t="shared" si="12"/>
        <v>0</v>
      </c>
      <c r="F71" s="227">
        <f t="shared" si="12"/>
        <v>0</v>
      </c>
      <c r="G71" s="227">
        <f t="shared" si="12"/>
        <v>0</v>
      </c>
      <c r="H71" s="245">
        <f>+D71-E71-F71-G71</f>
        <v>5000</v>
      </c>
      <c r="I71" s="245"/>
    </row>
    <row r="72" spans="1:9" ht="18.600000000000001" hidden="1" customHeight="1" x14ac:dyDescent="0.25">
      <c r="A72" s="230" t="str">
        <f>+[1]ระบบการควบคุมฯ!A105</f>
        <v>2.4.1</v>
      </c>
      <c r="B72" s="253" t="str">
        <f>+[1]ระบบการควบคุมฯ!B105</f>
        <v xml:space="preserve">ค่าใช้จ่ายในการเดินทางไปราชการของวิทยากรพี่เลี้ยง พัฒนาข้าราชการครูและบุคลากรทางการศึกษาก่อนแต่งตั้งให้ดำรงตำแหน่งผู้บริหารสถานศึกษา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ระยะที่ 2 และระยะที่ 3       ระหว่างวันที่ 9 – 15 พฤศจิกายน 2568 ณ โรงแรมเอวาน่า กรุงเทพ โฮเทล แอนด์ คอนเวนชั่น เซ็นเตอร์ กรุงเทพมหานคร และโรงแรมอิงธาร รีสอร์ท จังหวัดนครนายก   </v>
      </c>
      <c r="C72" s="248" t="str">
        <f>+[1]ระบบการควบคุมฯ!C105</f>
        <v>ศธ 04002/ว49618 ลว. 27 พ.ย. 68 โอนครั้งที่ 114</v>
      </c>
      <c r="D72" s="231">
        <f>+[1]ระบบการควบคุมฯ!F104</f>
        <v>5000</v>
      </c>
      <c r="E72" s="231">
        <f>+[1]ระบบการควบคุมฯ!G104+[1]ระบบการควบคุมฯ!H104</f>
        <v>0</v>
      </c>
      <c r="F72" s="231"/>
      <c r="G72" s="239">
        <f>+[1]ระบบการควบคุมฯ!K104+[1]ระบบการควบคุมฯ!L104</f>
        <v>0</v>
      </c>
      <c r="H72" s="239">
        <f>+D72-E72-F72-G72</f>
        <v>5000</v>
      </c>
      <c r="I72" s="236" t="s">
        <v>48</v>
      </c>
    </row>
    <row r="73" spans="1:9" ht="18.600000000000001" hidden="1" x14ac:dyDescent="0.25">
      <c r="A73" s="230"/>
      <c r="B73" s="44"/>
      <c r="C73" s="57"/>
      <c r="D73" s="231"/>
      <c r="E73" s="231"/>
      <c r="F73" s="231"/>
      <c r="G73" s="239"/>
      <c r="H73" s="239"/>
      <c r="I73" s="239"/>
    </row>
    <row r="74" spans="1:9" ht="37.200000000000003" hidden="1" customHeight="1" x14ac:dyDescent="0.25">
      <c r="A74" s="1098">
        <f>+[1]ระบบการควบคุมฯ!A109</f>
        <v>3</v>
      </c>
      <c r="B74" s="222" t="str">
        <f>+[2]ระบบการควบคุมฯ!B71</f>
        <v>โครงการขับเคลื่อนการพัฒนาการศึกษาที่ยั่งยืน</v>
      </c>
      <c r="C74" s="52" t="str">
        <f>+[1]ระบบการควบคุมฯ!C109</f>
        <v xml:space="preserve">20004 3300630 </v>
      </c>
      <c r="D74" s="223">
        <f>+D75+D80+D84+D92+D95+D100+D107+D113+D121+D135+D153</f>
        <v>8057000</v>
      </c>
      <c r="E74" s="223">
        <f t="shared" ref="E74:H74" si="13">+E75+E80+E84+E92+E95+E100+E107+E113+E121+E135+E153</f>
        <v>0</v>
      </c>
      <c r="F74" s="223">
        <f t="shared" si="13"/>
        <v>0</v>
      </c>
      <c r="G74" s="223">
        <f t="shared" si="13"/>
        <v>1855548.38</v>
      </c>
      <c r="H74" s="223">
        <f t="shared" si="13"/>
        <v>6201451.6200000001</v>
      </c>
      <c r="I74" s="223"/>
    </row>
    <row r="75" spans="1:9" ht="148.80000000000001" hidden="1" customHeight="1" x14ac:dyDescent="0.25">
      <c r="A75" s="233">
        <f>+[1]ระบบการควบคุมฯ!A115</f>
        <v>3.1</v>
      </c>
      <c r="B75" s="39" t="str">
        <f>+[1]ระบบการควบคุมฯ!B115</f>
        <v xml:space="preserve">กิจกรรมสานความร่วมมือภาคีเครือข่ายด้านการจัดการศึกษา </v>
      </c>
      <c r="C75" s="40" t="str">
        <f>+[1]ระบบการควบคุมฯ!C115</f>
        <v>20004 69 00078 00000</v>
      </c>
      <c r="D75" s="234">
        <f t="shared" ref="D75:I75" si="14">+D76</f>
        <v>0</v>
      </c>
      <c r="E75" s="234">
        <f t="shared" si="14"/>
        <v>0</v>
      </c>
      <c r="F75" s="234">
        <f t="shared" si="14"/>
        <v>0</v>
      </c>
      <c r="G75" s="234">
        <f t="shared" si="14"/>
        <v>0</v>
      </c>
      <c r="H75" s="234">
        <f t="shared" si="14"/>
        <v>0</v>
      </c>
      <c r="I75" s="234">
        <f t="shared" si="14"/>
        <v>0</v>
      </c>
    </row>
    <row r="76" spans="1:9" ht="130.19999999999999" hidden="1" customHeight="1" x14ac:dyDescent="0.25">
      <c r="A76" s="226">
        <f>+[1]ระบบการควบคุมฯ!A116</f>
        <v>1</v>
      </c>
      <c r="B76" s="249" t="str">
        <f>+[1]ระบบการควบคุมฯ!B116</f>
        <v>งบรายจ่ายอื่น   6911500</v>
      </c>
      <c r="C76" s="42"/>
      <c r="D76" s="227">
        <f>SUM(D77:D79)</f>
        <v>0</v>
      </c>
      <c r="E76" s="227">
        <f t="shared" ref="E76:H76" si="15">SUM(E77:E79)</f>
        <v>0</v>
      </c>
      <c r="F76" s="227">
        <f t="shared" si="15"/>
        <v>0</v>
      </c>
      <c r="G76" s="227">
        <f t="shared" si="15"/>
        <v>0</v>
      </c>
      <c r="H76" s="227">
        <f t="shared" si="15"/>
        <v>0</v>
      </c>
      <c r="I76" s="227">
        <f>SUM(I77)</f>
        <v>0</v>
      </c>
    </row>
    <row r="77" spans="1:9" ht="148.80000000000001" hidden="1" customHeight="1" x14ac:dyDescent="0.25">
      <c r="A77" s="230" t="str">
        <f>+[1]ระบบการควบคุมฯ!A118</f>
        <v>3.1.1.1</v>
      </c>
      <c r="B77" s="44" t="str">
        <f>+[1]ระบบการควบคุมฯ!B118</f>
        <v xml:space="preserve">ค่าใช้จ่ายในการเดินทางเข้าร่วมการอบรมเชิงปฏิบัติการส่งเสริมและพัฒนาการจัดการเรียนรู้เพื่อสิ่งแวดล้อมที่ยั่งยืน ตามหลักเศรษฐกิจหมุนเวียน รุ่นที่ 1 ระหว่างวันที่ 24 – 28 เมษายน 2566 ณ โรงแรมเดอะ ลอฟท์ รีสอร์ท กรุงเทพมหานคร </v>
      </c>
      <c r="C77" s="47" t="str">
        <f>+[1]ระบบการควบคุมฯ!C118</f>
        <v>ศธ 04002/ว1915 ลว.  11 พค 66 โอนครั้งที่ 515</v>
      </c>
      <c r="D77" s="231">
        <f>+[1]ระบบการควบคุมฯ!F118</f>
        <v>0</v>
      </c>
      <c r="E77" s="231">
        <f>+[1]ระบบการควบคุมฯ!G118+[1]ระบบการควบคุมฯ!H118</f>
        <v>0</v>
      </c>
      <c r="F77" s="231">
        <f>+[1]ระบบการควบคุมฯ!I118+[1]ระบบการควบคุมฯ!J118</f>
        <v>0</v>
      </c>
      <c r="G77" s="239">
        <f>+[1]ระบบการควบคุมฯ!K118+[1]ระบบการควบคุมฯ!L118</f>
        <v>0</v>
      </c>
      <c r="H77" s="239">
        <f>+D77-E77-F77-G77</f>
        <v>0</v>
      </c>
      <c r="I77" s="236" t="s">
        <v>78</v>
      </c>
    </row>
    <row r="78" spans="1:9" ht="111.6" hidden="1" customHeight="1" x14ac:dyDescent="0.25">
      <c r="A78" s="230" t="str">
        <f>+[1]ระบบการควบคุมฯ!A119</f>
        <v>3.1.1</v>
      </c>
      <c r="B78" s="44" t="str">
        <f>+[1]ระบบการควบคุมฯ!B119</f>
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</c>
      <c r="C78" s="47" t="str">
        <f>+[1]ระบบการควบคุมฯ!C119</f>
        <v xml:space="preserve">ศธ 04002/ว5680 ลว.  27 ธค  66 โอนครั้งที่ 110 </v>
      </c>
      <c r="D78" s="231"/>
      <c r="E78" s="231"/>
      <c r="F78" s="231"/>
      <c r="G78" s="231"/>
      <c r="H78" s="239">
        <f>+D78-E78-F78-G78</f>
        <v>0</v>
      </c>
      <c r="I78" s="236"/>
    </row>
    <row r="79" spans="1:9" ht="55.8" hidden="1" customHeight="1" x14ac:dyDescent="0.25">
      <c r="A79" s="230" t="str">
        <f>+[1]ระบบการควบคุมฯ!A120</f>
        <v>3.1.2</v>
      </c>
      <c r="B79" s="44" t="str">
        <f>+[1]ระบบการควบคุมฯ!B120</f>
        <v xml:space="preserve">ค่าใช้จ่ายในการจัดอบรมหลักสูตรผู้นำด้านเทคโนโลยี  เพื่อการศึกษา (ICT Talent) ภาครัฐ รุ่นที่ 5 ระหว่างวันที่ 30 – 31 สิงหาคม 2567  ณ สถานีโทรทัศน์การศึกษาขั้นพื้นฐาน OBEC Channel อาคาร สพฐ. 1 </v>
      </c>
      <c r="C79" s="47" t="str">
        <f>+[1]ระบบการควบคุมฯ!C120</f>
        <v>ศธ 04002/ว3488 ลว.  9 สค 67 โอนครั้งที่ 297</v>
      </c>
      <c r="D79" s="231"/>
      <c r="E79" s="231"/>
      <c r="F79" s="231"/>
      <c r="G79" s="231"/>
      <c r="H79" s="239">
        <f>+D79-E79-F79-G79</f>
        <v>0</v>
      </c>
      <c r="I79" s="236" t="s">
        <v>128</v>
      </c>
    </row>
    <row r="80" spans="1:9" ht="111.6" hidden="1" customHeight="1" x14ac:dyDescent="0.25">
      <c r="A80" s="233">
        <f>+[1]ระบบการควบคุมฯ!A121</f>
        <v>3.2</v>
      </c>
      <c r="B80" s="39" t="str">
        <f>+[1]ระบบการควบคุมฯ!B121</f>
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</c>
      <c r="C80" s="40" t="str">
        <f>+[1]ระบบการควบคุมฯ!C121</f>
        <v>20004 69 00085 00000</v>
      </c>
      <c r="D80" s="234">
        <f t="shared" ref="D80:I80" si="16">+D81</f>
        <v>0</v>
      </c>
      <c r="E80" s="234">
        <f t="shared" si="16"/>
        <v>0</v>
      </c>
      <c r="F80" s="234">
        <f t="shared" si="16"/>
        <v>0</v>
      </c>
      <c r="G80" s="234">
        <f t="shared" si="16"/>
        <v>0</v>
      </c>
      <c r="H80" s="234">
        <f t="shared" si="16"/>
        <v>0</v>
      </c>
      <c r="I80" s="234">
        <f t="shared" si="16"/>
        <v>0</v>
      </c>
    </row>
    <row r="81" spans="1:9" ht="74.400000000000006" hidden="1" customHeight="1" x14ac:dyDescent="0.25">
      <c r="A81" s="1198" t="str">
        <f>+[1]ระบบการควบคุมฯ!A122</f>
        <v>3.2.1</v>
      </c>
      <c r="B81" s="249" t="str">
        <f>+[1]ระบบการควบคุมฯ!B122</f>
        <v>งบดำเนินงาน   6911xx</v>
      </c>
      <c r="C81" s="42" t="str">
        <f>+[1]ระบบการควบคุมฯ!C122</f>
        <v>20004 3320 6300 2000000</v>
      </c>
      <c r="D81" s="227">
        <f>SUM(D82:D83)</f>
        <v>0</v>
      </c>
      <c r="E81" s="227">
        <f t="shared" ref="E81:H81" si="17">SUM(E82:E83)</f>
        <v>0</v>
      </c>
      <c r="F81" s="227">
        <f t="shared" si="17"/>
        <v>0</v>
      </c>
      <c r="G81" s="227">
        <f t="shared" si="17"/>
        <v>0</v>
      </c>
      <c r="H81" s="227">
        <f t="shared" si="17"/>
        <v>0</v>
      </c>
      <c r="I81" s="227">
        <f t="shared" ref="I81" si="18">SUM(I82)</f>
        <v>0</v>
      </c>
    </row>
    <row r="82" spans="1:9" ht="55.8" hidden="1" customHeight="1" x14ac:dyDescent="0.25">
      <c r="A82" s="230" t="str">
        <f>+[1]ระบบการควบคุมฯ!A123</f>
        <v>3.2.1.1</v>
      </c>
      <c r="B82" s="44" t="str">
        <f>+[1]ระบบการควบคุมฯ!B123</f>
        <v>เพื่อเป็นค่าใช้จ่ายในการ ดำเนินงานโครงการการป้องกันและลดปัญหาการออกกลางคันของผู้เรียนระดับการศึกษาขั้นพื้นฐาน (โครงการพาน้องกลับมาเรียน)</v>
      </c>
      <c r="C82" s="47" t="str">
        <f>+[1]ระบบการควบคุมฯ!C123</f>
        <v>ศธ 04002/ว789 ลว.  26 กพ 68 โอนครั้งที่ 292</v>
      </c>
      <c r="D82" s="231">
        <f>+[1]ระบบการควบคุมฯ!D123</f>
        <v>0</v>
      </c>
      <c r="E82" s="231">
        <f>+[1]ระบบการควบคุมฯ!G123+[1]ระบบการควบคุมฯ!H123</f>
        <v>0</v>
      </c>
      <c r="F82" s="231"/>
      <c r="G82" s="239">
        <f>+[1]ระบบการควบคุมฯ!K123+[1]ระบบการควบคุมฯ!L123</f>
        <v>0</v>
      </c>
      <c r="H82" s="239">
        <f>+D82-E82-F82-G82</f>
        <v>0</v>
      </c>
      <c r="I82" s="236" t="s">
        <v>12</v>
      </c>
    </row>
    <row r="83" spans="1:9" ht="55.8" hidden="1" x14ac:dyDescent="0.25">
      <c r="A83" s="230" t="str">
        <f>+[1]ระบบการควบคุมฯ!A124</f>
        <v>3.2.1.2</v>
      </c>
      <c r="B83" s="44" t="str">
        <f>+[1]ระบบการควบคุมฯ!B124</f>
        <v>เพื่อสนับสนุนการดำเนินงานของสำนักงานเขตพื้นที่การศึกษาที่จัดส่งผลงานนวัตกรรมการลดอัตราการออกกลางคันของผู้เรียน</v>
      </c>
      <c r="C83" s="47" t="str">
        <f>+[1]ระบบการควบคุมฯ!C124</f>
        <v>ศธ 04002/ว41937 ลว.  4 ส.ค. 68 โอนครั้งที่ 814</v>
      </c>
      <c r="D83" s="231">
        <f>+[1]ระบบการควบคุมฯ!D124</f>
        <v>0</v>
      </c>
      <c r="E83" s="231">
        <f>+[1]ระบบการควบคุมฯ!G124+[1]ระบบการควบคุมฯ!H124</f>
        <v>0</v>
      </c>
      <c r="F83" s="231"/>
      <c r="G83" s="239">
        <f>+[1]ระบบการควบคุมฯ!K124+[1]ระบบการควบคุมฯ!L124</f>
        <v>0</v>
      </c>
      <c r="H83" s="239">
        <f>+D83-E83-F83-G83</f>
        <v>0</v>
      </c>
      <c r="I83" s="236" t="s">
        <v>12</v>
      </c>
    </row>
    <row r="84" spans="1:9" ht="93" hidden="1" customHeight="1" x14ac:dyDescent="0.25">
      <c r="A84" s="233">
        <f>+[1]ระบบการควบคุมฯ!A129</f>
        <v>3.3</v>
      </c>
      <c r="B84" s="39" t="str">
        <f>+[1]ระบบการควบคุมฯ!B129</f>
        <v>กิจกรรมการยกระดับคุณภาพด้านวิทยาศาสตร์ศึกษาเพื่อความเป็นเลิศ</v>
      </c>
      <c r="C84" s="40" t="str">
        <f>+[1]ระบบการควบคุมฯ!C129</f>
        <v>20004 69 00093 00000</v>
      </c>
      <c r="D84" s="234">
        <f t="shared" ref="D84:I84" si="19">+D85</f>
        <v>10000</v>
      </c>
      <c r="E84" s="234">
        <f t="shared" si="19"/>
        <v>0</v>
      </c>
      <c r="F84" s="234">
        <f t="shared" si="19"/>
        <v>0</v>
      </c>
      <c r="G84" s="234">
        <f t="shared" si="19"/>
        <v>0</v>
      </c>
      <c r="H84" s="234">
        <f t="shared" si="19"/>
        <v>10000</v>
      </c>
      <c r="I84" s="234">
        <f t="shared" si="19"/>
        <v>0</v>
      </c>
    </row>
    <row r="85" spans="1:9" ht="297.60000000000002" hidden="1" customHeight="1" x14ac:dyDescent="0.25">
      <c r="A85" s="1199" t="str">
        <f>+[1]ระบบการควบคุมฯ!A130</f>
        <v>3.3.1</v>
      </c>
      <c r="B85" s="249" t="str">
        <f>+[1]ระบบการควบคุมฯ!B130</f>
        <v>งบดำเนินงาน   69112xx</v>
      </c>
      <c r="C85" s="42" t="str">
        <f>+[1]ระบบการควบคุมฯ!C130</f>
        <v>20004 3320 6300 2000000</v>
      </c>
      <c r="D85" s="227">
        <f>SUM(D86:D91)</f>
        <v>10000</v>
      </c>
      <c r="E85" s="227">
        <f>SUM(E86:E91)</f>
        <v>0</v>
      </c>
      <c r="F85" s="227">
        <f>SUM(F86:F91)</f>
        <v>0</v>
      </c>
      <c r="G85" s="227">
        <f>SUM(G86:G91)</f>
        <v>0</v>
      </c>
      <c r="H85" s="227">
        <f>SUM(H86:H91)</f>
        <v>10000</v>
      </c>
      <c r="I85" s="227">
        <f>SUM(I86)</f>
        <v>0</v>
      </c>
    </row>
    <row r="86" spans="1:9" ht="74.400000000000006" hidden="1" customHeight="1" x14ac:dyDescent="0.25">
      <c r="A86" s="230" t="str">
        <f>+[1]ระบบการควบคุมฯ!A131</f>
        <v>3.3.1.1</v>
      </c>
      <c r="B86" s="58" t="str">
        <f>+[1]ระบบการควบคุมฯ!B131</f>
        <v xml:space="preserve">ค่าใช้จ่ายในการดำเนินงานของโรงเรียนในโครงการวิทยาศาสตร์พลังสิบ ระดับประถมศึกษา จำนวนเงิน 10,000.-บาท </v>
      </c>
      <c r="C86" s="47" t="str">
        <f>+[1]ระบบการควบคุมฯ!C131</f>
        <v>ศธ 04002/ว48288 ลว.  7 พย 68 โอนครั้งที่ 61</v>
      </c>
      <c r="D86" s="231">
        <f>+[1]ระบบการควบคุมฯ!F131</f>
        <v>10000</v>
      </c>
      <c r="E86" s="231">
        <f>+[1]ระบบการควบคุมฯ!G131+[1]ระบบการควบคุมฯ!H131</f>
        <v>0</v>
      </c>
      <c r="F86" s="231">
        <f>+[1]ระบบการควบคุมฯ!I131+[1]ระบบการควบคุมฯ!J131</f>
        <v>0</v>
      </c>
      <c r="G86" s="231">
        <f>+[1]ระบบการควบคุมฯ!K131+[1]ระบบการควบคุมฯ!L131</f>
        <v>0</v>
      </c>
      <c r="H86" s="239">
        <f t="shared" ref="H86:H91" si="20">+D86-E86-F86-G86</f>
        <v>10000</v>
      </c>
      <c r="I86" s="236" t="s">
        <v>297</v>
      </c>
    </row>
    <row r="87" spans="1:9" ht="37.200000000000003" hidden="1" customHeight="1" x14ac:dyDescent="0.25">
      <c r="A87" s="230" t="str">
        <f>+[1]ระบบการควบคุมฯ!A132</f>
        <v>3.3.1.2</v>
      </c>
      <c r="B87" s="58" t="str">
        <f>+[1]ระบบการควบคุมฯ!B132</f>
        <v xml:space="preserve">ค่าใช้จ่ายในการดำเนินงานของโรงเรียนโครงการวิทยาศาสตร์พลังสิบ ระดับประถมศึกษา ตามหลักสูตร ชั้นประถมศึกษาปีที่ 6  </v>
      </c>
      <c r="C87" s="47" t="str">
        <f>+[1]ระบบการควบคุมฯ!C132</f>
        <v>ที่ ศธ 04002/ว1438 ลว. 3 เม.ย. 68 ครั้ง 392</v>
      </c>
      <c r="D87" s="231">
        <f>+[1]ระบบการควบคุมฯ!F132</f>
        <v>0</v>
      </c>
      <c r="E87" s="231">
        <f>+[1]ระบบการควบคุมฯ!G132+[1]ระบบการควบคุมฯ!H132</f>
        <v>0</v>
      </c>
      <c r="F87" s="231"/>
      <c r="G87" s="239">
        <f>+[1]ระบบการควบคุมฯ!K132+[1]ระบบการควบคุมฯ!L132</f>
        <v>0</v>
      </c>
      <c r="H87" s="239">
        <f t="shared" si="20"/>
        <v>0</v>
      </c>
      <c r="I87" s="236" t="s">
        <v>254</v>
      </c>
    </row>
    <row r="88" spans="1:9" ht="223.2" hidden="1" customHeight="1" x14ac:dyDescent="0.25">
      <c r="A88" s="230" t="str">
        <f>+[1]ระบบการควบคุมฯ!A133</f>
        <v>3.3.1.3</v>
      </c>
      <c r="B88" s="58" t="str">
        <f>+[1]ระบบการควบคุมฯ!B133</f>
        <v xml:space="preserve">ค่าใช้จ่ายในการลงทะเบียน/ค่าใช้จ่ายในการเดินทางเข้าร่วมการประชุมวิชาการระดับชาติศึกษาศาสตร์วิจัย มหาวิทยาลัยนเรศวร ครั้งที่ 12 ประจำปี 2568  </v>
      </c>
      <c r="C88" s="47" t="str">
        <f>+[1]ระบบการควบคุมฯ!C133</f>
        <v>ที่ ศธ 04002/ว1438 ลว. 3 เม.ย. 68  ครั้งที่ 393</v>
      </c>
      <c r="D88" s="231">
        <f>+[1]ระบบการควบคุมฯ!F133</f>
        <v>0</v>
      </c>
      <c r="E88" s="231">
        <f>+[1]ระบบการควบคุมฯ!G133+[1]ระบบการควบคุมฯ!H133</f>
        <v>0</v>
      </c>
      <c r="F88" s="231"/>
      <c r="G88" s="239">
        <f>+[1]ระบบการควบคุมฯ!K133+[1]ระบบการควบคุมฯ!L133</f>
        <v>0</v>
      </c>
      <c r="H88" s="239">
        <f t="shared" si="20"/>
        <v>0</v>
      </c>
      <c r="I88" s="917" t="s">
        <v>222</v>
      </c>
    </row>
    <row r="89" spans="1:9" ht="55.8" hidden="1" customHeight="1" x14ac:dyDescent="0.25">
      <c r="A89" s="230" t="str">
        <f>+[1]ระบบการควบคุมฯ!A134</f>
        <v>3.3.1.4</v>
      </c>
      <c r="B89" s="58" t="str">
        <f>+[1]ระบบการควบคุมฯ!B134</f>
        <v xml:space="preserve">ค่าใช้จ่ายในการนิเทศ ติดตาม โรงเรียนในโครงการวิทยาศาสตร์พลังสิบ ระดับประถมศึกษา  </v>
      </c>
      <c r="C89" s="47" t="str">
        <f>+[1]ระบบการควบคุมฯ!C134</f>
        <v>ศธ 04002/ว2070 ลว.  19 พค 68 โอนครั้งที่ 492 ยอด 2,000 บาท</v>
      </c>
      <c r="D89" s="231">
        <f>+[1]ระบบการควบคุมฯ!F134</f>
        <v>0</v>
      </c>
      <c r="E89" s="231">
        <f>+[1]ระบบการควบคุมฯ!G134+[1]ระบบการควบคุมฯ!H134</f>
        <v>0</v>
      </c>
      <c r="F89" s="231"/>
      <c r="G89" s="239">
        <f>+[1]ระบบการควบคุมฯ!K134+[1]ระบบการควบคุมฯ!L134</f>
        <v>0</v>
      </c>
      <c r="H89" s="239">
        <f t="shared" si="20"/>
        <v>0</v>
      </c>
      <c r="I89" s="236" t="s">
        <v>79</v>
      </c>
    </row>
    <row r="90" spans="1:9" ht="18.600000000000001" hidden="1" customHeight="1" x14ac:dyDescent="0.25">
      <c r="A90" s="230" t="str">
        <f>+[1]ระบบการควบคุมฯ!A135</f>
        <v>3.5.4</v>
      </c>
      <c r="B90" s="58" t="str">
        <f>+[1]ระบบการควบคุมฯ!B135</f>
        <v>ค่าสาธารณูปโภค</v>
      </c>
      <c r="C90" s="47" t="str">
        <f>+[1]ระบบการควบคุมฯ!C135</f>
        <v>โอนเปลี่ยนแปลง1/68 25 กย.68</v>
      </c>
      <c r="D90" s="231">
        <f>+[1]ระบบการควบคุมฯ!F135</f>
        <v>0</v>
      </c>
      <c r="E90" s="231">
        <f>+[1]ระบบการควบคุมฯ!G135+[1]ระบบการควบคุมฯ!H135</f>
        <v>0</v>
      </c>
      <c r="F90" s="231"/>
      <c r="G90" s="239">
        <f>+[1]ระบบการควบคุมฯ!K135+[1]ระบบการควบคุมฯ!L135</f>
        <v>0</v>
      </c>
      <c r="H90" s="239">
        <f t="shared" si="20"/>
        <v>0</v>
      </c>
      <c r="I90" s="236" t="s">
        <v>14</v>
      </c>
    </row>
    <row r="91" spans="1:9" ht="409.2" hidden="1" customHeight="1" x14ac:dyDescent="0.25">
      <c r="A91" s="230" t="str">
        <f>+[1]ระบบการควบคุมฯ!A137</f>
        <v>3.3.6</v>
      </c>
      <c r="B91" s="58"/>
      <c r="C91" s="47"/>
      <c r="D91" s="231">
        <f>+[1]ระบบการควบคุมฯ!F137</f>
        <v>0</v>
      </c>
      <c r="E91" s="231">
        <f>+[1]ระบบการควบคุมฯ!G137+[1]ระบบการควบคุมฯ!H137</f>
        <v>0</v>
      </c>
      <c r="F91" s="231">
        <f>+[1]ระบบการควบคุมฯ!I137+[1]ระบบการควบคุมฯ!J137</f>
        <v>0</v>
      </c>
      <c r="G91" s="239">
        <f>+[1]ระบบการควบคุมฯ!K137+[1]ระบบการควบคุมฯ!L137</f>
        <v>0</v>
      </c>
      <c r="H91" s="239">
        <f t="shared" si="20"/>
        <v>0</v>
      </c>
      <c r="I91" s="236" t="s">
        <v>80</v>
      </c>
    </row>
    <row r="92" spans="1:9" ht="18.600000000000001" hidden="1" customHeight="1" x14ac:dyDescent="0.25">
      <c r="A92" s="233">
        <f>+[1]ระบบการควบคุมฯ!A147</f>
        <v>3.4</v>
      </c>
      <c r="B92" s="39" t="str">
        <f>+[2]ระบบการควบคุมฯ!B83</f>
        <v>กิจกรรมอารยเกษตร สืบสาน รักษา ต่อยอด ตามแนวพระราชดำริเศรษฐกิจพอเพียง</v>
      </c>
      <c r="C92" s="40" t="s">
        <v>298</v>
      </c>
      <c r="D92" s="234">
        <f t="shared" ref="D92:I92" si="21">+D93</f>
        <v>0</v>
      </c>
      <c r="E92" s="234">
        <f t="shared" si="21"/>
        <v>0</v>
      </c>
      <c r="F92" s="234">
        <f t="shared" si="21"/>
        <v>0</v>
      </c>
      <c r="G92" s="234">
        <f t="shared" si="21"/>
        <v>0</v>
      </c>
      <c r="H92" s="234">
        <f t="shared" si="21"/>
        <v>0</v>
      </c>
      <c r="I92" s="234">
        <f t="shared" si="21"/>
        <v>0</v>
      </c>
    </row>
    <row r="93" spans="1:9" ht="260.39999999999998" hidden="1" customHeight="1" x14ac:dyDescent="0.25">
      <c r="A93" s="226">
        <f>+[1]ระบบการควบคุมฯ!A148</f>
        <v>0</v>
      </c>
      <c r="B93" s="249" t="str">
        <f>+[1]ระบบการควบคุมฯ!B148</f>
        <v>งบรายจ่ายอื่น   6911500</v>
      </c>
      <c r="C93" s="42"/>
      <c r="D93" s="227">
        <f t="shared" ref="D93:I93" si="22">SUM(D94)</f>
        <v>0</v>
      </c>
      <c r="E93" s="227">
        <f t="shared" si="22"/>
        <v>0</v>
      </c>
      <c r="F93" s="227">
        <f t="shared" si="22"/>
        <v>0</v>
      </c>
      <c r="G93" s="227">
        <f t="shared" si="22"/>
        <v>0</v>
      </c>
      <c r="H93" s="227">
        <f t="shared" si="22"/>
        <v>0</v>
      </c>
      <c r="I93" s="227">
        <f t="shared" si="22"/>
        <v>0</v>
      </c>
    </row>
    <row r="94" spans="1:9" ht="148.80000000000001" hidden="1" customHeight="1" x14ac:dyDescent="0.25">
      <c r="A94" s="250" t="str">
        <f>+[1]ระบบการควบคุมฯ!A149</f>
        <v>3.4.1</v>
      </c>
      <c r="B94" s="44" t="str">
        <f>+[2]ระบบการควบคุมฯ!B85</f>
        <v xml:space="preserve">รายการค่าใช้จ่ายดำเนินงานโครงการอารยเกษตร สืบสาน รักษา ต่อยอด ตามแนวพระราชดำริเศรษฐกิจพอเพียงด้วย “โคก หนอง นา แห่งน้ำใจและความหวัง” เพื่อเป็นค่าพาหนะให้กับผู้เข้าร่วมการประกวดผลงานแนวปฏิบัติที่ดีรายด้าน กิจกรรมแข่งขันทักษะวิชาการ และการประกวดสถานศึกษาที่มีการพัฒนาคุณภาพชีวิตเด็กและเยาวชนดีเด่น ในการประชุมวิชาการ    การพัฒนาเด็กและเยาวชนในถิ่นทุรกันดาร ตามพระราชดำริสมเด็จพระกนิษฐาธิราชเจ้า กรมสมเด็จพระเทพรัตนราชสุดาฯ สยามบรมราชกุมารี ประจำปี 2565  รอบระดับประเทศ วันที่ 9 – 11  ตุลาคม 2565  ณ โรงแรมเอวาน่า บางนา กรุงเทพมหานคร  </v>
      </c>
      <c r="C94" s="47" t="str">
        <f>+[2]ระบบการควบคุมฯ!C91</f>
        <v>20004 66 86178 00000</v>
      </c>
      <c r="D94" s="231"/>
      <c r="E94" s="231">
        <f>+[2]ระบบการควบคุมฯ!G91+[2]ระบบการควบคุมฯ!H91</f>
        <v>0</v>
      </c>
      <c r="F94" s="231">
        <f>+[1]ระบบการควบคุมฯ!I149+[1]ระบบการควบคุมฯ!J149</f>
        <v>0</v>
      </c>
      <c r="G94" s="239">
        <f>+[1]ระบบการควบคุมฯ!K149+[1]ระบบการควบคุมฯ!L149</f>
        <v>0</v>
      </c>
      <c r="H94" s="239">
        <f>+D94-E94-F94-G94</f>
        <v>0</v>
      </c>
      <c r="I94" s="236" t="s">
        <v>65</v>
      </c>
    </row>
    <row r="95" spans="1:9" ht="241.8" hidden="1" customHeight="1" x14ac:dyDescent="0.25">
      <c r="A95" s="233">
        <f>+[1]ระบบการควบคุมฯ!A150</f>
        <v>3.5</v>
      </c>
      <c r="B95" s="39" t="str">
        <f>+[1]ระบบการควบคุมฯ!B150</f>
        <v>กิจกรรมหลักบ้านวิทยาศาสตร์น้อยประเทศไทย ระดับประถมศึกษา</v>
      </c>
      <c r="C95" s="40" t="str">
        <f>+[1]ระบบการควบคุมฯ!C150</f>
        <v>20004 69 00108 00000</v>
      </c>
      <c r="D95" s="234">
        <f t="shared" ref="D95:I95" si="23">+D96</f>
        <v>11000</v>
      </c>
      <c r="E95" s="234">
        <f t="shared" si="23"/>
        <v>0</v>
      </c>
      <c r="F95" s="234">
        <f t="shared" si="23"/>
        <v>0</v>
      </c>
      <c r="G95" s="234">
        <f t="shared" si="23"/>
        <v>0</v>
      </c>
      <c r="H95" s="234">
        <f t="shared" si="23"/>
        <v>11000</v>
      </c>
      <c r="I95" s="234">
        <f t="shared" si="23"/>
        <v>0</v>
      </c>
    </row>
    <row r="96" spans="1:9" ht="167.4" hidden="1" customHeight="1" x14ac:dyDescent="0.25">
      <c r="A96" s="226">
        <f>+[1]ระบบการควบคุมฯ!A151</f>
        <v>1</v>
      </c>
      <c r="B96" s="249" t="str">
        <f>+[1]ระบบการควบคุมฯ!B151</f>
        <v>งบดำเนินงาน   69112xx</v>
      </c>
      <c r="C96" s="42"/>
      <c r="D96" s="227">
        <f>SUM(D97:D99)</f>
        <v>11000</v>
      </c>
      <c r="E96" s="227">
        <f t="shared" ref="E96:H96" si="24">SUM(E97:E99)</f>
        <v>0</v>
      </c>
      <c r="F96" s="227">
        <f t="shared" si="24"/>
        <v>0</v>
      </c>
      <c r="G96" s="227">
        <f t="shared" si="24"/>
        <v>0</v>
      </c>
      <c r="H96" s="227">
        <f t="shared" si="24"/>
        <v>11000</v>
      </c>
      <c r="I96" s="227">
        <f>SUM(I97)</f>
        <v>0</v>
      </c>
    </row>
    <row r="97" spans="1:9" ht="111.6" hidden="1" customHeight="1" x14ac:dyDescent="0.25">
      <c r="A97" s="250" t="str">
        <f>+[1]ระบบการควบคุมฯ!A152</f>
        <v>3.5.1</v>
      </c>
      <c r="B97" s="45" t="str">
        <f>+[1]ระบบการควบคุมฯ!B152</f>
        <v xml:space="preserve">ค่าใช้จ่ายในการเดินทางเข้าร่วมการประชุมวิชาการ “บ้านนักวิทยาศาสตร์น้อย ประเทศไทย ครบรอบ 15 ปี สู่การศึกษาเพื่อการพัฒนาอย่างยั่งยืน (ESD)เฉลิมพระเกียรติ 70 พรรษา สมเด็จพระกนิษฐาธิราชเจ้า กรมสมเด็จพระเทพรัตนราชสุดาฯ สยามบรมราชกุมารี” ระหว่างวันที่ 21-23 ตุลาคม 2568 ณ มหาวิทยาลัยศรีนครินทรวิโรฒ และโรงแรมเดอะพาลาสโซ กรุงเทพมหานคร ของนางสาวเบญจวรรณ นุชโส วิทยากรเครือข่ายท้องถิ่น โรงเรียนธัญญสิทธิศิลป์   </v>
      </c>
      <c r="C97" s="47" t="str">
        <f>+[1]ระบบการควบคุมฯ!C152</f>
        <v>ศธ 04002/ว47543 ลว.  31 ตค 68 โอนครั้งที่ 21</v>
      </c>
      <c r="D97" s="231">
        <f>+[1]ระบบการควบคุมฯ!D152</f>
        <v>1000</v>
      </c>
      <c r="E97" s="231">
        <f>+[1]ระบบการควบคุมฯ!G152+[1]ระบบการควบคุมฯ!H152</f>
        <v>0</v>
      </c>
      <c r="F97" s="231"/>
      <c r="G97" s="231">
        <f>+[1]ระบบการควบคุมฯ!K152+[1]ระบบการควบคุมฯ!L152</f>
        <v>0</v>
      </c>
      <c r="H97" s="239">
        <f t="shared" ref="H97:H99" si="25">+D97-E97-F97-G97</f>
        <v>1000</v>
      </c>
      <c r="I97" s="236" t="s">
        <v>299</v>
      </c>
    </row>
    <row r="98" spans="1:9" ht="204.6" hidden="1" customHeight="1" x14ac:dyDescent="0.25">
      <c r="A98" s="250" t="str">
        <f>+[1]ระบบการควบคุมฯ!A154</f>
        <v>3.5.2</v>
      </c>
      <c r="B98" s="58" t="str">
        <f>+[1]ระบบการควบคุมฯ!B153</f>
        <v xml:space="preserve">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 ระดับปฐมวัย จำนวนเงิน 5,000.-บาท (ห้าพันบาทถ้วน)
2. 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ระดับประถมศึกษา จำนวนเงิน 5,000.-บาท (ห้าพันบาทถ้วน)
</v>
      </c>
      <c r="C98" s="47" t="str">
        <f>+[1]ระบบการควบคุมฯ!C153</f>
        <v>ศธ 04002/ว49147 ลว.  20 พ.ย. 68 โอนครั้งที่ 90</v>
      </c>
      <c r="D98" s="231">
        <f>+[1]ระบบการควบคุมฯ!F153</f>
        <v>10000</v>
      </c>
      <c r="E98" s="231">
        <f>+[1]ระบบการควบคุมฯ!G153+[1]ระบบการควบคุมฯ!H153</f>
        <v>0</v>
      </c>
      <c r="F98" s="231"/>
      <c r="G98" s="231">
        <f>+[1]ระบบการควบคุมฯ!K153+[1]ระบบการควบคุมฯ!L153</f>
        <v>0</v>
      </c>
      <c r="H98" s="239">
        <f t="shared" si="25"/>
        <v>10000</v>
      </c>
      <c r="I98" s="236" t="s">
        <v>48</v>
      </c>
    </row>
    <row r="99" spans="1:9" ht="111.6" hidden="1" customHeight="1" x14ac:dyDescent="0.25">
      <c r="A99" s="250" t="str">
        <f>+[1]ระบบการควบคุมฯ!A155</f>
        <v>3.5.3</v>
      </c>
      <c r="B99" s="44" t="str">
        <f>+[1]ระบบการควบคุมฯ!B155</f>
        <v xml:space="preserve">ค่าใช้จ่ายในการขยายผลการฝึกอบรมเชิงปฏิบัติการขั้นเฉพาะทางในหัวข้อ “เทคโนโลยี : จากที่นี่ไปที่นั่น” ให้กับครูผู้สอนระดับปฐมวัยและระดับประถมศึกษาในโรงเรียนที่เข้าร่วมโครงการบ้านนักวิทยาศาสตร์น้อย ประเทศไทย ประจำปีงบประมาณ พ.ศ. 2568  1. เพื่อเป็นค่าใช้จ่ายในการขยายผลตามแนวทางของโครงบ้านนักวิยาศาสตร์น้อย ประเทศไทย   1. ระดับปฐมวัย เขตละ 10,000 บาท (หนึ่งหมื่นบาทถ้วน) 2. ระดับประถมศึกษา เขตละ 10,000 บาท (หนึ่งหมื่นบาทถ้วน)
</v>
      </c>
      <c r="C99" s="47" t="str">
        <f>+[1]ระบบการควบคุมฯ!C152</f>
        <v>ศธ 04002/ว47543 ลว.  31 ตค 68 โอนครั้งที่ 21</v>
      </c>
      <c r="D99" s="231">
        <f>+[1]ระบบการควบคุมฯ!F155</f>
        <v>0</v>
      </c>
      <c r="E99" s="231">
        <f>+[1]ระบบการควบคุมฯ!G155+[1]ระบบการควบคุมฯ!H155</f>
        <v>0</v>
      </c>
      <c r="F99" s="231"/>
      <c r="G99" s="231">
        <f>+[1]ระบบการควบคุมฯ!K155+[1]ระบบการควบคุมฯ!L155</f>
        <v>0</v>
      </c>
      <c r="H99" s="239">
        <f t="shared" si="25"/>
        <v>0</v>
      </c>
      <c r="I99" s="236" t="s">
        <v>48</v>
      </c>
    </row>
    <row r="100" spans="1:9" ht="167.4" hidden="1" customHeight="1" x14ac:dyDescent="0.25">
      <c r="A100" s="233">
        <f>+[1]ระบบการควบคุมฯ!A192</f>
        <v>3.6</v>
      </c>
      <c r="B100" s="39" t="str">
        <f>+[1]ระบบการควบคุมฯ!B192</f>
        <v xml:space="preserve">กิจกรรมการจัดการศึกษาเพื่อการมีงานทำ  </v>
      </c>
      <c r="C100" s="39" t="str">
        <f>+[1]ระบบการควบคุมฯ!C192</f>
        <v>20004 69 86178 00000</v>
      </c>
      <c r="D100" s="234">
        <f t="shared" ref="D100:I100" si="26">+D101</f>
        <v>0</v>
      </c>
      <c r="E100" s="234">
        <f t="shared" si="26"/>
        <v>0</v>
      </c>
      <c r="F100" s="234">
        <f t="shared" si="26"/>
        <v>0</v>
      </c>
      <c r="G100" s="234">
        <f t="shared" si="26"/>
        <v>0</v>
      </c>
      <c r="H100" s="234">
        <f t="shared" si="26"/>
        <v>0</v>
      </c>
      <c r="I100" s="234">
        <f t="shared" si="26"/>
        <v>0</v>
      </c>
    </row>
    <row r="101" spans="1:9" ht="111.6" hidden="1" customHeight="1" x14ac:dyDescent="0.25">
      <c r="A101" s="226">
        <f>+[1]ระบบการควบคุมฯ!A188</f>
        <v>3.7</v>
      </c>
      <c r="B101" s="252" t="str">
        <f>+[1]ระบบการควบคุมฯ!B193</f>
        <v xml:space="preserve"> งบดำเนินงาน 69112xx</v>
      </c>
      <c r="C101" s="42"/>
      <c r="D101" s="227">
        <f>SUM(D102:D106)</f>
        <v>0</v>
      </c>
      <c r="E101" s="227">
        <f t="shared" ref="E101:I101" si="27">SUM(E102:E106)</f>
        <v>0</v>
      </c>
      <c r="F101" s="227">
        <f t="shared" si="27"/>
        <v>0</v>
      </c>
      <c r="G101" s="227">
        <f t="shared" si="27"/>
        <v>0</v>
      </c>
      <c r="H101" s="227">
        <f t="shared" si="27"/>
        <v>0</v>
      </c>
      <c r="I101" s="227">
        <f t="shared" si="27"/>
        <v>0</v>
      </c>
    </row>
    <row r="102" spans="1:9" ht="223.2" hidden="1" customHeight="1" x14ac:dyDescent="0.25">
      <c r="A102" s="250"/>
      <c r="B102" s="44"/>
      <c r="C102" s="47"/>
      <c r="D102" s="231"/>
      <c r="E102" s="231"/>
      <c r="F102" s="231"/>
      <c r="G102" s="239"/>
      <c r="H102" s="239"/>
      <c r="I102" s="236"/>
    </row>
    <row r="103" spans="1:9" ht="18.600000000000001" hidden="1" customHeight="1" x14ac:dyDescent="0.25">
      <c r="A103" s="250"/>
      <c r="B103" s="44"/>
      <c r="C103" s="47"/>
      <c r="D103" s="231"/>
      <c r="E103" s="231"/>
      <c r="F103" s="231"/>
      <c r="G103" s="239"/>
      <c r="H103" s="239"/>
      <c r="I103" s="236"/>
    </row>
    <row r="104" spans="1:9" ht="18.600000000000001" hidden="1" customHeight="1" x14ac:dyDescent="0.25">
      <c r="A104" s="250"/>
      <c r="B104" s="44"/>
      <c r="C104" s="47"/>
      <c r="D104" s="231"/>
      <c r="E104" s="231"/>
      <c r="F104" s="231"/>
      <c r="G104" s="239"/>
      <c r="H104" s="239"/>
      <c r="I104" s="236"/>
    </row>
    <row r="105" spans="1:9" ht="18.600000000000001" hidden="1" x14ac:dyDescent="0.25">
      <c r="A105" s="250"/>
      <c r="B105" s="44"/>
      <c r="C105" s="47"/>
      <c r="D105" s="231"/>
      <c r="E105" s="231"/>
      <c r="F105" s="231"/>
      <c r="G105" s="239"/>
      <c r="H105" s="239"/>
      <c r="I105" s="236"/>
    </row>
    <row r="106" spans="1:9" ht="111.6" hidden="1" customHeight="1" x14ac:dyDescent="0.25">
      <c r="A106" s="250"/>
      <c r="B106" s="44"/>
      <c r="C106" s="47"/>
      <c r="D106" s="231"/>
      <c r="E106" s="231"/>
      <c r="F106" s="231"/>
      <c r="G106" s="239"/>
      <c r="H106" s="239"/>
      <c r="I106" s="236"/>
    </row>
    <row r="107" spans="1:9" ht="74.400000000000006" hidden="1" customHeight="1" x14ac:dyDescent="0.25">
      <c r="A107" s="233">
        <f>+[1]ระบบการควบคุมฯ!A195</f>
        <v>3.7</v>
      </c>
      <c r="B107" s="39" t="str">
        <f>+[1]ระบบการควบคุมฯ!B195</f>
        <v xml:space="preserve">กิจกรรมจัดหาบุคลากรสนับสนุน การปฏิบัติงานให้ราชการ กิจกรรมย่อยครูผู้ทรงคุณค่าแห่งแผ่นดิน </v>
      </c>
      <c r="C107" s="39" t="str">
        <f>+[1]ระบบการควบคุมฯ!C195</f>
        <v xml:space="preserve">20004 69 00154 86190 </v>
      </c>
      <c r="D107" s="234">
        <f t="shared" ref="D107:I107" si="28">+D108</f>
        <v>68000</v>
      </c>
      <c r="E107" s="234">
        <f t="shared" si="28"/>
        <v>0</v>
      </c>
      <c r="F107" s="234">
        <f t="shared" si="28"/>
        <v>0</v>
      </c>
      <c r="G107" s="234">
        <f t="shared" si="28"/>
        <v>0</v>
      </c>
      <c r="H107" s="234">
        <f t="shared" si="28"/>
        <v>68000</v>
      </c>
      <c r="I107" s="234">
        <f t="shared" si="28"/>
        <v>0</v>
      </c>
    </row>
    <row r="108" spans="1:9" ht="74.400000000000006" hidden="1" customHeight="1" x14ac:dyDescent="0.25">
      <c r="A108" s="226">
        <f>+[1]ระบบการควบคุมฯ!A196</f>
        <v>0</v>
      </c>
      <c r="B108" s="252" t="str">
        <f>+[1]ระบบการควบคุมฯ!B196</f>
        <v xml:space="preserve"> งบรายจ่ายอื่น 6911500</v>
      </c>
      <c r="C108" s="42" t="str">
        <f>+[1]ระบบการควบคุมฯ!C196</f>
        <v xml:space="preserve">20004 3300 6300 5000006 </v>
      </c>
      <c r="D108" s="227">
        <f t="shared" ref="D108:I108" si="29">SUM(D109)</f>
        <v>68000</v>
      </c>
      <c r="E108" s="227">
        <f t="shared" si="29"/>
        <v>0</v>
      </c>
      <c r="F108" s="227">
        <f t="shared" si="29"/>
        <v>0</v>
      </c>
      <c r="G108" s="227">
        <f t="shared" si="29"/>
        <v>0</v>
      </c>
      <c r="H108" s="227">
        <f t="shared" si="29"/>
        <v>68000</v>
      </c>
      <c r="I108" s="227">
        <f t="shared" si="29"/>
        <v>0</v>
      </c>
    </row>
    <row r="109" spans="1:9" ht="74.400000000000006" hidden="1" customHeight="1" x14ac:dyDescent="0.25">
      <c r="A109" s="230" t="str">
        <f>+[1]ระบบการควบคุมฯ!A197</f>
        <v>3.7.1</v>
      </c>
      <c r="B109" s="248" t="str">
        <f>+[1]ระบบการควบคุมฯ!B197</f>
        <v>ค่าตอบแทนการจ้างอัตราจ้างครูผู้ทรงคุณค่าแห่งแผ่นดิน งวดที่ 1 ระยะเวลา 4 เดือน (พฤศจิกายน 2568 – กุมภาพันธ์ 2569)  1 อัตรา 68,000 บาท</v>
      </c>
      <c r="C109" s="47" t="str">
        <f>+[1]ระบบการควบคุมฯ!C197</f>
        <v>ศธ 04002/ว47668 ลว.30/10/2025 โอนครั้งที่ 25</v>
      </c>
      <c r="D109" s="231">
        <f>+[1]ระบบการควบคุมฯ!F197</f>
        <v>68000</v>
      </c>
      <c r="E109" s="231">
        <f>+[1]ระบบการควบคุมฯ!G197+[1]ระบบการควบคุมฯ!H197</f>
        <v>0</v>
      </c>
      <c r="F109" s="231">
        <f>+[1]ระบบการควบคุมฯ!I197+[1]ระบบการควบคุมฯ!J197</f>
        <v>0</v>
      </c>
      <c r="G109" s="231">
        <f>+[1]ระบบการควบคุมฯ!K197+[1]ระบบการควบคุมฯ!L197</f>
        <v>0</v>
      </c>
      <c r="H109" s="239">
        <f>+D109-E109-F109-G109</f>
        <v>68000</v>
      </c>
      <c r="I109" s="236" t="s">
        <v>14</v>
      </c>
    </row>
    <row r="110" spans="1:9" ht="18.600000000000001" hidden="1" customHeight="1" x14ac:dyDescent="0.25">
      <c r="A110" s="230" t="str">
        <f>+[1]ระบบการควบคุมฯ!A198</f>
        <v>3.7.1.1</v>
      </c>
      <c r="B110" s="248" t="str">
        <f>+[1]ระบบการควบคุมฯ!B198</f>
        <v>ครูผู้ทรงคุณค่าแห่งแผ่นดิน ครั้งที่ 2 ระยะเวลา 2 เดือน 16 วัน (16 พฤษภาคม 2568 – 31 กรกฎาคม  2568)   จำนวน 1 อัตรา อัตราละ 17,000.-บาท จำนวนเงิน 42,500 บาท</v>
      </c>
      <c r="C110" s="47" t="str">
        <f>+[1]ระบบการควบคุมฯ!C198</f>
        <v>ศธ 04002/ว1526 ลว.10/4/2025 โอนครั้งที่ 408</v>
      </c>
      <c r="D110" s="231"/>
      <c r="E110" s="231"/>
      <c r="F110" s="231"/>
      <c r="G110" s="239"/>
      <c r="H110" s="239"/>
      <c r="I110" s="236"/>
    </row>
    <row r="111" spans="1:9" ht="18.600000000000001" hidden="1" customHeight="1" x14ac:dyDescent="0.25">
      <c r="A111" s="230" t="str">
        <f>+[1]ระบบการควบคุมฯ!A199</f>
        <v>3.7.1.2</v>
      </c>
      <c r="B111" s="248" t="str">
        <f>+[1]ระบบการควบคุมฯ!B199</f>
        <v>ครูผู้ทรงคุณค่าแห่งแผ่นดิน ครั้งที่ 3 ระยะเวลา 2 เดือน (สิงหาคม - กันยายน  2568)  จำนวน 1 อัตรา     อัตราละ 17,000.-บาท จำนวนเงิน 17,300 บาท</v>
      </c>
      <c r="C111" s="47" t="str">
        <f>+[1]ระบบการควบคุมฯ!C199</f>
        <v>ศธ 04002/ว3075 ลว.7/7/2025 โอนครั้งที่ 666</v>
      </c>
      <c r="D111" s="231"/>
      <c r="E111" s="231"/>
      <c r="F111" s="231"/>
      <c r="G111" s="239"/>
      <c r="H111" s="239"/>
      <c r="I111" s="236"/>
    </row>
    <row r="112" spans="1:9" ht="93" hidden="1" customHeight="1" x14ac:dyDescent="0.25">
      <c r="A112" s="230">
        <f>+[1]ระบบการควบคุมฯ!A200</f>
        <v>0</v>
      </c>
      <c r="B112" s="248">
        <f>+[1]ระบบการควบคุมฯ!B200</f>
        <v>0</v>
      </c>
      <c r="C112" s="47">
        <f>+[1]ระบบการควบคุมฯ!C200</f>
        <v>0</v>
      </c>
      <c r="D112" s="231"/>
      <c r="E112" s="231"/>
      <c r="F112" s="231"/>
      <c r="G112" s="239"/>
      <c r="H112" s="239"/>
      <c r="I112" s="236"/>
    </row>
    <row r="113" spans="1:9" ht="74.400000000000006" hidden="1" customHeight="1" x14ac:dyDescent="0.25">
      <c r="A113" s="233">
        <f>+[1]ระบบการควบคุมฯ!A203</f>
        <v>3.8</v>
      </c>
      <c r="B113" s="39" t="str">
        <f>+[1]ระบบการควบคุมฯ!B203</f>
        <v>กิจกรรมจัดหาบุคลากรสนับสนุนการปฏิบัติงานให้ราชการ (คืนครูสำหรับเด็กพิการ)</v>
      </c>
      <c r="C113" s="39" t="str">
        <f>+[1]ระบบการควบคุมฯ!C203</f>
        <v>20004 69 00154 00122</v>
      </c>
      <c r="D113" s="234">
        <f t="shared" ref="D113:I113" si="30">+D114</f>
        <v>1296000</v>
      </c>
      <c r="E113" s="234">
        <f t="shared" si="30"/>
        <v>0</v>
      </c>
      <c r="F113" s="234">
        <f t="shared" si="30"/>
        <v>0</v>
      </c>
      <c r="G113" s="234">
        <f t="shared" si="30"/>
        <v>288000</v>
      </c>
      <c r="H113" s="234">
        <f t="shared" si="30"/>
        <v>1008000</v>
      </c>
      <c r="I113" s="234">
        <f t="shared" si="30"/>
        <v>0</v>
      </c>
    </row>
    <row r="114" spans="1:9" ht="93" hidden="1" customHeight="1" x14ac:dyDescent="0.25">
      <c r="A114" s="226">
        <f>+[1]ระบบการควบคุมฯ!A204</f>
        <v>0</v>
      </c>
      <c r="B114" s="252" t="str">
        <f>+[1]ระบบการควบคุมฯ!B204</f>
        <v xml:space="preserve"> งบรายจ่ายอื่น 6911500</v>
      </c>
      <c r="C114" s="42" t="str">
        <f>+[1]ระบบการควบคุมฯ!C204</f>
        <v>20004 3300 6300 5000001</v>
      </c>
      <c r="D114" s="227">
        <f>SUM(D115:D119)</f>
        <v>1296000</v>
      </c>
      <c r="E114" s="227">
        <f>SUM(E115:E119)</f>
        <v>0</v>
      </c>
      <c r="F114" s="227">
        <f>SUM(F115:F119)</f>
        <v>0</v>
      </c>
      <c r="G114" s="227">
        <f>SUM(G115:G119)</f>
        <v>288000</v>
      </c>
      <c r="H114" s="227">
        <f>SUM(H115:H119)</f>
        <v>1008000</v>
      </c>
      <c r="I114" s="227">
        <f>SUM(I115)</f>
        <v>0</v>
      </c>
    </row>
    <row r="115" spans="1:9" ht="130.19999999999999" hidden="1" customHeight="1" x14ac:dyDescent="0.25">
      <c r="A115" s="230" t="str">
        <f>+[1]ระบบการควบคุมฯ!A205</f>
        <v>3.8.1</v>
      </c>
      <c r="B115" s="248" t="str">
        <f>+[1]ระบบการควบคุมฯ!B205</f>
        <v xml:space="preserve">จ้างเหมาพี่เลี้ยงเด็กพิการ  จำนวน 36 อัตรา ครั้งที่ 1 (ตุลาคม 68 -ม.ค 69) ค่าจ้าง1,296,000 บาท </v>
      </c>
      <c r="C115" s="47" t="str">
        <f>+[1]ระบบการควบคุมฯ!C205</f>
        <v>ศธ 04002/ว47742 ลว 30 ตค 68 ครั้งที่ 34</v>
      </c>
      <c r="D115" s="231">
        <f>+[1]ระบบการควบคุมฯ!F205</f>
        <v>1296000</v>
      </c>
      <c r="E115" s="231">
        <f>+[1]ระบบการควบคุมฯ!G205+[1]ระบบการควบคุมฯ!H205</f>
        <v>0</v>
      </c>
      <c r="F115" s="231">
        <f>+[1]ระบบการควบคุมฯ!I205+[1]ระบบการควบคุมฯ!J205</f>
        <v>0</v>
      </c>
      <c r="G115" s="231">
        <f>+[1]ระบบการควบคุมฯ!K205+[1]ระบบการควบคุมฯ!L205</f>
        <v>288000</v>
      </c>
      <c r="H115" s="239">
        <f>+D115-E115-F115-G115</f>
        <v>1008000</v>
      </c>
      <c r="I115" s="236" t="s">
        <v>14</v>
      </c>
    </row>
    <row r="116" spans="1:9" ht="18.600000000000001" hidden="1" customHeight="1" x14ac:dyDescent="0.25">
      <c r="A116" s="230" t="str">
        <f>+[1]ระบบการควบคุมฯ!A206</f>
        <v>3.8.1.1</v>
      </c>
      <c r="B116" s="248" t="str">
        <f>+[1]ระบบการควบคุมฯ!B206</f>
        <v>พี่เลี้ยงเด็กพิการอัตราจ้างชั่วคราวรายเดือน จำนวน 36 อัตรา ครั้งที่ 2 (เม.ย. - มิ.ย. 68) ค่าจ้าง 942,100.-บาท จัดสรรแผน 1 เม.ย. 68 30 อัตรา เหลือ 6 อัตรา</v>
      </c>
      <c r="C116" s="47"/>
      <c r="D116" s="231"/>
      <c r="E116" s="231"/>
      <c r="F116" s="231"/>
      <c r="G116" s="231"/>
      <c r="H116" s="239"/>
      <c r="I116" s="236"/>
    </row>
    <row r="117" spans="1:9" ht="18.600000000000001" hidden="1" customHeight="1" x14ac:dyDescent="0.25">
      <c r="A117" s="230">
        <f>+[1]ระบบการควบคุมฯ!A207</f>
        <v>0</v>
      </c>
      <c r="B117" s="248">
        <f>+[1]ระบบการควบคุมฯ!B207</f>
        <v>0</v>
      </c>
      <c r="C117" s="47">
        <f>+[1]ระบบการควบคุมฯ!C207</f>
        <v>0</v>
      </c>
      <c r="D117" s="231"/>
      <c r="E117" s="231"/>
      <c r="F117" s="231"/>
      <c r="G117" s="231"/>
      <c r="H117" s="239">
        <f>+D117-E117-F117-G117</f>
        <v>0</v>
      </c>
      <c r="I117" s="236" t="s">
        <v>14</v>
      </c>
    </row>
    <row r="118" spans="1:9" ht="18.600000000000001" hidden="1" customHeight="1" x14ac:dyDescent="0.25">
      <c r="A118" s="230" t="e">
        <f>+[1]ระบบการควบคุมฯ!#REF!</f>
        <v>#REF!</v>
      </c>
      <c r="B118" s="248" t="e">
        <f>+[1]ระบบการควบคุมฯ!#REF!</f>
        <v>#REF!</v>
      </c>
      <c r="C118" s="47" t="e">
        <f>+[1]ระบบการควบคุมฯ!#REF!</f>
        <v>#REF!</v>
      </c>
      <c r="D118" s="231"/>
      <c r="E118" s="231"/>
      <c r="F118" s="231"/>
      <c r="G118" s="239"/>
      <c r="H118" s="239"/>
      <c r="I118" s="236"/>
    </row>
    <row r="119" spans="1:9" ht="18.600000000000001" hidden="1" customHeight="1" x14ac:dyDescent="0.25">
      <c r="A119" s="230" t="e">
        <f>+[1]ระบบการควบคุมฯ!#REF!</f>
        <v>#REF!</v>
      </c>
      <c r="B119" s="248" t="e">
        <f>+[1]ระบบการควบคุมฯ!#REF!</f>
        <v>#REF!</v>
      </c>
      <c r="C119" s="47" t="e">
        <f>+[1]ระบบการควบคุมฯ!#REF!</f>
        <v>#REF!</v>
      </c>
      <c r="D119" s="231"/>
      <c r="E119" s="231"/>
      <c r="F119" s="231"/>
      <c r="G119" s="239"/>
      <c r="H119" s="239"/>
      <c r="I119" s="236"/>
    </row>
    <row r="120" spans="1:9" ht="93" hidden="1" customHeight="1" x14ac:dyDescent="0.25">
      <c r="A120" s="230" t="e">
        <f>+[1]ระบบการควบคุมฯ!#REF!</f>
        <v>#REF!</v>
      </c>
      <c r="B120" s="248" t="e">
        <f>+[1]ระบบการควบคุมฯ!#REF!</f>
        <v>#REF!</v>
      </c>
      <c r="C120" s="47" t="e">
        <f>+[1]ระบบการควบคุมฯ!#REF!</f>
        <v>#REF!</v>
      </c>
      <c r="D120" s="231"/>
      <c r="E120" s="231"/>
      <c r="F120" s="231"/>
      <c r="G120" s="239"/>
      <c r="H120" s="239"/>
      <c r="I120" s="236"/>
    </row>
    <row r="121" spans="1:9" ht="93" hidden="1" customHeight="1" x14ac:dyDescent="0.25">
      <c r="A121" s="233">
        <f>+[1]ระบบการควบคุมฯ!A208</f>
        <v>3.9</v>
      </c>
      <c r="B121" s="39" t="str">
        <f>+[1]ระบบการควบคุมฯ!B208</f>
        <v>กิจกรรมจัดหาบุคลากรสนับสนุนการปฏิบัติงานให้ราชการ (คืนครูสำหรับผู้จบการศึกษาขั้นพื้นฐาน)</v>
      </c>
      <c r="C121" s="39" t="str">
        <f>+[1]ระบบการควบคุมฯ!C208</f>
        <v>20004 69 00154 00153</v>
      </c>
      <c r="D121" s="234">
        <f t="shared" ref="D121:I121" si="31">+D122</f>
        <v>1764000</v>
      </c>
      <c r="E121" s="234">
        <f t="shared" si="31"/>
        <v>0</v>
      </c>
      <c r="F121" s="234">
        <f t="shared" si="31"/>
        <v>0</v>
      </c>
      <c r="G121" s="234">
        <f t="shared" si="31"/>
        <v>409548.38</v>
      </c>
      <c r="H121" s="234">
        <f t="shared" si="31"/>
        <v>1354451.62</v>
      </c>
      <c r="I121" s="234">
        <f t="shared" si="31"/>
        <v>0</v>
      </c>
    </row>
    <row r="122" spans="1:9" ht="74.400000000000006" hidden="1" customHeight="1" x14ac:dyDescent="0.25">
      <c r="A122" s="226">
        <f>+[1]ระบบการควบคุมฯ!A219</f>
        <v>0</v>
      </c>
      <c r="B122" s="252" t="str">
        <f>+[1]ระบบการควบคุมฯ!B219</f>
        <v xml:space="preserve"> งบรายจ่ายอื่น 6911500</v>
      </c>
      <c r="C122" s="42" t="str">
        <f>+[1]ระบบการควบคุมฯ!C219</f>
        <v>20004 3300 6300 5000005</v>
      </c>
      <c r="D122" s="227">
        <f>SUM(D123:D134)</f>
        <v>1764000</v>
      </c>
      <c r="E122" s="227">
        <f t="shared" ref="E122:H122" si="32">SUM(E123:E134)</f>
        <v>0</v>
      </c>
      <c r="F122" s="227">
        <f t="shared" si="32"/>
        <v>0</v>
      </c>
      <c r="G122" s="227">
        <f t="shared" si="32"/>
        <v>409548.38</v>
      </c>
      <c r="H122" s="227">
        <f t="shared" si="32"/>
        <v>1354451.62</v>
      </c>
      <c r="I122" s="227">
        <f>SUM(I123)</f>
        <v>0</v>
      </c>
    </row>
    <row r="123" spans="1:9" ht="55.8" hidden="1" customHeight="1" x14ac:dyDescent="0.25">
      <c r="A123" s="230" t="str">
        <f>+[1]ระบบการควบคุมฯ!A221</f>
        <v>3.9.1</v>
      </c>
      <c r="B123" s="248" t="str">
        <f>+[1]ระบบการควบคุมฯ!B221</f>
        <v>ค่าจ้างบุคลากรปฏิบัติงานในสำนักงานเขตพื้นที่การศึกษาที่ขาดแคลน  จำนวน 4 อัตรา   ครั้งที่ 1  (ต.ค.68 - ม.ค 69 ) จำนวนเงิน 144,000.-บาท</v>
      </c>
      <c r="C123" s="248" t="str">
        <f>+[1]ระบบการควบคุมฯ!C221</f>
        <v>ศธ 04002/ว46527 ลว.14/ต.ค./2568 โอนครั้งที่ 3</v>
      </c>
      <c r="D123" s="231">
        <f>+[1]ระบบการควบคุมฯ!F221</f>
        <v>144000</v>
      </c>
      <c r="E123" s="231"/>
      <c r="F123" s="231">
        <f>+[1]ระบบการควบคุมฯ!I221+[1]ระบบการควบคุมฯ!J221</f>
        <v>0</v>
      </c>
      <c r="G123" s="239">
        <f>+[1]ระบบการควบคุมฯ!K221+[1]ระบบการควบคุมฯ!L221</f>
        <v>34548.379999999997</v>
      </c>
      <c r="H123" s="239">
        <f>+D123-E123-F123-G123</f>
        <v>109451.62</v>
      </c>
      <c r="I123" s="236" t="s">
        <v>14</v>
      </c>
    </row>
    <row r="124" spans="1:9" ht="111.6" hidden="1" customHeight="1" x14ac:dyDescent="0.25">
      <c r="A124" s="230" t="str">
        <f>+[1]ระบบการควบคุมฯ!A222</f>
        <v>3.9.1.1</v>
      </c>
      <c r="B124" s="248" t="str">
        <f>+[1]ระบบการควบคุมฯ!B222</f>
        <v>ค่าจ้างบุคลากรปฏิบัติงานในสำนักงานเขตพื้นที่การศึกษาที่ขาดแคลน จำนวน 4 อัตรา   ครั้งที่ 2  (เม.ย.68 - ก.ค 68) จำนวนเงิน 109,200.-บาท</v>
      </c>
      <c r="C124" s="248" t="str">
        <f>+[1]ระบบการควบคุมฯ!C222</f>
        <v>ศธ 04002/ว1307 ลว.28 มี.ค. 68 โอนครั้งที่ 378</v>
      </c>
      <c r="D124" s="231"/>
      <c r="E124" s="1101"/>
      <c r="F124" s="1101"/>
      <c r="G124" s="1101"/>
      <c r="H124" s="239"/>
      <c r="I124" s="236"/>
    </row>
    <row r="125" spans="1:9" ht="111.6" hidden="1" customHeight="1" x14ac:dyDescent="0.25">
      <c r="A125" s="230" t="str">
        <f>+[1]ระบบการควบคุมฯ!A223</f>
        <v>3.9.1.2</v>
      </c>
      <c r="B125" s="248" t="str">
        <f>+[1]ระบบการควบคุมฯ!B223</f>
        <v>ค่าจ้างบุคลากรปฏิบัติงานในสำนักงานเขตพื้นที่การศึกษาที่ขาดแคลน จำนวน 4 อัตรา   ครั้งที่ 3  (ส.ค. 68 - ก.ย 68) จำนวนเงิน 68,600.-บาท</v>
      </c>
      <c r="C125" s="248" t="str">
        <f>+[1]ระบบการควบคุมฯ!C223</f>
        <v>ศธ 04002/ว41252 ลว.25 ก.ค. 68 โอนครั้งที่ 747</v>
      </c>
      <c r="D125" s="231"/>
      <c r="E125" s="231"/>
      <c r="F125" s="231"/>
      <c r="G125" s="239"/>
      <c r="H125" s="239"/>
      <c r="I125" s="236"/>
    </row>
    <row r="126" spans="1:9" ht="111.6" hidden="1" customHeight="1" x14ac:dyDescent="0.25">
      <c r="A126" s="230" t="str">
        <f>+[1]ระบบการควบคุมฯ!A224</f>
        <v>3.8.1.3</v>
      </c>
      <c r="B126" s="248" t="str">
        <f>+[1]ระบบการควบคุมฯ!B224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-885.73</v>
      </c>
      <c r="C126" s="248" t="str">
        <f>+[1]ระบบการควบคุมฯ!C224</f>
        <v>โอนเปลี่ยนแลง 1/68 ลว 25 ก.ย. 68</v>
      </c>
      <c r="D126" s="231">
        <f>+[1]ระบบการควบคุมฯ!F224</f>
        <v>0</v>
      </c>
      <c r="E126" s="231">
        <f>+[1]ระบบการควบคุมฯ!G224+[1]ระบบการควบคุมฯ!H224</f>
        <v>0</v>
      </c>
      <c r="F126" s="231">
        <f>+[1]ระบบการควบคุมฯ!I224+[1]ระบบการควบคุมฯ!J224</f>
        <v>0</v>
      </c>
      <c r="G126" s="239">
        <f>+[1]ระบบการควบคุมฯ!K224+[1]ระบบการควบคุมฯ!L224</f>
        <v>0</v>
      </c>
      <c r="H126" s="239">
        <f t="shared" ref="H126:H128" si="33">+D126-E126-F126-G126</f>
        <v>0</v>
      </c>
      <c r="I126" s="236" t="s">
        <v>14</v>
      </c>
    </row>
    <row r="127" spans="1:9" ht="74.400000000000006" hidden="1" customHeight="1" x14ac:dyDescent="0.25">
      <c r="A127" s="230" t="str">
        <f>+[1]ระบบการควบคุมฯ!A226</f>
        <v>3.9.2</v>
      </c>
      <c r="B127" s="248" t="str">
        <f>+[1]ระบบการควบคุมฯ!B226</f>
        <v xml:space="preserve">ค่าจ้างครูรายเดือนแก้ไขปัญหาสถานศึกษาขาดแคลนครูขั้นวิกฤต ค่าจ้าง 15,000บาท จำนวน 24 อัตรา ครั้งที่ 1(ต.ค.68 - ม.ค 69) จำนวนเงิน 1,440,000.-บาท   </v>
      </c>
      <c r="C127" s="248" t="str">
        <f>+[1]ระบบการควบคุมฯ!C226</f>
        <v>ศธ 04002/ว46527 ลว.14/ต.ค./2568 โอนครั้งที่ 3</v>
      </c>
      <c r="D127" s="231">
        <f>+[1]ระบบการควบคุมฯ!F226</f>
        <v>1440000</v>
      </c>
      <c r="E127" s="231">
        <f>+[1]ระบบการควบคุมฯ!G226+[1]ระบบการควบคุมฯ!H226</f>
        <v>0</v>
      </c>
      <c r="F127" s="231">
        <f>+[1]ระบบการควบคุมฯ!I226+[1]ระบบการควบคุมฯ!J226</f>
        <v>0</v>
      </c>
      <c r="G127" s="231">
        <f>+[1]ระบบการควบคุมฯ!K226+[1]ระบบการควบคุมฯ!L226</f>
        <v>345000</v>
      </c>
      <c r="H127" s="239">
        <f>+D127-E127-F127-G127</f>
        <v>1095000</v>
      </c>
      <c r="I127" s="236" t="s">
        <v>14</v>
      </c>
    </row>
    <row r="128" spans="1:9" ht="74.400000000000006" hidden="1" customHeight="1" x14ac:dyDescent="0.25">
      <c r="A128" s="230" t="str">
        <f>+[1]ระบบการควบคุมฯ!A227</f>
        <v>3.9.2.1</v>
      </c>
      <c r="B128" s="248" t="str">
        <f>+[1]ระบบการควบคุมฯ!B227</f>
        <v xml:space="preserve">ค่าจ้างครูรายเดือนแก้ไขปัญหาสถานศึกษาขาดแคลนครูขั้นวิกฤต ค่าจ้าง 15,000บาทจำนวน 24 อัตรา (รายเดิม 22 จ้างเหมา 2)ครั้งที่ 2  (เม.ย. - กค 67) จำนวนเงิน 1,440,000.-บาท </v>
      </c>
      <c r="C128" s="248" t="str">
        <f>+[1]ระบบการควบคุมฯ!C227</f>
        <v>ศธ 04002/ว1307 ลว.28 มี.ค. 68 โอนครั้งที่ 377</v>
      </c>
      <c r="D128" s="231">
        <f>+[1]ระบบการควบคุมฯ!F229</f>
        <v>0</v>
      </c>
      <c r="E128" s="231">
        <f>+[1]ระบบการควบคุมฯ!G229+[1]ระบบการควบคุมฯ!H229</f>
        <v>0</v>
      </c>
      <c r="F128" s="231">
        <f>+[1]ระบบการควบคุมฯ!I229+[1]ระบบการควบคุมฯ!J229</f>
        <v>0</v>
      </c>
      <c r="G128" s="239">
        <f>+[1]ระบบการควบคุมฯ!K229+[1]ระบบการควบคุมฯ!L229</f>
        <v>0</v>
      </c>
      <c r="H128" s="239">
        <f t="shared" si="33"/>
        <v>0</v>
      </c>
      <c r="I128" s="236" t="s">
        <v>14</v>
      </c>
    </row>
    <row r="129" spans="1:9" ht="55.8" hidden="1" customHeight="1" x14ac:dyDescent="0.25">
      <c r="A129" s="230" t="str">
        <f>+[1]ระบบการควบคุมฯ!A228</f>
        <v>3.9.2.1</v>
      </c>
      <c r="B129" s="248" t="str">
        <f>+[1]ระบบการควบคุมฯ!B228</f>
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3 (ส.ค. - ก.ย. 67) จำนวนเงิน 695,900.-บาท </v>
      </c>
      <c r="C129" s="248" t="str">
        <f>+[1]ระบบการควบคุมฯ!C228</f>
        <v>ศธ 04002/ว 41252 ลว.25 ก.ค. 68 โอนครั้งที่ 747</v>
      </c>
      <c r="D129" s="231"/>
      <c r="E129" s="231"/>
      <c r="F129" s="231"/>
      <c r="G129" s="239"/>
      <c r="H129" s="239"/>
      <c r="I129" s="236" t="s">
        <v>14</v>
      </c>
    </row>
    <row r="130" spans="1:9" ht="55.8" hidden="1" x14ac:dyDescent="0.25">
      <c r="A130" s="230" t="str">
        <f>+[1]ระบบการควบคุมฯ!A229</f>
        <v>3.9.2.2</v>
      </c>
      <c r="B130" s="248" t="str">
        <f>+[1]ระบบการควบคุมฯ!B229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-2002.29</v>
      </c>
      <c r="C130" s="248" t="str">
        <f>+[1]ระบบการควบคุมฯ!C229</f>
        <v>โอนเปลี่ยนแลง 1/68 ลว 25 ก.ย. 68</v>
      </c>
      <c r="D130" s="231"/>
      <c r="E130" s="231"/>
      <c r="F130" s="231"/>
      <c r="G130" s="239"/>
      <c r="H130" s="239"/>
      <c r="I130" s="236" t="s">
        <v>14</v>
      </c>
    </row>
    <row r="131" spans="1:9" ht="111.6" hidden="1" customHeight="1" x14ac:dyDescent="0.25">
      <c r="A131" s="230" t="str">
        <f>+[1]ระบบการควบคุมฯ!A231</f>
        <v>3.9.3</v>
      </c>
      <c r="B131" s="248" t="str">
        <f>+[1]ระบบการควบคุมฯ!B231</f>
        <v>ค่าจ้างสำหรับโครงการครูคลังสมอง ครั้งที่ 1  ระยะเวลา     6 เดือน (ตุลาคม 2568 ถึง มีนาคม 2569) อัตราละ 15,000.-บาท 180,000 บาท</v>
      </c>
      <c r="C131" s="248" t="str">
        <f>+[1]ระบบการควบคุมฯ!C231</f>
        <v>ศธ 04002/ว47688 ลว. 30 ต.ค. 68 โอนครั้งที่ 30</v>
      </c>
      <c r="D131" s="231">
        <f>+[1]ระบบการควบคุมฯ!F231</f>
        <v>180000</v>
      </c>
      <c r="E131" s="231">
        <f>+[1]ระบบการควบคุมฯ!G231+[1]ระบบการควบคุมฯ!H231</f>
        <v>0</v>
      </c>
      <c r="F131" s="231">
        <f>+[1]ระบบการควบคุมฯ!I231+[1]ระบบการควบคุมฯ!J231</f>
        <v>0</v>
      </c>
      <c r="G131" s="239">
        <f>+[1]ระบบการควบคุมฯ!K231+[1]ระบบการควบคุมฯ!L231</f>
        <v>30000</v>
      </c>
      <c r="H131" s="239">
        <f>+D131-E131-F131-G131</f>
        <v>150000</v>
      </c>
      <c r="I131" s="236" t="s">
        <v>14</v>
      </c>
    </row>
    <row r="132" spans="1:9" ht="111.6" hidden="1" customHeight="1" x14ac:dyDescent="0.25">
      <c r="A132" s="230" t="str">
        <f>+[1]ระบบการควบคุมฯ!A232</f>
        <v>3.9.3.1</v>
      </c>
      <c r="B132" s="248" t="str">
        <f>+[1]ระบบการควบคุมฯ!B232</f>
        <v>ค่าจ้างสำหรับโครงการครูคลังสมอง ครั้งที่ 2  ระยะเวลา  2 เดือน (เมษายน 2568 ถึง พฤษภาคม 2568) อัตราละ 15,000.-บาท  90,000 บาท</v>
      </c>
      <c r="C132" s="248" t="str">
        <f>+[1]ระบบการควบคุมฯ!C232</f>
        <v>ศธ 04002/ว1326 ลว. 31 มี.ค.68 โอนครั้งที่ 382</v>
      </c>
      <c r="D132" s="231"/>
      <c r="E132" s="231"/>
      <c r="F132" s="231"/>
      <c r="G132" s="239"/>
      <c r="H132" s="239"/>
      <c r="I132" s="236"/>
    </row>
    <row r="133" spans="1:9" ht="93" hidden="1" customHeight="1" x14ac:dyDescent="0.25">
      <c r="A133" s="230" t="str">
        <f>+[1]ระบบการควบคุมฯ!A233</f>
        <v>3.9.3.2</v>
      </c>
      <c r="B133" s="248" t="str">
        <f>+[1]ระบบการควบคุมฯ!B233</f>
        <v>ค่าจ้างสำหรับโครงการครูคลังสมอง ครั้งที่ 3  ระยะเวลา  4 เดือน (มิถุนายน 2568 ถึง กันยายน 2568) 3 อัตราละ 15,000.-บาท  180,000 บาท</v>
      </c>
      <c r="C133" s="248" t="str">
        <f>+[1]ระบบการควบคุมฯ!C233</f>
        <v>ศธ 04002/ว2337 ลว. 29 พ.ค.68 โอนครั้งที่ 544</v>
      </c>
      <c r="D133" s="231"/>
      <c r="E133" s="231"/>
      <c r="F133" s="231"/>
      <c r="G133" s="239"/>
      <c r="H133" s="239"/>
      <c r="I133" s="236"/>
    </row>
    <row r="134" spans="1:9" ht="55.8" hidden="1" x14ac:dyDescent="0.25">
      <c r="A134" s="230">
        <f>+[1]ระบบการควบคุมฯ!A235</f>
        <v>3.1</v>
      </c>
      <c r="B134" s="248" t="str">
        <f>+[1]ระบบการควบคุมฯ!B235</f>
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</c>
      <c r="C134" s="248" t="str">
        <f>+[1]ระบบการควบคุมฯ!C235</f>
        <v>20004 69 00154 87195</v>
      </c>
      <c r="D134" s="231"/>
      <c r="E134" s="231"/>
      <c r="F134" s="231"/>
      <c r="G134" s="239"/>
      <c r="H134" s="239"/>
      <c r="I134" s="236"/>
    </row>
    <row r="135" spans="1:9" ht="74.400000000000006" hidden="1" customHeight="1" x14ac:dyDescent="0.25">
      <c r="A135" s="1102">
        <f>+[1]ระบบการควบคุมฯ!A235</f>
        <v>3.1</v>
      </c>
      <c r="B135" s="39" t="str">
        <f>+[1]ระบบการควบคุมฯ!B235</f>
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</c>
      <c r="C135" s="39" t="str">
        <f>+[1]ระบบการควบคุมฯ!C235</f>
        <v>20004 69 00154 87195</v>
      </c>
      <c r="D135" s="234">
        <f t="shared" ref="D135:I135" si="34">+D136</f>
        <v>4908000</v>
      </c>
      <c r="E135" s="234">
        <f t="shared" si="34"/>
        <v>0</v>
      </c>
      <c r="F135" s="234">
        <f t="shared" si="34"/>
        <v>0</v>
      </c>
      <c r="G135" s="234">
        <f t="shared" si="34"/>
        <v>1158000</v>
      </c>
      <c r="H135" s="234">
        <f t="shared" si="34"/>
        <v>3750000</v>
      </c>
      <c r="I135" s="234">
        <f t="shared" si="34"/>
        <v>0</v>
      </c>
    </row>
    <row r="136" spans="1:9" ht="93" hidden="1" customHeight="1" x14ac:dyDescent="0.25">
      <c r="A136" s="226">
        <f>+[1]ระบบการควบคุมฯ!A237</f>
        <v>1</v>
      </c>
      <c r="B136" s="252" t="str">
        <f>+[1]ระบบการควบคุมฯ!B237</f>
        <v xml:space="preserve"> งบรายจ่ายอื่น 6911500</v>
      </c>
      <c r="C136" s="42" t="str">
        <f>+[1]ระบบการควบคุมฯ!C237</f>
        <v>20004 3300 6300 5000007</v>
      </c>
      <c r="D136" s="227">
        <f>SUM(D137:D149)</f>
        <v>4908000</v>
      </c>
      <c r="E136" s="227">
        <f t="shared" ref="E136:H136" si="35">SUM(E137:E149)</f>
        <v>0</v>
      </c>
      <c r="F136" s="227">
        <f t="shared" si="35"/>
        <v>0</v>
      </c>
      <c r="G136" s="227">
        <f t="shared" si="35"/>
        <v>1158000</v>
      </c>
      <c r="H136" s="227">
        <f t="shared" si="35"/>
        <v>3750000</v>
      </c>
      <c r="I136" s="227">
        <f>SUM(I137)</f>
        <v>0</v>
      </c>
    </row>
    <row r="137" spans="1:9" ht="93" hidden="1" customHeight="1" x14ac:dyDescent="0.25">
      <c r="A137" s="230" t="str">
        <f>+[1]ระบบการควบคุมฯ!A239</f>
        <v>3.10.1</v>
      </c>
      <c r="B137" s="248" t="str">
        <f>+[1]ระบบการควบคุมฯ!B239</f>
        <v xml:space="preserve">ค่าจ้างเหมาธุรการโรงเรียนรายเดิมจ้างต่อเนื่อง  อัตราละ 15,000.00 บาท จำนวน 32 อัตรา  ครั้งที่ 1  (ต.ค.68 - 31 มค 69) จำนวนเงิน 1,920,000.-บาท </v>
      </c>
      <c r="C137" s="47" t="str">
        <f>+[1]ระบบการควบคุมฯ!C239</f>
        <v>ศธ 04002/ว4543ลว.31/ต.ค./2023 โอนครั้งที่ 14</v>
      </c>
      <c r="D137" s="231">
        <f>+[1]ระบบการควบคุมฯ!F239</f>
        <v>1920000</v>
      </c>
      <c r="E137" s="231">
        <f>+[1]ระบบการควบคุมฯ!G239+[1]ระบบการควบคุมฯ!H239</f>
        <v>0</v>
      </c>
      <c r="F137" s="231">
        <f>+[1]ระบบการควบคุมฯ!I239+[1]ระบบการควบคุมฯ!J239</f>
        <v>0</v>
      </c>
      <c r="G137" s="231">
        <f>+[1]ระบบการควบคุมฯ!K239+[1]ระบบการควบคุมฯ!L239</f>
        <v>465000</v>
      </c>
      <c r="H137" s="239">
        <f>+D137-E137-F137-G137</f>
        <v>1455000</v>
      </c>
      <c r="I137" s="236" t="s">
        <v>14</v>
      </c>
    </row>
    <row r="138" spans="1:9" ht="55.8" hidden="1" customHeight="1" x14ac:dyDescent="0.25">
      <c r="A138" s="230" t="str">
        <f>+[1]ระบบการควบคุมฯ!A240</f>
        <v>3.10.1.1</v>
      </c>
      <c r="B138" s="248" t="str">
        <f>+[1]ระบบการควบคุมฯ!B240</f>
        <v xml:space="preserve">ค่าจ้างธุรการโรงเรียนรายเดิมจ้างต่อเนื่อง  ค่าจ้าง 15,000.00 บาท จำนวน 32 อัตรา (รายเดิม 26 จ้างเหมา 6)ครั้งที่ 2  (เม.ย.68 - ก.ค 68) จำนวนเงิน 1,902,600.-บาท </v>
      </c>
      <c r="C138" s="47" t="str">
        <f>+[1]ระบบการควบคุมฯ!C240</f>
        <v>ศธ 04002/ว1328 ลว. 31 มี.ค. 68 โอนครั้งที่ 380</v>
      </c>
      <c r="D138" s="231"/>
      <c r="E138" s="231"/>
      <c r="F138" s="231"/>
      <c r="G138" s="239"/>
      <c r="H138" s="239"/>
      <c r="I138" s="236"/>
    </row>
    <row r="139" spans="1:9" ht="55.8" hidden="1" customHeight="1" x14ac:dyDescent="0.25">
      <c r="A139" s="230" t="str">
        <f>+[1]ระบบการควบคุมฯ!A241</f>
        <v>3.9.1.3</v>
      </c>
      <c r="B139" s="248" t="str">
        <f>+[1]ระบบการควบคุมฯ!B241</f>
        <v xml:space="preserve">ค่าจ้างธุรการโรงเรียนรายเดิมจ้างต่อเนื่อง  ค่าจ้าง 15,000.00 บาท จำนวน 32 อัตรา ครั้งที่ 3  (ส.ค.-ก.ย. 68) จำนวนเงิน 905,200.-บาท </v>
      </c>
      <c r="C139" s="47" t="str">
        <f>+[1]ระบบการควบคุมฯ!C241</f>
        <v>ศธ 04002/ว40806 ลว. 21 ก.ค. 68 โอนครั้งที่ 717</v>
      </c>
      <c r="D139" s="231"/>
      <c r="E139" s="231"/>
      <c r="F139" s="231"/>
      <c r="G139" s="239"/>
      <c r="H139" s="239"/>
      <c r="I139" s="236"/>
    </row>
    <row r="140" spans="1:9" ht="55.8" hidden="1" x14ac:dyDescent="0.25">
      <c r="A140" s="230" t="str">
        <f>+[1]ระบบการควบคุมฯ!A242</f>
        <v>3.9.1.3</v>
      </c>
      <c r="B140" s="248" t="str">
        <f>+[1]ระบบการควบคุมฯ!B242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-2952.07</v>
      </c>
      <c r="C140" s="47" t="str">
        <f>+[1]ระบบการควบคุมฯ!C242</f>
        <v>โอนเปลี่ยนแลง 1/68 ลว 25 ก.ย. 68</v>
      </c>
      <c r="D140" s="231"/>
      <c r="E140" s="231"/>
      <c r="F140" s="231"/>
      <c r="G140" s="239"/>
      <c r="H140" s="239"/>
      <c r="I140" s="236"/>
    </row>
    <row r="141" spans="1:9" ht="55.8" hidden="1" customHeight="1" x14ac:dyDescent="0.25">
      <c r="A141" s="230" t="str">
        <f>+[1]ระบบการควบคุมฯ!A243</f>
        <v>3.10.2</v>
      </c>
      <c r="B141" s="248" t="str">
        <f>+[1]ระบบการควบคุมฯ!B243</f>
        <v>ค่าจ้างเหมาธุรการโรงเรียนรายเดิมจ้างต่อเนื่อง อัตราละ 9,000.-บาท  จำนวน 20 อัตรา ครั้งที่ 1  (ตค 68 -มีค 69) จำนวนเงิน  720,000.-บาท</v>
      </c>
      <c r="C141" s="47" t="str">
        <f>+[1]ระบบการควบคุมฯ!C243</f>
        <v>ศธ 04002/ว4236 ลว.25 ตค 67 โอนครั้งที่ 14</v>
      </c>
      <c r="D141" s="231">
        <f>+[1]ระบบการควบคุมฯ!F243</f>
        <v>720000</v>
      </c>
      <c r="E141" s="231">
        <f>+[1]ระบบการควบคุมฯ!G243+[1]ระบบการควบคุมฯ!H243</f>
        <v>0</v>
      </c>
      <c r="F141" s="231">
        <f>+[1]ระบบการควบคุมฯ!I243+[1]ระบบการควบคุมฯ!J243</f>
        <v>0</v>
      </c>
      <c r="G141" s="231">
        <f>+[1]ระบบการควบคุมฯ!K243+[1]ระบบการควบคุมฯ!L243</f>
        <v>171000</v>
      </c>
      <c r="H141" s="239">
        <f>+D141-E141-F141-G141</f>
        <v>549000</v>
      </c>
      <c r="I141" s="236" t="s">
        <v>14</v>
      </c>
    </row>
    <row r="142" spans="1:9" ht="55.8" hidden="1" customHeight="1" x14ac:dyDescent="0.25">
      <c r="A142" s="230" t="str">
        <f>+[1]ระบบการควบคุมฯ!A244</f>
        <v>3.10.2.1</v>
      </c>
      <c r="B142" s="248" t="str">
        <f>+[1]ระบบการควบคุมฯ!B244</f>
        <v>ค่าจ้างเหมาธุรการโรงเรียนรายเดิมจ้างต่อเนื่อง อัตราละ 9,000.-บาท  จำนวน 20 อัตรา ครั้งที่ 1  (เม.ย.68 -ก.ค 68) จำนวนเงิน  716,300.-บาท</v>
      </c>
      <c r="C142" s="47" t="str">
        <f>+[1]ระบบการควบคุมฯ!C244</f>
        <v>ศธ 04002/ว1328 ลว. 31 มี.ค. 68 โอนครั้งที่ 380</v>
      </c>
      <c r="D142" s="231"/>
      <c r="E142" s="231"/>
      <c r="F142" s="231"/>
      <c r="G142" s="239"/>
      <c r="H142" s="239">
        <f t="shared" ref="H142:H145" si="36">+D142-E142-F142-G142</f>
        <v>0</v>
      </c>
      <c r="I142" s="236"/>
    </row>
    <row r="143" spans="1:9" ht="55.8" hidden="1" customHeight="1" x14ac:dyDescent="0.25">
      <c r="A143" s="230" t="s">
        <v>130</v>
      </c>
      <c r="B143" s="248" t="str">
        <f>+[1]ระบบการควบคุมฯ!B245</f>
        <v>ค่าจ้างเหมาธุรการโรงเรียนรายเดิมจ้างต่อเนื่อง อัตราละ 9,000.-บาท  จำนวน 20 อัตรา ครั้งที่ 3  (ส.ค.-ก. 68) จำนวนเงิน  345,700.-บาท</v>
      </c>
      <c r="C143" s="47" t="str">
        <f>+[1]ระบบการควบคุมฯ!C245</f>
        <v>ศธ 04002/ว40806 ลว. 21 ก.ค. 68 โอนครั้งที่ 717</v>
      </c>
      <c r="D143" s="231"/>
      <c r="E143" s="231"/>
      <c r="F143" s="231"/>
      <c r="G143" s="239"/>
      <c r="H143" s="239">
        <f t="shared" si="36"/>
        <v>0</v>
      </c>
      <c r="I143" s="236" t="s">
        <v>14</v>
      </c>
    </row>
    <row r="144" spans="1:9" ht="55.8" hidden="1" x14ac:dyDescent="0.25">
      <c r="A144" s="230" t="s">
        <v>131</v>
      </c>
      <c r="B144" s="248" t="str">
        <f>+[1]ระบบการควบคุมฯ!B246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-30031.1</v>
      </c>
      <c r="C144" s="47" t="str">
        <f>+[1]ระบบการควบคุมฯ!C246</f>
        <v>โอนเปลี่ยนแลง 1/68 ลว 25 ก.ย. 68</v>
      </c>
      <c r="D144" s="231"/>
      <c r="E144" s="231"/>
      <c r="F144" s="231"/>
      <c r="G144" s="239"/>
      <c r="H144" s="239">
        <f t="shared" si="36"/>
        <v>0</v>
      </c>
      <c r="I144" s="236" t="s">
        <v>14</v>
      </c>
    </row>
    <row r="145" spans="1:9" ht="186" hidden="1" customHeight="1" x14ac:dyDescent="0.25">
      <c r="A145" s="230" t="str">
        <f>+[1]ระบบการควบคุมฯ!A247</f>
        <v>3.10.3</v>
      </c>
      <c r="B145" s="248" t="str">
        <f>+[1]ระบบการควบคุมฯ!B247</f>
        <v>ค่าจ้างนักการภารโรง ค่าจ้าง 9,000.-บาท จำนวน 63 อัตรา  ครั้งที่ 1  (ตค 68 - มค 69) จำนวนเงิน 2,268,000 บาท</v>
      </c>
      <c r="C145" s="47" t="str">
        <f>+[1]ระบบการควบคุมฯ!C247</f>
        <v>ศธ 04002/ว4236 ลว.25 ตค 67 โอนครั้งที่ 14</v>
      </c>
      <c r="D145" s="231">
        <f>+[1]ระบบการควบคุมฯ!F247</f>
        <v>2268000</v>
      </c>
      <c r="E145" s="231">
        <f>+[1]ระบบการควบคุมฯ!G247+[1]ระบบการควบคุมฯ!H247</f>
        <v>0</v>
      </c>
      <c r="F145" s="231">
        <f>+[1]ระบบการควบคุมฯ!I247+[1]ระบบการควบคุมฯ!J247</f>
        <v>0</v>
      </c>
      <c r="G145" s="239">
        <f>+[1]ระบบการควบคุมฯ!K247+[1]ระบบการควบคุมฯ!L247</f>
        <v>522000</v>
      </c>
      <c r="H145" s="239">
        <f t="shared" si="36"/>
        <v>1746000</v>
      </c>
      <c r="I145" s="236" t="s">
        <v>14</v>
      </c>
    </row>
    <row r="146" spans="1:9" ht="74.400000000000006" hidden="1" customHeight="1" x14ac:dyDescent="0.25">
      <c r="A146" s="230" t="str">
        <f>+[1]ระบบการควบคุมฯ!A248</f>
        <v>3.10.3.1</v>
      </c>
      <c r="B146" s="248" t="str">
        <f>+[1]ระบบการควบคุมฯ!B248</f>
        <v>ค่าจ้างเหมาบริการนักการภารโรง อัตราละ 9,000.-บาท จำนวน 63 อัตรา (รายเดิมจ้างชั่วคราว  14 อัตรา  จ้างเหมาบริการ 3 อัตรา งบกลางเดิม  43 อัตรา ทดแทนเกษียณ 3 อัตรา) จำนวนเงิน 2,108,100.-บาท</v>
      </c>
      <c r="C146" s="47" t="str">
        <f>+[1]ระบบการควบคุมฯ!C248</f>
        <v>ศธ 04002/ว1328 ลว. 31 มี.ค. 68 โอนครั้งที่ 380</v>
      </c>
      <c r="D146" s="231"/>
      <c r="E146" s="231"/>
      <c r="F146" s="231"/>
      <c r="G146" s="239"/>
      <c r="H146" s="239"/>
      <c r="I146" s="236"/>
    </row>
    <row r="147" spans="1:9" ht="93" hidden="1" customHeight="1" x14ac:dyDescent="0.25">
      <c r="A147" s="230" t="str">
        <f>+[1]ระบบการควบคุมฯ!A249</f>
        <v>3.10.3.2</v>
      </c>
      <c r="B147" s="248" t="str">
        <f>+[1]ระบบการควบคุมฯ!B249</f>
        <v>ค่าจ้างเหมาบริการนักการภารโรง อัตราละ 9,000.-บาท จำนวน 63 อัตรา ครั้งที่ 3 ระยะเวลา 2 เดือน (สิงหาคม 2568 - กันยายน 2568)  จำนวนเงิน 1,007,600.-บาท</v>
      </c>
      <c r="C147" s="47" t="str">
        <f>+[1]ระบบการควบคุมฯ!C249</f>
        <v>ศธ 04002/ว40806 ลว. 21 ก.ค. 68 โอนครั้งที่ 717</v>
      </c>
      <c r="D147" s="231"/>
      <c r="E147" s="231"/>
      <c r="F147" s="231"/>
      <c r="G147" s="239"/>
      <c r="H147" s="239"/>
      <c r="I147" s="236"/>
    </row>
    <row r="148" spans="1:9" ht="55.8" hidden="1" customHeight="1" x14ac:dyDescent="0.25">
      <c r="A148" s="230" t="str">
        <f>+[1]ระบบการควบคุมฯ!A250</f>
        <v>3.10.4</v>
      </c>
      <c r="B148" s="248" t="str">
        <f>+[1]ระบบการควบคุมฯ!B250</f>
        <v>นักการภารโรง กรณีทดแทนลูกจ้างประจำเกษียณอายุและว่างโดยเหตุอื่นระหว่างปี เมื่อสิ้นปีงบประมาณ พ.ศ. 2567 ครั้งที่ 1 ระยะเวลา      5 เดือน (พฤศจิกายน 2567 - มีนาคม 2568) จำนวน 3 อัตราๆละ 9000 บาท</v>
      </c>
      <c r="C148" s="47" t="str">
        <f>+[1]ระบบการควบคุมฯ!C250</f>
        <v>ศธ 04002/ว5486 ลว. 8 พย 67 โอนครั้งที่ 50</v>
      </c>
      <c r="D148" s="231">
        <f>+[1]ระบบการควบคุมฯ!F250</f>
        <v>0</v>
      </c>
      <c r="E148" s="231">
        <f>+[1]ระบบการควบคุมฯ!G250+[1]ระบบการควบคุมฯ!H250</f>
        <v>0</v>
      </c>
      <c r="F148" s="231">
        <f>+[1]ระบบการควบคุมฯ!I250+[1]ระบบการควบคุมฯ!J250</f>
        <v>0</v>
      </c>
      <c r="G148" s="239">
        <f>+[1]ระบบการควบคุมฯ!K250+[1]ระบบการควบคุมฯ!L250</f>
        <v>0</v>
      </c>
      <c r="H148" s="239">
        <f t="shared" ref="H148:H149" si="37">+D148-E148-F148-G148</f>
        <v>0</v>
      </c>
      <c r="I148" s="236" t="s">
        <v>14</v>
      </c>
    </row>
    <row r="149" spans="1:9" ht="186" hidden="1" customHeight="1" x14ac:dyDescent="0.25">
      <c r="A149" s="230" t="str">
        <f>+[1]ระบบการควบคุมฯ!A252</f>
        <v>3.10.5</v>
      </c>
      <c r="B149" s="248" t="str">
        <f>+[1]ระบบการควบคุมฯ!B252</f>
        <v xml:space="preserve">พี่เลี้ยงเด็กพิการอัตราจ้างชั่วคราวรายเดือน จำนวน 36 อัตรา ครั้งที่ 3 (ก.ค. - ก.ย. 68) ค่าจ้าง 856,650.-บาท  36 อัตรา </v>
      </c>
      <c r="C149" s="47" t="str">
        <f>+[1]ระบบการควบคุมฯ!C252</f>
        <v>ศธ 04002/ว41586 ลว. 31 ก.ค. ครั้งที่ 792</v>
      </c>
      <c r="D149" s="231">
        <f>+[1]ระบบการควบคุมฯ!F252</f>
        <v>0</v>
      </c>
      <c r="E149" s="231">
        <f>+[1]ระบบการควบคุมฯ!G252+[1]ระบบการควบคุมฯ!H252</f>
        <v>0</v>
      </c>
      <c r="F149" s="231">
        <f>+[1]ระบบการควบคุมฯ!I252+[1]ระบบการควบคุมฯ!J252</f>
        <v>0</v>
      </c>
      <c r="G149" s="239">
        <f>+[1]ระบบการควบคุมฯ!K252+[1]ระบบการควบคุมฯ!L252</f>
        <v>0</v>
      </c>
      <c r="H149" s="239">
        <f t="shared" si="37"/>
        <v>0</v>
      </c>
      <c r="I149" s="236" t="s">
        <v>14</v>
      </c>
    </row>
    <row r="150" spans="1:9" ht="111.6" hidden="1" customHeight="1" x14ac:dyDescent="0.25">
      <c r="A150" s="226">
        <f>+[1]ระบบการควบคุมฯ!A255</f>
        <v>2</v>
      </c>
      <c r="B150" s="1103" t="str">
        <f>+[1]ระบบการควบคุมฯ!B255</f>
        <v xml:space="preserve"> งบรายจ่ายอื่น 6911500</v>
      </c>
      <c r="C150" s="244" t="str">
        <f>+[1]ระบบการควบคุมฯ!C255</f>
        <v>20004 31006100 5000027</v>
      </c>
      <c r="D150" s="227">
        <f>SUM(D151:D152)</f>
        <v>0</v>
      </c>
      <c r="E150" s="227">
        <f>SUM(E151:E152)</f>
        <v>0</v>
      </c>
      <c r="F150" s="227">
        <f>SUM(F151:F152)</f>
        <v>0</v>
      </c>
      <c r="G150" s="227">
        <f>SUM(G151:G152)</f>
        <v>0</v>
      </c>
      <c r="H150" s="227">
        <f>SUM(H151:H152)</f>
        <v>0</v>
      </c>
      <c r="I150" s="1104"/>
    </row>
    <row r="151" spans="1:9" ht="18.600000000000001" hidden="1" customHeight="1" x14ac:dyDescent="0.25">
      <c r="A151" s="230" t="str">
        <f>+[1]ระบบการควบคุมฯ!A256</f>
        <v>3.11.2.1</v>
      </c>
      <c r="B151" s="248">
        <f>+[1]ระบบการควบคุมฯ!B256</f>
        <v>0</v>
      </c>
      <c r="C151" s="47">
        <f>+[1]ระบบการควบคุมฯ!C256</f>
        <v>0</v>
      </c>
      <c r="D151" s="231">
        <f>+[1]ระบบการควบคุมฯ!F256</f>
        <v>0</v>
      </c>
      <c r="E151" s="231">
        <f>+[1]ระบบการควบคุมฯ!G256+[1]ระบบการควบคุมฯ!H256</f>
        <v>0</v>
      </c>
      <c r="F151" s="231">
        <f>+[1]ระบบการควบคุมฯ!I256+[1]ระบบการควบคุมฯ!J256</f>
        <v>0</v>
      </c>
      <c r="G151" s="239">
        <f>+[1]ระบบการควบคุมฯ!K256+[1]ระบบการควบคุมฯ!L256</f>
        <v>0</v>
      </c>
      <c r="H151" s="239">
        <f>+D151-E151-F151-G151</f>
        <v>0</v>
      </c>
      <c r="I151" s="236" t="s">
        <v>81</v>
      </c>
    </row>
    <row r="152" spans="1:9" ht="74.400000000000006" hidden="1" customHeight="1" x14ac:dyDescent="0.25">
      <c r="A152" s="230" t="str">
        <f>+[1]ระบบการควบคุมฯ!A257</f>
        <v>3.11.2.2</v>
      </c>
      <c r="B152" s="248">
        <f>+[1]ระบบการควบคุมฯ!B257</f>
        <v>0</v>
      </c>
      <c r="C152" s="47">
        <f>+[1]ระบบการควบคุมฯ!C257</f>
        <v>0</v>
      </c>
      <c r="D152" s="231">
        <f>+[1]ระบบการควบคุมฯ!F257</f>
        <v>0</v>
      </c>
      <c r="E152" s="231">
        <f>+[1]ระบบการควบคุมฯ!G257+[1]ระบบการควบคุมฯ!H257</f>
        <v>0</v>
      </c>
      <c r="F152" s="231">
        <f>+[1]ระบบการควบคุมฯ!I257+[1]ระบบการควบคุมฯ!J257</f>
        <v>0</v>
      </c>
      <c r="G152" s="239">
        <f>+[1]ระบบการควบคุมฯ!K257+[1]ระบบการควบคุมฯ!L257</f>
        <v>0</v>
      </c>
      <c r="H152" s="239">
        <f>+D152-E152-F152-G152</f>
        <v>0</v>
      </c>
      <c r="I152" s="236" t="s">
        <v>81</v>
      </c>
    </row>
    <row r="153" spans="1:9" ht="18.600000000000001" hidden="1" customHeight="1" x14ac:dyDescent="0.25">
      <c r="A153" s="1105">
        <f>+[1]ระบบการควบคุมฯ!A259</f>
        <v>3.12</v>
      </c>
      <c r="B153" s="39" t="str">
        <f>+[1]ระบบการควบคุมฯ!B259</f>
        <v xml:space="preserve">กิจกรรมการยกระดับคุณภาพการเรียนรู้ภาษาไทย  </v>
      </c>
      <c r="C153" s="39" t="str">
        <f>+[1]ระบบการควบคุมฯ!C259</f>
        <v>20004 69 96778 00000</v>
      </c>
      <c r="D153" s="234">
        <f t="shared" ref="D153:I153" si="38">+D154</f>
        <v>0</v>
      </c>
      <c r="E153" s="234">
        <f t="shared" si="38"/>
        <v>0</v>
      </c>
      <c r="F153" s="234">
        <f t="shared" si="38"/>
        <v>0</v>
      </c>
      <c r="G153" s="234">
        <f t="shared" si="38"/>
        <v>0</v>
      </c>
      <c r="H153" s="234">
        <f t="shared" si="38"/>
        <v>0</v>
      </c>
      <c r="I153" s="234">
        <f t="shared" si="38"/>
        <v>0</v>
      </c>
    </row>
    <row r="154" spans="1:9" ht="130.19999999999999" hidden="1" customHeight="1" x14ac:dyDescent="0.25">
      <c r="A154" s="226">
        <f>+[1]ระบบการควบคุมฯ!A260</f>
        <v>0</v>
      </c>
      <c r="B154" s="252" t="str">
        <f>+[1]ระบบการควบคุมฯ!B260</f>
        <v xml:space="preserve"> งบรายจ่ายอื่น 6911500</v>
      </c>
      <c r="C154" s="42" t="str">
        <f>+[1]ระบบการควบคุมฯ!C260</f>
        <v>20004 31006100 5000029</v>
      </c>
      <c r="D154" s="227">
        <f t="shared" ref="D154:I154" si="39">SUM(D155)</f>
        <v>0</v>
      </c>
      <c r="E154" s="227">
        <f t="shared" si="39"/>
        <v>0</v>
      </c>
      <c r="F154" s="227">
        <f t="shared" si="39"/>
        <v>0</v>
      </c>
      <c r="G154" s="227">
        <f t="shared" si="39"/>
        <v>0</v>
      </c>
      <c r="H154" s="227">
        <f t="shared" si="39"/>
        <v>0</v>
      </c>
      <c r="I154" s="227">
        <f t="shared" si="39"/>
        <v>0</v>
      </c>
    </row>
    <row r="155" spans="1:9" ht="241.8" hidden="1" customHeight="1" x14ac:dyDescent="0.25">
      <c r="A155" s="230" t="str">
        <f>+[1]ระบบการควบคุมฯ!A261</f>
        <v>3.10.1</v>
      </c>
      <c r="B155" s="253" t="str">
        <f>+[1]ระบบการควบคุมฯ!B261</f>
        <v xml:space="preserve">ค่าใช้จ่ายในการเดินทางเข้าร่วมประชุมอบรมเชิงปฏิบัติการพัฒนาองค์ความรู้เพื่อเสริมสร้างศักยภาพการจัดการเรียนการสอนด้านการอ่านและการเขียนภาษาไทยสำหรับครูสอนภาษาไทย ชั้นประถมศึกษาปีที่ 5-6 ระหว่างวันที่ 29 เมษายน - 2 พฤษภาคม 2567  ณ โรงแรมเอเชียแอร์พอร์ท จังหวัดปทุมธานี </v>
      </c>
      <c r="C155" s="47" t="str">
        <f>+[1]ระบบการควบคุมฯ!C261</f>
        <v>ศธ 04002/ว2546 ลว 24 มิย 67 โอนครั้งที่ 152</v>
      </c>
      <c r="D155" s="231"/>
      <c r="E155" s="231"/>
      <c r="F155" s="231"/>
      <c r="G155" s="239"/>
      <c r="H155" s="239">
        <f>+D155-E155-F155-G155</f>
        <v>0</v>
      </c>
      <c r="I155" s="254" t="s">
        <v>132</v>
      </c>
    </row>
    <row r="156" spans="1:9" ht="167.4" hidden="1" customHeight="1" x14ac:dyDescent="0.25">
      <c r="A156" s="255">
        <f>+[4]ระบบการควบคุมฯ!A62</f>
        <v>4</v>
      </c>
      <c r="B156" s="265" t="str">
        <f>+[4]ระบบการควบคุมฯ!B62</f>
        <v xml:space="preserve">โครงการเสริมสร้างระเบียบวินัย คุณธรรมและจริยธรรมและคุณลักษณะอันพึงประสงค์  </v>
      </c>
      <c r="C156" s="266" t="str">
        <f>+[2]ระบบการควบคุมฯ!C136</f>
        <v>20004 31006200</v>
      </c>
      <c r="D156" s="256">
        <f>+D157+D163</f>
        <v>0</v>
      </c>
      <c r="E156" s="256">
        <f>+E157+E163</f>
        <v>0</v>
      </c>
      <c r="F156" s="256">
        <f>+F157+F163</f>
        <v>0</v>
      </c>
      <c r="G156" s="256">
        <f>+G157+G163</f>
        <v>0</v>
      </c>
      <c r="H156" s="256">
        <f>+H157+H163</f>
        <v>0</v>
      </c>
      <c r="I156" s="59"/>
    </row>
    <row r="157" spans="1:9" ht="111.6" hidden="1" customHeight="1" x14ac:dyDescent="0.25">
      <c r="A157" s="257">
        <f>+[1]ระบบการควบคุมฯ!A267</f>
        <v>4.0999999999999996</v>
      </c>
      <c r="B157" s="74" t="str">
        <f>+[1]ระบบการควบคุมฯ!B267</f>
        <v xml:space="preserve">กิจกรรมส่งเสริมกิจกรรมนักเรียนเพื่อเสริมสร้างคุณธรรม จริยธรรม และลักษณะที่พึงประสงค์ </v>
      </c>
      <c r="C157" s="74" t="str">
        <f>+[1]ระบบการควบคุมฯ!C267</f>
        <v>20004 69 5203900000</v>
      </c>
      <c r="D157" s="258">
        <f>+D158+D161</f>
        <v>0</v>
      </c>
      <c r="E157" s="258">
        <f t="shared" ref="E157:H157" si="40">+E158+E161</f>
        <v>0</v>
      </c>
      <c r="F157" s="258">
        <f t="shared" si="40"/>
        <v>0</v>
      </c>
      <c r="G157" s="258">
        <f t="shared" si="40"/>
        <v>0</v>
      </c>
      <c r="H157" s="258">
        <f t="shared" si="40"/>
        <v>0</v>
      </c>
      <c r="I157" s="259"/>
    </row>
    <row r="158" spans="1:9" ht="130.19999999999999" hidden="1" customHeight="1" x14ac:dyDescent="0.25">
      <c r="A158" s="263"/>
      <c r="B158" s="1200" t="str">
        <f>+[1]ระบบการควบคุมฯ!B268</f>
        <v>งบรายจ่ายอื่น 6911500</v>
      </c>
      <c r="C158" s="244" t="str">
        <f>+[1]ระบบการควบคุมฯ!C268</f>
        <v>20004 31006200 5000003</v>
      </c>
      <c r="D158" s="264">
        <f>SUM(D159:D160)</f>
        <v>0</v>
      </c>
      <c r="E158" s="264">
        <f>SUM(E159:E160)</f>
        <v>0</v>
      </c>
      <c r="F158" s="264">
        <f>SUM(F159:F160)</f>
        <v>0</v>
      </c>
      <c r="G158" s="264">
        <f>SUM(G159:G160)</f>
        <v>0</v>
      </c>
      <c r="H158" s="264">
        <f>SUM(H159:H160)</f>
        <v>0</v>
      </c>
      <c r="I158" s="267"/>
    </row>
    <row r="159" spans="1:9" ht="74.400000000000006" hidden="1" customHeight="1" x14ac:dyDescent="0.25">
      <c r="A159" s="260" t="str">
        <f>+[2]ระบบการควบคุมฯ!A139</f>
        <v>4.1.1</v>
      </c>
      <c r="B159" s="69" t="str">
        <f>+[1]ระบบการควบคุมฯ!B269</f>
        <v>ค่าใช้จ่ายในการเดินทางสำหรับคณะทำงานและผู้เข้าร่วมการอบรมสัมมนาสภานักเรียน ระดับประเทศ ประจำปี 2566 "สภานักเรียน สพฐ. สานต่อแนวทางที่สร้างสรรค์เรียนรู้อย่างเท่าทัน มุ่งมันประชาธิปไตย"  ระหว่างวันที่ 9 – 14 มกราคม 2566 ณ โรงแรมเดอะพาลาสโซ กรุงเทพมหานคร</v>
      </c>
      <c r="C159" s="69" t="str">
        <f>+[1]ระบบการควบคุมฯ!C269</f>
        <v xml:space="preserve">ศธ 04002/ว2221 ลว. 5 มิย 2567 โอนครั้งที่ 86  </v>
      </c>
      <c r="D159" s="261"/>
      <c r="E159" s="262"/>
      <c r="F159" s="262"/>
      <c r="G159" s="262"/>
      <c r="H159" s="262">
        <f>+D159-E159-F159-G159</f>
        <v>0</v>
      </c>
      <c r="I159" s="50" t="s">
        <v>67</v>
      </c>
    </row>
    <row r="160" spans="1:9" ht="18.600000000000001" hidden="1" customHeight="1" x14ac:dyDescent="0.25">
      <c r="A160" s="260" t="str">
        <f>+[2]ระบบการควบคุมฯ!A140</f>
        <v>4.1.2</v>
      </c>
      <c r="B160" s="69" t="str">
        <f>+[1]ระบบการควบคุมฯ!B270</f>
        <v xml:space="preserve">เข้าร่วมประชุมเชิงปฏิบัติการโครงการลูกเสือดิจิทัล เพื่อการศึกษาขั้นพื้นฐาน  ระหว่างวันที่ 15 - 18 กรกฎาคม 2567 ณ โรงแรมเดอะพาลาสโซ กรุงเทพมหานคร </v>
      </c>
      <c r="C160" s="69" t="str">
        <f>+[1]ระบบการควบคุมฯ!C270</f>
        <v>ศธ 04002/ว2796 ลว.2 ก.ค. 2567 โอนครั้งที่ 175</v>
      </c>
      <c r="D160" s="261"/>
      <c r="E160" s="262"/>
      <c r="F160" s="262"/>
      <c r="G160" s="262"/>
      <c r="H160" s="262">
        <f>+D160-E160-F160-G160</f>
        <v>0</v>
      </c>
      <c r="I160" s="50" t="s">
        <v>67</v>
      </c>
    </row>
    <row r="161" spans="1:9" ht="111.6" hidden="1" customHeight="1" x14ac:dyDescent="0.25">
      <c r="A161" s="226">
        <f>+[1]ระบบการควบคุมฯ!A271</f>
        <v>0</v>
      </c>
      <c r="B161" s="251" t="str">
        <f>+[1]ระบบการควบคุมฯ!B271</f>
        <v>งบรายจ่ายอื่น 6911500</v>
      </c>
      <c r="C161" s="42" t="str">
        <f>+[1]ระบบการควบคุมฯ!C271</f>
        <v>20004 31006200 5000001</v>
      </c>
      <c r="D161" s="227">
        <f>+D162</f>
        <v>0</v>
      </c>
      <c r="E161" s="227">
        <f t="shared" ref="E161:H161" si="41">+E162</f>
        <v>0</v>
      </c>
      <c r="F161" s="227">
        <f t="shared" si="41"/>
        <v>0</v>
      </c>
      <c r="G161" s="227">
        <f t="shared" si="41"/>
        <v>0</v>
      </c>
      <c r="H161" s="227">
        <f t="shared" si="41"/>
        <v>0</v>
      </c>
      <c r="I161" s="227">
        <f>SUM(I162)</f>
        <v>0</v>
      </c>
    </row>
    <row r="162" spans="1:9" ht="93" hidden="1" customHeight="1" x14ac:dyDescent="0.25">
      <c r="A162" s="230" t="str">
        <f>+[1]ระบบการควบคุมฯ!A272</f>
        <v>4.1.3</v>
      </c>
      <c r="B162" s="248" t="str">
        <f>+[1]ระบบการควบคุมฯ!B272</f>
        <v>ค่าใช้จ่ายดำเนินงานโครงการนักธุรกิจน้อยมีคุณธรรมนำสู่เศรษฐกิจสร้างสรรค์  รร ประชาธิปัตย์</v>
      </c>
      <c r="C162" s="47" t="str">
        <f>+[1]ระบบการควบคุมฯ!C272</f>
        <v>ศธ 04002/ว3577 ลว.15 ส.ค. 2567 โอนครั้งที่ 351</v>
      </c>
      <c r="D162" s="231"/>
      <c r="E162" s="231"/>
      <c r="F162" s="231"/>
      <c r="G162" s="231"/>
      <c r="H162" s="239">
        <f>+D162-E162-F162-G162</f>
        <v>0</v>
      </c>
      <c r="I162" s="236" t="s">
        <v>14</v>
      </c>
    </row>
    <row r="163" spans="1:9" ht="186" hidden="1" customHeight="1" x14ac:dyDescent="0.25">
      <c r="A163" s="257">
        <f>+[2]ระบบการควบคุมฯ!A142</f>
        <v>4.2</v>
      </c>
      <c r="B163" s="74" t="str">
        <f>+[1]ระบบการควบคุมฯ!B274</f>
        <v xml:space="preserve">กิจกรรมส่งเสริมคุณธรรม จริยธรรมและคุณลักษณะอันพึงประสงค์และค่านิยมของชาติ            </v>
      </c>
      <c r="C163" s="74" t="str">
        <f>+[1]ระบบการควบคุมฯ!C274</f>
        <v>20004 69 86179 00000</v>
      </c>
      <c r="D163" s="258">
        <f t="shared" ref="D163:I163" si="42">+D164</f>
        <v>0</v>
      </c>
      <c r="E163" s="258">
        <f t="shared" si="42"/>
        <v>0</v>
      </c>
      <c r="F163" s="258">
        <f t="shared" si="42"/>
        <v>0</v>
      </c>
      <c r="G163" s="258">
        <f t="shared" si="42"/>
        <v>0</v>
      </c>
      <c r="H163" s="258">
        <f t="shared" si="42"/>
        <v>0</v>
      </c>
      <c r="I163" s="258">
        <f t="shared" ca="1" si="42"/>
        <v>0</v>
      </c>
    </row>
    <row r="164" spans="1:9" ht="148.80000000000001" hidden="1" customHeight="1" x14ac:dyDescent="0.25">
      <c r="A164" s="263"/>
      <c r="B164" s="244" t="str">
        <f>+[1]ระบบการควบคุมฯ!B275</f>
        <v>งบรายจ่ายอื่น 6911500</v>
      </c>
      <c r="C164" s="244" t="str">
        <f>+[2]ระบบการควบคุมฯ!C143</f>
        <v>20004 31006200 5000007</v>
      </c>
      <c r="D164" s="264">
        <f>SUM(D165:D167)</f>
        <v>0</v>
      </c>
      <c r="E164" s="264">
        <f>SUM(E165:E167)</f>
        <v>0</v>
      </c>
      <c r="F164" s="264">
        <f>SUM(F165:F167)</f>
        <v>0</v>
      </c>
      <c r="G164" s="264">
        <f>SUM(G165:G167)</f>
        <v>0</v>
      </c>
      <c r="H164" s="264">
        <f>SUM(H165:H167)</f>
        <v>0</v>
      </c>
      <c r="I164" s="264">
        <f ca="1">+I164</f>
        <v>0</v>
      </c>
    </row>
    <row r="165" spans="1:9" ht="111.6" hidden="1" customHeight="1" x14ac:dyDescent="0.25">
      <c r="A165" s="260" t="str">
        <f>+[1]ระบบการควบคุมฯ!A276</f>
        <v>4.2.1</v>
      </c>
      <c r="B165" s="69" t="str">
        <f>+[1]ระบบการควบคุมฯ!B276</f>
        <v xml:space="preserve">ค่าใช้จ่ายดำเนินงานโครงการโรงเรียนคุณธรรม สพฐ. เพื่อเป็นค่าใช้จ่ายในการเดินทางเข้าร่วมประชุมปฏิบัติการพัฒนาโรงเรียนในโครงการกองทุน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สมเด็จพระกนิษฐาธิราชเจ้ากรมสมเด็จพระเทพรัตนราชสุดาฯ สยามบรมราชกุมารี ระหว่างวันที่ 11 - 13 ธันวาคม 2565 ณ โรงแรมเอเชียแอร์พอร์ต จังหวัดปทุมธานี       </v>
      </c>
      <c r="C165" s="69" t="str">
        <f>+[1]ระบบการควบคุมฯ!C276</f>
        <v>ศธ 04002/ว58 ลว. 9 มค 66 โอนครั้งที่ 176</v>
      </c>
      <c r="D165" s="261">
        <f>+[1]ระบบการควบคุมฯ!F276</f>
        <v>0</v>
      </c>
      <c r="E165" s="262">
        <f>+'[1]ยุทธศาสตร์เสริมสร้าง 31006200'!I37+'[1]ยุทธศาสตร์เสริมสร้าง 31006200'!J37</f>
        <v>0</v>
      </c>
      <c r="F165" s="262">
        <f>+[1]ระบบการควบคุมฯ!I276+[1]ระบบการควบคุมฯ!J276</f>
        <v>0</v>
      </c>
      <c r="G165" s="262">
        <f>+[1]ระบบการควบคุมฯ!K276+[1]ระบบการควบคุมฯ!L276</f>
        <v>0</v>
      </c>
      <c r="H165" s="262">
        <f>+D165-E165-F165-G165</f>
        <v>0</v>
      </c>
      <c r="I165" s="50" t="s">
        <v>68</v>
      </c>
    </row>
    <row r="166" spans="1:9" ht="130.19999999999999" hidden="1" customHeight="1" x14ac:dyDescent="0.25">
      <c r="A166" s="260" t="str">
        <f>+[1]ระบบการควบคุมฯ!A277</f>
        <v>4.2.2</v>
      </c>
      <c r="B166" s="69" t="str">
        <f>+[1]ระบบการควบคุมฯ!B277</f>
        <v xml:space="preserve">ค่าใช้จ่ายในการเดินทางเข้าร่วมประชุมปฏิบัติการจัดทำแผนขับเคลื่อนโครงการโรงเรียนคุณธรรม สพฐ. สำหรับทีมเคลื่อนที่เร็ว (Rovig  Team : RT) ประจำปีงบประมาณ พ.ศ. 2566  ระหว่างวันที่ 14 - 16 กรกฎาคม  2566 ณ โรงแรมเอวาน่า กรุงเทพมหานคร </v>
      </c>
      <c r="C166" s="69" t="str">
        <f>+[1]ระบบการควบคุมฯ!C277</f>
        <v>ศธ 04002/ว3099 ลว. 3 สค 66 โอนครั้งที่ 719</v>
      </c>
      <c r="D166" s="261">
        <f>+[1]ระบบการควบคุมฯ!F277</f>
        <v>0</v>
      </c>
      <c r="E166" s="262">
        <f>+'[1]ยุทธศาสตร์เสริมสร้าง 31006200'!I38+'[1]ยุทธศาสตร์เสริมสร้าง 31006200'!J38</f>
        <v>0</v>
      </c>
      <c r="F166" s="262">
        <f>+[1]ระบบการควบคุมฯ!I277+[1]ระบบการควบคุมฯ!J277</f>
        <v>0</v>
      </c>
      <c r="G166" s="262">
        <f>+[1]ระบบการควบคุมฯ!K277+[1]ระบบการควบคุมฯ!L277</f>
        <v>0</v>
      </c>
      <c r="H166" s="262">
        <f>+D166-E166-F166-G166</f>
        <v>0</v>
      </c>
      <c r="I166" s="50" t="s">
        <v>82</v>
      </c>
    </row>
    <row r="167" spans="1:9" ht="74.400000000000006" hidden="1" x14ac:dyDescent="0.25">
      <c r="A167" s="260" t="str">
        <f>+[2]ระบบการควบคุมฯ!A146</f>
        <v>4.2.3</v>
      </c>
      <c r="B167" s="69" t="str">
        <f>+[2]ระบบการควบคุมฯ!B146</f>
        <v xml:space="preserve">รายการค่าใช้จ่ายดำเนินงานโครงการโรงเรียนคุณธรรม สพฐ. ปีงบประมาณ พ.ศ. 2565 เพื่อขยายผลการพัฒนาสำนักงานเขตพื้นที่การศึกษาคุณธรรม     (องค์กรคุณธรรม) เครือข่าย </v>
      </c>
      <c r="C167" s="69" t="str">
        <f>+[2]ระบบการควบคุมฯ!C146</f>
        <v>ศธ 04002/ว1771 ลว.10/พ.ค./2565 โอนครั้งที่ 433</v>
      </c>
      <c r="D167" s="261">
        <f>+[2]ระบบการควบคุมฯ!F146</f>
        <v>0</v>
      </c>
      <c r="E167" s="262">
        <f>+[2]ระบบการควบคุมฯ!G146+[2]ระบบการควบคุมฯ!H146</f>
        <v>0</v>
      </c>
      <c r="F167" s="262">
        <f>+[2]ระบบการควบคุมฯ!I146+[2]ระบบการควบคุมฯ!J146</f>
        <v>0</v>
      </c>
      <c r="G167" s="262">
        <f>+[2]ระบบการควบคุมฯ!K146+[2]ระบบการควบคุมฯ!L146</f>
        <v>0</v>
      </c>
      <c r="H167" s="262">
        <f>+D167-E167-F167-G167</f>
        <v>0</v>
      </c>
      <c r="I167" s="50" t="s">
        <v>48</v>
      </c>
    </row>
    <row r="168" spans="1:9" ht="18.600000000000001" x14ac:dyDescent="0.25">
      <c r="A168" s="255">
        <f>+[1]ระบบการควบคุมฯ!A281</f>
        <v>5</v>
      </c>
      <c r="B168" s="265" t="str">
        <f>+[1]ระบบการควบคุมฯ!B281</f>
        <v>โครงการโรงเรียนคุณภาพ</v>
      </c>
      <c r="C168" s="266" t="str">
        <f>+[1]ระบบการควบคุมฯ!C281</f>
        <v>20004 3300 B800</v>
      </c>
      <c r="D168" s="256">
        <f>+D169+D171</f>
        <v>648000</v>
      </c>
      <c r="E168" s="256">
        <f t="shared" ref="E168:I168" si="43">+E169+E171</f>
        <v>0</v>
      </c>
      <c r="F168" s="256">
        <f t="shared" si="43"/>
        <v>0</v>
      </c>
      <c r="G168" s="256">
        <f t="shared" si="43"/>
        <v>54000</v>
      </c>
      <c r="H168" s="256">
        <f t="shared" si="43"/>
        <v>594000</v>
      </c>
      <c r="I168" s="256">
        <f t="shared" si="43"/>
        <v>0</v>
      </c>
    </row>
    <row r="169" spans="1:9" ht="186" hidden="1" customHeight="1" x14ac:dyDescent="0.25">
      <c r="A169" s="263"/>
      <c r="B169" s="244" t="str">
        <f>+B196</f>
        <v>งบดำเนินงาน   69112xx</v>
      </c>
      <c r="C169" s="244" t="str">
        <f>+[1]ระบบการควบคุมฯ!C282</f>
        <v>20004 3320 B800 2000000</v>
      </c>
      <c r="D169" s="264">
        <f>+D173+D196</f>
        <v>648000</v>
      </c>
      <c r="E169" s="264">
        <f>+E173+E196</f>
        <v>0</v>
      </c>
      <c r="F169" s="264">
        <f>+F173+F196</f>
        <v>0</v>
      </c>
      <c r="G169" s="264">
        <f>+G173+G196</f>
        <v>54000</v>
      </c>
      <c r="H169" s="264">
        <f>+H173+H196</f>
        <v>594000</v>
      </c>
      <c r="I169" s="267"/>
    </row>
    <row r="170" spans="1:9" ht="18.600000000000001" x14ac:dyDescent="0.25">
      <c r="A170" s="263"/>
      <c r="B170" s="244" t="str">
        <f>+[1]ระบบการควบคุมฯ!B283</f>
        <v>งบลงทุน   69113xx</v>
      </c>
      <c r="C170" s="244"/>
      <c r="D170" s="264"/>
      <c r="E170" s="264"/>
      <c r="F170" s="264"/>
      <c r="G170" s="264"/>
      <c r="H170" s="264"/>
      <c r="I170" s="267"/>
    </row>
    <row r="171" spans="1:9" ht="18.600000000000001" x14ac:dyDescent="0.25">
      <c r="A171" s="263"/>
      <c r="B171" s="244" t="str">
        <f>+B186</f>
        <v>งบรายจ่ายอื่น   6911500</v>
      </c>
      <c r="C171" s="244"/>
      <c r="D171" s="264">
        <f>+D186+D191</f>
        <v>0</v>
      </c>
      <c r="E171" s="264">
        <f t="shared" ref="E171:H171" si="44">+E186+E191</f>
        <v>0</v>
      </c>
      <c r="F171" s="264">
        <f t="shared" si="44"/>
        <v>0</v>
      </c>
      <c r="G171" s="264">
        <f t="shared" si="44"/>
        <v>0</v>
      </c>
      <c r="H171" s="264">
        <f t="shared" si="44"/>
        <v>0</v>
      </c>
      <c r="I171" s="267"/>
    </row>
    <row r="172" spans="1:9" ht="18.600000000000001" x14ac:dyDescent="0.25">
      <c r="A172" s="318">
        <f>+[1]ระบบการควบคุมฯ!A286</f>
        <v>5.0999999999999996</v>
      </c>
      <c r="B172" s="49" t="str">
        <f>+[1]ระบบการควบคุมฯ!B286</f>
        <v xml:space="preserve">กิจกรรมขับเคลื่อนโรงเรียนคุณภาพ  </v>
      </c>
      <c r="C172" s="49" t="str">
        <f>+[1]ระบบการควบคุมฯ!C286</f>
        <v>20004 69 00132 00000</v>
      </c>
      <c r="D172" s="319">
        <f>+D173</f>
        <v>648000</v>
      </c>
      <c r="E172" s="319">
        <f t="shared" ref="E172:H172" si="45">+E173</f>
        <v>0</v>
      </c>
      <c r="F172" s="319">
        <f t="shared" si="45"/>
        <v>0</v>
      </c>
      <c r="G172" s="319">
        <f t="shared" si="45"/>
        <v>54000</v>
      </c>
      <c r="H172" s="319">
        <f t="shared" si="45"/>
        <v>594000</v>
      </c>
      <c r="I172" s="796"/>
    </row>
    <row r="173" spans="1:9" ht="18.600000000000001" x14ac:dyDescent="0.25">
      <c r="A173" s="300">
        <f>+[1]ระบบการควบคุมฯ!A287</f>
        <v>0</v>
      </c>
      <c r="B173" s="244" t="str">
        <f>+[1]ระบบการควบคุมฯ!B287</f>
        <v>งบดำเนินงาน  69112xx</v>
      </c>
      <c r="C173" s="244" t="str">
        <f>+[1]ระบบการควบคุมฯ!C287</f>
        <v>20004 3320 B800 2000000</v>
      </c>
      <c r="D173" s="264">
        <f>SUM(D174:D183)</f>
        <v>648000</v>
      </c>
      <c r="E173" s="264">
        <f t="shared" ref="E173:H173" si="46">SUM(E174:E183)</f>
        <v>0</v>
      </c>
      <c r="F173" s="264">
        <f t="shared" si="46"/>
        <v>0</v>
      </c>
      <c r="G173" s="264">
        <f t="shared" si="46"/>
        <v>54000</v>
      </c>
      <c r="H173" s="264">
        <f t="shared" si="46"/>
        <v>594000</v>
      </c>
      <c r="I173" s="245"/>
    </row>
    <row r="174" spans="1:9" ht="74.400000000000006" hidden="1" customHeight="1" x14ac:dyDescent="0.25">
      <c r="A174" s="260" t="str">
        <f>+[1]ระบบการควบคุมฯ!A288</f>
        <v>5.1.1</v>
      </c>
      <c r="B174" s="47" t="str">
        <f>+[1]ระบบการควบคุมฯ!B288</f>
        <v xml:space="preserve">ค่าใช้จ่ายในการบริหารจัดการประเมินความสามารถด้านการอ่านของผู้เรียน (RT) ชั้นประถมศึกษาปีที่ 1 และการประเมินคุณภาพผู้เรียน (NT) ชั้นประถมศึกษาปีที่ 3 ปีการศึกษา 2567 สำหรับโรงเรียนโครงการ 1 อำเภอ 1 โรงเรียนคุณภาพ      </v>
      </c>
      <c r="C174" s="47" t="str">
        <f>+[1]ระบบการควบคุมฯ!C288</f>
        <v>ศธ 04002/ว292 ลว. 24 ม.ค.68 โอนครั้งที่ 215</v>
      </c>
      <c r="D174" s="261">
        <f>+[1]ระบบการควบคุมฯ!F288</f>
        <v>0</v>
      </c>
      <c r="E174" s="261">
        <f>+[1]ระบบการควบคุมฯ!G288+[1]ระบบการควบคุมฯ!H288</f>
        <v>0</v>
      </c>
      <c r="F174" s="261"/>
      <c r="G174" s="261">
        <f>+[1]ระบบการควบคุมฯ!K288+[1]ระบบการควบคุมฯ!L288</f>
        <v>0</v>
      </c>
      <c r="H174" s="261">
        <f t="shared" ref="H174:H184" si="47">D174-E174-F174-G174</f>
        <v>0</v>
      </c>
      <c r="I174" s="50" t="s">
        <v>223</v>
      </c>
    </row>
    <row r="175" spans="1:9" ht="111.6" hidden="1" customHeight="1" x14ac:dyDescent="0.25">
      <c r="A175" s="260" t="str">
        <f>+[1]ระบบการควบคุมฯ!A289</f>
        <v>5.1.2</v>
      </c>
      <c r="B175" s="47" t="str">
        <f>+[1]ระบบการควบคุมฯ!B289</f>
        <v xml:space="preserve">ค่าใช้จ่ายในการส่งเสริม สนับสนุน เตรียมความพร้อมและยกระดับคุณธรรมและความโปร่งใสในการดำเนินงานของสถานศึกษา </v>
      </c>
      <c r="C175" s="47" t="str">
        <f>+[1]ระบบการควบคุมฯ!C289</f>
        <v>ศธ 04002/</v>
      </c>
      <c r="D175" s="261">
        <f>+[1]ระบบการควบคุมฯ!F289</f>
        <v>0</v>
      </c>
      <c r="E175" s="261">
        <f>+[1]ระบบการควบคุมฯ!G289+[1]ระบบการควบคุมฯ!H289</f>
        <v>0</v>
      </c>
      <c r="F175" s="261"/>
      <c r="G175" s="261">
        <f>+[1]ระบบการควบคุมฯ!K289+[1]ระบบการควบคุมฯ!L289</f>
        <v>0</v>
      </c>
      <c r="H175" s="261">
        <f t="shared" si="47"/>
        <v>0</v>
      </c>
      <c r="I175" s="50" t="s">
        <v>223</v>
      </c>
    </row>
    <row r="176" spans="1:9" ht="74.400000000000006" x14ac:dyDescent="0.25">
      <c r="A176" s="260" t="str">
        <f>+[1]ระบบการควบคุมฯ!A290</f>
        <v>5.1.1</v>
      </c>
      <c r="B176" s="47" t="str">
        <f>+[1]ระบบการควบคุมฯ!B290</f>
        <v xml:space="preserve">ค่าจ้างครูผู้สอนภาษาอังกฤษและภาษาจีน ภาคเรียนที่ 2 ปีการศึกษา 2568 ระยะเวลา  6  เดือน (ตค 68 - มีค 69)  จำนวน 4 อัตราเดือนละ 27,000.-บาท จำนวนเงิน 648,000.-บาท </v>
      </c>
      <c r="C176" s="47" t="str">
        <f>+[1]ระบบการควบคุมฯ!C290</f>
        <v>ศธ 04002/ว47396 ลว. 27 ต.ค.68 ครั้งที่ 16</v>
      </c>
      <c r="D176" s="261">
        <f>+[1]ระบบการควบคุมฯ!F290</f>
        <v>648000</v>
      </c>
      <c r="E176" s="261">
        <f>+[1]ระบบการควบคุมฯ!G290+[1]ระบบการควบคุมฯ!H290</f>
        <v>0</v>
      </c>
      <c r="F176" s="261"/>
      <c r="G176" s="261">
        <f>+[1]ระบบการควบคุมฯ!K290+[1]ระบบการควบคุมฯ!L290</f>
        <v>54000</v>
      </c>
      <c r="H176" s="261">
        <f t="shared" si="47"/>
        <v>594000</v>
      </c>
      <c r="I176" s="63" t="s">
        <v>300</v>
      </c>
    </row>
    <row r="177" spans="1:9" ht="46.8" hidden="1" customHeight="1" x14ac:dyDescent="0.25">
      <c r="A177" s="260" t="str">
        <f>+[1]ระบบการควบคุมฯ!A291</f>
        <v>5.1.3.1</v>
      </c>
      <c r="B177" s="47" t="str">
        <f>+[1]ระบบการควบคุมฯ!B291</f>
        <v xml:space="preserve">ค่าจ้างครูผู้สอนภาษาอังกฤษและภาษาจีน ภาคเรียนที่ 1 ปีการศึกษา 2568  (ครั้งที่ 3) ระยะเวลา 3 เดือนๆละ27,000 บาท (กรกฎาคม - กันยายน 2568) จำนวนเงิน 162,000.-บาท </v>
      </c>
      <c r="C177" s="47" t="str">
        <f>+[1]ระบบการควบคุมฯ!C291</f>
        <v>ศธ 04002/ว3032 ลว. 3 ก.ค.68 ครั้งที่ 655</v>
      </c>
      <c r="D177" s="261">
        <f>+[1]ระบบการควบคุมฯ!F291</f>
        <v>0</v>
      </c>
      <c r="E177" s="261">
        <f>+[1]ระบบการควบคุมฯ!G291+[1]ระบบการควบคุมฯ!H291</f>
        <v>0</v>
      </c>
      <c r="F177" s="261"/>
      <c r="G177" s="261">
        <f>+[1]ระบบการควบคุมฯ!K291+[1]ระบบการควบคุมฯ!L291</f>
        <v>0</v>
      </c>
      <c r="H177" s="261">
        <f t="shared" si="47"/>
        <v>0</v>
      </c>
      <c r="I177" s="63" t="s">
        <v>242</v>
      </c>
    </row>
    <row r="178" spans="1:9" ht="46.8" hidden="1" customHeight="1" x14ac:dyDescent="0.25">
      <c r="A178" s="260" t="str">
        <f>+[1]ระบบการควบคุมฯ!A292</f>
        <v>5.1.4</v>
      </c>
      <c r="B178" s="47" t="str">
        <f>+[1]ระบบการควบคุมฯ!B292</f>
        <v xml:space="preserve">ค่าใช้จ่ายในการเดินทางเข้าร่วมการอบรมเชิงปฏิบัติการขยายผลการพัฒนาสมรรถนะการใช้ปัญญาประดิษฐ์ (AI) ในการจัดการเรียนการสอน โรงเรียน 1 อำเภอ 1 โรงเรียนคุณภาพ ระหว่างวันที่ 22 – 24 พฤษภาคม 2568 ณ โรงแรมริเวอร์ไซด์ กรุงเทพมหานคร </v>
      </c>
      <c r="C178" s="47" t="str">
        <f>+[1]ระบบการควบคุมฯ!C292</f>
        <v>ศธ 04002/ว2318 ลว. 29 พ.ค.68 ครั้งที่ 534</v>
      </c>
      <c r="D178" s="261">
        <f>+[1]ระบบการควบคุมฯ!F292</f>
        <v>0</v>
      </c>
      <c r="E178" s="261">
        <f>+[1]ระบบการควบคุมฯ!G292+[1]ระบบการควบคุมฯ!H292</f>
        <v>0</v>
      </c>
      <c r="F178" s="261"/>
      <c r="G178" s="261">
        <f>+[1]ระบบการควบคุมฯ!K292+[1]ระบบการควบคุมฯ!L292</f>
        <v>0</v>
      </c>
      <c r="H178" s="261">
        <f t="shared" si="47"/>
        <v>0</v>
      </c>
      <c r="I178" s="50" t="s">
        <v>223</v>
      </c>
    </row>
    <row r="179" spans="1:9" ht="55.8" hidden="1" customHeight="1" x14ac:dyDescent="0.25">
      <c r="A179" s="260" t="str">
        <f>+[1]ระบบการควบคุมฯ!A293</f>
        <v>5.1.4.1</v>
      </c>
      <c r="B179" s="47" t="str">
        <f>+[1]ระบบการควบคุมฯ!B293</f>
        <v>ค่าใช้จ่ายในการเดินทางเข้าร่วมการอบรมเชิงปฏิบัติการพัฒนาศักยภาพครูด้านเทคโนโลยีดิจิทัลเพื่อการบริหารจัดการและการเรียนรู้  โครงการ 1 อำเภอ 1 โรงเรียนคุณภาพ ระหว่างวันที่ 21 – 28 สิงหาคม 2568 ณ โรงแรมเอวาน่า กรุงเทพมหานคร</v>
      </c>
      <c r="C179" s="47" t="str">
        <f>+[1]ระบบการควบคุมฯ!C293</f>
        <v>ศธ 04002/ว41899 ลว. 1 ส.ค.68 ครั้งที่ 806</v>
      </c>
      <c r="D179" s="261">
        <f>+[1]ระบบการควบคุมฯ!F293</f>
        <v>0</v>
      </c>
      <c r="E179" s="261">
        <f>+[1]ระบบการควบคุมฯ!G293+[1]ระบบการควบคุมฯ!H293</f>
        <v>0</v>
      </c>
      <c r="F179" s="261"/>
      <c r="G179" s="261">
        <f>+[1]ระบบการควบคุมฯ!K293+[1]ระบบการควบคุมฯ!L293</f>
        <v>0</v>
      </c>
      <c r="H179" s="261">
        <f t="shared" si="47"/>
        <v>0</v>
      </c>
      <c r="I179" s="50" t="s">
        <v>255</v>
      </c>
    </row>
    <row r="180" spans="1:9" ht="46.8" hidden="1" customHeight="1" x14ac:dyDescent="0.25">
      <c r="A180" s="260" t="str">
        <f>+[1]ระบบการควบคุมฯ!A294</f>
        <v>5.1.5</v>
      </c>
      <c r="B180" s="47" t="str">
        <f>+[1]ระบบการควบคุมฯ!B294</f>
        <v xml:space="preserve">ค่าใช้จ่ายในการพัฒนาสถานศึกษาตามแนวทางขับเคลื่อนการใช้แบบสะท้อนคุณภาพสถานศึกษา โครงการ 1 อำเภอ 1 โรงเรียนคุณภาพ      </v>
      </c>
      <c r="C180" s="47" t="str">
        <f>+[1]ระบบการควบคุมฯ!C294</f>
        <v>ศธ 04002/ว2519 ลว. 9 มิ.ย.68 ครั้งที่ 567</v>
      </c>
      <c r="D180" s="261">
        <f>+[1]ระบบการควบคุมฯ!F294</f>
        <v>0</v>
      </c>
      <c r="E180" s="261">
        <f>+[1]ระบบการควบคุมฯ!G294+[1]ระบบการควบคุมฯ!H294</f>
        <v>0</v>
      </c>
      <c r="F180" s="261"/>
      <c r="G180" s="261">
        <f>+[1]ระบบการควบคุมฯ!K294+[1]ระบบการควบคุมฯ!L294</f>
        <v>0</v>
      </c>
      <c r="H180" s="261">
        <f t="shared" si="47"/>
        <v>0</v>
      </c>
      <c r="I180" s="50" t="s">
        <v>223</v>
      </c>
    </row>
    <row r="181" spans="1:9" ht="111.6" hidden="1" customHeight="1" x14ac:dyDescent="0.25">
      <c r="A181" s="260" t="str">
        <f>+[1]ระบบการควบคุมฯ!A295</f>
        <v>5.1.6</v>
      </c>
      <c r="B181" s="47" t="str">
        <f>+[1]ระบบการควบคุมฯ!B295</f>
        <v xml:space="preserve">ค่าใช้จ่ายในการดำเนินการส่งเสริม สนับสนุน และยกระดับคุณภาพการจัดการศึกษาของสถานศึกษา  โครงการ 1 อำเภอ 1 โรงเรียนคุณภาพ      </v>
      </c>
      <c r="C181" s="47" t="str">
        <f>+[1]ระบบการควบคุมฯ!C295</f>
        <v>ศธ 04002/ว41380 ลว. 29 ก.ค.68 ครั้งที่ 760</v>
      </c>
      <c r="D181" s="261">
        <f>+[1]ระบบการควบคุมฯ!F295</f>
        <v>0</v>
      </c>
      <c r="E181" s="261">
        <f>+[1]ระบบการควบคุมฯ!G295+[1]ระบบการควบคุมฯ!H295</f>
        <v>0</v>
      </c>
      <c r="F181" s="261"/>
      <c r="G181" s="261">
        <f>+[1]ระบบการควบคุมฯ!K295+[1]ระบบการควบคุมฯ!L295</f>
        <v>0</v>
      </c>
      <c r="H181" s="261">
        <f t="shared" si="47"/>
        <v>0</v>
      </c>
      <c r="I181" s="50" t="s">
        <v>223</v>
      </c>
    </row>
    <row r="182" spans="1:9" ht="74.400000000000006" hidden="1" customHeight="1" x14ac:dyDescent="0.25">
      <c r="A182" s="260" t="str">
        <f>+[1]ระบบการควบคุมฯ!A296</f>
        <v>5.1.7</v>
      </c>
      <c r="B182" s="47" t="str">
        <f>+[1]ระบบการควบคุมฯ!B296</f>
        <v xml:space="preserve">ค่าใช้จ่ายในการเดินทางเข้าร่วมการอบรมเชิงปฏิบัติการพัฒนาสมรรถนะศึกษานิเทศก์ ผู้นำเทคโนโลยี เพื่อการบริหารจัดการและการเรียนรู้  โครงการ 1 อำเภอ 1 โรงเรียนคุณภาพ ระหว่างวันที่ 12 – 13 มิถุนายน 2568 ณ โรงแรมริเวอร์ไซด์ กรุงเทพมหานคร </v>
      </c>
      <c r="C182" s="47" t="str">
        <f>+[1]ระบบการควบคุมฯ!C296</f>
        <v>ศธ 04002/ว2721 ลว. 19 มิ.ย.68 ครั้งที่ 598</v>
      </c>
      <c r="D182" s="261">
        <f>+[1]ระบบการควบคุมฯ!F296</f>
        <v>0</v>
      </c>
      <c r="E182" s="261">
        <f>+[1]ระบบการควบคุมฯ!G296+[1]ระบบการควบคุมฯ!H296</f>
        <v>0</v>
      </c>
      <c r="F182" s="261"/>
      <c r="G182" s="261">
        <f>+[1]ระบบการควบคุมฯ!K296+[1]ระบบการควบคุมฯ!L296</f>
        <v>0</v>
      </c>
      <c r="H182" s="261">
        <f t="shared" si="47"/>
        <v>0</v>
      </c>
      <c r="I182" s="50" t="s">
        <v>223</v>
      </c>
    </row>
    <row r="183" spans="1:9" ht="74.400000000000006" hidden="1" customHeight="1" x14ac:dyDescent="0.25">
      <c r="A183" s="260" t="str">
        <f>+[1]ระบบการควบคุมฯ!A297</f>
        <v>5.1.8</v>
      </c>
      <c r="B183" s="47" t="str">
        <f>+[1]ระบบการควบคุมฯ!B297</f>
        <v xml:space="preserve">ค่าใช้จ่ายในการพัฒนาคุณภาพเชิงระบบที่สอดคล้องกับบริบทและประเด็นการพัฒนาที่ได้จากการใช้เครื่องมือแบบสะท้อนคุณภาพของสถานศึกษา โครการ 1 อำเภอ 1 โรงเรียนคุณภาพ </v>
      </c>
      <c r="C183" s="47" t="str">
        <f>+[1]ระบบการควบคุมฯ!C297</f>
        <v>ศธ 04002/ว41320  ลว. 25 ก.ค.68 ครั้งที่ 754</v>
      </c>
      <c r="D183" s="261">
        <f>+[1]ระบบการควบคุมฯ!F297</f>
        <v>0</v>
      </c>
      <c r="E183" s="261">
        <f>+[1]ระบบการควบคุมฯ!G297+[1]ระบบการควบคุมฯ!H297</f>
        <v>0</v>
      </c>
      <c r="F183" s="261"/>
      <c r="G183" s="261">
        <f>+[1]ระบบการควบคุมฯ!K297+[1]ระบบการควบคุมฯ!L297</f>
        <v>0</v>
      </c>
      <c r="H183" s="261">
        <f t="shared" si="47"/>
        <v>0</v>
      </c>
      <c r="I183" s="50" t="s">
        <v>243</v>
      </c>
    </row>
    <row r="184" spans="1:9" ht="55.8" hidden="1" x14ac:dyDescent="0.25">
      <c r="A184" s="260">
        <f>+[1]ระบบการควบคุมฯ!A298</f>
        <v>0</v>
      </c>
      <c r="B184" s="47">
        <f>+[1]ระบบการควบคุมฯ!B298</f>
        <v>0</v>
      </c>
      <c r="C184" s="47">
        <f>+[1]ระบบการควบคุมฯ!C298</f>
        <v>0</v>
      </c>
      <c r="D184" s="261">
        <f>+[1]ระบบการควบคุมฯ!F298</f>
        <v>0</v>
      </c>
      <c r="E184" s="261">
        <f>+[1]ระบบการควบคุมฯ!G298+[1]ระบบการควบคุมฯ!H298</f>
        <v>0</v>
      </c>
      <c r="F184" s="261"/>
      <c r="G184" s="261">
        <f>+[1]ระบบการควบคุมฯ!K298+[1]ระบบการควบคุมฯ!L298</f>
        <v>0</v>
      </c>
      <c r="H184" s="261">
        <f t="shared" si="47"/>
        <v>0</v>
      </c>
      <c r="I184" s="50" t="s">
        <v>256</v>
      </c>
    </row>
    <row r="185" spans="1:9" ht="37.200000000000003" x14ac:dyDescent="0.25">
      <c r="A185" s="318">
        <f>+[1]ระบบการควบคุมฯ!A299</f>
        <v>5.2</v>
      </c>
      <c r="B185" s="49" t="str">
        <f>+[1]ระบบการควบคุมฯ!B299</f>
        <v>กิจกรรมการยกระดับคุณภาพการศึกษาเพื่อขับเคลื่อนโรงเรียนคุณภาพ</v>
      </c>
      <c r="C185" s="49" t="str">
        <f>+[1]ระบบการควบคุมฯ!C299</f>
        <v>20004 69 00133 00000</v>
      </c>
      <c r="D185" s="319">
        <f>+D186</f>
        <v>0</v>
      </c>
      <c r="E185" s="319">
        <f>+E186</f>
        <v>0</v>
      </c>
      <c r="F185" s="319">
        <f>+F186</f>
        <v>0</v>
      </c>
      <c r="G185" s="319">
        <f>+G186</f>
        <v>0</v>
      </c>
      <c r="H185" s="319">
        <f>+H186</f>
        <v>0</v>
      </c>
      <c r="I185" s="242"/>
    </row>
    <row r="186" spans="1:9" ht="18.600000000000001" x14ac:dyDescent="0.25">
      <c r="A186" s="263"/>
      <c r="B186" s="244" t="str">
        <f>+[1]ระบบการควบคุมฯ!B333</f>
        <v>งบรายจ่ายอื่น   6911500</v>
      </c>
      <c r="C186" s="244" t="str">
        <f>+[1]ระบบการควบคุมฯ!C333</f>
        <v>20004 3100B600 5000001</v>
      </c>
      <c r="D186" s="264">
        <f>SUM(D187:D189)</f>
        <v>0</v>
      </c>
      <c r="E186" s="264">
        <f>SUM(E187:E189)</f>
        <v>0</v>
      </c>
      <c r="F186" s="264">
        <f>SUM(F187:F189)</f>
        <v>0</v>
      </c>
      <c r="G186" s="264">
        <f>SUM(G187:G189)</f>
        <v>0</v>
      </c>
      <c r="H186" s="264">
        <f>SUM(H187:H189)</f>
        <v>0</v>
      </c>
      <c r="I186" s="267"/>
    </row>
    <row r="187" spans="1:9" ht="37.200000000000003" hidden="1" customHeight="1" x14ac:dyDescent="0.25">
      <c r="A187" s="260" t="str">
        <f>+[1]ระบบการควบคุมฯ!A334</f>
        <v>5.1.1.1</v>
      </c>
      <c r="B187" s="47" t="str">
        <f>+[1]ระบบการควบคุมฯ!B334</f>
        <v>ค่าใช้จ่ายดำเนินโครงการโรงเรียนคุณภาพตามนโยบาย “1 อำเภอ 1 โรงเรียนคุณภาพ” ระหว่างวันที่ 29 – 31 มีนาคม 2567 ณ โรงแรมริเวอร์ไซด์ กรุงเทพมหานคร</v>
      </c>
      <c r="C187" s="47" t="str">
        <f>+[1]ระบบการควบคุมฯ!C334</f>
        <v>ศธ 04002/ว1964 ลว.23 พค 67 โอนครั้งที่ 42</v>
      </c>
      <c r="D187" s="261">
        <f>+[1]ระบบการควบคุมฯ!F334</f>
        <v>0</v>
      </c>
      <c r="E187" s="261">
        <f>+[1]ระบบการควบคุมฯ!G334</f>
        <v>0</v>
      </c>
      <c r="F187" s="261">
        <f>+[1]ระบบการควบคุมฯ!H334</f>
        <v>0</v>
      </c>
      <c r="G187" s="261">
        <f>+[1]ระบบการควบคุมฯ!I334</f>
        <v>0</v>
      </c>
      <c r="H187" s="261">
        <f>G187+D187-E187-F187</f>
        <v>0</v>
      </c>
      <c r="I187" s="50" t="s">
        <v>83</v>
      </c>
    </row>
    <row r="188" spans="1:9" ht="55.8" hidden="1" customHeight="1" x14ac:dyDescent="0.25">
      <c r="A188" s="260" t="str">
        <f>+[1]ระบบการควบคุมฯ!A335</f>
        <v>5.1.1.2</v>
      </c>
      <c r="B188" s="47" t="str">
        <f>+[1]ระบบการควบคุมฯ!B335</f>
        <v xml:space="preserve">ค่าใช้จ่ายในการบริหารโครงการโรงเรียนคุณภาพ ตามนโยบาย “1 อำเภอ 1 โรงเรียนคุณภาพ”  </v>
      </c>
      <c r="C188" s="47" t="str">
        <f>+[1]ระบบการควบคุมฯ!C335</f>
        <v>ศธ 04002/ว2152 ลว.31 พค โอนครั้งที่ 78</v>
      </c>
      <c r="D188" s="261"/>
      <c r="E188" s="261"/>
      <c r="F188" s="261"/>
      <c r="G188" s="261"/>
      <c r="H188" s="261">
        <f>+D188-E188-F188-G188</f>
        <v>0</v>
      </c>
      <c r="I188" s="50" t="s">
        <v>133</v>
      </c>
    </row>
    <row r="189" spans="1:9" ht="46.8" hidden="1" customHeight="1" x14ac:dyDescent="0.25">
      <c r="A189" s="260" t="str">
        <f>+[1]ระบบการควบคุมฯ!A336</f>
        <v>5.1.1.3</v>
      </c>
      <c r="B189" s="47" t="str">
        <f>+[1]ระบบการควบคุมฯ!B336</f>
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</c>
      <c r="C189" s="47" t="str">
        <f>+[1]ระบบการควบคุมฯ!C336</f>
        <v>ศธ 04002/ว3401 ลว.6 ส.ค.2567 โอนครั้งที่ 289 กำหนดส่ง 31 สค 67</v>
      </c>
      <c r="D189" s="261"/>
      <c r="E189" s="261"/>
      <c r="F189" s="261"/>
      <c r="G189" s="261"/>
      <c r="H189" s="261">
        <f>+D189-E189-F189-G189</f>
        <v>0</v>
      </c>
      <c r="I189" s="67" t="s">
        <v>134</v>
      </c>
    </row>
    <row r="190" spans="1:9" ht="55.8" x14ac:dyDescent="0.25">
      <c r="A190" s="1320">
        <f>+[1]ระบบการควบคุมฯ!A317</f>
        <v>5.3</v>
      </c>
      <c r="B190" s="49" t="str">
        <f>+[1]ระบบการควบคุมฯ!B317</f>
        <v>กิจกรรมการยกระดับคุณภาพการศึกษาสำหรับโรงเรียนคุณภาพตามนโยบาย 1 อำเภอ 1 โรงเรียนคุณภาพ</v>
      </c>
      <c r="C190" s="49" t="str">
        <f>+[1]ระบบการควบคุมฯ!C317</f>
        <v>20004 69 00134 00000</v>
      </c>
      <c r="D190" s="319">
        <f>+D191</f>
        <v>0</v>
      </c>
      <c r="E190" s="319">
        <f>+E191</f>
        <v>0</v>
      </c>
      <c r="F190" s="319">
        <f>+F191</f>
        <v>0</v>
      </c>
      <c r="G190" s="319">
        <f>+G191</f>
        <v>0</v>
      </c>
      <c r="H190" s="319">
        <f>+H191</f>
        <v>0</v>
      </c>
      <c r="I190" s="242"/>
    </row>
    <row r="191" spans="1:9" ht="18.600000000000001" x14ac:dyDescent="0.25">
      <c r="A191" s="263"/>
      <c r="B191" s="244" t="s">
        <v>301</v>
      </c>
      <c r="C191" s="244"/>
      <c r="D191" s="264">
        <f>SUM(D192)</f>
        <v>0</v>
      </c>
      <c r="E191" s="264">
        <f>SUM(E192)</f>
        <v>0</v>
      </c>
      <c r="F191" s="264">
        <f>SUM(F192)</f>
        <v>0</v>
      </c>
      <c r="G191" s="264">
        <f>SUM(G192)</f>
        <v>0</v>
      </c>
      <c r="H191" s="264">
        <f>SUM(H192)</f>
        <v>0</v>
      </c>
      <c r="I191" s="267"/>
    </row>
    <row r="192" spans="1:9" ht="46.8" hidden="1" customHeight="1" x14ac:dyDescent="0.25">
      <c r="A192" s="260" t="s">
        <v>58</v>
      </c>
      <c r="B192" s="47" t="str">
        <f>+[2]ระบบการควบคุมฯ!B192</f>
        <v xml:space="preserve">ค่าใช้จ่ายในการเข้าร่วมประชุมเชิงปฏิบัติการสร้างความเข้าใจการขับเคลื่อนโครงการโรงเรียนคุณภาพตามนโยบาย 8 จุดเน้น ระหว่างวันที่ 9 – 11 กรกฎาคม 2565 ณ โรงแรมสีดา รีสอร์ท นครนายก จังหวัดนครนายก </v>
      </c>
      <c r="C192" s="47" t="str">
        <f>+[2]ระบบการควบคุมฯ!C192</f>
        <v>ศธ 04002/ว3001 ลว.5ส.ค. 2565 โอนครั้งที่ 721</v>
      </c>
      <c r="D192" s="261">
        <f>+[2]ระบบการควบคุมฯ!D192</f>
        <v>0</v>
      </c>
      <c r="E192" s="261">
        <f>+[2]ระบบการควบคุมฯ!G192+[2]ระบบการควบคุมฯ!H192</f>
        <v>0</v>
      </c>
      <c r="F192" s="261">
        <f>+[2]ระบบการควบคุมฯ!I192+[2]ระบบการควบคุมฯ!J192</f>
        <v>0</v>
      </c>
      <c r="G192" s="261">
        <f>+[2]ระบบการควบคุมฯ!K192+[2]ระบบการควบคุมฯ!L192</f>
        <v>0</v>
      </c>
      <c r="H192" s="261">
        <f>+D192-E192-F192-G192</f>
        <v>0</v>
      </c>
      <c r="I192" s="67"/>
    </row>
    <row r="193" spans="1:9" ht="55.8" x14ac:dyDescent="0.25">
      <c r="A193" s="1320">
        <f>+[1]ระบบการควบคุมฯ!A374</f>
        <v>5.4</v>
      </c>
      <c r="B193" s="49" t="str">
        <f>+[1]ระบบการควบคุมฯ!B374</f>
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</c>
      <c r="C193" s="49" t="str">
        <f>+[1]ระบบการควบคุมฯ!C374</f>
        <v>20004 69 00135 00000</v>
      </c>
      <c r="D193" s="312">
        <f>+D194</f>
        <v>0</v>
      </c>
      <c r="E193" s="312">
        <f>+E194</f>
        <v>0</v>
      </c>
      <c r="F193" s="312">
        <f>+F194</f>
        <v>0</v>
      </c>
      <c r="G193" s="312">
        <f>+G194</f>
        <v>0</v>
      </c>
      <c r="H193" s="312">
        <f>+H194</f>
        <v>0</v>
      </c>
      <c r="I193" s="1321"/>
    </row>
    <row r="194" spans="1:9" ht="18.600000000000001" x14ac:dyDescent="0.25">
      <c r="A194" s="269"/>
      <c r="B194" s="244" t="s">
        <v>301</v>
      </c>
      <c r="C194" s="244"/>
      <c r="D194" s="270">
        <f>SUM(D195:D199)</f>
        <v>0</v>
      </c>
      <c r="E194" s="270">
        <f t="shared" ref="E194:H194" si="48">SUM(E195:E199)</f>
        <v>0</v>
      </c>
      <c r="F194" s="270">
        <f t="shared" si="48"/>
        <v>0</v>
      </c>
      <c r="G194" s="270">
        <f t="shared" si="48"/>
        <v>0</v>
      </c>
      <c r="H194" s="270">
        <f t="shared" si="48"/>
        <v>0</v>
      </c>
      <c r="I194" s="271"/>
    </row>
    <row r="195" spans="1:9" ht="18.600000000000001" x14ac:dyDescent="0.25">
      <c r="A195" s="1320">
        <f>+[1]ระบบการควบคุมฯ!A402</f>
        <v>5.5</v>
      </c>
      <c r="B195" s="49" t="str">
        <f>+[1]ระบบการควบคุมฯ!B402</f>
        <v xml:space="preserve">กิจกรรมการบริหารจัดการโรงเรียนขนาดเล็ก </v>
      </c>
      <c r="C195" s="49" t="str">
        <f>+[1]ระบบการควบคุมฯ!C402</f>
        <v>20004 69 52010 00000</v>
      </c>
      <c r="D195" s="312">
        <f>+D196</f>
        <v>0</v>
      </c>
      <c r="E195" s="312">
        <f>+E196</f>
        <v>0</v>
      </c>
      <c r="F195" s="312">
        <f>+F196</f>
        <v>0</v>
      </c>
      <c r="G195" s="312">
        <f>+G196</f>
        <v>0</v>
      </c>
      <c r="H195" s="312">
        <f>+H196</f>
        <v>0</v>
      </c>
      <c r="I195" s="1321"/>
    </row>
    <row r="196" spans="1:9" ht="18.600000000000001" x14ac:dyDescent="0.25">
      <c r="A196" s="269" t="str">
        <f>+[1]ระบบการควบคุมฯ!A403</f>
        <v>5.5.1</v>
      </c>
      <c r="B196" s="244" t="str">
        <f>+[1]ระบบการควบคุมฯ!B403</f>
        <v>งบดำเนินงาน   69112xx</v>
      </c>
      <c r="C196" s="244" t="str">
        <f>+[1]ระบบการควบคุมฯ!C403</f>
        <v>20004 3320 B800 2000000</v>
      </c>
      <c r="D196" s="270">
        <f>SUM(D197:D201)</f>
        <v>0</v>
      </c>
      <c r="E196" s="270">
        <f t="shared" ref="E196:H196" si="49">SUM(E197:E201)</f>
        <v>0</v>
      </c>
      <c r="F196" s="270">
        <f t="shared" si="49"/>
        <v>0</v>
      </c>
      <c r="G196" s="270">
        <f t="shared" si="49"/>
        <v>0</v>
      </c>
      <c r="H196" s="270">
        <f t="shared" si="49"/>
        <v>0</v>
      </c>
      <c r="I196" s="271"/>
    </row>
    <row r="197" spans="1:9" ht="46.8" hidden="1" customHeight="1" x14ac:dyDescent="0.25">
      <c r="A197" s="260" t="str">
        <f>+[1]ระบบการควบคุมฯ!A404</f>
        <v>5.5.1.1</v>
      </c>
      <c r="B197" s="47" t="str">
        <f>+[1]ระบบการควบคุมฯ!B404</f>
        <v xml:space="preserve">เพื่อสนับสนุนการดำเนินงานจัดทำแผนการบริหารจัดการโรงเรียนขนาดเล็ก ระยะ 3 ปี (ปีการศึกษา 2568 – 2570) </v>
      </c>
      <c r="C197" s="47" t="str">
        <f>+[1]ระบบการควบคุมฯ!C404</f>
        <v>ศธ 04002/ว5914 ลว.9 ธค 67 โอนครั้งที่ 109</v>
      </c>
      <c r="D197" s="261">
        <f>+[1]ระบบการควบคุมฯ!F404</f>
        <v>0</v>
      </c>
      <c r="E197" s="261">
        <f>+[1]ระบบการควบคุมฯ!G404+[1]ระบบการควบคุมฯ!H404</f>
        <v>0</v>
      </c>
      <c r="F197" s="261">
        <f>+[1]ระบบการควบคุมฯ!I404+[1]ระบบการควบคุมฯ!J404</f>
        <v>0</v>
      </c>
      <c r="G197" s="261">
        <f>+[1]ระบบการควบคุมฯ!K404+[1]ระบบการควบคุมฯ!L404</f>
        <v>0</v>
      </c>
      <c r="H197" s="261">
        <f>+D197-E197-F197-G197</f>
        <v>0</v>
      </c>
      <c r="I197" s="50" t="s">
        <v>233</v>
      </c>
    </row>
    <row r="198" spans="1:9" ht="46.8" hidden="1" customHeight="1" x14ac:dyDescent="0.25">
      <c r="A198" s="260" t="str">
        <f>+[1]ระบบการควบคุมฯ!A405</f>
        <v>5.5.1.2</v>
      </c>
      <c r="B198" s="47" t="str">
        <f>+[1]ระบบการควบคุมฯ!B405</f>
        <v>ค่าใช้จ่ายในการเดินทางเข้าร่วมการประชุมจัดทำแนวทางการจัดสรรงบประมาณสนับสนุนการเดินทางไปเรียนรวมของนักเรียน กรณีรวมหรือเลิกสถานศึกษาขั้นพื้นฐาน ระหว่างวันที่ 2 – 4 กรกฎาคม 2568 ณ ห้องประชุมสำนักนโยบายและแผนการศึกษาขั้นพื้นฐาน 1 สพฐ.</v>
      </c>
      <c r="C198" s="47" t="str">
        <f>+[1]ระบบการควบคุมฯ!C405</f>
        <v>ศธ 04002/ว2800 ลว.24 มิ.ย.68 โอนครั้งที่ 617</v>
      </c>
      <c r="D198" s="261">
        <f>+[1]ระบบการควบคุมฯ!F405</f>
        <v>0</v>
      </c>
      <c r="E198" s="261">
        <f>+[1]ระบบการควบคุมฯ!G405+[1]ระบบการควบคุมฯ!H405</f>
        <v>0</v>
      </c>
      <c r="F198" s="261">
        <f>+[1]ระบบการควบคุมฯ!I405+[1]ระบบการควบคุมฯ!J405</f>
        <v>0</v>
      </c>
      <c r="G198" s="261">
        <f>+[1]ระบบการควบคุมฯ!K405+[1]ระบบการควบคุมฯ!L405</f>
        <v>0</v>
      </c>
      <c r="H198" s="261">
        <f>+D198-E198-F198-G198</f>
        <v>0</v>
      </c>
      <c r="I198" s="50" t="s">
        <v>244</v>
      </c>
    </row>
    <row r="199" spans="1:9" ht="46.8" hidden="1" customHeight="1" x14ac:dyDescent="0.25">
      <c r="A199" s="260" t="str">
        <f>+[1]ระบบการควบคุมฯ!A406</f>
        <v>5.5.1.3</v>
      </c>
      <c r="B199" s="47" t="str">
        <f>+[1]ระบบการควบคุมฯ!B406</f>
        <v>ค่าใช้จ่ายในการเดินทางเข้าร่วมการประชุมจัดทำแผนบริหารโรงเรียนขนาดเล็กที่มีวิธีปฏิบัติที่เป็นเลิศ (Best Practice) ระหว่างวันที่ 23 – 24 กรกฎาคม 2568 ณ โรงแรมรอยัลซิตี้ กรุงเทพมหานคร</v>
      </c>
      <c r="C199" s="47" t="str">
        <f>+[1]ระบบการควบคุมฯ!C406</f>
        <v>ศธ 04002/ว41041 ลว.23 ก.ค.68 โอนครั้งที่ 729</v>
      </c>
      <c r="D199" s="261">
        <f>+[1]ระบบการควบคุมฯ!F406</f>
        <v>0</v>
      </c>
      <c r="E199" s="261">
        <f>+[1]ระบบการควบคุมฯ!G406+[1]ระบบการควบคุมฯ!H406</f>
        <v>0</v>
      </c>
      <c r="F199" s="261">
        <f>+[1]ระบบการควบคุมฯ!I406+[1]ระบบการควบคุมฯ!J406</f>
        <v>0</v>
      </c>
      <c r="G199" s="261">
        <f>+[1]ระบบการควบคุมฯ!K406+[1]ระบบการควบคุมฯ!L406</f>
        <v>0</v>
      </c>
      <c r="H199" s="261">
        <f>+D199-E199-F199-G199</f>
        <v>0</v>
      </c>
      <c r="I199" s="50" t="s">
        <v>244</v>
      </c>
    </row>
    <row r="200" spans="1:9" ht="186" hidden="1" customHeight="1" x14ac:dyDescent="0.25">
      <c r="A200" s="260" t="str">
        <f>+[1]ระบบการควบคุมฯ!A407</f>
        <v>5.1.8</v>
      </c>
      <c r="B200" s="47" t="str">
        <f>+[1]ระบบการควบคุมฯ!B407</f>
        <v>1. เพื่อสนับสนุนการบริหารจัดการโรงเรียนขนาดเล็ก จำนวน 42,500 บาท 6 ร.ร.ๆละ 3,000 บาท 7 ร.ร.ๆละ 3,500 บาท 2.เพื่อสนับสนุนการดำเนินงานสำหรับการพัฒนาคุณภาพการศึกษาของโรงเรียนขนาดเล็ก จำนวนเงิน 110,000.-บาท 2.1 สำหรับสถานศึกษา ร.ร.แสนจำหน่าย 45,000 บาท แสนชื่นปานนุกูล 35,000.-บาท  2.2 สำนักงานเขตพื้นที่ 30,000 บาท</v>
      </c>
      <c r="C200" s="47" t="str">
        <f>+[1]ระบบการควบคุมฯ!C407</f>
        <v>ศธ 04002/ว41933  ลว. 4 ส.ค.68 ครั้งที่ 816</v>
      </c>
      <c r="D200" s="261">
        <f>+[1]ระบบการควบคุมฯ!F407</f>
        <v>0</v>
      </c>
      <c r="E200" s="261">
        <f>+[1]ระบบการควบคุมฯ!G407+[1]ระบบการควบคุมฯ!H407</f>
        <v>0</v>
      </c>
      <c r="F200" s="261"/>
      <c r="G200" s="261">
        <f>+[1]ระบบการควบคุมฯ!K407+[1]ระบบการควบคุมฯ!L407</f>
        <v>0</v>
      </c>
      <c r="H200" s="261">
        <f t="shared" ref="H200" si="50">D200-E200-F200-G200</f>
        <v>0</v>
      </c>
      <c r="I200" s="50" t="s">
        <v>256</v>
      </c>
    </row>
    <row r="201" spans="1:9" ht="37.200000000000003" hidden="1" customHeight="1" x14ac:dyDescent="0.25">
      <c r="A201" s="260"/>
      <c r="B201" s="47"/>
      <c r="C201" s="47"/>
      <c r="D201" s="261"/>
      <c r="E201" s="261"/>
      <c r="F201" s="261"/>
      <c r="G201" s="261"/>
      <c r="H201" s="261"/>
      <c r="I201" s="50"/>
    </row>
    <row r="202" spans="1:9" ht="37.200000000000003" x14ac:dyDescent="0.25">
      <c r="A202" s="1168">
        <f>+[1]ระบบการควบคุมฯ!A424</f>
        <v>6</v>
      </c>
      <c r="B202" s="1169" t="str">
        <f>+[1]ระบบการควบคุมฯ!B424</f>
        <v>โครงการส่งเสริมการเรียนรู้ขั้นพื้นฐานทุกที่ทุกเวลา</v>
      </c>
      <c r="C202" s="1170" t="str">
        <f>+[1]ระบบการควบคุมฯ!C424</f>
        <v>20004 3320 C100 2000000</v>
      </c>
      <c r="D202" s="1171">
        <f>+D203+D206</f>
        <v>0</v>
      </c>
      <c r="E202" s="1171">
        <f t="shared" ref="E202:H202" si="51">+E203+E206</f>
        <v>0</v>
      </c>
      <c r="F202" s="1171">
        <f t="shared" si="51"/>
        <v>0</v>
      </c>
      <c r="G202" s="1171">
        <f t="shared" si="51"/>
        <v>0</v>
      </c>
      <c r="H202" s="1171">
        <f t="shared" si="51"/>
        <v>0</v>
      </c>
      <c r="I202" s="1171">
        <f t="shared" ref="I202" si="52">+I209+I212</f>
        <v>0</v>
      </c>
    </row>
    <row r="203" spans="1:9" ht="37.200000000000003" customHeight="1" x14ac:dyDescent="0.25">
      <c r="A203" s="318">
        <f>+[1]ระบบการควบคุมฯ!A427</f>
        <v>6.1</v>
      </c>
      <c r="B203" s="49" t="str">
        <f>+[1]ระบบการควบคุมฯ!B427</f>
        <v>กิจกรรมพัฒนาระบบนิเวศทางด้านดิจิทัลเพื่อการเรียนรู้ขั้นพื้นฐาน</v>
      </c>
      <c r="C203" s="80" t="str">
        <f>+[1]ระบบการควบคุมฯ!C427</f>
        <v xml:space="preserve">20004 69 00131 00000             </v>
      </c>
      <c r="D203" s="319">
        <f>+D204</f>
        <v>0</v>
      </c>
      <c r="E203" s="319">
        <f t="shared" ref="E203:H204" si="53">+E204</f>
        <v>0</v>
      </c>
      <c r="F203" s="319">
        <f t="shared" si="53"/>
        <v>0</v>
      </c>
      <c r="G203" s="319">
        <f t="shared" si="53"/>
        <v>0</v>
      </c>
      <c r="H203" s="319">
        <f t="shared" si="53"/>
        <v>0</v>
      </c>
      <c r="I203" s="796"/>
    </row>
    <row r="204" spans="1:9" ht="23.4" customHeight="1" x14ac:dyDescent="0.25">
      <c r="A204" s="1106" t="str">
        <f>+[1]ระบบการควบคุมฯ!A428</f>
        <v>รายจ่ายทุน</v>
      </c>
      <c r="B204" s="244" t="str">
        <f>+[1]ระบบการควบคุมฯ!B428</f>
        <v>งบดำเนินงาน   68112xx</v>
      </c>
      <c r="C204" s="76" t="str">
        <f>+[1]ระบบการควบคุมฯ!C428</f>
        <v>20004 3310 C100 2000000</v>
      </c>
      <c r="D204" s="264">
        <f>+D205</f>
        <v>0</v>
      </c>
      <c r="E204" s="264">
        <f t="shared" si="53"/>
        <v>0</v>
      </c>
      <c r="F204" s="264">
        <f t="shared" si="53"/>
        <v>0</v>
      </c>
      <c r="G204" s="264">
        <f t="shared" si="53"/>
        <v>0</v>
      </c>
      <c r="H204" s="264">
        <f t="shared" si="53"/>
        <v>0</v>
      </c>
      <c r="I204" s="60"/>
    </row>
    <row r="205" spans="1:9" ht="37.200000000000003" hidden="1" customHeight="1" x14ac:dyDescent="0.25">
      <c r="A205" s="260" t="str">
        <f>+[1]ระบบการควบคุมฯ!A429</f>
        <v>6.1.1</v>
      </c>
      <c r="B205" s="47" t="str">
        <f>+[1]ระบบการควบคุมฯ!B429</f>
        <v xml:space="preserve">ค่าใช้จ่ายในการดำเนินการเช่าใช้อุปกรณ์การเรียนการสอนสำหรับครูและนักเรียน ภายใต้โครงการส่งเสริมการเรียนรู้ขั้นพื้นฐานทุกที่ทุกเวลา  ประจำปีงบประมาณ พ.ศ. 2568 </v>
      </c>
      <c r="C205" s="47" t="str">
        <f>+[1]ระบบการควบคุมฯ!C429</f>
        <v>ศธ 04002/ว41897 ลว.1 ส.ค. 68 โอนครั้งที่ 802</v>
      </c>
      <c r="D205" s="261">
        <f>+[1]ระบบการควบคุมฯ!F429</f>
        <v>0</v>
      </c>
      <c r="E205" s="261">
        <f>+[1]ระบบการควบคุมฯ!G429+[1]ระบบการควบคุมฯ!H429</f>
        <v>0</v>
      </c>
      <c r="F205" s="261">
        <f>+[1]ระบบการควบคุมฯ!I429+[1]ระบบการควบคุมฯ!J429</f>
        <v>0</v>
      </c>
      <c r="G205" s="261">
        <f>+[1]ระบบการควบคุมฯ!K429+[1]ระบบการควบคุมฯ!L429</f>
        <v>0</v>
      </c>
      <c r="H205" s="261">
        <f>+D205-E205-F205-G205</f>
        <v>0</v>
      </c>
      <c r="I205" s="50" t="s">
        <v>257</v>
      </c>
    </row>
    <row r="206" spans="1:9" ht="37.200000000000003" x14ac:dyDescent="0.25">
      <c r="A206" s="318">
        <f>+[1]ระบบการควบคุมฯ!A430</f>
        <v>6.2</v>
      </c>
      <c r="B206" s="49" t="str">
        <f>+[1]ระบบการควบคุมฯ!B430</f>
        <v xml:space="preserve">กิจกรรมความมั่นคงปลอดภัยทางไซเบอร์และการคุ้มครองข้อมูลส่วนบุคคล         </v>
      </c>
      <c r="C206" s="80" t="str">
        <f>+[1]ระบบการควบคุมฯ!C430</f>
        <v xml:space="preserve">20004 69 00139 00000             </v>
      </c>
      <c r="D206" s="319">
        <f t="shared" ref="D206:H207" si="54">+D207</f>
        <v>0</v>
      </c>
      <c r="E206" s="319">
        <f t="shared" si="54"/>
        <v>0</v>
      </c>
      <c r="F206" s="319">
        <f t="shared" si="54"/>
        <v>0</v>
      </c>
      <c r="G206" s="319">
        <f t="shared" si="54"/>
        <v>0</v>
      </c>
      <c r="H206" s="319">
        <f t="shared" si="54"/>
        <v>0</v>
      </c>
      <c r="I206" s="796"/>
    </row>
    <row r="207" spans="1:9" ht="18.600000000000001" x14ac:dyDescent="0.25">
      <c r="A207" s="300">
        <f>+[1]ระบบการควบคุมฯ!A431</f>
        <v>0</v>
      </c>
      <c r="B207" s="244" t="str">
        <f>+[1]ระบบการควบคุมฯ!B431</f>
        <v>งบดำเนินงาน   69112xx</v>
      </c>
      <c r="C207" s="76" t="str">
        <f>+[1]ระบบการควบคุมฯ!C431</f>
        <v>20004 3320 C100 2000000</v>
      </c>
      <c r="D207" s="264">
        <f>+D208</f>
        <v>0</v>
      </c>
      <c r="E207" s="264">
        <f t="shared" si="54"/>
        <v>0</v>
      </c>
      <c r="F207" s="264">
        <f t="shared" si="54"/>
        <v>0</v>
      </c>
      <c r="G207" s="264">
        <f t="shared" si="54"/>
        <v>0</v>
      </c>
      <c r="H207" s="264">
        <f t="shared" si="54"/>
        <v>0</v>
      </c>
      <c r="I207" s="60"/>
    </row>
    <row r="208" spans="1:9" ht="74.400000000000006" hidden="1" customHeight="1" x14ac:dyDescent="0.25">
      <c r="A208" s="260" t="str">
        <f>+[1]ระบบการควบคุมฯ!A432</f>
        <v>6.2.1</v>
      </c>
      <c r="B208" s="47" t="str">
        <f>+[1]ระบบการควบคุมฯ!B432</f>
        <v xml:space="preserve">ค่าใช้จ่ายในการเดินทางเข้าร่วมการประชุมเชิงปฏิบัติการพัฒนาบุคลากรด้านความมั่นคงปลอดภัยทางไซเบอร์ ระหว่างวันที่ 29 กรกฎาคม – 1 สิงหาคม 2568 ณ โรงแรมเอวาน่า กรุงเทพ โฮเทล แอนด์ คอนเวนชั่นเซ็นเตอร์ เขตบางนา กรุงเทพมหานคร </v>
      </c>
      <c r="C208" s="47" t="str">
        <f>+[1]ระบบการควบคุมฯ!C432</f>
        <v>ศธ 04002/ว40674 ลว.18 ก.ค. 68 โอนครั้งที่ 715</v>
      </c>
      <c r="D208" s="261">
        <f>+[1]ระบบการควบคุมฯ!F432</f>
        <v>0</v>
      </c>
      <c r="E208" s="261">
        <f>+[1]ระบบการควบคุมฯ!G432+[1]ระบบการควบคุมฯ!H432</f>
        <v>0</v>
      </c>
      <c r="F208" s="261">
        <f>+[1]ระบบการควบคุมฯ!I432+[1]ระบบการควบคุมฯ!J432</f>
        <v>0</v>
      </c>
      <c r="G208" s="261">
        <f>+[1]ระบบการควบคุมฯ!K432+[1]ระบบการควบคุมฯ!L432</f>
        <v>0</v>
      </c>
      <c r="H208" s="261">
        <f>+D208-E208-F208-G208</f>
        <v>0</v>
      </c>
      <c r="I208" s="50" t="s">
        <v>244</v>
      </c>
    </row>
    <row r="209" spans="1:9" ht="37.200000000000003" x14ac:dyDescent="0.25">
      <c r="A209" s="1311" t="str">
        <f>+[2]ระบบการควบคุมฯ!A196</f>
        <v>ค</v>
      </c>
      <c r="B209" s="1312" t="str">
        <f>+[2]ระบบการควบคุมฯ!B196</f>
        <v>แผนงานยุทธศาสตร์ : สร้างความเสมอภาคทางการศึกษา</v>
      </c>
      <c r="C209" s="1312"/>
      <c r="D209" s="1314">
        <f>+D210+D211</f>
        <v>37490185</v>
      </c>
      <c r="E209" s="1314">
        <f t="shared" ref="E209:H209" si="55">+E210+E211</f>
        <v>0</v>
      </c>
      <c r="F209" s="1314">
        <f t="shared" si="55"/>
        <v>0</v>
      </c>
      <c r="G209" s="1314">
        <f t="shared" si="55"/>
        <v>37488985</v>
      </c>
      <c r="H209" s="1314">
        <f t="shared" si="55"/>
        <v>1200</v>
      </c>
      <c r="I209" s="1316"/>
    </row>
    <row r="210" spans="1:9" ht="18.600000000000001" x14ac:dyDescent="0.25">
      <c r="A210" s="269"/>
      <c r="B210" s="244" t="s">
        <v>309</v>
      </c>
      <c r="C210" s="244"/>
      <c r="D210" s="264">
        <f>+D278+D285</f>
        <v>1200</v>
      </c>
      <c r="E210" s="264">
        <f t="shared" ref="E210:H210" si="56">+E278+E285</f>
        <v>0</v>
      </c>
      <c r="F210" s="264">
        <f t="shared" si="56"/>
        <v>0</v>
      </c>
      <c r="G210" s="264">
        <f t="shared" si="56"/>
        <v>0</v>
      </c>
      <c r="H210" s="264">
        <f t="shared" si="56"/>
        <v>1200</v>
      </c>
      <c r="I210" s="267"/>
    </row>
    <row r="211" spans="1:9" ht="18.600000000000001" x14ac:dyDescent="0.25">
      <c r="A211" s="269"/>
      <c r="B211" s="244" t="s">
        <v>310</v>
      </c>
      <c r="C211" s="244"/>
      <c r="D211" s="264">
        <f>+D214</f>
        <v>37488985</v>
      </c>
      <c r="E211" s="264">
        <f t="shared" ref="E211:H211" si="57">+E214</f>
        <v>0</v>
      </c>
      <c r="F211" s="264">
        <f t="shared" si="57"/>
        <v>0</v>
      </c>
      <c r="G211" s="264">
        <f t="shared" si="57"/>
        <v>37488985</v>
      </c>
      <c r="H211" s="264">
        <f t="shared" si="57"/>
        <v>0</v>
      </c>
      <c r="I211" s="267"/>
    </row>
    <row r="212" spans="1:9" ht="37.200000000000003" x14ac:dyDescent="0.25">
      <c r="A212" s="918">
        <f>+[1]ระบบการควบคุมฯ!A444</f>
        <v>1</v>
      </c>
      <c r="B212" s="921" t="str">
        <f>+[1]ระบบการควบคุมฯ!B444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212" s="921" t="str">
        <f>+[1]ระบบการควบคุมฯ!C444</f>
        <v>20004 45002400</v>
      </c>
      <c r="D212" s="919">
        <f>+D213</f>
        <v>37488985</v>
      </c>
      <c r="E212" s="919">
        <f t="shared" ref="D212:I214" si="58">+E213</f>
        <v>0</v>
      </c>
      <c r="F212" s="919">
        <f t="shared" si="58"/>
        <v>0</v>
      </c>
      <c r="G212" s="919">
        <f t="shared" si="58"/>
        <v>37488985</v>
      </c>
      <c r="H212" s="919">
        <f t="shared" si="58"/>
        <v>0</v>
      </c>
      <c r="I212" s="920"/>
    </row>
    <row r="213" spans="1:9" ht="37.200000000000003" x14ac:dyDescent="0.25">
      <c r="A213" s="257">
        <f>+[1]ระบบการควบคุมฯ!A446</f>
        <v>1.1000000000000001</v>
      </c>
      <c r="B213" s="74" t="str">
        <f>+[1]ระบบการควบคุมฯ!B446</f>
        <v xml:space="preserve">กิจกรรมการสนับสนุนค่าใช้จ่ายในการจัดการศึกษาขั้นพื้นฐาน </v>
      </c>
      <c r="C213" s="272" t="str">
        <f>+[1]ระบบการควบคุมฯ!C446</f>
        <v>20004 69 51993 00000</v>
      </c>
      <c r="D213" s="258">
        <f t="shared" si="58"/>
        <v>37488985</v>
      </c>
      <c r="E213" s="258">
        <f t="shared" si="58"/>
        <v>0</v>
      </c>
      <c r="F213" s="258">
        <f t="shared" si="58"/>
        <v>0</v>
      </c>
      <c r="G213" s="258">
        <f t="shared" si="58"/>
        <v>37488985</v>
      </c>
      <c r="H213" s="258">
        <f t="shared" si="58"/>
        <v>0</v>
      </c>
      <c r="I213" s="61"/>
    </row>
    <row r="214" spans="1:9" ht="18.600000000000001" x14ac:dyDescent="0.25">
      <c r="A214" s="263"/>
      <c r="B214" s="244" t="str">
        <f>+[1]ระบบการควบคุมฯ!B447</f>
        <v xml:space="preserve"> งบเงินอุดหนุน 6911410</v>
      </c>
      <c r="C214" s="76" t="str">
        <f>+[1]ระบบการควบคุมฯ!C447</f>
        <v>20004 45002400</v>
      </c>
      <c r="D214" s="264">
        <f>+D215</f>
        <v>37488985</v>
      </c>
      <c r="E214" s="264">
        <f t="shared" si="58"/>
        <v>0</v>
      </c>
      <c r="F214" s="264">
        <f t="shared" si="58"/>
        <v>0</v>
      </c>
      <c r="G214" s="264">
        <f t="shared" si="58"/>
        <v>37488985</v>
      </c>
      <c r="H214" s="264">
        <f t="shared" si="58"/>
        <v>0</v>
      </c>
      <c r="I214" s="60"/>
    </row>
    <row r="215" spans="1:9" ht="18.600000000000001" customHeight="1" x14ac:dyDescent="0.25">
      <c r="A215" s="273" t="str">
        <f>+[1]ระบบการควบคุมฯ!A448</f>
        <v>1.1.1</v>
      </c>
      <c r="B215" s="274" t="str">
        <f>+[1]ระบบการควบคุมฯ!B448</f>
        <v xml:space="preserve">เงินอุดหนุนทั่วไป รายการค่าใช้จ่ายในการจัดการศึกษาขั้นพื้นฐาน </v>
      </c>
      <c r="C215" s="275">
        <f>+[1]ระบบการควบคุมฯ!C448</f>
        <v>0</v>
      </c>
      <c r="D215" s="276">
        <f>+D216+D222+D232+D237+D255+D262+D269+D271+D274</f>
        <v>37488985</v>
      </c>
      <c r="E215" s="276">
        <f t="shared" ref="E215:H215" si="59">+E216+E222+E232+E237+E255+E262+E269+E271+E274</f>
        <v>0</v>
      </c>
      <c r="F215" s="276">
        <f t="shared" si="59"/>
        <v>0</v>
      </c>
      <c r="G215" s="276">
        <f t="shared" si="59"/>
        <v>37488985</v>
      </c>
      <c r="H215" s="276">
        <f t="shared" si="59"/>
        <v>0</v>
      </c>
      <c r="I215" s="277"/>
    </row>
    <row r="216" spans="1:9" ht="37.200000000000003" hidden="1" customHeight="1" x14ac:dyDescent="0.25">
      <c r="A216" s="278" t="str">
        <f>+[1]ระบบการควบคุมฯ!A449</f>
        <v>1.1.1.1</v>
      </c>
      <c r="B216" s="1107" t="str">
        <f>+[1]ระบบการควบคุมฯ!B449</f>
        <v>เงินอุดหนุนทั่วไป รายการค่าใช้จ่ายในการจัดการศึกษาขั้นพื้นฐาน ภาคเรียนที่ 1/2567 70%  รหัสเจ้าของบัญชีย่อย 2000400000  จำนวน28,163,200‬.00 บาท</v>
      </c>
      <c r="C216" s="1107" t="str">
        <f>+[1]ระบบการควบคุมฯ!C449</f>
        <v>ศธ 04002/ว1018 ลว.8/3/2024โอนครั้งที่ 209</v>
      </c>
      <c r="D216" s="1108">
        <f>SUM(D217:D221)</f>
        <v>0</v>
      </c>
      <c r="E216" s="1108">
        <f t="shared" ref="E216:I216" si="60">SUM(E217:E221)</f>
        <v>0</v>
      </c>
      <c r="F216" s="1108">
        <f t="shared" si="60"/>
        <v>0</v>
      </c>
      <c r="G216" s="1108">
        <f t="shared" si="60"/>
        <v>0</v>
      </c>
      <c r="H216" s="1108">
        <f t="shared" si="60"/>
        <v>0</v>
      </c>
      <c r="I216" s="1108">
        <f t="shared" si="60"/>
        <v>0</v>
      </c>
    </row>
    <row r="217" spans="1:9" ht="18.600000000000001" hidden="1" customHeight="1" x14ac:dyDescent="0.25">
      <c r="A217" s="260" t="str">
        <f>+[1]ระบบการควบคุมฯ!A451</f>
        <v>1)</v>
      </c>
      <c r="B217" s="69" t="str">
        <f>+[1]ระบบการควบคุมฯ!B451</f>
        <v>ค่าหนังสือเรียน รหัสบัญชีย่อย 0022001/10,931,200</v>
      </c>
      <c r="C217" s="69" t="str">
        <f>+[1]ระบบการควบคุมฯ!C451</f>
        <v>20004 42002270 4100040</v>
      </c>
      <c r="D217" s="261"/>
      <c r="E217" s="231"/>
      <c r="F217" s="262"/>
      <c r="G217" s="231"/>
      <c r="H217" s="262">
        <f>+D217-E217-F217-G217</f>
        <v>0</v>
      </c>
      <c r="I217" s="62" t="s">
        <v>14</v>
      </c>
    </row>
    <row r="218" spans="1:9" ht="93.6" hidden="1" customHeight="1" x14ac:dyDescent="0.25">
      <c r="A218" s="260" t="str">
        <f>+[1]ระบบการควบคุมฯ!A453</f>
        <v>2)</v>
      </c>
      <c r="B218" s="69" t="str">
        <f>+[1]ระบบการควบคุมฯ!B453</f>
        <v>ค่าอุปกรณ์การเรียน รหัสบัญชีย่อย 0022002/3,421,000</v>
      </c>
      <c r="C218" s="69" t="str">
        <f>+[1]ระบบการควบคุมฯ!C453</f>
        <v>20004 42002270 4100117</v>
      </c>
      <c r="D218" s="261"/>
      <c r="E218" s="231"/>
      <c r="F218" s="262"/>
      <c r="G218" s="231"/>
      <c r="H218" s="262">
        <f t="shared" ref="H218:H221" si="61">+D218-E218-F218-G218</f>
        <v>0</v>
      </c>
      <c r="I218" s="62" t="s">
        <v>14</v>
      </c>
    </row>
    <row r="219" spans="1:9" ht="372" hidden="1" customHeight="1" x14ac:dyDescent="0.25">
      <c r="A219" s="260" t="str">
        <f>+[1]ระบบการควบคุมฯ!A454</f>
        <v>3)</v>
      </c>
      <c r="B219" s="69" t="str">
        <f>+[1]ระบบการควบคุมฯ!B454</f>
        <v>ค่าเครื่องแบบนักเรียน รหัสบัญชีย่อย 0022003/6,461,500</v>
      </c>
      <c r="C219" s="69" t="str">
        <f>+[1]ระบบการควบคุมฯ!C454</f>
        <v>20004 42002270 4100194</v>
      </c>
      <c r="D219" s="261"/>
      <c r="E219" s="231"/>
      <c r="F219" s="262"/>
      <c r="G219" s="231"/>
      <c r="H219" s="262">
        <f t="shared" si="61"/>
        <v>0</v>
      </c>
      <c r="I219" s="62" t="s">
        <v>14</v>
      </c>
    </row>
    <row r="220" spans="1:9" ht="55.8" hidden="1" customHeight="1" x14ac:dyDescent="0.25">
      <c r="A220" s="260" t="str">
        <f>+[1]ระบบการควบคุมฯ!A456</f>
        <v>4)</v>
      </c>
      <c r="B220" s="69" t="str">
        <f>+[1]ระบบการควบคุมฯ!B456</f>
        <v>ค่ากิจกรรมพัฒนาคุณภาพผู้เรียน รหัสบัญชีย่อย 0022004/2,636,400</v>
      </c>
      <c r="C220" s="69" t="str">
        <f>+[1]ระบบการควบคุมฯ!C456</f>
        <v>20005 42002270 4100271</v>
      </c>
      <c r="D220" s="261"/>
      <c r="E220" s="231"/>
      <c r="F220" s="262"/>
      <c r="G220" s="231"/>
      <c r="H220" s="262">
        <f t="shared" si="61"/>
        <v>0</v>
      </c>
      <c r="I220" s="62" t="s">
        <v>14</v>
      </c>
    </row>
    <row r="221" spans="1:9" ht="37.200000000000003" hidden="1" customHeight="1" x14ac:dyDescent="0.25">
      <c r="A221" s="260" t="str">
        <f>+[1]ระบบการควบคุมฯ!A458</f>
        <v>5)</v>
      </c>
      <c r="B221" s="69" t="str">
        <f>+[1]ระบบการควบคุมฯ!B458</f>
        <v>ค่าจัดการเรียนการสอน รหัสบัญชีย่อย 0022005/4,713,100</v>
      </c>
      <c r="C221" s="69" t="str">
        <f>+[1]ระบบการควบคุมฯ!C458</f>
        <v>20006 42002270 4100348</v>
      </c>
      <c r="D221" s="261"/>
      <c r="E221" s="231"/>
      <c r="F221" s="262"/>
      <c r="G221" s="231"/>
      <c r="H221" s="262">
        <f t="shared" si="61"/>
        <v>0</v>
      </c>
      <c r="I221" s="62" t="s">
        <v>14</v>
      </c>
    </row>
    <row r="222" spans="1:9" ht="18.600000000000001" customHeight="1" x14ac:dyDescent="0.25">
      <c r="A222" s="255" t="str">
        <f>+[1]ระบบการควบคุมฯ!A460</f>
        <v>1.1.1.2</v>
      </c>
      <c r="B222" s="265" t="str">
        <f>+[1]ระบบการควบคุมฯ!B460</f>
        <v>เงินอุดหนุนทั่วไป รายการค่าใช้จ่ายในการจัดการศึกษาขั้นพื้นฐาน รหัสเจ้าของบัญชีย่อย 2000400000</v>
      </c>
      <c r="C222" s="293">
        <f>+[1]ระบบการควบคุมฯ!C460</f>
        <v>0</v>
      </c>
      <c r="D222" s="256">
        <f>SUM(D227:D231)</f>
        <v>37488985</v>
      </c>
      <c r="E222" s="256">
        <f t="shared" ref="E222:H222" si="62">SUM(E227:E231)</f>
        <v>0</v>
      </c>
      <c r="F222" s="256">
        <f t="shared" si="62"/>
        <v>0</v>
      </c>
      <c r="G222" s="256">
        <f t="shared" si="62"/>
        <v>37488985</v>
      </c>
      <c r="H222" s="256">
        <f t="shared" si="62"/>
        <v>0</v>
      </c>
      <c r="I222" s="256">
        <f t="shared" ref="I222" si="63">SUM(I227:I229)</f>
        <v>0</v>
      </c>
    </row>
    <row r="223" spans="1:9" ht="37.200000000000003" x14ac:dyDescent="0.25">
      <c r="A223" s="255">
        <f>+[1]ระบบการควบคุมฯ!A461</f>
        <v>1</v>
      </c>
      <c r="B223" s="265" t="str">
        <f>+[1]ระบบการควบคุมฯ!B461</f>
        <v xml:space="preserve"> ภาคเรียนที่ 2/2568 70%  จำนวน 37,488,985.00  บาท</v>
      </c>
      <c r="C223" s="265" t="str">
        <f>+[1]ระบบการควบคุมฯ!C461</f>
        <v>ศธ 04002/ว47248 ลว.22/ต.ค./2025 โอนครั้งที่ 13</v>
      </c>
      <c r="D223" s="256"/>
      <c r="E223" s="256"/>
      <c r="F223" s="256"/>
      <c r="G223" s="256"/>
      <c r="H223" s="256"/>
      <c r="I223" s="256"/>
    </row>
    <row r="224" spans="1:9" ht="130.19999999999999" hidden="1" customHeight="1" x14ac:dyDescent="0.25">
      <c r="A224" s="255">
        <f>+[1]ระบบการควบคุมฯ!A462</f>
        <v>2</v>
      </c>
      <c r="B224" s="265" t="str">
        <f>+[1]ระบบการควบคุมฯ!B462</f>
        <v xml:space="preserve"> ภาคเรียนที่ 2/2567 30% จำนวน 14,453,317‬.00 บาท</v>
      </c>
      <c r="C224" s="265" t="str">
        <f>+[1]ระบบการควบคุมฯ!C462</f>
        <v>ศธ 04002/ว5976 ลว.12/ธ.ค./2024 โอนครั้งที่ 121</v>
      </c>
      <c r="D224" s="256"/>
      <c r="E224" s="256"/>
      <c r="F224" s="256"/>
      <c r="G224" s="256"/>
      <c r="H224" s="256"/>
      <c r="I224" s="256"/>
    </row>
    <row r="225" spans="1:9" ht="55.8" hidden="1" customHeight="1" x14ac:dyDescent="0.25">
      <c r="A225" s="255">
        <f>+[1]ระบบการควบคุมฯ!A463</f>
        <v>3</v>
      </c>
      <c r="B225" s="265" t="str">
        <f>+[1]ระบบการควบคุมฯ!B463</f>
        <v xml:space="preserve"> ภาคเรียนที่ 1/2568 70%  จำนวน 40,209,500‬.00 บาท</v>
      </c>
      <c r="C225" s="265" t="str">
        <f>+[1]ระบบการควบคุมฯ!C463</f>
        <v>ศธ 04002/ว799 ลว.27/ก.พ./2025 โอนครั้งที่ 291</v>
      </c>
      <c r="D225" s="256"/>
      <c r="E225" s="256"/>
      <c r="F225" s="256"/>
      <c r="G225" s="256"/>
      <c r="H225" s="256"/>
      <c r="I225" s="256"/>
    </row>
    <row r="226" spans="1:9" ht="18.600000000000001" hidden="1" customHeight="1" x14ac:dyDescent="0.25">
      <c r="A226" s="255">
        <f>+[1]ระบบการควบคุมฯ!A464</f>
        <v>3</v>
      </c>
      <c r="B226" s="265" t="str">
        <f>+[1]ระบบการควบคุมฯ!B464</f>
        <v xml:space="preserve"> ภาคเรียนที่ 1/2568 70% (เพิ่มเติม) จำนวน 17,256,205‬.00 บาท</v>
      </c>
      <c r="C226" s="265" t="str">
        <f>+[1]ระบบการควบคุมฯ!C464</f>
        <v>ศธ 04002/ว1268 ลว.26/มี.ค./2025 โอนครั้งที่ 363</v>
      </c>
      <c r="D226" s="256"/>
      <c r="E226" s="256"/>
      <c r="F226" s="256"/>
      <c r="G226" s="256"/>
      <c r="H226" s="256"/>
      <c r="I226" s="256"/>
    </row>
    <row r="227" spans="1:9" ht="37.200000000000003" x14ac:dyDescent="0.25">
      <c r="A227" s="788" t="str">
        <f>+[1]ระบบการควบคุมฯ!A465</f>
        <v>1)</v>
      </c>
      <c r="B227" s="69" t="str">
        <f>+[1]ระบบการควบคุมฯ!B465</f>
        <v>ค่าจัดการเรียนการสอน รหัสบัญชีย่อย 0024315/26,075,110</v>
      </c>
      <c r="C227" s="69" t="str">
        <f>+[1]ระบบการควบคุมฯ!C465</f>
        <v>20006 45002400 4100005</v>
      </c>
      <c r="D227" s="261">
        <f>+[1]ระบบการควบคุมฯ!F465</f>
        <v>26075110</v>
      </c>
      <c r="E227" s="262">
        <f>+[1]ระบบการควบคุมฯ!G465+[1]ระบบการควบคุมฯ!H465</f>
        <v>0</v>
      </c>
      <c r="F227" s="262">
        <f>+[1]ระบบการควบคุมฯ!I465+[1]ระบบการควบคุมฯ!J465</f>
        <v>0</v>
      </c>
      <c r="G227" s="262">
        <f>+[1]ระบบการควบคุมฯ!K465+[1]ระบบการควบคุมฯ!L465</f>
        <v>26075110</v>
      </c>
      <c r="H227" s="262">
        <f>+D227-E227-F227-G227</f>
        <v>0</v>
      </c>
      <c r="I227" s="62" t="s">
        <v>14</v>
      </c>
    </row>
    <row r="228" spans="1:9" ht="18.600000000000001" customHeight="1" x14ac:dyDescent="0.25">
      <c r="A228" s="788" t="str">
        <f>+[1]ระบบการควบคุมฯ!A466</f>
        <v>2)</v>
      </c>
      <c r="B228" s="69" t="str">
        <f>+[1]ระบบการควบคุมฯ!B466</f>
        <v>ค่าอุปกรณ์การเรียน รหัสบัญชีย่อย 0024084/4,262,515</v>
      </c>
      <c r="C228" s="69" t="str">
        <f>+[1]ระบบการควบคุมฯ!C466</f>
        <v>20004 45002400 4100002</v>
      </c>
      <c r="D228" s="261">
        <f>+[1]ระบบการควบคุมฯ!F466</f>
        <v>4262515</v>
      </c>
      <c r="E228" s="262">
        <f>+[1]ระบบการควบคุมฯ!G466+[1]ระบบการควบคุมฯ!H466</f>
        <v>0</v>
      </c>
      <c r="F228" s="262">
        <f>+[1]ระบบการควบคุมฯ!I466+[1]ระบบการควบคุมฯ!J466</f>
        <v>0</v>
      </c>
      <c r="G228" s="262">
        <f>+[1]ระบบการควบคุมฯ!K466+[1]ระบบการควบคุมฯ!L466</f>
        <v>4262515</v>
      </c>
      <c r="H228" s="262">
        <f>+D228-E228-F228-G228</f>
        <v>0</v>
      </c>
      <c r="I228" s="62" t="s">
        <v>14</v>
      </c>
    </row>
    <row r="229" spans="1:9" ht="37.200000000000003" customHeight="1" x14ac:dyDescent="0.25">
      <c r="A229" s="788" t="str">
        <f>+[1]ระบบการควบคุมฯ!A468</f>
        <v>3)</v>
      </c>
      <c r="B229" s="69" t="str">
        <f>+[1]ระบบการควบคุมฯ!B468</f>
        <v>ค่ากิจกรรมพัฒนาคุณภาพผู้เรียน รหัสบัญชีย่อย 0024238/7,151,360</v>
      </c>
      <c r="C229" s="69" t="str">
        <f>+[1]ระบบการควบคุมฯ!C468</f>
        <v>20005 45002400 4100004</v>
      </c>
      <c r="D229" s="261">
        <f>+[1]ระบบการควบคุมฯ!F468</f>
        <v>7151360</v>
      </c>
      <c r="E229" s="262">
        <f>+[1]ระบบการควบคุมฯ!G468+[1]ระบบการควบคุมฯ!H468</f>
        <v>0</v>
      </c>
      <c r="F229" s="262">
        <f>+[1]ระบบการควบคุมฯ!I468+[1]ระบบการควบคุมฯ!J468</f>
        <v>0</v>
      </c>
      <c r="G229" s="262">
        <f>+[1]ระบบการควบคุมฯ!K468+[1]ระบบการควบคุมฯ!L468</f>
        <v>7151360</v>
      </c>
      <c r="H229" s="262">
        <f>+D229-E229-F229-G229</f>
        <v>0</v>
      </c>
      <c r="I229" s="62" t="s">
        <v>14</v>
      </c>
    </row>
    <row r="230" spans="1:9" ht="37.200000000000003" customHeight="1" x14ac:dyDescent="0.25">
      <c r="A230" s="788" t="str">
        <f>+[1]ระบบการควบคุมฯ!A469</f>
        <v>4)</v>
      </c>
      <c r="B230" s="69" t="str">
        <f>+[1]ระบบการควบคุมฯ!B469</f>
        <v xml:space="preserve">ค่าหนังสือเรียน รหัสบัญชีย่อย  0024007  (9558600+4101457    </v>
      </c>
      <c r="C230" s="69" t="str">
        <f>+[1]ระบบการควบคุมฯ!C469</f>
        <v>20006 45002400 4100040</v>
      </c>
      <c r="D230" s="261">
        <f>+[1]ระบบการควบคุมฯ!F469</f>
        <v>0</v>
      </c>
      <c r="E230" s="262">
        <f>+[1]ระบบการควบคุมฯ!G469+[1]ระบบการควบคุมฯ!H469</f>
        <v>0</v>
      </c>
      <c r="F230" s="262">
        <f>+[1]ระบบการควบคุมฯ!I469+[1]ระบบการควบคุมฯ!J469</f>
        <v>0</v>
      </c>
      <c r="G230" s="262">
        <f>+[1]ระบบการควบคุมฯ!K469+[1]ระบบการควบคุมฯ!L469</f>
        <v>0</v>
      </c>
      <c r="H230" s="262">
        <f>+D230-E230-F230-G230</f>
        <v>0</v>
      </c>
      <c r="I230" s="62" t="s">
        <v>14</v>
      </c>
    </row>
    <row r="231" spans="1:9" ht="18.600000000000001" customHeight="1" x14ac:dyDescent="0.25">
      <c r="A231" s="788" t="str">
        <f>+[1]ระบบการควบคุมฯ!A470</f>
        <v>5)</v>
      </c>
      <c r="B231" s="69" t="str">
        <f>+[1]ระบบการควบคุมฯ!B470</f>
        <v>ค่าเครื่องแบบนักเรียน   รหัสบัญชีย่อย 0024162      (5629900+2417600)</v>
      </c>
      <c r="C231" s="69" t="str">
        <f>+[1]ระบบการควบคุมฯ!C470</f>
        <v>20007 45002400 4100194</v>
      </c>
      <c r="D231" s="261">
        <f>+[1]ระบบการควบคุมฯ!F470</f>
        <v>0</v>
      </c>
      <c r="E231" s="262">
        <f>+[1]ระบบการควบคุมฯ!G470+[1]ระบบการควบคุมฯ!H470</f>
        <v>0</v>
      </c>
      <c r="F231" s="262">
        <f>+[1]ระบบการควบคุมฯ!I470+[1]ระบบการควบคุมฯ!J470</f>
        <v>0</v>
      </c>
      <c r="G231" s="262">
        <f>+[1]ระบบการควบคุมฯ!K470+[1]ระบบการควบคุมฯ!L470</f>
        <v>0</v>
      </c>
      <c r="H231" s="262">
        <f>+D231-E231-F231-G231</f>
        <v>0</v>
      </c>
      <c r="I231" s="62" t="s">
        <v>14</v>
      </c>
    </row>
    <row r="232" spans="1:9" ht="18.600000000000001" hidden="1" customHeight="1" x14ac:dyDescent="0.25">
      <c r="A232" s="278" t="str">
        <f>+[1]ระบบการควบคุมฯ!A507</f>
        <v>1.1.2</v>
      </c>
      <c r="B232" s="1107" t="str">
        <f>+[1]ระบบการควบคุมฯ!B507</f>
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</c>
      <c r="C232" s="1107" t="str">
        <f>+[1]ระบบการควบคุมฯ!C471</f>
        <v xml:space="preserve">ศธ 04002/ว5681 ลว.20/12/2023 โอนครั้งที่ 99 จำนวน13,680,740‬.00บาท </v>
      </c>
      <c r="D232" s="1108">
        <f t="shared" ref="D232:I232" si="64">SUM(D233:D236)</f>
        <v>0</v>
      </c>
      <c r="E232" s="1108">
        <f t="shared" si="64"/>
        <v>0</v>
      </c>
      <c r="F232" s="1108">
        <f t="shared" si="64"/>
        <v>0</v>
      </c>
      <c r="G232" s="1108">
        <f t="shared" si="64"/>
        <v>0</v>
      </c>
      <c r="H232" s="1108">
        <f t="shared" si="64"/>
        <v>0</v>
      </c>
      <c r="I232" s="1108">
        <f t="shared" si="64"/>
        <v>0</v>
      </c>
    </row>
    <row r="233" spans="1:9" ht="37.200000000000003" hidden="1" customHeight="1" x14ac:dyDescent="0.25">
      <c r="A233" s="260" t="str">
        <f>+[1]ระบบการควบคุมฯ!A472</f>
        <v>1)</v>
      </c>
      <c r="B233" s="69" t="str">
        <f>+[1]ระบบการควบคุมฯ!B472</f>
        <v>ค่าอุปกรณ์การเรียน รหัสบัญชีย่อย 0022002/1745120</v>
      </c>
      <c r="C233" s="69" t="str">
        <f>+[1]ระบบการควบคุมฯ!C472</f>
        <v>20004 42002270 4100117</v>
      </c>
      <c r="D233" s="261"/>
      <c r="E233" s="262"/>
      <c r="F233" s="262"/>
      <c r="G233" s="262"/>
      <c r="H233" s="262">
        <f>+D233-E233-F233-G233</f>
        <v>0</v>
      </c>
      <c r="I233" s="62" t="s">
        <v>14</v>
      </c>
    </row>
    <row r="234" spans="1:9" ht="18.600000000000001" hidden="1" customHeight="1" x14ac:dyDescent="0.25">
      <c r="A234" s="260"/>
      <c r="B234" s="69">
        <f>+[1]ระบบการควบคุมฯ!B474</f>
        <v>0</v>
      </c>
      <c r="C234" s="69"/>
      <c r="D234" s="261"/>
      <c r="E234" s="262"/>
      <c r="F234" s="262"/>
      <c r="G234" s="262"/>
      <c r="H234" s="262"/>
      <c r="I234" s="62"/>
    </row>
    <row r="235" spans="1:9" ht="18.600000000000001" hidden="1" customHeight="1" x14ac:dyDescent="0.25">
      <c r="A235" s="260" t="str">
        <f>+[1]ระบบการควบคุมฯ!A475</f>
        <v>2)</v>
      </c>
      <c r="B235" s="69" t="str">
        <f>+[1]ระบบการควบคุมฯ!B475</f>
        <v>ค่ากิจกรรมพัฒนาคุณภาพผู้เรียน รหัสบัญชีย่อย 0022004/2379548</v>
      </c>
      <c r="C235" s="69" t="str">
        <f>+[1]ระบบการควบคุมฯ!C475</f>
        <v>20005 42002270 4100271</v>
      </c>
      <c r="D235" s="261">
        <f>+[1]ระบบการควบคุมฯ!F475</f>
        <v>0</v>
      </c>
      <c r="E235" s="262">
        <f>+[1]ระบบการควบคุมฯ!G475+[1]ระบบการควบคุมฯ!H475</f>
        <v>0</v>
      </c>
      <c r="F235" s="262">
        <f>+[1]ระบบการควบคุมฯ!I475+[1]ระบบการควบคุมฯ!J475</f>
        <v>0</v>
      </c>
      <c r="G235" s="262">
        <f>+[1]ระบบการควบคุมฯ!K475+[1]ระบบการควบคุมฯ!L475</f>
        <v>0</v>
      </c>
      <c r="H235" s="262">
        <f>+D235-E235-F235-G235</f>
        <v>0</v>
      </c>
      <c r="I235" s="62" t="s">
        <v>14</v>
      </c>
    </row>
    <row r="236" spans="1:9" ht="74.400000000000006" hidden="1" customHeight="1" x14ac:dyDescent="0.25">
      <c r="A236" s="260" t="str">
        <f>+[1]ระบบการควบคุมฯ!A476</f>
        <v>3)</v>
      </c>
      <c r="B236" s="69" t="str">
        <f>+[1]ระบบการควบคุมฯ!B476</f>
        <v>ค่าจัดการเรียนการสอน รหัสบัญชีย่อย 0022005/9556072</v>
      </c>
      <c r="C236" s="69" t="str">
        <f>+[1]ระบบการควบคุมฯ!C476</f>
        <v>20006 42002270 4100348</v>
      </c>
      <c r="D236" s="261">
        <f>+[1]ระบบการควบคุมฯ!F476</f>
        <v>0</v>
      </c>
      <c r="E236" s="262">
        <f>+[1]ระบบการควบคุมฯ!G476+[1]ระบบการควบคุมฯ!H476</f>
        <v>0</v>
      </c>
      <c r="F236" s="262">
        <f>+[1]ระบบการควบคุมฯ!I476+[1]ระบบการควบคุมฯ!J476</f>
        <v>0</v>
      </c>
      <c r="G236" s="262">
        <f>+[1]ระบบการควบคุมฯ!K476+[1]ระบบการควบคุมฯ!L476</f>
        <v>0</v>
      </c>
      <c r="H236" s="262">
        <f>+D236-E236-F236-G236</f>
        <v>0</v>
      </c>
      <c r="I236" s="62" t="s">
        <v>14</v>
      </c>
    </row>
    <row r="237" spans="1:9" ht="18.600000000000001" hidden="1" customHeight="1" x14ac:dyDescent="0.25">
      <c r="A237" s="278" t="str">
        <f>+[1]ระบบการควบคุมฯ!A477</f>
        <v>1.1.1.4</v>
      </c>
      <c r="B237" s="1107" t="str">
        <f>+[1]ระบบการควบคุมฯ!B477</f>
        <v xml:space="preserve">เงินอุดหนุนทั่วไป รายการค่าใช้จ่ายในการจัดการศึกษาขั้นพื้นฐาน   รหัสเจ้าของบัญชีย่อย 2000400000     </v>
      </c>
      <c r="C237" s="1109">
        <f>+[1]ระบบการควบคุมฯ!C477</f>
        <v>0</v>
      </c>
      <c r="D237" s="1108">
        <f>SUM(D240:D252)</f>
        <v>0</v>
      </c>
      <c r="E237" s="1108">
        <f>SUM(E240:E252)</f>
        <v>0</v>
      </c>
      <c r="F237" s="1108">
        <f>SUM(F240:F252)</f>
        <v>0</v>
      </c>
      <c r="G237" s="1108">
        <f>SUM(G240:G252)</f>
        <v>0</v>
      </c>
      <c r="H237" s="1108">
        <f>SUM(H240:H252)</f>
        <v>0</v>
      </c>
      <c r="I237" s="279" t="s">
        <v>14</v>
      </c>
    </row>
    <row r="238" spans="1:9" ht="167.4" hidden="1" customHeight="1" x14ac:dyDescent="0.25">
      <c r="A238" s="982">
        <f>+[1]ระบบการควบคุมฯ!A478</f>
        <v>0</v>
      </c>
      <c r="B238" s="1107" t="str">
        <f>+[1]ระบบการควบคุมฯ!B478</f>
        <v>เงินอุดหนุนทั่วไป รายการค่าใช้จ่ายในการจัดการศึกษาขั้นพื้นฐาน ภาคเรียนที่ 1/2568  รหัสเจ้าของบัญชีย่อย 2000400000     จำนวน 5,382,707.00  บาท</v>
      </c>
      <c r="C238" s="1107"/>
      <c r="D238" s="1108"/>
      <c r="E238" s="1108"/>
      <c r="F238" s="1108"/>
      <c r="G238" s="1108"/>
      <c r="H238" s="1108"/>
      <c r="I238" s="279" t="s">
        <v>14</v>
      </c>
    </row>
    <row r="239" spans="1:9" ht="167.4" hidden="1" customHeight="1" x14ac:dyDescent="0.25">
      <c r="A239" s="1109">
        <f>+[1]ระบบการควบคุมฯ!A479</f>
        <v>0</v>
      </c>
      <c r="B239" s="1107" t="str">
        <f>+[1]ระบบการควบคุมฯ!B479</f>
        <v>เงินอุดหนุนทั่วไป รายการค่าใช้จ่ายในการจัดการศึกษาขั้นพื้นฐาน ภาคเรียนที่ 1/2568 30%  รหัสเจ้าของบัญชีย่อย 2000400000     จำนวน 23,354,968‬.00   บาท</v>
      </c>
      <c r="C239" s="1107"/>
      <c r="D239" s="1108"/>
      <c r="E239" s="1108"/>
      <c r="F239" s="1108"/>
      <c r="G239" s="1108"/>
      <c r="H239" s="1108"/>
      <c r="I239" s="279" t="s">
        <v>14</v>
      </c>
    </row>
    <row r="240" spans="1:9" ht="37.200000000000003" hidden="1" customHeight="1" x14ac:dyDescent="0.25">
      <c r="A240" s="924" t="str">
        <f>+[1]ระบบการควบคุมฯ!A480</f>
        <v>1)</v>
      </c>
      <c r="B240" s="925" t="str">
        <f>+[1]ระบบการควบคุมฯ!B480</f>
        <v xml:space="preserve">ค่าหนังสือเรียน  รหัสกิจกรรมย่อย 0024007 </v>
      </c>
      <c r="C240" s="925" t="str">
        <f>+[1]ระบบการควบคุมฯ!C480</f>
        <v>20004450024004100037</v>
      </c>
      <c r="D240" s="1110">
        <f>+[1]ระบบการควบคุมฯ!D480</f>
        <v>0</v>
      </c>
      <c r="E240" s="983">
        <f>+[1]ระบบการควบคุมฯ!G480+[1]ระบบการควบคุมฯ!H480</f>
        <v>0</v>
      </c>
      <c r="F240" s="983">
        <f>+[1]ระบบการควบคุมฯ!I480+[1]ระบบการควบคุมฯ!J480</f>
        <v>0</v>
      </c>
      <c r="G240" s="983">
        <f>+[1]ระบบการควบคุมฯ!K480+[1]ระบบการควบคุมฯ!L480</f>
        <v>0</v>
      </c>
      <c r="H240" s="983">
        <f>+D240-E240-F240-G240</f>
        <v>0</v>
      </c>
      <c r="I240" s="984" t="s">
        <v>14</v>
      </c>
    </row>
    <row r="241" spans="1:9" ht="18.600000000000001" hidden="1" customHeight="1" x14ac:dyDescent="0.25">
      <c r="A241" s="260" t="str">
        <f>+[1]ระบบการควบคุมฯ!A481</f>
        <v>1.1)</v>
      </c>
      <c r="B241" s="69" t="str">
        <f>+[1]ระบบการควบคุมฯ!B481</f>
        <v>ค่าหนังสือเรียน 993,703 รหัสกิจกรรมย่อย 0024007 1/2568 70%</v>
      </c>
      <c r="C241" s="69" t="str">
        <f>+[1]ระบบการควบคุมฯ!C481</f>
        <v xml:space="preserve">ศธ 04002/ว2992 ลว.2 กค 68 โอนครั้งที่ 647 </v>
      </c>
      <c r="D241" s="261"/>
      <c r="E241" s="262"/>
      <c r="F241" s="262"/>
      <c r="G241" s="262"/>
      <c r="H241" s="262"/>
      <c r="I241" s="62"/>
    </row>
    <row r="242" spans="1:9" ht="37.200000000000003" hidden="1" customHeight="1" x14ac:dyDescent="0.25">
      <c r="A242" s="260" t="str">
        <f>+[1]ระบบการควบคุมฯ!A482</f>
        <v>1.2)</v>
      </c>
      <c r="B242" s="69" t="str">
        <f>+[1]ระบบการควบคุมฯ!B482</f>
        <v>ค่าหนังสือเรียน 5,592,137.00  รหัสกิจกรรมย่อย 0024007 1/2568 30%</v>
      </c>
      <c r="C242" s="69" t="str">
        <f>+[1]ระบบการควบคุมฯ!C482</f>
        <v>ศธ 04002/ว40516 ลว.16 กค 68 โอนครั้งที่ 695</v>
      </c>
      <c r="D242" s="261"/>
      <c r="E242" s="262"/>
      <c r="F242" s="262"/>
      <c r="G242" s="262"/>
      <c r="H242" s="262"/>
      <c r="I242" s="62"/>
    </row>
    <row r="243" spans="1:9" ht="37.200000000000003" hidden="1" customHeight="1" x14ac:dyDescent="0.25">
      <c r="A243" s="924" t="str">
        <f>+[1]ระบบการควบคุมฯ!A483</f>
        <v>2)</v>
      </c>
      <c r="B243" s="925" t="str">
        <f>+[1]ระบบการควบคุมฯ!B483</f>
        <v>ค่าอุปกรณ์การเรียนรหัสบัญชีย่อย 0024084</v>
      </c>
      <c r="C243" s="925" t="str">
        <f>+[1]ระบบการควบคุมฯ!C483</f>
        <v>20004450024004100114</v>
      </c>
      <c r="D243" s="1110">
        <f>+[1]ระบบการควบคุมฯ!D483</f>
        <v>0</v>
      </c>
      <c r="E243" s="983">
        <f>+[1]ระบบการควบคุมฯ!G483+[1]ระบบการควบคุมฯ!H483</f>
        <v>0</v>
      </c>
      <c r="F243" s="983">
        <f>+[1]ระบบการควบคุมฯ!I483+[1]ระบบการควบคุมฯ!J483</f>
        <v>0</v>
      </c>
      <c r="G243" s="983">
        <f>+[1]ระบบการควบคุมฯ!K483+[1]ระบบการควบคุมฯ!L483</f>
        <v>0</v>
      </c>
      <c r="H243" s="983">
        <f>+D243-E243-F243-G243</f>
        <v>0</v>
      </c>
      <c r="I243" s="984" t="s">
        <v>14</v>
      </c>
    </row>
    <row r="244" spans="1:9" ht="37.200000000000003" hidden="1" customHeight="1" x14ac:dyDescent="0.25">
      <c r="A244" s="260" t="str">
        <f>+[1]ระบบการควบคุมฯ!A484</f>
        <v>2.1)</v>
      </c>
      <c r="B244" s="47" t="str">
        <f>+[1]ระบบการควบคุมฯ!B484</f>
        <v>ค่าอุปกรณ์การเรียน 136,000บาท 1/2568 70%</v>
      </c>
      <c r="C244" s="47" t="str">
        <f>+[1]ระบบการควบคุมฯ!C484</f>
        <v xml:space="preserve">ศธ 04002/ว2992 ลว.2 กค 68 โอนครั้งที่ 647 </v>
      </c>
      <c r="D244" s="261"/>
      <c r="E244" s="262"/>
      <c r="F244" s="262"/>
      <c r="G244" s="262"/>
      <c r="H244" s="262"/>
      <c r="I244" s="569"/>
    </row>
    <row r="245" spans="1:9" ht="74.400000000000006" hidden="1" customHeight="1" x14ac:dyDescent="0.25">
      <c r="A245" s="260" t="str">
        <f>+[1]ระบบการควบคุมฯ!A485</f>
        <v>2.2)</v>
      </c>
      <c r="B245" s="47" t="str">
        <f>+[1]ระบบการควบคุมฯ!B485</f>
        <v>ค่าอุปกรณ์การเรียน 1,741,585.00 บาท 1/2568 30%</v>
      </c>
      <c r="C245" s="47" t="str">
        <f>+[1]ระบบการควบคุมฯ!C485</f>
        <v>ศธ 04002/ว40516 ลว.16 กค 68 โอนครั้งที่ 695</v>
      </c>
      <c r="D245" s="261"/>
      <c r="E245" s="262"/>
      <c r="F245" s="262"/>
      <c r="G245" s="262"/>
      <c r="H245" s="262"/>
      <c r="I245" s="569"/>
    </row>
    <row r="246" spans="1:9" ht="31.2" hidden="1" customHeight="1" x14ac:dyDescent="0.25">
      <c r="A246" s="985" t="str">
        <f>+[1]ระบบการควบคุมฯ!A486</f>
        <v>3)</v>
      </c>
      <c r="B246" s="1111" t="str">
        <f>+[1]ระบบการควบคุมฯ!B486</f>
        <v>ค่าเครื่องแบบนักเรียน รหัสบัญชีย่อย 0024162</v>
      </c>
      <c r="C246" s="1111" t="str">
        <f>+[1]ระบบการควบคุมฯ!C486</f>
        <v>20004450024004100191</v>
      </c>
      <c r="D246" s="1110">
        <f>+[1]ระบบการควบคุมฯ!D486</f>
        <v>0</v>
      </c>
      <c r="E246" s="983">
        <f>+[1]ระบบการควบคุมฯ!G486+[1]ระบบการควบคุมฯ!H486</f>
        <v>0</v>
      </c>
      <c r="F246" s="983">
        <f>+[1]ระบบการควบคุมฯ!I486+[1]ระบบการควบคุมฯ!J486</f>
        <v>0</v>
      </c>
      <c r="G246" s="983">
        <f>+[1]ระบบการควบคุมฯ!K486+[1]ระบบการควบคุมฯ!L486</f>
        <v>0</v>
      </c>
      <c r="H246" s="983">
        <f>+D246-E246-F246-G246</f>
        <v>0</v>
      </c>
      <c r="I246" s="986" t="s">
        <v>14</v>
      </c>
    </row>
    <row r="247" spans="1:9" ht="18.600000000000001" hidden="1" customHeight="1" x14ac:dyDescent="0.25">
      <c r="A247" s="260" t="str">
        <f>+[1]ระบบการควบคุมฯ!A487</f>
        <v>3.1)</v>
      </c>
      <c r="B247" s="47" t="str">
        <f>+[1]ระบบการควบคุมฯ!B487</f>
        <v>ค่าเครื่องแบบนักเรียน รหัสบัญชีย่อย 0024162/477,100 1/2568 70%</v>
      </c>
      <c r="C247" s="47" t="str">
        <f>+[1]ระบบการควบคุมฯ!C487</f>
        <v xml:space="preserve">ศธ 04002/ว2992 ลว.2 กค 68 โอนครั้งที่ 647 </v>
      </c>
      <c r="D247" s="261"/>
      <c r="E247" s="262"/>
      <c r="F247" s="262"/>
      <c r="G247" s="262"/>
      <c r="H247" s="262"/>
      <c r="I247" s="569"/>
    </row>
    <row r="248" spans="1:9" ht="37.200000000000003" hidden="1" customHeight="1" x14ac:dyDescent="0.25">
      <c r="A248" s="260" t="str">
        <f>+[1]ระบบการควบคุมฯ!A488</f>
        <v>3.2)</v>
      </c>
      <c r="B248" s="47" t="str">
        <f>+[1]ระบบการควบคุมฯ!B488</f>
        <v>ค่าเครื่องแบบนักเรียน รหัสบัญชีย่อย 0024162/3,283,175.00  1/2568 30%</v>
      </c>
      <c r="C248" s="47" t="str">
        <f>+[1]ระบบการควบคุมฯ!C488</f>
        <v>ศธ 04002/ว40516 ลว.16 กค 68 โอนครั้งที่ 695</v>
      </c>
      <c r="D248" s="261"/>
      <c r="E248" s="262"/>
      <c r="F248" s="262"/>
      <c r="G248" s="262"/>
      <c r="H248" s="262"/>
      <c r="I248" s="569"/>
    </row>
    <row r="249" spans="1:9" ht="37.200000000000003" hidden="1" customHeight="1" x14ac:dyDescent="0.25">
      <c r="A249" s="985" t="str">
        <f>+[1]ระบบการควบคุมฯ!A490</f>
        <v>4)</v>
      </c>
      <c r="B249" s="1111" t="str">
        <f>+[1]ระบบการควบคุมฯ!B490</f>
        <v>ค่ากิจกรรมพัฒนาคุณภาพผู้เรียน รหัสบัญชีย่อย 0024238</v>
      </c>
      <c r="C249" s="1111" t="str">
        <f>+[1]ระบบการควบคุมฯ!C490</f>
        <v>20004450024004100268</v>
      </c>
      <c r="D249" s="1110">
        <f>+[1]ระบบการควบคุมฯ!D490</f>
        <v>0</v>
      </c>
      <c r="E249" s="983">
        <f>+[1]ระบบการควบคุมฯ!G490+[1]ระบบการควบคุมฯ!H490</f>
        <v>0</v>
      </c>
      <c r="F249" s="983">
        <f>+[1]ระบบการควบคุมฯ!I490+[1]ระบบการควบคุมฯ!J490</f>
        <v>0</v>
      </c>
      <c r="G249" s="983">
        <f>+[1]ระบบการควบคุมฯ!K490+[1]ระบบการควบคุมฯ!L490</f>
        <v>0</v>
      </c>
      <c r="H249" s="983">
        <f>+D249-E249-F249-G249</f>
        <v>0</v>
      </c>
      <c r="I249" s="986" t="s">
        <v>14</v>
      </c>
    </row>
    <row r="250" spans="1:9" ht="55.8" hidden="1" customHeight="1" x14ac:dyDescent="0.25">
      <c r="A250" s="260" t="str">
        <f>+[1]ระบบการควบคุมฯ!A491</f>
        <v>4.1)</v>
      </c>
      <c r="B250" s="47" t="str">
        <f>+[1]ระบบการควบคุมฯ!B491</f>
        <v>ค่ากิจกรรมพัฒนาคุณภาพผู้เรียน รหัสบัญชีย่อย 0024238/274,882 1/2568 70%</v>
      </c>
      <c r="C250" s="47" t="str">
        <f>+[1]ระบบการควบคุมฯ!C491</f>
        <v xml:space="preserve">ศธ 04002/ว2992 ลว.2 กค 68 โอนครั้งที่ 647 </v>
      </c>
      <c r="D250" s="261"/>
      <c r="E250" s="262"/>
      <c r="F250" s="262"/>
      <c r="G250" s="262"/>
      <c r="H250" s="262"/>
      <c r="I250" s="569"/>
    </row>
    <row r="251" spans="1:9" ht="148.80000000000001" hidden="1" customHeight="1" x14ac:dyDescent="0.25">
      <c r="A251" s="260" t="str">
        <f>+[1]ระบบการควบคุมฯ!A492</f>
        <v>4.2)</v>
      </c>
      <c r="B251" s="47" t="str">
        <f>+[1]ระบบการควบคุมฯ!B492</f>
        <v>ค่ากิจกรรมพัฒนาคุณภาพผู้เรียน รหัสบัญชีย่อย 0024238/2,511,517.00  1/2568 30%</v>
      </c>
      <c r="C251" s="47" t="str">
        <f>+[1]ระบบการควบคุมฯ!C492</f>
        <v>ศธ 04002/ว40516 ลว.16 กค 68 โอนครั้งที่ 695</v>
      </c>
      <c r="D251" s="261"/>
      <c r="E251" s="262"/>
      <c r="F251" s="262"/>
      <c r="G251" s="262"/>
      <c r="H251" s="262"/>
      <c r="I251" s="569"/>
    </row>
    <row r="252" spans="1:9" ht="130.19999999999999" hidden="1" customHeight="1" x14ac:dyDescent="0.25">
      <c r="A252" s="985" t="str">
        <f>+[1]ระบบการควบคุมฯ!A493</f>
        <v>5)</v>
      </c>
      <c r="B252" s="1111" t="str">
        <f>+[1]ระบบการควบคุมฯ!B493</f>
        <v>ค่าจัดการเรียนการสอน รหัสบัญชีย่อย 0024315</v>
      </c>
      <c r="C252" s="1111" t="str">
        <f>+[1]ระบบการควบคุมฯ!C493</f>
        <v>20004450024004100345</v>
      </c>
      <c r="D252" s="1110">
        <f>+[1]ระบบการควบคุมฯ!D493</f>
        <v>0</v>
      </c>
      <c r="E252" s="983">
        <f>+[1]ระบบการควบคุมฯ!G493+[1]ระบบการควบคุมฯ!H493</f>
        <v>0</v>
      </c>
      <c r="F252" s="983">
        <f>+[1]ระบบการควบคุมฯ!I493+[1]ระบบการควบคุมฯ!J493</f>
        <v>0</v>
      </c>
      <c r="G252" s="983">
        <f>+[1]ระบบการควบคุมฯ!K493+[1]ระบบการควบคุมฯ!L493</f>
        <v>0</v>
      </c>
      <c r="H252" s="983">
        <f>+D252-E252-F252-G252</f>
        <v>0</v>
      </c>
      <c r="I252" s="986" t="s">
        <v>14</v>
      </c>
    </row>
    <row r="253" spans="1:9" ht="167.4" hidden="1" customHeight="1" x14ac:dyDescent="0.25">
      <c r="A253" s="260" t="str">
        <f>+[1]ระบบการควบคุมฯ!A494</f>
        <v>5.1)</v>
      </c>
      <c r="B253" s="47" t="str">
        <f>+[1]ระบบการควบคุมฯ!B494</f>
        <v>ค่าจัดการเรียนการสอน รหัสบัญชีย่อย 0024315/3,501,022 บาท 1/2568 70%</v>
      </c>
      <c r="C253" s="47" t="str">
        <f>+[1]ระบบการควบคุมฯ!C494</f>
        <v xml:space="preserve">ศธ 04002/ว2992 ลว.2 กค 68 โอนครั้งที่ 647 </v>
      </c>
      <c r="D253" s="261"/>
      <c r="E253" s="262"/>
      <c r="F253" s="262"/>
      <c r="G253" s="262"/>
      <c r="H253" s="262"/>
      <c r="I253" s="569"/>
    </row>
    <row r="254" spans="1:9" ht="130.19999999999999" hidden="1" customHeight="1" x14ac:dyDescent="0.25">
      <c r="A254" s="260" t="str">
        <f>+[1]ระบบการควบคุมฯ!A495</f>
        <v>5.2)</v>
      </c>
      <c r="B254" s="47" t="str">
        <f>+[1]ระบบการควบคุมฯ!B495</f>
        <v>ค่าจัดการเรียนการสอน รหัสบัญชีย่อย 0024315/10,226,554.00  บาท 1/2568 30%</v>
      </c>
      <c r="C254" s="47" t="str">
        <f>+[1]ระบบการควบคุมฯ!C495</f>
        <v>ศธ 04002/ว40516 ลว.16 กค 68 โอนครั้งที่ 695</v>
      </c>
      <c r="D254" s="261"/>
      <c r="E254" s="262"/>
      <c r="F254" s="262"/>
      <c r="G254" s="262"/>
      <c r="H254" s="262"/>
      <c r="I254" s="569"/>
    </row>
    <row r="255" spans="1:9" ht="74.400000000000006" hidden="1" customHeight="1" x14ac:dyDescent="0.25">
      <c r="A255" s="278" t="str">
        <f>+[1]ระบบการควบคุมฯ!A507</f>
        <v>1.1.2</v>
      </c>
      <c r="B255" s="1107" t="str">
        <f>+[1]ระบบการควบคุมฯ!B507</f>
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</c>
      <c r="C255" s="1107"/>
      <c r="D255" s="1108">
        <f t="shared" ref="D255:I255" si="65">SUM(D259:D261)</f>
        <v>0</v>
      </c>
      <c r="E255" s="1108">
        <f t="shared" si="65"/>
        <v>0</v>
      </c>
      <c r="F255" s="1108">
        <f t="shared" si="65"/>
        <v>0</v>
      </c>
      <c r="G255" s="1108">
        <f t="shared" si="65"/>
        <v>0</v>
      </c>
      <c r="H255" s="1108">
        <f t="shared" si="65"/>
        <v>0</v>
      </c>
      <c r="I255" s="1108">
        <f t="shared" si="65"/>
        <v>0</v>
      </c>
    </row>
    <row r="256" spans="1:9" ht="74.400000000000006" hidden="1" customHeight="1" x14ac:dyDescent="0.25">
      <c r="A256" s="263"/>
      <c r="B256" s="244" t="str">
        <f>+B214</f>
        <v xml:space="preserve"> งบเงินอุดหนุน 6911410</v>
      </c>
      <c r="C256" s="244" t="str">
        <f>+C214</f>
        <v>20004 45002400</v>
      </c>
      <c r="D256" s="264">
        <f>+D257</f>
        <v>0</v>
      </c>
      <c r="E256" s="264">
        <f t="shared" ref="E256:H257" si="66">+E257</f>
        <v>0</v>
      </c>
      <c r="F256" s="264">
        <f t="shared" si="66"/>
        <v>0</v>
      </c>
      <c r="G256" s="264">
        <f t="shared" si="66"/>
        <v>0</v>
      </c>
      <c r="H256" s="264">
        <f t="shared" si="66"/>
        <v>0</v>
      </c>
      <c r="I256" s="264"/>
    </row>
    <row r="257" spans="1:9" ht="74.400000000000006" hidden="1" customHeight="1" x14ac:dyDescent="0.25">
      <c r="A257" s="255" t="str">
        <f>+[1]ระบบการควบคุมฯ!A508</f>
        <v>1.1.2.1</v>
      </c>
      <c r="B257" s="265" t="str">
        <f>+[1]ระบบการควบคุมฯ!B508</f>
        <v>เงินอุดหนุนทั่วไป รายการค่าใช้จ่ายในการจัดการศึกษาขั้นพื้นฐาน  สำหรับการจัดการศึกษาโดยครอบครัวและสถานประกอบการ 3,514,521 บาท</v>
      </c>
      <c r="C257" s="265" t="str">
        <f>+[1]ระบบการควบคุมฯ!C508</f>
        <v>ศธ 04002/ว5969 ลว.11/12/2024 โอนครั้งที่ 117</v>
      </c>
      <c r="D257" s="256">
        <f>+D258</f>
        <v>0</v>
      </c>
      <c r="E257" s="256">
        <f t="shared" si="66"/>
        <v>0</v>
      </c>
      <c r="F257" s="256">
        <f t="shared" si="66"/>
        <v>0</v>
      </c>
      <c r="G257" s="256">
        <f t="shared" si="66"/>
        <v>0</v>
      </c>
      <c r="H257" s="256">
        <f t="shared" si="66"/>
        <v>0</v>
      </c>
      <c r="I257" s="256">
        <f t="shared" ref="I257:I258" si="67">SUM(I260:I262)</f>
        <v>0</v>
      </c>
    </row>
    <row r="258" spans="1:9" ht="37.200000000000003" hidden="1" customHeight="1" x14ac:dyDescent="0.25">
      <c r="A258" s="255">
        <v>1</v>
      </c>
      <c r="B258" s="265" t="str">
        <f>+[1]ระบบการควบคุมฯ!B509</f>
        <v xml:space="preserve">ภาคเรียนที่ 2/2567 สำหรับการจัดการศึกษาโดยครอบครัวและสถานประกอบการ  จำนวน 3 รายการ </v>
      </c>
      <c r="C258" s="265"/>
      <c r="D258" s="256">
        <f>SUM(D259:D261)</f>
        <v>0</v>
      </c>
      <c r="E258" s="256">
        <f t="shared" ref="E258:H258" si="68">SUM(E259:E261)</f>
        <v>0</v>
      </c>
      <c r="F258" s="256">
        <f t="shared" si="68"/>
        <v>0</v>
      </c>
      <c r="G258" s="256">
        <f t="shared" si="68"/>
        <v>0</v>
      </c>
      <c r="H258" s="256">
        <f t="shared" si="68"/>
        <v>0</v>
      </c>
      <c r="I258" s="256">
        <f t="shared" si="67"/>
        <v>0</v>
      </c>
    </row>
    <row r="259" spans="1:9" ht="37.200000000000003" hidden="1" customHeight="1" x14ac:dyDescent="0.25">
      <c r="A259" s="260" t="str">
        <f>+[1]ระบบการควบคุมฯ!A510</f>
        <v>1)</v>
      </c>
      <c r="B259" s="69" t="str">
        <f>+[1]ระบบการควบคุมฯ!B510</f>
        <v>ค่าอุปกรณ์การเรียน รหัสบัญชีย่อย 0024084/123,230/</v>
      </c>
      <c r="C259" s="69" t="str">
        <f>+[1]ระบบการควบคุมฯ!C510</f>
        <v>20004 45002400 4100117</v>
      </c>
      <c r="D259" s="261">
        <f>+[1]ระบบการควบคุมฯ!D510</f>
        <v>0</v>
      </c>
      <c r="E259" s="262">
        <f>+[1]ระบบการควบคุมฯ!G510+[1]ระบบการควบคุมฯ!H510</f>
        <v>0</v>
      </c>
      <c r="F259" s="262">
        <f>+[1]ระบบการควบคุมฯ!I510+[1]ระบบการควบคุมฯ!J510</f>
        <v>0</v>
      </c>
      <c r="G259" s="262">
        <f>+[1]ระบบการควบคุมฯ!K510+[1]ระบบการควบคุมฯ!L510</f>
        <v>0</v>
      </c>
      <c r="H259" s="262">
        <f>+D259-E259-F259-G259</f>
        <v>0</v>
      </c>
      <c r="I259" s="62" t="s">
        <v>14</v>
      </c>
    </row>
    <row r="260" spans="1:9" ht="37.200000000000003" hidden="1" customHeight="1" x14ac:dyDescent="0.25">
      <c r="A260" s="260" t="str">
        <f>+[1]ระบบการควบคุมฯ!A512</f>
        <v>2)</v>
      </c>
      <c r="B260" s="69" t="str">
        <f>+[1]ระบบการควบคุมฯ!B512</f>
        <v>ค่ากิจกรรมพัฒนาคุณภาพผู้เรียน รหัสบัญชีย่อย 0024238 /245,485</v>
      </c>
      <c r="C260" s="69" t="str">
        <f>+[1]ระบบการควบคุมฯ!C512</f>
        <v>20004 45002400 4100271</v>
      </c>
      <c r="D260" s="261">
        <f>+[1]ระบบการควบคุมฯ!D512</f>
        <v>0</v>
      </c>
      <c r="E260" s="262">
        <f>+[1]ระบบการควบคุมฯ!G512+[1]ระบบการควบคุมฯ!H512</f>
        <v>0</v>
      </c>
      <c r="F260" s="262">
        <f>+[1]ระบบการควบคุมฯ!I512+[1]ระบบการควบคุมฯ!J512</f>
        <v>0</v>
      </c>
      <c r="G260" s="262">
        <f>+[1]ระบบการควบคุมฯ!K512+[1]ระบบการควบคุมฯ!L512</f>
        <v>0</v>
      </c>
      <c r="H260" s="262">
        <f>+D260-E260-F260-G260</f>
        <v>0</v>
      </c>
      <c r="I260" s="62" t="s">
        <v>14</v>
      </c>
    </row>
    <row r="261" spans="1:9" ht="37.200000000000003" hidden="1" customHeight="1" x14ac:dyDescent="0.25">
      <c r="A261" s="260" t="str">
        <f>+[1]ระบบการควบคุมฯ!A514</f>
        <v>3)</v>
      </c>
      <c r="B261" s="69" t="str">
        <f>+[1]ระบบการควบคุมฯ!B514</f>
        <v>ค่าจัดกิจกรรมการเรียนการสอน รหัสบัญชีย่อย 0024315/3,145,806</v>
      </c>
      <c r="C261" s="69" t="str">
        <f>+[1]ระบบการควบคุมฯ!C514</f>
        <v>20004 45002400 4100348</v>
      </c>
      <c r="D261" s="261">
        <f>+[1]ระบบการควบคุมฯ!F514</f>
        <v>0</v>
      </c>
      <c r="E261" s="262">
        <f>+[1]ระบบการควบคุมฯ!G514+[1]ระบบการควบคุมฯ!H514</f>
        <v>0</v>
      </c>
      <c r="F261" s="262">
        <f>+[1]ระบบการควบคุมฯ!I514+[1]ระบบการควบคุมฯ!J514</f>
        <v>0</v>
      </c>
      <c r="G261" s="262">
        <f>+[1]ระบบการควบคุมฯ!K514+[1]ระบบการควบคุมฯ!L514</f>
        <v>0</v>
      </c>
      <c r="H261" s="262">
        <f>+D261-E261-F261-G261</f>
        <v>0</v>
      </c>
      <c r="I261" s="62" t="s">
        <v>14</v>
      </c>
    </row>
    <row r="262" spans="1:9" ht="74.400000000000006" hidden="1" customHeight="1" x14ac:dyDescent="0.25">
      <c r="A262" s="278" t="str">
        <f>+[1]ระบบการควบคุมฯ!A516</f>
        <v>1.1.2.2</v>
      </c>
      <c r="B262" s="1107" t="str">
        <f>+[1]ระบบการควบคุมฯ!B516</f>
        <v xml:space="preserve">เงินอุดหนุนทั่วไป รายการค่าใช้จ่ายในการจัดการศึกษาขั้นพื้นฐาน ภาคเรียนที่ 1/2567  รหัสเจ้าของบัญชีย่อย 2000400000     ภาคเรียนที่ 1/2567 สำหรับการจัดการศึกษาขั้นพื้นฐานโดยครอบครัวและสถานประกอบการ  จำนวน  5 รายการ  จำนวนเงิน 4,875,143‬.00 บาท </v>
      </c>
      <c r="C262" s="1107"/>
      <c r="D262" s="1108">
        <f>SUM(D264:D268)</f>
        <v>0</v>
      </c>
      <c r="E262" s="1108">
        <f t="shared" ref="E262:G263" si="69">SUM(E264:E268)</f>
        <v>0</v>
      </c>
      <c r="F262" s="1108">
        <f t="shared" si="69"/>
        <v>0</v>
      </c>
      <c r="G262" s="1108">
        <f t="shared" si="69"/>
        <v>0</v>
      </c>
      <c r="H262" s="1108">
        <f>+D262-E262-F262-G262</f>
        <v>0</v>
      </c>
      <c r="I262" s="1108">
        <f t="shared" ref="I262:I263" si="70">SUM(I264:I266)</f>
        <v>0</v>
      </c>
    </row>
    <row r="263" spans="1:9" ht="18.600000000000001" hidden="1" customHeight="1" x14ac:dyDescent="0.25">
      <c r="A263" s="255" t="str">
        <f>+[1]ระบบการควบคุมฯ!A517</f>
        <v>1.1.2.2.1</v>
      </c>
      <c r="B263" s="265" t="str">
        <f>+[1]ระบบการควบคุมฯ!B517</f>
        <v>หนังสือเรียน รหัสบัญชีย่อย 0022001</v>
      </c>
      <c r="C263" s="265"/>
      <c r="D263" s="256">
        <f>SUM(D265:D269)</f>
        <v>0</v>
      </c>
      <c r="E263" s="256">
        <f t="shared" si="69"/>
        <v>0</v>
      </c>
      <c r="F263" s="256">
        <f t="shared" si="69"/>
        <v>0</v>
      </c>
      <c r="G263" s="256">
        <f t="shared" si="69"/>
        <v>0</v>
      </c>
      <c r="H263" s="256">
        <f>+D263-E263-F263-G263</f>
        <v>0</v>
      </c>
      <c r="I263" s="256">
        <f t="shared" si="70"/>
        <v>0</v>
      </c>
    </row>
    <row r="264" spans="1:9" ht="148.80000000000001" hidden="1" customHeight="1" x14ac:dyDescent="0.25">
      <c r="A264" s="260" t="str">
        <f>+[1]ระบบการควบคุมฯ!A517</f>
        <v>1.1.2.2.1</v>
      </c>
      <c r="B264" s="47" t="str">
        <f>+[1]ระบบการควบคุมฯ!B517</f>
        <v>หนังสือเรียน รหัสบัญชีย่อย 0022001</v>
      </c>
      <c r="C264" s="47" t="str">
        <f>+[1]ระบบการควบคุมฯ!C517</f>
        <v>20004 42002200 4100037</v>
      </c>
      <c r="D264" s="261"/>
      <c r="E264" s="261"/>
      <c r="F264" s="261"/>
      <c r="G264" s="261"/>
      <c r="H264" s="261">
        <f t="shared" ref="H264:H270" si="71">+D264-E264-F264-G264</f>
        <v>0</v>
      </c>
      <c r="I264" s="261">
        <f t="shared" ref="I264" si="72">SUM(I265:I271)</f>
        <v>0</v>
      </c>
    </row>
    <row r="265" spans="1:9" ht="37.200000000000003" hidden="1" customHeight="1" x14ac:dyDescent="0.25">
      <c r="A265" s="260" t="str">
        <f>+[1]ระบบการควบคุมฯ!A518</f>
        <v>1.1.2.2.2</v>
      </c>
      <c r="B265" s="47" t="str">
        <f>+[1]ระบบการควบคุมฯ!B518</f>
        <v>ค่าอุปกรณ์การเรียน รหัสบัญชีย่อย 0022002</v>
      </c>
      <c r="C265" s="47" t="str">
        <f>+[1]ระบบการควบคุมฯ!C518</f>
        <v>20004 42002200 4100114</v>
      </c>
      <c r="D265" s="261"/>
      <c r="E265" s="261"/>
      <c r="F265" s="261"/>
      <c r="G265" s="261"/>
      <c r="H265" s="261">
        <f t="shared" si="71"/>
        <v>0</v>
      </c>
      <c r="I265" s="261">
        <f t="shared" ref="I265" si="73">SUM(I266:I272)</f>
        <v>0</v>
      </c>
    </row>
    <row r="266" spans="1:9" ht="18.600000000000001" hidden="1" customHeight="1" x14ac:dyDescent="0.25">
      <c r="A266" s="260" t="str">
        <f>+[1]ระบบการควบคุมฯ!A519</f>
        <v>1.1.2.2.3</v>
      </c>
      <c r="B266" s="47" t="str">
        <f>+[1]ระบบการควบคุมฯ!B519</f>
        <v>ค่าเครื่องแบบนักเรียน รหัสบัญชีย่อย 0022003</v>
      </c>
      <c r="C266" s="47" t="str">
        <f>+[1]ระบบการควบคุมฯ!C519</f>
        <v>20004 42002200 4100191</v>
      </c>
      <c r="D266" s="261"/>
      <c r="E266" s="261"/>
      <c r="F266" s="261"/>
      <c r="G266" s="261"/>
      <c r="H266" s="261">
        <f t="shared" si="71"/>
        <v>0</v>
      </c>
      <c r="I266" s="261">
        <f t="shared" ref="I266" si="74">SUM(I271:I273)</f>
        <v>0</v>
      </c>
    </row>
    <row r="267" spans="1:9" ht="148.80000000000001" hidden="1" customHeight="1" x14ac:dyDescent="0.25">
      <c r="A267" s="260" t="str">
        <f>+[1]ระบบการควบคุมฯ!A520</f>
        <v>1.1.2.2.4</v>
      </c>
      <c r="B267" s="47" t="str">
        <f>+[1]ระบบการควบคุมฯ!B520</f>
        <v>ค่ากิจกรรมพัฒนาคุณภาพผู้เรียน รหัสบัญชีย่อย 0022004</v>
      </c>
      <c r="C267" s="47" t="str">
        <f>+[1]ระบบการควบคุมฯ!C520</f>
        <v>20005 42002200 4100268</v>
      </c>
      <c r="D267" s="261"/>
      <c r="E267" s="261"/>
      <c r="F267" s="261"/>
      <c r="G267" s="261"/>
      <c r="H267" s="261">
        <f t="shared" si="71"/>
        <v>0</v>
      </c>
      <c r="I267" s="261">
        <f>SUM(I268:I277)</f>
        <v>0</v>
      </c>
    </row>
    <row r="268" spans="1:9" ht="148.80000000000001" hidden="1" customHeight="1" x14ac:dyDescent="0.25">
      <c r="A268" s="260" t="str">
        <f>+[1]ระบบการควบคุมฯ!A521</f>
        <v>1.1.2.2.5</v>
      </c>
      <c r="B268" s="47" t="str">
        <f>+[1]ระบบการควบคุมฯ!B521</f>
        <v>ค่าจัดการเรียนการสอน รหัสบัญชีย่อย 0022005</v>
      </c>
      <c r="C268" s="47" t="str">
        <f>+[1]ระบบการควบคุมฯ!C521</f>
        <v>20006 42002200 4100345</v>
      </c>
      <c r="D268" s="261"/>
      <c r="E268" s="261"/>
      <c r="F268" s="261"/>
      <c r="G268" s="261"/>
      <c r="H268" s="261">
        <f t="shared" si="71"/>
        <v>0</v>
      </c>
      <c r="I268" s="261">
        <f>SUM(I273:I278)</f>
        <v>0</v>
      </c>
    </row>
    <row r="269" spans="1:9" ht="93" hidden="1" customHeight="1" x14ac:dyDescent="0.25">
      <c r="A269" s="278" t="str">
        <f>+[1]ระบบการควบคุมฯ!A522</f>
        <v>1.1.2.2</v>
      </c>
      <c r="B269" s="1107" t="str">
        <f>+[1]ระบบการควบคุมฯ!B522</f>
        <v xml:space="preserve">งบเงินอุดหนุน เงินอุดหนุนทั่วไป รายการค่าใช้จ่ายในการจัดการศึกษาขั้นพื้นฐาน  รายการค่าเครื่องแบบนักเรียน สำหรับจัดสรรงบประมาณให้กับนักเรียนผู้ที่ได้รับการสนับสนุนงบประมาณ  ค่าเครื่องแบบนักเรียน (เพิ่มเติม) </v>
      </c>
      <c r="C269" s="1107" t="str">
        <f>+[1]ระบบการควบคุมฯ!C522</f>
        <v>ศธ 04002/ว5898 ลว.6/12/2024 โอนครั้งที่ 5</v>
      </c>
      <c r="D269" s="1108">
        <f>SUM(D270)</f>
        <v>0</v>
      </c>
      <c r="E269" s="1108">
        <f t="shared" ref="E269:G269" si="75">SUM(E270)</f>
        <v>0</v>
      </c>
      <c r="F269" s="1108">
        <f t="shared" si="75"/>
        <v>0</v>
      </c>
      <c r="G269" s="1108">
        <f t="shared" si="75"/>
        <v>0</v>
      </c>
      <c r="H269" s="1108">
        <f t="shared" si="71"/>
        <v>0</v>
      </c>
      <c r="I269" s="1108">
        <f>SUM(I274:I279)</f>
        <v>0</v>
      </c>
    </row>
    <row r="270" spans="1:9" ht="93" hidden="1" customHeight="1" x14ac:dyDescent="0.25">
      <c r="A270" s="260" t="str">
        <f>+[1]ระบบการควบคุมฯ!A523</f>
        <v>1.1.2.2.1</v>
      </c>
      <c r="B270" s="47" t="str">
        <f>+[1]ระบบการควบคุมฯ!B523</f>
        <v>ค่าเครื่องแบบนักเรียน รหัสบัญชีย่อย 0022003</v>
      </c>
      <c r="C270" s="47" t="str">
        <f>+[1]ระบบการควบคุมฯ!C523</f>
        <v>20004 42002200 4100191</v>
      </c>
      <c r="D270" s="261"/>
      <c r="E270" s="261"/>
      <c r="F270" s="261"/>
      <c r="G270" s="261"/>
      <c r="H270" s="261">
        <f t="shared" si="71"/>
        <v>0</v>
      </c>
      <c r="I270" s="261">
        <f>SUM(I275:I280)</f>
        <v>0</v>
      </c>
    </row>
    <row r="271" spans="1:9" ht="93" hidden="1" customHeight="1" x14ac:dyDescent="0.25">
      <c r="A271" s="278" t="str">
        <f>+[1]ระบบการควบคุมฯ!A524</f>
        <v>1.1.3</v>
      </c>
      <c r="B271" s="1107" t="str">
        <f>+[1]ระบบการควบคุมฯ!B524</f>
        <v>เงินอุดหนุนทั่วไป รายการค่าใช้จ่ายในการจัดการศึกษาขั้นพื้นฐาน (ปัจจัยพื้นฐานสำหรับนักเรียนยากจน)</v>
      </c>
      <c r="C271" s="1107" t="str">
        <f>+[1]ระบบการควบคุมฯ!C524</f>
        <v>20004450024004100348</v>
      </c>
      <c r="D271" s="1108">
        <f>SUM(D272)</f>
        <v>0</v>
      </c>
      <c r="E271" s="1108">
        <f t="shared" ref="E271:H271" si="76">SUM(E272)</f>
        <v>0</v>
      </c>
      <c r="F271" s="1108">
        <f t="shared" si="76"/>
        <v>0</v>
      </c>
      <c r="G271" s="1108">
        <f t="shared" si="76"/>
        <v>0</v>
      </c>
      <c r="H271" s="1108">
        <f t="shared" si="76"/>
        <v>0</v>
      </c>
      <c r="I271" s="1108">
        <f t="shared" ref="I271" si="77">SUM(I272:I278)</f>
        <v>0</v>
      </c>
    </row>
    <row r="272" spans="1:9" ht="55.8" hidden="1" customHeight="1" x14ac:dyDescent="0.25">
      <c r="A272" s="260" t="str">
        <f>+[1]ระบบการควบคุมฯ!A526</f>
        <v>1.1.3.1</v>
      </c>
      <c r="B272" s="69" t="str">
        <f>+[1]ระบบการควบคุมฯ!B526</f>
        <v xml:space="preserve">รายการค่าจัดการเรียนการสอน (ปัจจัยพื้นฐานนักเรียนยากจน) รหัสเจ้าของบัญชีย่อย 2000400000 บัญย่อย 0022005 ระดับประถมศึกษา รายละ 500.-บาท จำนวน 746 ราย จำนวนเงิน 373,000.00 บาท ระดับมัธยมศึกษาตอนต้น รายละ 1,500.-บาท จำนวน 226 ราย จำนวนเงิน 339,000.00 บาท รวมเป็นเงินทั้งสิ้น 712,000‬.00 บาท </v>
      </c>
      <c r="C272" s="69" t="str">
        <f>+[1]ระบบการควบคุมฯ!C526</f>
        <v>ศธ 04002/ว307 ลว.27 ม.ค.68 โอนครั้งที่ 222</v>
      </c>
      <c r="D272" s="261">
        <f>+[1]ระบบการควบคุมฯ!F526</f>
        <v>0</v>
      </c>
      <c r="E272" s="262">
        <f>+[1]ระบบการควบคุมฯ!G526+[1]ระบบการควบคุมฯ!H526</f>
        <v>0</v>
      </c>
      <c r="F272" s="262">
        <f>+[1]ระบบการควบคุมฯ!I525+[1]ระบบการควบคุมฯ!J525</f>
        <v>0</v>
      </c>
      <c r="G272" s="262">
        <f>+[1]ระบบการควบคุมฯ!K526+[1]ระบบการควบคุมฯ!L526</f>
        <v>0</v>
      </c>
      <c r="H272" s="262">
        <f>+D272-E272-F272-G272</f>
        <v>0</v>
      </c>
      <c r="I272" s="62" t="s">
        <v>14</v>
      </c>
    </row>
    <row r="273" spans="1:9" ht="55.8" hidden="1" customHeight="1" x14ac:dyDescent="0.25">
      <c r="A273" s="260"/>
      <c r="B273" s="69" t="str">
        <f>+[1]ระบบการควบคุมฯ!B528</f>
        <v>โอนกลับคืนส่วนกลาง(450024004100348) 9,500.-บาท</v>
      </c>
      <c r="C273" s="69"/>
      <c r="D273" s="261"/>
      <c r="E273" s="797"/>
      <c r="F273" s="262"/>
      <c r="G273" s="262"/>
      <c r="H273" s="262"/>
      <c r="I273" s="62"/>
    </row>
    <row r="274" spans="1:9" ht="55.8" hidden="1" customHeight="1" x14ac:dyDescent="0.25">
      <c r="A274" s="278" t="str">
        <f>+[1]ระบบการควบคุมฯ!A531</f>
        <v>1.1.3.2</v>
      </c>
      <c r="B274" s="1107" t="str">
        <f>+[1]ระบบการควบคุมฯ!B531</f>
        <v xml:space="preserve">รายการค่าจัดการเรียนการสอน (ปัจจัยพื้นฐานนักเรียนยากจน) </v>
      </c>
      <c r="C274" s="1107" t="str">
        <f>+[1]ระบบการควบคุมฯ!C531</f>
        <v xml:space="preserve">20004 42002200 4100345 </v>
      </c>
      <c r="D274" s="1108">
        <f>SUM(D275:D276)</f>
        <v>0</v>
      </c>
      <c r="E274" s="1108">
        <f t="shared" ref="E274:H274" si="78">SUM(E275:E276)</f>
        <v>0</v>
      </c>
      <c r="F274" s="1108">
        <f t="shared" si="78"/>
        <v>0</v>
      </c>
      <c r="G274" s="1108">
        <f t="shared" si="78"/>
        <v>0</v>
      </c>
      <c r="H274" s="1108">
        <f t="shared" si="78"/>
        <v>0</v>
      </c>
      <c r="I274" s="1108">
        <f t="shared" ref="I274" si="79">SUM(I275:I281)</f>
        <v>0</v>
      </c>
    </row>
    <row r="275" spans="1:9" ht="37.200000000000003" hidden="1" customHeight="1" x14ac:dyDescent="0.25">
      <c r="A275" s="260" t="str">
        <f>+[1]ระบบการควบคุมฯ!A532</f>
        <v>1.1.3.2.1</v>
      </c>
      <c r="B275" s="69">
        <f>+[1]ระบบการควบคุมฯ!B532</f>
        <v>0</v>
      </c>
      <c r="C275" s="69">
        <f>+[1]ระบบการควบคุมฯ!C532</f>
        <v>0</v>
      </c>
      <c r="D275" s="261"/>
      <c r="E275" s="262"/>
      <c r="F275" s="262"/>
      <c r="G275" s="262"/>
      <c r="H275" s="262">
        <f>+D275-E275-F275-G275</f>
        <v>0</v>
      </c>
      <c r="I275" s="62" t="s">
        <v>14</v>
      </c>
    </row>
    <row r="276" spans="1:9" ht="18.600000000000001" hidden="1" customHeight="1" x14ac:dyDescent="0.25">
      <c r="A276" s="260">
        <f>+[1]ระบบการควบคุมฯ!A533</f>
        <v>0</v>
      </c>
      <c r="B276" s="69">
        <f>+[1]ระบบการควบคุมฯ!B533</f>
        <v>0</v>
      </c>
      <c r="C276" s="69">
        <f>+[1]ระบบการควบคุมฯ!C533</f>
        <v>0</v>
      </c>
      <c r="D276" s="261"/>
      <c r="E276" s="262"/>
      <c r="F276" s="262"/>
      <c r="G276" s="262"/>
      <c r="H276" s="262">
        <f>+D276-E276-F276-G276</f>
        <v>0</v>
      </c>
      <c r="I276" s="62" t="s">
        <v>14</v>
      </c>
    </row>
    <row r="277" spans="1:9" ht="204.6" hidden="1" customHeight="1" x14ac:dyDescent="0.25">
      <c r="A277" s="918">
        <f>+[1]ระบบการควบคุมฯ!A553</f>
        <v>2</v>
      </c>
      <c r="B277" s="921" t="str">
        <f>+[1]ระบบการควบคุมฯ!B553</f>
        <v xml:space="preserve">โครงการพัฒนาสื่อและเทคโนโลยีสารสนเทศเพื่อการศึกษา </v>
      </c>
      <c r="C277" s="921" t="str">
        <f>+[1]ระบบการควบคุมฯ!C553</f>
        <v xml:space="preserve">20004 4520 4900 </v>
      </c>
      <c r="D277" s="919">
        <f>+D278</f>
        <v>0</v>
      </c>
      <c r="E277" s="922">
        <f t="shared" ref="E277:H278" si="80">+E279</f>
        <v>0</v>
      </c>
      <c r="F277" s="922">
        <f t="shared" si="80"/>
        <v>0</v>
      </c>
      <c r="G277" s="922">
        <f t="shared" si="80"/>
        <v>0</v>
      </c>
      <c r="H277" s="922">
        <f t="shared" si="80"/>
        <v>0</v>
      </c>
      <c r="I277" s="920"/>
    </row>
    <row r="278" spans="1:9" ht="74.400000000000006" hidden="1" customHeight="1" x14ac:dyDescent="0.25">
      <c r="A278" s="263"/>
      <c r="B278" s="244" t="str">
        <f>+[1]ระบบการควบคุมฯ!B554</f>
        <v xml:space="preserve"> งบดำเนินงาน 69112xx</v>
      </c>
      <c r="C278" s="76"/>
      <c r="D278" s="264">
        <f>+D280</f>
        <v>0</v>
      </c>
      <c r="E278" s="264">
        <f t="shared" si="80"/>
        <v>0</v>
      </c>
      <c r="F278" s="264">
        <f t="shared" si="80"/>
        <v>0</v>
      </c>
      <c r="G278" s="264">
        <f t="shared" si="80"/>
        <v>0</v>
      </c>
      <c r="H278" s="264">
        <f t="shared" si="80"/>
        <v>0</v>
      </c>
      <c r="I278" s="60"/>
    </row>
    <row r="279" spans="1:9" ht="74.400000000000006" hidden="1" customHeight="1" x14ac:dyDescent="0.25">
      <c r="A279" s="257">
        <f>+[1]ระบบการควบคุมฯ!A556</f>
        <v>2.1</v>
      </c>
      <c r="B279" s="74" t="str">
        <f>+[1]ระบบการควบคุมฯ!B556</f>
        <v xml:space="preserve">กิจกรรมการส่งเสริมการจัดการศึกษาทางไกล </v>
      </c>
      <c r="C279" s="272" t="str">
        <f>+[1]ระบบการควบคุมฯ!C556</f>
        <v>20004 69 86184 00000</v>
      </c>
      <c r="D279" s="258">
        <f>+D280</f>
        <v>0</v>
      </c>
      <c r="E279" s="280">
        <f t="shared" ref="E279:H279" si="81">+E280</f>
        <v>0</v>
      </c>
      <c r="F279" s="280">
        <f t="shared" si="81"/>
        <v>0</v>
      </c>
      <c r="G279" s="280">
        <f t="shared" si="81"/>
        <v>0</v>
      </c>
      <c r="H279" s="280">
        <f t="shared" si="81"/>
        <v>0</v>
      </c>
      <c r="I279" s="61"/>
    </row>
    <row r="280" spans="1:9" ht="55.8" hidden="1" customHeight="1" x14ac:dyDescent="0.25">
      <c r="A280" s="281" t="str">
        <f>+[1]ระบบการควบคุมฯ!A557</f>
        <v>2.1.1</v>
      </c>
      <c r="B280" s="244" t="str">
        <f>+[1]ระบบการควบคุมฯ!B557</f>
        <v xml:space="preserve"> งบดำเนินงาน 69112xx</v>
      </c>
      <c r="C280" s="76" t="str">
        <f>+[1]ระบบการควบคุมฯ!C557</f>
        <v xml:space="preserve">20004 4520 4900 2000000 </v>
      </c>
      <c r="D280" s="264">
        <f>SUM(D281:D282)</f>
        <v>0</v>
      </c>
      <c r="E280" s="264">
        <f t="shared" ref="E280:H280" si="82">SUM(E281:E282)</f>
        <v>0</v>
      </c>
      <c r="F280" s="264">
        <f t="shared" si="82"/>
        <v>0</v>
      </c>
      <c r="G280" s="264">
        <f t="shared" si="82"/>
        <v>0</v>
      </c>
      <c r="H280" s="264">
        <f t="shared" si="82"/>
        <v>0</v>
      </c>
      <c r="I280" s="60"/>
    </row>
    <row r="281" spans="1:9" ht="74.400000000000006" hidden="1" customHeight="1" x14ac:dyDescent="0.25">
      <c r="A281" s="260" t="str">
        <f>+[1]ระบบการควบคุมฯ!A558</f>
        <v>2.1.1.1</v>
      </c>
      <c r="B281" s="923" t="str">
        <f>+[1]ระบบการควบคุมฯ!B558</f>
        <v xml:space="preserve">1. ค่าใช้จ่ายในการซ่อมบำรุงชุดอุปกรณ์ (DLTV) โรงเรียนที่จัดการเรียนการสอนโดยใช้การศึกษาทางไกลผ่านดาวเทียม (DLTV) ประจำปีงบประมาณ พ.ศ. 2565 จำนวนเงิน 10,000.-บาท (หนึ่งหมื่นบาทถ้วน)           2.ค่าใช้จ่ายในการพัฒนาคุณภาพการศึกษาด้วยเทคโนโลยีการศึกษาทางไกล (DLTV)  ประจำปีงบประมาณ พ.ศ. 2568 จำนวนเงิน 25,000‬.-บาท (สองหมื่นห้าพันบาทถ้วน) </v>
      </c>
      <c r="C281" s="69" t="str">
        <f>+[1]ระบบการควบคุมฯ!C558</f>
        <v>ศธ 04002/ว72 ลว.7  มค 68 โอนครั้งที่ 174</v>
      </c>
      <c r="D281" s="261">
        <f>+[1]ระบบการควบคุมฯ!F558</f>
        <v>0</v>
      </c>
      <c r="E281" s="262">
        <f>+[1]ระบบการควบคุมฯ!G558+[1]ระบบการควบคุมฯ!H558</f>
        <v>0</v>
      </c>
      <c r="F281" s="262">
        <f>+[1]ระบบการควบคุมฯ!I534+[1]ระบบการควบคุมฯ!J534</f>
        <v>0</v>
      </c>
      <c r="G281" s="262">
        <f>+[1]ระบบการควบคุมฯ!K558+[1]ระบบการควบคุมฯ!L558</f>
        <v>0</v>
      </c>
      <c r="H281" s="262">
        <f>+D281-E281-F281-G281</f>
        <v>0</v>
      </c>
      <c r="I281" s="798" t="s">
        <v>215</v>
      </c>
    </row>
    <row r="282" spans="1:9" ht="93" hidden="1" customHeight="1" x14ac:dyDescent="0.25">
      <c r="A282" s="260" t="str">
        <f>+[1]ระบบการควบคุมฯ!A559</f>
        <v>2.1.1.2</v>
      </c>
      <c r="B282" s="69" t="str">
        <f>+[1]ระบบการควบคุมฯ!B559</f>
        <v>ค่าใช้จ่ายในการเดินทางเข้าร่วมการประชุมเชิงปฏิบัติการเพื่อขับเคลื่อนโครงการยกระดับคุณภาพการศึกษาด้วยเทคโนโลยีการศึกษาทางไกลผ่านดาวเทียม DLTV ประจำปีงบประมาณ พ.ศ. 2568 สำนักงานคณะกรรมการการศึกษาขั้นพื้นฐาน ระหว่างวันที่ 2-3 เมษายน 2568 ณ โรงแรมบางกอกพาเลส กรุงเทพมหานคร</v>
      </c>
      <c r="C282" s="308" t="str">
        <f>+[1]ระบบการควบคุมฯ!C559</f>
        <v>ศธ 04002/ว1247 ลว.26  มค 68 โอนครั้งที่ 362</v>
      </c>
      <c r="D282" s="308">
        <f>+[1]ระบบการควบคุมฯ!F559</f>
        <v>0</v>
      </c>
      <c r="E282" s="308">
        <f>+[1]ระบบการควบคุมฯ!G559+[1]ระบบการควบคุมฯ!H559</f>
        <v>0</v>
      </c>
      <c r="F282" s="308"/>
      <c r="G282" s="308">
        <f>+[1]ระบบการควบคุมฯ!K559+[1]ระบบการควบคุมฯ!L559</f>
        <v>0</v>
      </c>
      <c r="H282" s="262">
        <f>+D282-E282-F282-G282</f>
        <v>0</v>
      </c>
      <c r="I282" s="282" t="s">
        <v>135</v>
      </c>
    </row>
    <row r="283" spans="1:9" ht="37.200000000000003" customHeight="1" x14ac:dyDescent="0.25">
      <c r="A283" s="956">
        <f>+[1]ระบบการควบคุมฯ!A577</f>
        <v>3</v>
      </c>
      <c r="B283" s="957" t="str">
        <f>+[1]ระบบการควบคุมฯ!B577</f>
        <v>โครงการสร้างโอกาสและลดความเหลื่อมล้ำทางการศึกษาในระดับพื้นที่</v>
      </c>
      <c r="C283" s="957" t="str">
        <f>+[1]ระบบการควบคุมฯ!C577</f>
        <v>20004 4520 6900 2000000</v>
      </c>
      <c r="D283" s="958">
        <f>+D284+D290</f>
        <v>1200</v>
      </c>
      <c r="E283" s="958">
        <f t="shared" ref="E283:H283" si="83">+E284+E290</f>
        <v>0</v>
      </c>
      <c r="F283" s="958">
        <f t="shared" si="83"/>
        <v>0</v>
      </c>
      <c r="G283" s="958">
        <f t="shared" si="83"/>
        <v>0</v>
      </c>
      <c r="H283" s="958">
        <f t="shared" si="83"/>
        <v>1200</v>
      </c>
      <c r="I283" s="959"/>
    </row>
    <row r="284" spans="1:9" ht="18.600000000000001" customHeight="1" x14ac:dyDescent="0.25">
      <c r="A284" s="257">
        <f>+[1]ระบบการควบคุมฯ!A578</f>
        <v>3.1</v>
      </c>
      <c r="B284" s="74" t="str">
        <f>+[1]ระบบการควบคุมฯ!B578</f>
        <v xml:space="preserve">กิจกรรมการยกระดับคุณภาพโรงเรียนขยายโอกาส </v>
      </c>
      <c r="C284" s="272" t="str">
        <f>+[1]ระบบการควบคุมฯ!C578</f>
        <v xml:space="preserve">20004 69 00106 00000 </v>
      </c>
      <c r="D284" s="258">
        <f>+D285</f>
        <v>1200</v>
      </c>
      <c r="E284" s="280">
        <f t="shared" ref="E284:H284" si="84">+E285</f>
        <v>0</v>
      </c>
      <c r="F284" s="280">
        <f t="shared" si="84"/>
        <v>0</v>
      </c>
      <c r="G284" s="280">
        <f t="shared" si="84"/>
        <v>0</v>
      </c>
      <c r="H284" s="280">
        <f t="shared" si="84"/>
        <v>1200</v>
      </c>
      <c r="I284" s="61"/>
    </row>
    <row r="285" spans="1:9" ht="18.600000000000001" x14ac:dyDescent="0.25">
      <c r="A285" s="263"/>
      <c r="B285" s="244" t="str">
        <f>+[1]ระบบการควบคุมฯ!B579</f>
        <v xml:space="preserve"> งบดำเนินงาน 69112xx</v>
      </c>
      <c r="C285" s="76" t="str">
        <f>+[1]ระบบการควบคุมฯ!C579</f>
        <v>20004 4520 6900 2000000</v>
      </c>
      <c r="D285" s="264">
        <f>SUM(D286:D289)</f>
        <v>1200</v>
      </c>
      <c r="E285" s="264">
        <f t="shared" ref="E285:H285" si="85">SUM(E286:E289)</f>
        <v>0</v>
      </c>
      <c r="F285" s="264">
        <f t="shared" si="85"/>
        <v>0</v>
      </c>
      <c r="G285" s="264">
        <f t="shared" si="85"/>
        <v>0</v>
      </c>
      <c r="H285" s="264">
        <f t="shared" si="85"/>
        <v>1200</v>
      </c>
      <c r="I285" s="60"/>
    </row>
    <row r="286" spans="1:9" ht="133.19999999999999" customHeight="1" x14ac:dyDescent="0.25">
      <c r="A286" s="283" t="str">
        <f>+[1]ระบบการควบคุมฯ!A580</f>
        <v>3.1.1</v>
      </c>
      <c r="B286" s="923" t="str">
        <f>+[1]ระบบการควบคุมฯ!B580</f>
        <v>ค่าใช้จ่ายในการเดินทางเข้าร่วมการประชุมจัดทำแผนบริหารจัดการโรงเรียนขยายโอกาสทางการศึกษา ระยะ 5 ปี (ปีการศึกษา 2569 – 2573)  และชี้แจงแผนการดำเนินงาน  ด้านนโยบายและแผน ประจำปีงบประมาณ พ.ศ. 2569 ระหว่างวันที่ 17 – 19 พฤศจิกายน 2568     ณ โรงแรมรอยัลริเวอร์ กรุงเทพมหานคร</v>
      </c>
      <c r="C286" s="69" t="str">
        <f>+[1]ระบบการควบคุมฯ!C580</f>
        <v>ศธ 04002/ว48831 ลว. 17 พ.ย. 68 โอนครั้งที่ 79</v>
      </c>
      <c r="D286" s="261">
        <f>+[1]ระบบการควบคุมฯ!F580</f>
        <v>1200</v>
      </c>
      <c r="E286" s="262">
        <f>+[1]ระบบการควบคุมฯ!G580+[1]ระบบการควบคุมฯ!H580</f>
        <v>0</v>
      </c>
      <c r="F286" s="262"/>
      <c r="G286" s="262">
        <f>+[1]ระบบการควบคุมฯ!K580+[1]ระบบการควบคุมฯ!L580</f>
        <v>0</v>
      </c>
      <c r="H286" s="262">
        <f>+D286-E286-F286-G286</f>
        <v>1200</v>
      </c>
      <c r="I286" s="62" t="s">
        <v>136</v>
      </c>
    </row>
    <row r="287" spans="1:9" ht="18.600000000000001" hidden="1" customHeight="1" x14ac:dyDescent="0.25">
      <c r="A287" s="283" t="str">
        <f>+[1]ระบบการควบคุมฯ!A581</f>
        <v>3.1.2</v>
      </c>
      <c r="B287" s="69" t="str">
        <f>+[1]ระบบการควบคุมฯ!B581</f>
        <v xml:space="preserve">ค่าใช้จ่ายสำหรับการดำเนินการวิเคราะห์และจัดทำข้อมูลเพื่อจัดทำแผนบริหารจัดการโรงเรียนขยายโอกาสทางการศึกษา ระยะ 5 ปี (ปีการศึกษา 2569 – 2573)  </v>
      </c>
      <c r="C287" s="69" t="str">
        <f>+[1]ระบบการควบคุมฯ!C581</f>
        <v>ศธ 04002/ว41606 ลว.31 ก.ค. 68 โอนครั้งที่ 781</v>
      </c>
      <c r="D287" s="261">
        <f>+[1]ระบบการควบคุมฯ!F581</f>
        <v>0</v>
      </c>
      <c r="E287" s="262">
        <f>+[1]ระบบการควบคุมฯ!G581+[1]ระบบการควบคุมฯ!H581</f>
        <v>0</v>
      </c>
      <c r="F287" s="262"/>
      <c r="G287" s="262">
        <f>+[1]ระบบการควบคุมฯ!K581+[1]ระบบการควบคุมฯ!L581</f>
        <v>0</v>
      </c>
      <c r="H287" s="262">
        <f>+D287-E287-F287-G287</f>
        <v>0</v>
      </c>
      <c r="I287" s="62" t="s">
        <v>15</v>
      </c>
    </row>
    <row r="288" spans="1:9" ht="18.600000000000001" hidden="1" customHeight="1" x14ac:dyDescent="0.25">
      <c r="A288" s="283" t="str">
        <f>+[1]ระบบการควบคุมฯ!A582</f>
        <v>3.1.3</v>
      </c>
      <c r="B288" s="69" t="str">
        <f>+[1]ระบบการควบคุมฯ!B582</f>
        <v>ค่าใช้จ่ายในการเดินทางเข้าร่วมประชุมเชิงปฏิบัติการพัฒนาครู ผู้บริหาร และศึกษานิเทศก์ โรงเรียนขยายโอกาสทาการศึกษาสู่การพัฒนาสมรรถนะความฉลาดรู้ของผู้เรียน</v>
      </c>
      <c r="C288" s="69" t="str">
        <f>+[1]ระบบการควบคุมฯ!C582</f>
        <v>ศธ 04002/ว2335 ลว.29 พค 68 โอนครั้งที่ 543</v>
      </c>
      <c r="D288" s="261">
        <f>+[1]ระบบการควบคุมฯ!F582</f>
        <v>0</v>
      </c>
      <c r="E288" s="262">
        <f>+[1]ระบบการควบคุมฯ!G582+[1]ระบบการควบคุมฯ!H582</f>
        <v>0</v>
      </c>
      <c r="F288" s="262"/>
      <c r="G288" s="262">
        <f>+[1]ระบบการควบคุมฯ!K582+[1]ระบบการควบคุมฯ!L582</f>
        <v>0</v>
      </c>
      <c r="H288" s="262">
        <f>+D288-E288-F288-G288</f>
        <v>0</v>
      </c>
      <c r="I288" s="63" t="s">
        <v>16</v>
      </c>
    </row>
    <row r="289" spans="1:9" ht="93" hidden="1" x14ac:dyDescent="0.25">
      <c r="A289" s="283" t="str">
        <f>+[1]ระบบการควบคุมฯ!A583</f>
        <v>3.1.3.1</v>
      </c>
      <c r="B289" s="69" t="str">
        <f>+[1]ระบบการควบคุมฯ!B583</f>
        <v xml:space="preserve">ค่าใช้จ่ายในการเดินทางเข้าร่วมการประชุมสัมมนาทางวิชาการและแลกเปลี่ยนเรียนรู้ การขับเคลื่อนเพื่อยกระดับสมรรถนะความฉลลาดรู้ของผู้เรียน ระหว่างวันที่ 18-20 กรกฎาคม 2568 ณ โรงแรมเอวาน่า กรุงเทพมหานคร  </v>
      </c>
      <c r="C289" s="69" t="str">
        <f>+[1]ระบบการควบคุมฯ!C583</f>
        <v>ศธ 04002/ว40620 ลว.17 ก.ค. 68 โอนครั้งที่ 709</v>
      </c>
      <c r="D289" s="261">
        <f>+[1]ระบบการควบคุมฯ!F583</f>
        <v>0</v>
      </c>
      <c r="E289" s="262">
        <f>+[1]ระบบการควบคุมฯ!G583+[1]ระบบการควบคุมฯ!H583</f>
        <v>0</v>
      </c>
      <c r="F289" s="262"/>
      <c r="G289" s="262">
        <f>+[1]ระบบการควบคุมฯ!K583+[1]ระบบการควบคุมฯ!L583</f>
        <v>0</v>
      </c>
      <c r="H289" s="262">
        <f>+D289-E289-F289-G289</f>
        <v>0</v>
      </c>
      <c r="I289" s="63" t="s">
        <v>16</v>
      </c>
    </row>
    <row r="290" spans="1:9" ht="37.200000000000003" customHeight="1" x14ac:dyDescent="0.25">
      <c r="A290" s="257">
        <f>+[1]ระบบการควบคุมฯ!A584</f>
        <v>4</v>
      </c>
      <c r="B290" s="74" t="str">
        <f>+[1]ระบบการควบคุมฯ!B584</f>
        <v>กิจกรรมพัฒนาการจัดการศึกษาโรงเรียนที่ตั้งในพื้นที่ลักษณะพิเศษ</v>
      </c>
      <c r="C290" s="272" t="str">
        <f>+[1]ระบบการควบคุมฯ!C584</f>
        <v>20004 68 00017 00000</v>
      </c>
      <c r="D290" s="258">
        <f>+D291</f>
        <v>0</v>
      </c>
      <c r="E290" s="280">
        <f>+E291</f>
        <v>0</v>
      </c>
      <c r="F290" s="280">
        <f>+F291</f>
        <v>0</v>
      </c>
      <c r="G290" s="280">
        <f>+G291</f>
        <v>0</v>
      </c>
      <c r="H290" s="280">
        <f>+H291</f>
        <v>0</v>
      </c>
      <c r="I290" s="61"/>
    </row>
    <row r="291" spans="1:9" ht="18.600000000000001" customHeight="1" x14ac:dyDescent="0.25">
      <c r="A291" s="263"/>
      <c r="B291" s="244" t="str">
        <f>+[1]ระบบการควบคุมฯ!B585</f>
        <v xml:space="preserve"> งบดำเนินงาน 68112xx</v>
      </c>
      <c r="C291" s="76" t="str">
        <f>+[1]ระบบการควบคุมฯ!C585</f>
        <v xml:space="preserve">20004 42006700 2000000 </v>
      </c>
      <c r="D291" s="264">
        <f>SUM(D292:D293)</f>
        <v>0</v>
      </c>
      <c r="E291" s="264">
        <f>SUM(E292:E293)</f>
        <v>0</v>
      </c>
      <c r="F291" s="264">
        <f>SUM(F292:F293)</f>
        <v>0</v>
      </c>
      <c r="G291" s="264">
        <f>SUM(G292:G293)</f>
        <v>0</v>
      </c>
      <c r="H291" s="264">
        <f>SUM(H292:H293)</f>
        <v>0</v>
      </c>
      <c r="I291" s="60"/>
    </row>
    <row r="292" spans="1:9" ht="18.600000000000001" hidden="1" customHeight="1" x14ac:dyDescent="0.25">
      <c r="A292" s="260">
        <f>+[1]ระบบการควบคุมฯ!A586</f>
        <v>4.0999999999999996</v>
      </c>
      <c r="B292" s="284" t="str">
        <f>+[1]ระบบการควบคุมฯ!B586</f>
        <v>ค่าใช้จ่ายการเดินทางเข้าร่วมประชุมเชิงปฏิบัติการพัฒนาบุคลากรด้านระบบสารสนเทศ เพื่อการส่งเสริมการจัดการศึกษา วางแผนและสนับสนุนการบริหารงบประมาณปีการศึกษา 2567 ระหว่างวันที่ 20-24 พฤษภาคม 2567 ณ โรงแรมริเวอร์ไซต์ กรุงเทพมหานคร</v>
      </c>
      <c r="C292" s="69" t="str">
        <f>+[1]ระบบการควบคุมฯ!C586</f>
        <v>ศธ 04002/ว2091 ลว.28 พค 67 โอนครั้งที่ 60</v>
      </c>
      <c r="D292" s="261"/>
      <c r="E292" s="262"/>
      <c r="F292" s="262"/>
      <c r="G292" s="262"/>
      <c r="H292" s="262">
        <f>+D292-E292-F292-G292</f>
        <v>0</v>
      </c>
      <c r="I292" s="282" t="s">
        <v>137</v>
      </c>
    </row>
    <row r="293" spans="1:9" ht="18.600000000000001" hidden="1" customHeight="1" x14ac:dyDescent="0.25">
      <c r="A293" s="260"/>
      <c r="B293" s="69"/>
      <c r="C293" s="69"/>
      <c r="D293" s="261"/>
      <c r="E293" s="262"/>
      <c r="F293" s="262"/>
      <c r="G293" s="262"/>
      <c r="H293" s="262"/>
      <c r="I293" s="62"/>
    </row>
    <row r="294" spans="1:9" ht="34.200000000000003" customHeight="1" x14ac:dyDescent="0.25">
      <c r="A294" s="1311" t="str">
        <f>+[4]ระบบการควบคุมฯ!A152</f>
        <v>ง</v>
      </c>
      <c r="B294" s="1312" t="str">
        <f>+[4]ระบบการควบคุมฯ!B152</f>
        <v>แผนงานพื้นฐานด้านการพัฒนาและเสริมสร้างศักยภาพทรัพยากรมนุษย์</v>
      </c>
      <c r="C294" s="1312"/>
      <c r="D294" s="1314">
        <f>+D295+D305</f>
        <v>4000</v>
      </c>
      <c r="E294" s="1314">
        <f t="shared" ref="E294:H294" si="86">+E295+E305</f>
        <v>0</v>
      </c>
      <c r="F294" s="1314">
        <f t="shared" si="86"/>
        <v>0</v>
      </c>
      <c r="G294" s="1314">
        <f t="shared" si="86"/>
        <v>0</v>
      </c>
      <c r="H294" s="1314">
        <f t="shared" si="86"/>
        <v>4000</v>
      </c>
      <c r="I294" s="1316"/>
    </row>
    <row r="295" spans="1:9" ht="18.600000000000001" customHeight="1" x14ac:dyDescent="0.25">
      <c r="A295" s="255">
        <f>+[4]ระบบการควบคุมฯ!A153</f>
        <v>1</v>
      </c>
      <c r="B295" s="265" t="str">
        <f>+[1]ระบบการควบคุมฯ!B593</f>
        <v xml:space="preserve">ผลผลิตผู้จบการศึกษาก่อนประถมศึกษา </v>
      </c>
      <c r="C295" s="285" t="str">
        <f>+[1]ระบบการควบคุมฯ!C594</f>
        <v>20004 3720 1000 2000000</v>
      </c>
      <c r="D295" s="256">
        <f>+D296</f>
        <v>0</v>
      </c>
      <c r="E295" s="256">
        <f t="shared" ref="E295:H296" si="87">+E296</f>
        <v>0</v>
      </c>
      <c r="F295" s="256">
        <f t="shared" si="87"/>
        <v>0</v>
      </c>
      <c r="G295" s="256">
        <f t="shared" si="87"/>
        <v>0</v>
      </c>
      <c r="H295" s="256">
        <f t="shared" si="87"/>
        <v>0</v>
      </c>
      <c r="I295" s="256"/>
    </row>
    <row r="296" spans="1:9" ht="18.600000000000001" customHeight="1" x14ac:dyDescent="0.25">
      <c r="A296" s="263"/>
      <c r="B296" s="244" t="str">
        <f>+[1]ระบบการควบคุมฯ!B591</f>
        <v xml:space="preserve"> งบดำเนินงาน 69112xx</v>
      </c>
      <c r="C296" s="76"/>
      <c r="D296" s="264">
        <f>+D297</f>
        <v>0</v>
      </c>
      <c r="E296" s="264">
        <f t="shared" si="87"/>
        <v>0</v>
      </c>
      <c r="F296" s="264">
        <f t="shared" si="87"/>
        <v>0</v>
      </c>
      <c r="G296" s="264">
        <f t="shared" si="87"/>
        <v>0</v>
      </c>
      <c r="H296" s="264">
        <f t="shared" si="87"/>
        <v>0</v>
      </c>
      <c r="I296" s="60"/>
    </row>
    <row r="297" spans="1:9" ht="18.600000000000001" customHeight="1" x14ac:dyDescent="0.25">
      <c r="A297" s="286">
        <f>+[1]ระบบการควบคุมฯ!A637</f>
        <v>1</v>
      </c>
      <c r="B297" s="287" t="str">
        <f>+[1]ระบบการควบคุมฯ!B637</f>
        <v>งบสพฐ.</v>
      </c>
      <c r="C297" s="288"/>
      <c r="D297" s="289">
        <f>+D298+D301</f>
        <v>0</v>
      </c>
      <c r="E297" s="289">
        <f>+E298+E301</f>
        <v>0</v>
      </c>
      <c r="F297" s="289">
        <f>+F298+F301</f>
        <v>0</v>
      </c>
      <c r="G297" s="289">
        <f>+G298+G301</f>
        <v>0</v>
      </c>
      <c r="H297" s="289">
        <f>+H298+H301</f>
        <v>0</v>
      </c>
      <c r="I297" s="64"/>
    </row>
    <row r="298" spans="1:9" ht="18.600000000000001" customHeight="1" x14ac:dyDescent="0.25">
      <c r="A298" s="257">
        <f>+[1]ระบบการควบคุมฯ!A598</f>
        <v>1.1000000000000001</v>
      </c>
      <c r="B298" s="74" t="str">
        <f>+[1]ระบบการควบคุมฯ!B598</f>
        <v xml:space="preserve">กิจกรรมการจัดการศึกษาก่อนประถมศึกษา  </v>
      </c>
      <c r="C298" s="272" t="str">
        <f>+[1]ระบบการควบคุมฯ!C598</f>
        <v>20004 68 05162 00000</v>
      </c>
      <c r="D298" s="258">
        <f>+D300</f>
        <v>0</v>
      </c>
      <c r="E298" s="258">
        <f>+E300</f>
        <v>0</v>
      </c>
      <c r="F298" s="258">
        <f>+F300</f>
        <v>0</v>
      </c>
      <c r="G298" s="258">
        <f>+G300</f>
        <v>0</v>
      </c>
      <c r="H298" s="258">
        <f>+H300</f>
        <v>0</v>
      </c>
      <c r="I298" s="61"/>
    </row>
    <row r="299" spans="1:9" ht="18.600000000000001" customHeight="1" x14ac:dyDescent="0.25">
      <c r="A299" s="263"/>
      <c r="B299" s="244" t="str">
        <f>+[1]ระบบการควบคุมฯ!B600</f>
        <v xml:space="preserve"> งบดำเนินงาน 68112xx</v>
      </c>
      <c r="C299" s="227">
        <f>+[1]ระบบการควบคุมฯ!C674</f>
        <v>0</v>
      </c>
      <c r="D299" s="264">
        <f>+D300</f>
        <v>0</v>
      </c>
      <c r="E299" s="264">
        <f t="shared" ref="E299:H301" si="88">+E300</f>
        <v>0</v>
      </c>
      <c r="F299" s="264">
        <f t="shared" si="88"/>
        <v>0</v>
      </c>
      <c r="G299" s="264">
        <f t="shared" si="88"/>
        <v>0</v>
      </c>
      <c r="H299" s="264">
        <f t="shared" si="88"/>
        <v>0</v>
      </c>
      <c r="I299" s="60"/>
    </row>
    <row r="300" spans="1:9" ht="18.600000000000001" hidden="1" customHeight="1" x14ac:dyDescent="0.25">
      <c r="A300" s="290"/>
      <c r="B300" s="291"/>
      <c r="C300" s="291">
        <f>+[1]ระบบการควบคุมฯ!C638</f>
        <v>0</v>
      </c>
      <c r="D300" s="262">
        <f>+[1]ระบบการควบคุมฯ!F638</f>
        <v>0</v>
      </c>
      <c r="E300" s="262">
        <f>+[1]ระบบการควบคุมฯ!G638+[1]ระบบการควบคุมฯ!H638</f>
        <v>0</v>
      </c>
      <c r="F300" s="262">
        <f>+[1]ระบบการควบคุมฯ!I638+[1]ระบบการควบคุมฯ!J638</f>
        <v>0</v>
      </c>
      <c r="G300" s="262">
        <f>+[1]ระบบการควบคุมฯ!K638+[1]ระบบการควบคุมฯ!L638</f>
        <v>0</v>
      </c>
      <c r="H300" s="262">
        <f>+D300-E300-F300-G300</f>
        <v>0</v>
      </c>
      <c r="I300" s="63"/>
    </row>
    <row r="301" spans="1:9" ht="18.600000000000001" customHeight="1" x14ac:dyDescent="0.25">
      <c r="A301" s="257">
        <f>+[1]ระบบการควบคุมฯ!A676</f>
        <v>1.2</v>
      </c>
      <c r="B301" s="74" t="str">
        <f>+[1]ระบบการควบคุมฯ!B676</f>
        <v xml:space="preserve">กิจกรรมการยกระดับคุณภาพการศึกษาตามแนวทางโครงการบ้านนักวิทยาศาสตร์น้อย  ประเทศไทย </v>
      </c>
      <c r="C301" s="272" t="str">
        <f>+[1]ระบบการควบคุมฯ!C676</f>
        <v>20004 67 00080  00000</v>
      </c>
      <c r="D301" s="258">
        <f>+D302</f>
        <v>0</v>
      </c>
      <c r="E301" s="258">
        <f t="shared" si="88"/>
        <v>0</v>
      </c>
      <c r="F301" s="258">
        <f t="shared" si="88"/>
        <v>0</v>
      </c>
      <c r="G301" s="258">
        <f t="shared" si="88"/>
        <v>0</v>
      </c>
      <c r="H301" s="258">
        <f t="shared" si="88"/>
        <v>0</v>
      </c>
      <c r="I301" s="61"/>
    </row>
    <row r="302" spans="1:9" ht="18.600000000000001" customHeight="1" x14ac:dyDescent="0.25">
      <c r="A302" s="263"/>
      <c r="B302" s="244" t="str">
        <f>+[1]ระบบการควบคุมฯ!B677</f>
        <v xml:space="preserve"> งบดำเนินงาน 69112xx</v>
      </c>
      <c r="C302" s="76" t="str">
        <f>+[1]ระบบการควบคุมฯ!C677</f>
        <v>20004 3720 1000 2000000</v>
      </c>
      <c r="D302" s="264">
        <f>SUM(D303:D304)</f>
        <v>0</v>
      </c>
      <c r="E302" s="264">
        <f t="shared" ref="E302:H302" si="89">SUM(E303:E304)</f>
        <v>0</v>
      </c>
      <c r="F302" s="264">
        <f t="shared" si="89"/>
        <v>0</v>
      </c>
      <c r="G302" s="264">
        <f t="shared" si="89"/>
        <v>0</v>
      </c>
      <c r="H302" s="264">
        <f t="shared" si="89"/>
        <v>0</v>
      </c>
      <c r="I302" s="60"/>
    </row>
    <row r="303" spans="1:9" ht="18.600000000000001" hidden="1" customHeight="1" x14ac:dyDescent="0.25">
      <c r="A303" s="260" t="str">
        <f>+[1]ระบบการควบคุมฯ!A678</f>
        <v>1.2.1</v>
      </c>
      <c r="B303" s="47" t="str">
        <f>+[1]ระบบการควบคุมฯ!B678</f>
        <v>ค่าใช้จ่ายในการนิเทศ ติดตาม และประเมินผล 5,000 บาท เพื่อขอรับตราพระราชทาน “บ้านนักวิทยาศาสตร์น้อย ประเทศไทย” ระดับปฐมวัย โครงการบ้านนักวิทยาศาสตร์น้อย ประเทศไทย ระดับปฐมวัยและระดับประถมศึกษา  5,000 บาท</v>
      </c>
      <c r="C303" s="47" t="str">
        <f>+[1]ระบบการควบคุมฯ!C678</f>
        <v>ที่ ศธ04002/ว5680 ลว 20 ธค 66 ครั้งที่ 100</v>
      </c>
      <c r="D303" s="261"/>
      <c r="E303" s="262"/>
      <c r="F303" s="262"/>
      <c r="G303" s="262"/>
      <c r="H303" s="262">
        <f>+D303-E303-F303-G303</f>
        <v>0</v>
      </c>
      <c r="I303" s="72" t="s">
        <v>129</v>
      </c>
    </row>
    <row r="304" spans="1:9" ht="18.600000000000001" hidden="1" customHeight="1" x14ac:dyDescent="0.25">
      <c r="A304" s="260" t="str">
        <f>+[1]ระบบการควบคุมฯ!A679</f>
        <v>1.2.2</v>
      </c>
      <c r="B304" s="47" t="str">
        <f>+[1]ระบบการควบคุมฯ!B679</f>
        <v xml:space="preserve">ค่าใช้จ่ายเข้าร่วมประชุมเชิงปฏิบัติการสรุปผลการประเมินโรงเรียนเพื่อรับตราพระราชทาน “บ้านนักวิทยาศาสตร์น้อยประเทศไทย” ประจำปีการศึกษา 2566 ระหว่างวันที่ 30 กรกฎาคม – 5 สิงหาคม 2567 ณ โรงแรมเอเชียแอร์พอร์ท (ดอนเมือง) จังหวัดปทุมธานี     </v>
      </c>
      <c r="C304" s="47" t="str">
        <f>+[1]ระบบการควบคุมฯ!C679</f>
        <v>ที่ ศธ04002/ว3094 ลว 18 กค 67 ครั้งที่ 230</v>
      </c>
      <c r="D304" s="261"/>
      <c r="E304" s="262"/>
      <c r="F304" s="262"/>
      <c r="G304" s="262"/>
      <c r="H304" s="262">
        <f>+D304-E304-F304-G304</f>
        <v>0</v>
      </c>
      <c r="I304" s="292" t="s">
        <v>138</v>
      </c>
    </row>
    <row r="305" spans="1:9" ht="18.600000000000001" x14ac:dyDescent="0.25">
      <c r="A305" s="1317">
        <f>+[1]ระบบการควบคุมฯ!A684</f>
        <v>0</v>
      </c>
      <c r="B305" s="265" t="str">
        <f>+[1]ระบบการควบคุมฯ!B684</f>
        <v>ผลผลิตผู้จบการศึกษาขั้นพื้นฐาน</v>
      </c>
      <c r="C305" s="293" t="str">
        <f>+[1]ระบบการควบคุมฯ!C684</f>
        <v>20004 3720 1000 2000000</v>
      </c>
      <c r="D305" s="256">
        <f>+D306+D310+D315+D319+D321+D337+D340+D347+D351+D359+D381+D386+D388+D392+D401+D410+D430+D438+D444</f>
        <v>4000</v>
      </c>
      <c r="E305" s="256">
        <f t="shared" ref="E305:H305" si="90">+E306+E310+E315+E319+E321+E337+E340+E347+E351+E359+E381+E386+E388+E392+E401+E410+E430+E438+E444</f>
        <v>0</v>
      </c>
      <c r="F305" s="256">
        <f t="shared" si="90"/>
        <v>0</v>
      </c>
      <c r="G305" s="256">
        <f t="shared" si="90"/>
        <v>0</v>
      </c>
      <c r="H305" s="256">
        <f t="shared" si="90"/>
        <v>4000</v>
      </c>
      <c r="I305" s="256"/>
    </row>
    <row r="306" spans="1:9" ht="55.8" hidden="1" x14ac:dyDescent="0.25">
      <c r="A306" s="257">
        <f>+[1]ระบบการควบคุมฯ!A690</f>
        <v>1.1000000000000001</v>
      </c>
      <c r="B306" s="74" t="str">
        <f>+[1]ระบบการควบคุมฯ!B690</f>
        <v>กิจกรรมการยกระดับคุณภาพการศึกษาตามแนวทางโครงการบ้านนักวิทยาศาสตร์น้อยประเทศไทย</v>
      </c>
      <c r="C306" s="294" t="str">
        <f>+[1]ระบบการควบคุมฯ!C690</f>
        <v>20004 69 00080 00000</v>
      </c>
      <c r="D306" s="258">
        <f>+D307</f>
        <v>0</v>
      </c>
      <c r="E306" s="258">
        <f t="shared" ref="E306:H306" si="91">+E307</f>
        <v>0</v>
      </c>
      <c r="F306" s="258">
        <f t="shared" si="91"/>
        <v>0</v>
      </c>
      <c r="G306" s="258">
        <f t="shared" si="91"/>
        <v>0</v>
      </c>
      <c r="H306" s="258">
        <f t="shared" si="91"/>
        <v>0</v>
      </c>
      <c r="I306" s="61"/>
    </row>
    <row r="307" spans="1:9" ht="18.600000000000001" hidden="1" x14ac:dyDescent="0.25">
      <c r="A307" s="263"/>
      <c r="B307" s="244" t="str">
        <f>+[1]ระบบการควบคุมฯ!B677</f>
        <v xml:space="preserve"> งบดำเนินงาน 69112xx</v>
      </c>
      <c r="C307" s="227" t="str">
        <f>+[1]ระบบการควบคุมฯ!C677</f>
        <v>20004 3720 1000 2000000</v>
      </c>
      <c r="D307" s="264">
        <f>SUM(D308:D309)</f>
        <v>0</v>
      </c>
      <c r="E307" s="264">
        <f t="shared" ref="E307:H307" si="92">SUM(E308:E309)</f>
        <v>0</v>
      </c>
      <c r="F307" s="264">
        <f t="shared" si="92"/>
        <v>0</v>
      </c>
      <c r="G307" s="264">
        <f t="shared" si="92"/>
        <v>0</v>
      </c>
      <c r="H307" s="264">
        <f t="shared" si="92"/>
        <v>0</v>
      </c>
      <c r="I307" s="60"/>
    </row>
    <row r="308" spans="1:9" ht="93" hidden="1" customHeight="1" x14ac:dyDescent="0.25">
      <c r="A308" s="305" t="str">
        <f>+[1]ระบบการควบคุมฯ!A692</f>
        <v>1.1.1</v>
      </c>
      <c r="B308" s="47" t="str">
        <f>+[1]ระบบการควบคุมฯ!B692</f>
        <v xml:space="preserve">เพื่อเป็นค่าใช้จ่ายในการเดินทางของคณะทำงานและผู้เข้าร่วมการอบรมเชิงปฏิบัติการขั้นพื้นฐานพัฒนาผู้นำเครือข่ายท้องถิ่น (Local Network ; LN) และวิทยาศาสตร์เครือข่ายท้องถิ่น (Local Trainer ; LT) ทดแทนผู้เกษียณอายุ ลาออก เปลี่ยนสายงาน โครงการบ้านนักวิทยาศาสตร์น้อย ประเทศไทย ระดับปฐมวัยและระดับประถมศึกษา ระหว่างวันที่ 19 – 22 ธันวาคม 2567 ณ โรงแรมรอยัลซิตี้ กรุงเทพมหานคร </v>
      </c>
      <c r="C308" s="47" t="str">
        <f>+[1]ระบบการควบคุมฯ!C692</f>
        <v>ที่ ศธ04002/ว5967 ลว 11 ธค 67 ครั้งที่ 119</v>
      </c>
      <c r="D308" s="1112">
        <f>+[1]ระบบการควบคุมฯ!F692</f>
        <v>0</v>
      </c>
      <c r="E308" s="262">
        <f>+[1]ระบบการควบคุมฯ!G692+[1]ระบบการควบคุมฯ!H692</f>
        <v>0</v>
      </c>
      <c r="F308" s="261">
        <f>+[1]ระบบการควบคุมฯ!I692+[1]ระบบการควบคุมฯ!J692</f>
        <v>0</v>
      </c>
      <c r="G308" s="262">
        <f>+[1]ระบบการควบคุมฯ!K692+[1]ระบบการควบคุมฯ!L692</f>
        <v>0</v>
      </c>
      <c r="H308" s="261">
        <f>+D308-E308-F308-G308</f>
        <v>0</v>
      </c>
      <c r="I308" s="972" t="s">
        <v>48</v>
      </c>
    </row>
    <row r="309" spans="1:9" ht="186" hidden="1" customHeight="1" x14ac:dyDescent="0.25">
      <c r="A309" s="305" t="str">
        <f>+[1]ระบบการควบคุมฯ!A693</f>
        <v>1.1.2</v>
      </c>
      <c r="B309" s="47" t="str">
        <f>+[1]ระบบการควบคุมฯ!B693</f>
        <v xml:space="preserve">ค่าใช้จ่ายในการเดินทางและค่าเบี้ยเลี้ยงคณะทำงานเพื่อเข้าร่วมการประชุมเชิงปฏิบัติการสรุปผล  การประเมินโรงเรียนเพื่อรับตราพระราชทาน “บ้านนักวิทยาศาสตร์น้อย ประเทศไทย” ประจำปีการศึกษา 2567 </v>
      </c>
      <c r="C309" s="47" t="str">
        <f>+[1]ระบบการควบคุมฯ!C693</f>
        <v>ที่ ศธ04002/ว2449 ลว 6 มิ.ย. 68 ครั้งที่ 560</v>
      </c>
      <c r="D309" s="1112">
        <f>+[1]ระบบการควบคุมฯ!F693</f>
        <v>0</v>
      </c>
      <c r="E309" s="262">
        <f>+[1]ระบบการควบคุมฯ!G693+[1]ระบบการควบคุมฯ!H693</f>
        <v>0</v>
      </c>
      <c r="F309" s="261">
        <f>+[1]ระบบการควบคุมฯ!I693+[1]ระบบการควบคุมฯ!J693</f>
        <v>0</v>
      </c>
      <c r="G309" s="262">
        <f>+[1]ระบบการควบคุมฯ!K693+[1]ระบบการควบคุมฯ!L693</f>
        <v>0</v>
      </c>
      <c r="H309" s="261">
        <f>+D309-E309-F309-G309</f>
        <v>0</v>
      </c>
      <c r="I309" s="63" t="s">
        <v>234</v>
      </c>
    </row>
    <row r="310" spans="1:9" ht="18.600000000000001" hidden="1" customHeight="1" x14ac:dyDescent="0.25">
      <c r="A310" s="257">
        <f>+[1]ระบบการควบคุมฯ!A695</f>
        <v>1.2</v>
      </c>
      <c r="B310" s="74" t="str">
        <f>+[1]ระบบการควบคุมฯ!B695</f>
        <v>กิจกรรมการสนับสนุนการศึกษาขั้นพื้นฐาน</v>
      </c>
      <c r="C310" s="294" t="str">
        <f>+[1]ระบบการควบคุมฯ!C695</f>
        <v>20004 69 00146 00000</v>
      </c>
      <c r="D310" s="258">
        <f>+D311</f>
        <v>0</v>
      </c>
      <c r="E310" s="258">
        <f t="shared" ref="E310:H311" si="93">+E311</f>
        <v>0</v>
      </c>
      <c r="F310" s="258">
        <f t="shared" si="93"/>
        <v>0</v>
      </c>
      <c r="G310" s="258">
        <f t="shared" si="93"/>
        <v>0</v>
      </c>
      <c r="H310" s="258">
        <f t="shared" si="93"/>
        <v>0</v>
      </c>
      <c r="I310" s="61"/>
    </row>
    <row r="311" spans="1:9" ht="18.600000000000001" hidden="1" customHeight="1" x14ac:dyDescent="0.25">
      <c r="A311" s="263"/>
      <c r="B311" s="244" t="str">
        <f>+[1]ระบบการควบคุมฯ!B696</f>
        <v xml:space="preserve"> งบดำเนินงาน 69112xx </v>
      </c>
      <c r="C311" s="227" t="str">
        <f>+[1]ระบบการควบคุมฯ!C696</f>
        <v>20004 3720 1000 2000000</v>
      </c>
      <c r="D311" s="264">
        <f>+D312</f>
        <v>0</v>
      </c>
      <c r="E311" s="264">
        <f t="shared" si="93"/>
        <v>0</v>
      </c>
      <c r="F311" s="264">
        <f t="shared" si="93"/>
        <v>0</v>
      </c>
      <c r="G311" s="264">
        <f t="shared" si="93"/>
        <v>0</v>
      </c>
      <c r="H311" s="264">
        <f t="shared" si="93"/>
        <v>0</v>
      </c>
      <c r="I311" s="60"/>
    </row>
    <row r="312" spans="1:9" ht="55.8" hidden="1" x14ac:dyDescent="0.25">
      <c r="A312" s="305" t="str">
        <f>+[1]ระบบการควบคุมฯ!A697</f>
        <v>1.2.1</v>
      </c>
      <c r="B312" s="47" t="str">
        <f>+[1]ระบบการควบคุมฯ!B697</f>
        <v xml:space="preserve">ค่าเช่าใช้บริการสัญญาณอินเทอร์เน็ต </v>
      </c>
      <c r="C312" s="297">
        <f>+[1]ระบบการควบคุมฯ!C697</f>
        <v>0</v>
      </c>
      <c r="D312" s="1112">
        <f>+[1]ระบบการควบคุมฯ!F697</f>
        <v>0</v>
      </c>
      <c r="E312" s="262">
        <f>+[1]ระบบการควบคุมฯ!G697+[1]ระบบการควบคุมฯ!H697</f>
        <v>0</v>
      </c>
      <c r="F312" s="261">
        <f>+[1]ระบบการควบคุมฯ!I697+[1]ระบบการควบคุมฯ!J697</f>
        <v>0</v>
      </c>
      <c r="G312" s="262">
        <f>+[1]ระบบการควบคุมฯ!K697+[1]ระบบการควบคุมฯ!L697</f>
        <v>0</v>
      </c>
      <c r="H312" s="261">
        <f>+D312-E312-F312-G312</f>
        <v>0</v>
      </c>
      <c r="I312" s="972" t="s">
        <v>14</v>
      </c>
    </row>
    <row r="313" spans="1:9" ht="18.600000000000001" hidden="1" customHeight="1" x14ac:dyDescent="0.25">
      <c r="A313" s="789" t="str">
        <f>+[1]ระบบการควบคุมฯ!A698</f>
        <v>1)</v>
      </c>
      <c r="B313" s="47" t="str">
        <f>+[1]ระบบการควบคุมฯ!B698</f>
        <v xml:space="preserve">ค่าเช่าใช้บริการสัญญาณอินเทอร์เน็ต 3 เดือน (ตุลาคม 2567 – ธันวาคม 2567)   514,350.-บาท </v>
      </c>
      <c r="C313" s="47" t="str">
        <f>+[1]ระบบการควบคุมฯ!C698</f>
        <v>ศธ 04002/ว5931 ลว. 9 ธค 67 โอนครั้งที่ 111</v>
      </c>
      <c r="D313" s="1112">
        <f>+[1]ระบบการควบคุมฯ!F698</f>
        <v>0</v>
      </c>
      <c r="E313" s="262">
        <f>+[1]ระบบการควบคุมฯ!G698+[1]ระบบการควบคุมฯ!H698</f>
        <v>0</v>
      </c>
      <c r="F313" s="261">
        <f>+[1]ระบบการควบคุมฯ!I698+[1]ระบบการควบคุมฯ!J698</f>
        <v>0</v>
      </c>
      <c r="G313" s="262">
        <f>+[1]ระบบการควบคุมฯ!K698+[1]ระบบการควบคุมฯ!L698</f>
        <v>0</v>
      </c>
      <c r="H313" s="261">
        <f>+D313-E313-F313-G313</f>
        <v>0</v>
      </c>
      <c r="I313" s="63"/>
    </row>
    <row r="314" spans="1:9" ht="74.400000000000006" hidden="1" customHeight="1" x14ac:dyDescent="0.25">
      <c r="A314" s="789" t="str">
        <f>+[1]ระบบการควบคุมฯ!A699</f>
        <v>2)</v>
      </c>
      <c r="B314" s="47" t="str">
        <f>+[1]ระบบการควบคุมฯ!B699</f>
        <v>ค่าเช่าใช้บริการสัญญาณอินเทอร์เน็ต  9 เดือน (มกราคม - กันยายน 2568) 973,953 บาท</v>
      </c>
      <c r="C314" s="47" t="str">
        <f>+[1]ระบบการควบคุมฯ!C699</f>
        <v>ศธ 04002/ว6222 ลว. 25 ธค 67 โอนครั้งที่ 160</v>
      </c>
      <c r="D314" s="1112">
        <f>+[1]ระบบการควบคุมฯ!F699</f>
        <v>0</v>
      </c>
      <c r="E314" s="262">
        <f>+[1]ระบบการควบคุมฯ!G699+[1]ระบบการควบคุมฯ!H699</f>
        <v>0</v>
      </c>
      <c r="F314" s="261">
        <f>+[1]ระบบการควบคุมฯ!I699+[1]ระบบการควบคุมฯ!J699</f>
        <v>0</v>
      </c>
      <c r="G314" s="262">
        <f>+[1]ระบบการควบคุมฯ!K699+[1]ระบบการควบคุมฯ!L699</f>
        <v>0</v>
      </c>
      <c r="H314" s="261">
        <f>+D314-E314-F314-G314</f>
        <v>0</v>
      </c>
      <c r="I314" s="63"/>
    </row>
    <row r="315" spans="1:9" ht="18.600000000000001" x14ac:dyDescent="0.25">
      <c r="A315" s="257">
        <f>+[1]ระบบการควบคุมฯ!A701</f>
        <v>1.3</v>
      </c>
      <c r="B315" s="74" t="str">
        <f>+[1]ระบบการควบคุมฯ!B701</f>
        <v>กิจกรรมส่งเสริมการอ่าน</v>
      </c>
      <c r="C315" s="294" t="str">
        <f>+[1]ระบบการควบคุมฯ!C701</f>
        <v>20004 69 00147 00000</v>
      </c>
      <c r="D315" s="258">
        <f>+D316</f>
        <v>0</v>
      </c>
      <c r="E315" s="258">
        <f t="shared" ref="E315:H315" si="94">+E316</f>
        <v>0</v>
      </c>
      <c r="F315" s="258">
        <f t="shared" si="94"/>
        <v>0</v>
      </c>
      <c r="G315" s="258">
        <f t="shared" si="94"/>
        <v>0</v>
      </c>
      <c r="H315" s="258">
        <f t="shared" si="94"/>
        <v>0</v>
      </c>
      <c r="I315" s="61"/>
    </row>
    <row r="316" spans="1:9" ht="18.600000000000001" x14ac:dyDescent="0.25">
      <c r="A316" s="263"/>
      <c r="B316" s="244" t="s">
        <v>311</v>
      </c>
      <c r="C316" s="227" t="str">
        <f>+C302</f>
        <v>20004 3720 1000 2000000</v>
      </c>
      <c r="D316" s="264">
        <f>SUM(D317:D318)</f>
        <v>0</v>
      </c>
      <c r="E316" s="264">
        <f t="shared" ref="E316:H316" si="95">SUM(E317:E318)</f>
        <v>0</v>
      </c>
      <c r="F316" s="264">
        <f t="shared" si="95"/>
        <v>0</v>
      </c>
      <c r="G316" s="264">
        <f t="shared" si="95"/>
        <v>0</v>
      </c>
      <c r="H316" s="264">
        <f t="shared" si="95"/>
        <v>0</v>
      </c>
      <c r="I316" s="60"/>
    </row>
    <row r="317" spans="1:9" ht="37.200000000000003" hidden="1" customHeight="1" x14ac:dyDescent="0.25">
      <c r="A317" s="260" t="str">
        <f>+[1]ระบบการควบคุมฯ!A703</f>
        <v>1.3.1</v>
      </c>
      <c r="B317" s="69" t="str">
        <f>+[1]ระบบการควบคุมฯ!B703</f>
        <v xml:space="preserve">ค่าใช้จ่ายในการเดินทางเข้าร่วมประชุมปฏิบัติการจัดทำเกณฑ์การคัดเลือกครูต้นแบบการอ่านและโรงเรียนจัดส่งเสริมการอ่านติดดาว ระหว่างวันที่ 6 – 9 ธันวาคม 2567 </v>
      </c>
      <c r="C317" s="69" t="str">
        <f>+[1]ระบบการควบคุมฯ!C703</f>
        <v>ศธ04002/ว5817 ลว.28 พย 67 ครั้งที่ 91</v>
      </c>
      <c r="D317" s="261">
        <f>+[1]ระบบการควบคุมฯ!F703</f>
        <v>0</v>
      </c>
      <c r="E317" s="262">
        <f>+[1]ระบบการควบคุมฯ!G703+[1]ระบบการควบคุมฯ!H703</f>
        <v>0</v>
      </c>
      <c r="F317" s="262">
        <f>+[1]ระบบการควบคุมฯ!I703+[1]ระบบการควบคุมฯ!J703</f>
        <v>0</v>
      </c>
      <c r="G317" s="262">
        <f>+[1]ระบบการควบคุมฯ!K703+[1]ระบบการควบคุมฯ!L703</f>
        <v>0</v>
      </c>
      <c r="H317" s="261">
        <f>+[1]ระบบการควบคุมฯ!J703</f>
        <v>0</v>
      </c>
      <c r="I317" s="63" t="s">
        <v>48</v>
      </c>
    </row>
    <row r="318" spans="1:9" ht="18.600000000000001" hidden="1" customHeight="1" x14ac:dyDescent="0.25">
      <c r="A318" s="260" t="str">
        <f>+[1]ระบบการควบคุมฯ!A704</f>
        <v>1.3.2</v>
      </c>
      <c r="B318" s="69" t="str">
        <f>+[1]ระบบการควบคุมฯ!B704</f>
        <v xml:space="preserve">ค่าใช้จ่ายสำหรับดำเนินงานโครงการส่งเสริมการอ่านตามรอยพระราชจริยวัตร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2568 </v>
      </c>
      <c r="C318" s="69" t="str">
        <f>+[1]ระบบการควบคุมฯ!C704</f>
        <v>ศธ04002/ว524 ลว. 11 กุมภาพันธ์ 2568 ครั้งที่ 241</v>
      </c>
      <c r="D318" s="261">
        <f>+[1]ระบบการควบคุมฯ!F704</f>
        <v>0</v>
      </c>
      <c r="E318" s="262">
        <f>+[1]ระบบการควบคุมฯ!G704+[1]ระบบการควบคุมฯ!H704</f>
        <v>0</v>
      </c>
      <c r="F318" s="262">
        <f>+[1]ระบบการควบคุมฯ!I704+[1]ระบบการควบคุมฯ!J704</f>
        <v>0</v>
      </c>
      <c r="G318" s="262">
        <f>+[1]ระบบการควบคุมฯ!K704+[1]ระบบการควบคุมฯ!L704</f>
        <v>0</v>
      </c>
      <c r="H318" s="262">
        <f t="shared" ref="H318" si="96">+D318-E318-F318-G318</f>
        <v>0</v>
      </c>
      <c r="I318" s="63" t="s">
        <v>48</v>
      </c>
    </row>
    <row r="319" spans="1:9" ht="18.600000000000001" customHeight="1" x14ac:dyDescent="0.25">
      <c r="A319" s="295">
        <f>+[1]ระบบการควบคุมฯ!A705</f>
        <v>1.4</v>
      </c>
      <c r="B319" s="74" t="str">
        <f>+[1]ระบบการควบคุมฯ!B705</f>
        <v>กิจกรรมการบริหารจัดการในเขตพื้นที่การศึกษา</v>
      </c>
      <c r="C319" s="294" t="str">
        <f>+[1]ระบบการควบคุมฯ!C705</f>
        <v>20004 69 00148 00000</v>
      </c>
      <c r="D319" s="258">
        <f>+D320</f>
        <v>0</v>
      </c>
      <c r="E319" s="258">
        <f>+E320</f>
        <v>0</v>
      </c>
      <c r="F319" s="258">
        <f>+F320</f>
        <v>0</v>
      </c>
      <c r="G319" s="258">
        <f>+G320</f>
        <v>0</v>
      </c>
      <c r="H319" s="258">
        <f>+H320</f>
        <v>0</v>
      </c>
      <c r="I319" s="75" t="s">
        <v>26</v>
      </c>
    </row>
    <row r="320" spans="1:9" ht="18.600000000000001" x14ac:dyDescent="0.25">
      <c r="A320" s="263"/>
      <c r="B320" s="244" t="str">
        <f>+[1]ระบบการควบคุมฯ!B707</f>
        <v xml:space="preserve"> งบดำเนินงาน 69112xx </v>
      </c>
      <c r="C320" s="227" t="str">
        <f>+C305</f>
        <v>20004 3720 1000 2000000</v>
      </c>
      <c r="D320" s="264"/>
      <c r="E320" s="264"/>
      <c r="F320" s="264"/>
      <c r="G320" s="264"/>
      <c r="H320" s="264"/>
      <c r="I320" s="60"/>
    </row>
    <row r="321" spans="1:9" ht="37.200000000000003" x14ac:dyDescent="0.25">
      <c r="A321" s="295">
        <f>+[1]ระบบการควบคุมฯ!A820</f>
        <v>1.5</v>
      </c>
      <c r="B321" s="74" t="str">
        <f>+[1]ระบบการควบคุมฯ!B820</f>
        <v>กิจกรรมการจัดการศึกษาประถมศึกษาสำหรับโรงเรียนปกติ</v>
      </c>
      <c r="C321" s="296" t="str">
        <f>+[1]ระบบการควบคุมฯ!C820</f>
        <v>20004 69 05164 00000</v>
      </c>
      <c r="D321" s="258">
        <f>+D322</f>
        <v>0</v>
      </c>
      <c r="E321" s="258">
        <f>+E322</f>
        <v>0</v>
      </c>
      <c r="F321" s="258">
        <f>+F322</f>
        <v>0</v>
      </c>
      <c r="G321" s="258">
        <f>+G322</f>
        <v>0</v>
      </c>
      <c r="H321" s="258">
        <f>+H322</f>
        <v>0</v>
      </c>
      <c r="I321" s="61"/>
    </row>
    <row r="322" spans="1:9" ht="18.600000000000001" x14ac:dyDescent="0.25">
      <c r="A322" s="263"/>
      <c r="B322" s="244" t="str">
        <f>+[1]ระบบการควบคุมฯ!B821</f>
        <v>งบดำเนินงาน  69112xx</v>
      </c>
      <c r="C322" s="227"/>
      <c r="D322" s="264">
        <f>SUM(D323:D331)</f>
        <v>0</v>
      </c>
      <c r="E322" s="264">
        <f t="shared" ref="E322:H322" si="97">SUM(E323:E331)</f>
        <v>0</v>
      </c>
      <c r="F322" s="264">
        <f t="shared" si="97"/>
        <v>0</v>
      </c>
      <c r="G322" s="264">
        <f t="shared" si="97"/>
        <v>0</v>
      </c>
      <c r="H322" s="264">
        <f t="shared" si="97"/>
        <v>0</v>
      </c>
      <c r="I322" s="60"/>
    </row>
    <row r="323" spans="1:9" ht="93" hidden="1" customHeight="1" x14ac:dyDescent="0.25">
      <c r="A323" s="260" t="str">
        <f>+[1]ระบบการควบคุมฯ!A876</f>
        <v>1)</v>
      </c>
      <c r="B323" s="69" t="str">
        <f>+[1]ระบบการควบคุมฯ!B876</f>
        <v xml:space="preserve">ค่าตอบแทนวิทยากรสอนอิสลามศึกษารายชั่วโมง </v>
      </c>
      <c r="C323" s="69"/>
      <c r="D323" s="261">
        <f>+[1]ระบบการควบคุมฯ!F876</f>
        <v>0</v>
      </c>
      <c r="E323" s="262">
        <f>+[1]ระบบการควบคุมฯ!G876+[1]ระบบการควบคุมฯ!H876</f>
        <v>0</v>
      </c>
      <c r="F323" s="262">
        <f>+[1]ระบบการควบคุมฯ!I876+[1]ระบบการควบคุมฯ!J876</f>
        <v>0</v>
      </c>
      <c r="G323" s="262">
        <f>+[1]ระบบการควบคุมฯ!K876+[1]ระบบการควบคุมฯ!L876</f>
        <v>0</v>
      </c>
      <c r="H323" s="262">
        <f t="shared" ref="H323:H336" si="98">+D323-E323-F323-G323</f>
        <v>0</v>
      </c>
      <c r="I323" s="1287" t="s">
        <v>14</v>
      </c>
    </row>
    <row r="324" spans="1:9" ht="37.200000000000003" hidden="1" customHeight="1" x14ac:dyDescent="0.25">
      <c r="A324" s="260" t="str">
        <f>+[1]ระบบการควบคุมฯ!A877</f>
        <v>1.1)</v>
      </c>
      <c r="B324" s="69" t="str">
        <f>+[1]ระบบการควบคุมฯ!B877</f>
        <v>ค่าตอบแทนวิทยากรสอนอิสลามศึกษารายชั่วโมง ภาค 2/67  จำนวน 312,000 บาท ร่วมใจ 48,000 ร่วมจิตประสาท 48,000 รวมราษฎร์ 96,000 บาท เจริญดีวิทยา 64,000 ราษฎร์สงเคราะห์ 48,000 วัดธัญญะผล 8,000 บาท</v>
      </c>
      <c r="C324" s="69" t="str">
        <f>+[1]ระบบการควบคุมฯ!C877</f>
        <v>ศธ 04002/ว5854  ลว 29 พย67 โอนครั้งที่ 97</v>
      </c>
      <c r="D324" s="261"/>
      <c r="E324" s="262"/>
      <c r="F324" s="262"/>
      <c r="G324" s="262"/>
      <c r="H324" s="262"/>
      <c r="I324" s="1287"/>
    </row>
    <row r="325" spans="1:9" ht="74.400000000000006" hidden="1" customHeight="1" x14ac:dyDescent="0.25">
      <c r="A325" s="260" t="str">
        <f>+[1]ระบบการควบคุมฯ!A879</f>
        <v>1.2)</v>
      </c>
      <c r="B325" s="69" t="str">
        <f>+[1]ระบบการควบคุมฯ!B879</f>
        <v>ค่าขนย้ายสิ่งของส่วนตัวในการเดินทางไปราชการประจำของข้าราชการ</v>
      </c>
      <c r="C325" s="69" t="str">
        <f>+[1]ระบบการควบคุมฯ!C879</f>
        <v>ศธ 04002/ว6234  ลว 25 ธค 67 โอนครั้งที่ 161</v>
      </c>
      <c r="D325" s="261">
        <f>+[1]ระบบการควบคุมฯ!F879</f>
        <v>0</v>
      </c>
      <c r="E325" s="262">
        <f>+[1]ระบบการควบคุมฯ!G879+[1]ระบบการควบคุมฯ!H879</f>
        <v>0</v>
      </c>
      <c r="F325" s="262">
        <f>+[1]ระบบการควบคุมฯ!I879+[1]ระบบการควบคุมฯ!J879</f>
        <v>0</v>
      </c>
      <c r="G325" s="262">
        <f>+[1]ระบบการควบคุมฯ!K879+[1]ระบบการควบคุมฯ!L879</f>
        <v>0</v>
      </c>
      <c r="H325" s="262">
        <f t="shared" ref="H325" si="99">+D325-E325-F325-G325</f>
        <v>0</v>
      </c>
      <c r="I325" s="63" t="s">
        <v>230</v>
      </c>
    </row>
    <row r="326" spans="1:9" ht="18.600000000000001" hidden="1" customHeight="1" x14ac:dyDescent="0.25">
      <c r="A326" s="69" t="str">
        <f>+[1]ระบบการควบคุมฯ!A880</f>
        <v>1.2.1)</v>
      </c>
      <c r="B326" s="69" t="str">
        <f>+[1]ระบบการควบคุมฯ!B880</f>
        <v>ค่าขนย้ายสิ่งของส่วนตัวในการเดินทางไปราชการประจำของข้าราชการ ผอ.จันทร์เพ็ญ 16,428 บาท</v>
      </c>
      <c r="C326" s="69" t="str">
        <f>+[1]ระบบการควบคุมฯ!C880</f>
        <v>ศธ 04002/ว6234  ลว 25 ธค 67 โอนครั้งที่ 161</v>
      </c>
      <c r="D326" s="261"/>
      <c r="E326" s="262"/>
      <c r="F326" s="262"/>
      <c r="G326" s="262"/>
      <c r="H326" s="262"/>
      <c r="I326" s="63"/>
    </row>
    <row r="327" spans="1:9" ht="18.600000000000001" hidden="1" customHeight="1" x14ac:dyDescent="0.25">
      <c r="A327" s="69" t="str">
        <f>+[1]ระบบการควบคุมฯ!A881</f>
        <v>1.2.2)</v>
      </c>
      <c r="B327" s="69" t="str">
        <f>+[1]ระบบการควบคุมฯ!B881</f>
        <v>ค่าขนย้ายสิ่งของส่วนตัวในการเดินทางไปราชการประจำของข้าราชการ รอง ผอ.สพป. (รองไกรษรและรองศิริชัย)  38,924 บาท</v>
      </c>
      <c r="C327" s="69" t="str">
        <f>+[1]ระบบการควบคุมฯ!C881</f>
        <v>ศธ 04002/ว366  ลว 29 ม.ค. 68 โอนครั้งที่ 230</v>
      </c>
      <c r="D327" s="261"/>
      <c r="E327" s="262"/>
      <c r="F327" s="262"/>
      <c r="G327" s="262"/>
      <c r="H327" s="262"/>
      <c r="I327" s="63"/>
    </row>
    <row r="328" spans="1:9" ht="74.400000000000006" hidden="1" customHeight="1" x14ac:dyDescent="0.25">
      <c r="A328" s="69" t="str">
        <f>+[1]ระบบการควบคุมฯ!A882</f>
        <v>1.3)</v>
      </c>
      <c r="B328" s="69" t="str">
        <f>+[1]ระบบการควบคุมฯ!B882</f>
        <v xml:space="preserve">ค่าใช้จ่ายในการเดินทางเข้าร่วมอบรมเชิงปฏิบัติการโครงการพัฒนาโรงเรียนต้นแบบ  ด้านอาหารและโภชนาการในโรงเรียน S.M.A.R.T.S. Model School  ระหว่างวันที่ 6-8 มีนาคม 2568  ณ โรงแรมอีสติน ธนาซิตี้ กอล์ฟ รีสอร์ท กรุงเทพฯ อำเภอบางพลี สมุทรปราการ </v>
      </c>
      <c r="C328" s="69" t="str">
        <f>+[1]ระบบการควบคุมฯ!C882</f>
        <v>ศธ 04002/ว805  ลว 27 กพ 68 โอนครั้งที่ 295</v>
      </c>
      <c r="D328" s="261">
        <f>+[1]ระบบการควบคุมฯ!F882</f>
        <v>0</v>
      </c>
      <c r="E328" s="262">
        <f>+[1]ระบบการควบคุมฯ!G882+[1]ระบบการควบคุมฯ!H882</f>
        <v>0</v>
      </c>
      <c r="F328" s="262">
        <f>+[1]ระบบการควบคุมฯ!I882+[1]ระบบการควบคุมฯ!J882</f>
        <v>0</v>
      </c>
      <c r="G328" s="262">
        <f>+[1]ระบบการควบคุมฯ!K882+[1]ระบบการควบคุมฯ!L882</f>
        <v>0</v>
      </c>
      <c r="H328" s="262">
        <f t="shared" si="98"/>
        <v>0</v>
      </c>
      <c r="I328" s="63" t="s">
        <v>12</v>
      </c>
    </row>
    <row r="329" spans="1:9" ht="18.600000000000001" hidden="1" customHeight="1" x14ac:dyDescent="0.25">
      <c r="A329" s="69" t="str">
        <f>+[1]ระบบการควบคุมฯ!A883</f>
        <v>1.3.1)</v>
      </c>
      <c r="B329" s="69" t="str">
        <f>+[1]ระบบการควบคุมฯ!B883</f>
        <v>ค่าพาหนะในการเดินทางเข้าร่วมโครงการอบรมการใช้งานระบบบริหารจัดการการใช้จ่ายและการเบิกจ่ายงบประมาณภาครัฐสำหรับเจ้าหน้าที่ผู้ปฏิบัติงานของหน่วยงานในสังกัดสำนักงานคณะกรรมการการศึกษาขั้นระหว่างวันที่ 3 - 4 เมษายน 2568  สพฐ.เปลี่ยนเป็น 21-22 เมษายน 68</v>
      </c>
      <c r="C329" s="69" t="str">
        <f>+[1]ระบบการควบคุมฯ!C883</f>
        <v>ศธ 04002/ว1307  ลว 28 มีค 68 โอนครั้งที่ 377</v>
      </c>
      <c r="D329" s="261">
        <f>+[1]ระบบการควบคุมฯ!F883</f>
        <v>0</v>
      </c>
      <c r="E329" s="262">
        <f>+[1]ระบบการควบคุมฯ!G883+[1]ระบบการควบคุมฯ!H883</f>
        <v>0</v>
      </c>
      <c r="F329" s="262">
        <f>+[1]ระบบการควบคุมฯ!I883+[1]ระบบการควบคุมฯ!J883</f>
        <v>0</v>
      </c>
      <c r="G329" s="262">
        <f>+[1]ระบบการควบคุมฯ!K883+[1]ระบบการควบคุมฯ!L883</f>
        <v>0</v>
      </c>
      <c r="H329" s="262">
        <f t="shared" si="98"/>
        <v>0</v>
      </c>
      <c r="I329" s="63" t="s">
        <v>14</v>
      </c>
    </row>
    <row r="330" spans="1:9" ht="93" hidden="1" customHeight="1" x14ac:dyDescent="0.25">
      <c r="A330" s="69" t="str">
        <f>+[1]ระบบการควบคุมฯ!A884</f>
        <v>2)</v>
      </c>
      <c r="B330" s="69" t="str">
        <f>+[1]ระบบการควบคุมฯ!B884</f>
        <v>ค่าใช้จ่ายในการประชุม อ.ก.ค.ศ. เขตพื้นที่การศึกษา การดำเนินการได้มาซึ่ง อ.ก.ค.ศ เขตพื้นที่การศึกษา</v>
      </c>
      <c r="C330" s="69" t="str">
        <f>+[1]ระบบการควบคุมฯ!C884</f>
        <v>ศธ 04002/ว40514 ลว 16 ก.ค 68 โอนครั้งที่ 697</v>
      </c>
      <c r="D330" s="261">
        <f>+[1]ระบบการควบคุมฯ!F884</f>
        <v>0</v>
      </c>
      <c r="E330" s="262">
        <f>+[1]ระบบการควบคุมฯ!G884+[1]ระบบการควบคุมฯ!H884</f>
        <v>0</v>
      </c>
      <c r="F330" s="262">
        <f>+[1]ระบบการควบคุมฯ!I884+[1]ระบบการควบคุมฯ!J884</f>
        <v>0</v>
      </c>
      <c r="G330" s="262">
        <f>+[1]ระบบการควบคุมฯ!K884+[1]ระบบการควบคุมฯ!L884</f>
        <v>0</v>
      </c>
      <c r="H330" s="262">
        <f t="shared" si="98"/>
        <v>0</v>
      </c>
      <c r="I330" s="63" t="s">
        <v>17</v>
      </c>
    </row>
    <row r="331" spans="1:9" ht="167.4" hidden="1" customHeight="1" x14ac:dyDescent="0.25">
      <c r="A331" s="69" t="str">
        <f>+[1]ระบบการควบคุมฯ!A885</f>
        <v>3)</v>
      </c>
      <c r="B331" s="69" t="str">
        <f>+[1]ระบบการควบคุมฯ!B885</f>
        <v xml:space="preserve">ค่าตอบแทนคณะกรรมการตรวจการจ้างและผู้ควบคุมงาน </v>
      </c>
      <c r="C331" s="69" t="str">
        <f>+[1]ระบบการควบคุมฯ!C885</f>
        <v>ศธ 04002/ว ลว 25  ก.ค 68 โอนครั้งที่ 746</v>
      </c>
      <c r="D331" s="261">
        <f>+[1]ระบบการควบคุมฯ!F885</f>
        <v>0</v>
      </c>
      <c r="E331" s="262">
        <f>+[1]ระบบการควบคุมฯ!G885+[1]ระบบการควบคุมฯ!H885</f>
        <v>0</v>
      </c>
      <c r="F331" s="262">
        <f>+[1]ระบบการควบคุมฯ!I885+[1]ระบบการควบคุมฯ!J885</f>
        <v>0</v>
      </c>
      <c r="G331" s="262">
        <f>+[1]ระบบการควบคุมฯ!K885+[1]ระบบการควบคุมฯ!L885</f>
        <v>0</v>
      </c>
      <c r="H331" s="262">
        <f t="shared" si="98"/>
        <v>0</v>
      </c>
      <c r="I331" s="63" t="s">
        <v>14</v>
      </c>
    </row>
    <row r="332" spans="1:9" ht="18.600000000000001" hidden="1" customHeight="1" x14ac:dyDescent="0.25">
      <c r="A332" s="255" t="str">
        <f>+[1]ระบบการควบคุมฯ!A811</f>
        <v>2.1.4</v>
      </c>
      <c r="B332" s="265">
        <f>+[1]ระบบการควบคุมฯ!B811</f>
        <v>0</v>
      </c>
      <c r="C332" s="265">
        <f>+[1]ระบบการควบคุมฯ!C811</f>
        <v>0</v>
      </c>
      <c r="D332" s="256">
        <f>SUM(D333:D336)</f>
        <v>0</v>
      </c>
      <c r="E332" s="256">
        <f t="shared" ref="E332:H332" si="100">SUM(E333:E336)</f>
        <v>0</v>
      </c>
      <c r="F332" s="256">
        <f t="shared" si="100"/>
        <v>0</v>
      </c>
      <c r="G332" s="256">
        <f t="shared" si="100"/>
        <v>0</v>
      </c>
      <c r="H332" s="256">
        <f t="shared" si="100"/>
        <v>0</v>
      </c>
      <c r="I332" s="1113" t="s">
        <v>14</v>
      </c>
    </row>
    <row r="333" spans="1:9" ht="18.600000000000001" hidden="1" customHeight="1" x14ac:dyDescent="0.25">
      <c r="A333" s="260" t="str">
        <f>+[1]ระบบการควบคุมฯ!A812</f>
        <v>1)</v>
      </c>
      <c r="B333" s="69">
        <f>+[1]ระบบการควบคุมฯ!B812</f>
        <v>0</v>
      </c>
      <c r="C333" s="69">
        <f>+[1]ระบบการควบคุมฯ!C811</f>
        <v>0</v>
      </c>
      <c r="D333" s="261"/>
      <c r="E333" s="262"/>
      <c r="F333" s="262"/>
      <c r="G333" s="262"/>
      <c r="H333" s="262">
        <f t="shared" si="98"/>
        <v>0</v>
      </c>
      <c r="I333" s="63"/>
    </row>
    <row r="334" spans="1:9" ht="130.19999999999999" hidden="1" customHeight="1" x14ac:dyDescent="0.25">
      <c r="A334" s="260" t="str">
        <f>+[1]ระบบการควบคุมฯ!A814</f>
        <v>2)</v>
      </c>
      <c r="B334" s="69">
        <f>+[1]ระบบการควบคุมฯ!B814</f>
        <v>0</v>
      </c>
      <c r="C334" s="69">
        <f>+C332</f>
        <v>0</v>
      </c>
      <c r="D334" s="261"/>
      <c r="E334" s="262"/>
      <c r="F334" s="262"/>
      <c r="G334" s="262"/>
      <c r="H334" s="262">
        <f t="shared" si="98"/>
        <v>0</v>
      </c>
      <c r="I334" s="63"/>
    </row>
    <row r="335" spans="1:9" ht="74.400000000000006" hidden="1" customHeight="1" x14ac:dyDescent="0.25">
      <c r="A335" s="260" t="str">
        <f>+[1]ระบบการควบคุมฯ!A816</f>
        <v>3)</v>
      </c>
      <c r="B335" s="69">
        <f>+[1]ระบบการควบคุมฯ!B816</f>
        <v>0</v>
      </c>
      <c r="C335" s="69">
        <f>+C332</f>
        <v>0</v>
      </c>
      <c r="D335" s="261"/>
      <c r="E335" s="262"/>
      <c r="F335" s="262"/>
      <c r="G335" s="262"/>
      <c r="H335" s="262">
        <f t="shared" si="98"/>
        <v>0</v>
      </c>
      <c r="I335" s="63"/>
    </row>
    <row r="336" spans="1:9" ht="316.2" hidden="1" customHeight="1" x14ac:dyDescent="0.25">
      <c r="A336" s="260" t="str">
        <f>+[1]ระบบการควบคุมฯ!A818</f>
        <v>4)</v>
      </c>
      <c r="B336" s="69">
        <f>+[1]ระบบการควบคุมฯ!B818</f>
        <v>0</v>
      </c>
      <c r="C336" s="69">
        <f>+C332</f>
        <v>0</v>
      </c>
      <c r="D336" s="261"/>
      <c r="E336" s="262"/>
      <c r="F336" s="262"/>
      <c r="G336" s="262"/>
      <c r="H336" s="262">
        <f t="shared" si="98"/>
        <v>0</v>
      </c>
      <c r="I336" s="63"/>
    </row>
    <row r="337" spans="1:9" ht="37.200000000000003" x14ac:dyDescent="0.25">
      <c r="A337" s="257" t="str">
        <f>+[1]ระบบการควบคุมฯ!A1016</f>
        <v>1.5.1</v>
      </c>
      <c r="B337" s="74" t="str">
        <f>+[1]ระบบการควบคุมฯ!B1016</f>
        <v xml:space="preserve">กิจกรรมรองการพัฒนาประสิทธิภาพการบริหารจัดการการศึกษาขั้นพื้นฐาน </v>
      </c>
      <c r="C337" s="74" t="str">
        <f>+[1]ระบบการควบคุมฯ!C1016</f>
        <v xml:space="preserve">20004 69 05164 00144 </v>
      </c>
      <c r="D337" s="258">
        <f>+D338</f>
        <v>0</v>
      </c>
      <c r="E337" s="258">
        <f>+E338</f>
        <v>0</v>
      </c>
      <c r="F337" s="258">
        <f>+F338</f>
        <v>0</v>
      </c>
      <c r="G337" s="258">
        <f>+G338</f>
        <v>0</v>
      </c>
      <c r="H337" s="258">
        <f>+H338</f>
        <v>0</v>
      </c>
      <c r="I337" s="61"/>
    </row>
    <row r="338" spans="1:9" ht="18.600000000000001" x14ac:dyDescent="0.25">
      <c r="A338" s="263"/>
      <c r="B338" s="244" t="str">
        <f>+[1]ระบบการควบคุมฯ!B1017</f>
        <v xml:space="preserve"> งบดำเนินงาน 69112xx </v>
      </c>
      <c r="C338" s="76" t="str">
        <f>+[1]ระบบการควบคุมฯ!C1017</f>
        <v>20004 3720 1000 2000000</v>
      </c>
      <c r="D338" s="264">
        <f>SUM(D339)</f>
        <v>0</v>
      </c>
      <c r="E338" s="264">
        <f>SUM(E339)</f>
        <v>0</v>
      </c>
      <c r="F338" s="264">
        <f>SUM(F339)</f>
        <v>0</v>
      </c>
      <c r="G338" s="264">
        <f>SUM(G339)</f>
        <v>0</v>
      </c>
      <c r="H338" s="264">
        <f>SUM(H339)</f>
        <v>0</v>
      </c>
      <c r="I338" s="60"/>
    </row>
    <row r="339" spans="1:9" ht="167.4" hidden="1" customHeight="1" x14ac:dyDescent="0.25">
      <c r="A339" s="260" t="str">
        <f>+[1]ระบบการควบคุมฯ!A1018</f>
        <v>1.5.1.1.1</v>
      </c>
      <c r="B339" s="69" t="str">
        <f>+[1]ระบบการควบคุมฯ!B1018</f>
        <v xml:space="preserve">ค่าใช้จ่ายในการดำเนินโครงการส่งเสริมการมีรายได้ให้แก่นักเรียน (ทุนแลกงาน) ประจำปี พ.ศ. 2568 ระหว่างวันที่ 24 มีนาคม – 24 เมษายน 2568  </v>
      </c>
      <c r="C339" s="69" t="str">
        <f>+[1]ระบบการควบคุมฯ!C1018</f>
        <v>ศธ 04002/ว153 ลว 14 ม.ค. 68 โอนครั้งที่ 190</v>
      </c>
      <c r="D339" s="261">
        <f>+[1]ระบบการควบคุมฯ!F1018</f>
        <v>0</v>
      </c>
      <c r="E339" s="262">
        <f>+[1]ระบบการควบคุมฯ!G1018+[1]ระบบการควบคุมฯ!H1018</f>
        <v>0</v>
      </c>
      <c r="F339" s="262">
        <f>+[1]ระบบการควบคุมฯ!I1018+[1]ระบบการควบคุมฯ!J1018</f>
        <v>0</v>
      </c>
      <c r="G339" s="262">
        <f>+[1]ระบบการควบคุมฯ!K1018+[1]ระบบการควบคุมฯ!L1018</f>
        <v>0</v>
      </c>
      <c r="H339" s="262">
        <f>+D339-E339-F339-G339</f>
        <v>0</v>
      </c>
      <c r="I339" s="63" t="s">
        <v>12</v>
      </c>
    </row>
    <row r="340" spans="1:9" ht="37.200000000000003" x14ac:dyDescent="0.25">
      <c r="A340" s="257" t="str">
        <f>+[1]ระบบการควบคุมฯ!A1021</f>
        <v>1.5.2</v>
      </c>
      <c r="B340" s="74" t="str">
        <f>+[1]ระบบการควบคุมฯ!B1021</f>
        <v xml:space="preserve">กิจกรรมรองเทคโนโลยีดิจิทัลเพื่อการศึกษาขั้นพื้นฐาน </v>
      </c>
      <c r="C340" s="74" t="str">
        <f>+[1]ระบบการควบคุมฯ!C1021</f>
        <v>20004 69 05164 00063</v>
      </c>
      <c r="D340" s="258">
        <f>+D341+D344</f>
        <v>0</v>
      </c>
      <c r="E340" s="258">
        <f t="shared" ref="E340:H340" si="101">+E341+E344</f>
        <v>0</v>
      </c>
      <c r="F340" s="258">
        <f t="shared" si="101"/>
        <v>0</v>
      </c>
      <c r="G340" s="258">
        <f t="shared" si="101"/>
        <v>0</v>
      </c>
      <c r="H340" s="258">
        <f t="shared" si="101"/>
        <v>0</v>
      </c>
      <c r="I340" s="258">
        <f t="shared" ref="I340" si="102">+I341</f>
        <v>0</v>
      </c>
    </row>
    <row r="341" spans="1:9" ht="18.600000000000001" customHeight="1" x14ac:dyDescent="0.25">
      <c r="A341" s="263"/>
      <c r="B341" s="244" t="str">
        <f>+[1]ระบบการควบคุมฯ!B1022</f>
        <v xml:space="preserve"> งบดำเนินงาน 69112xx</v>
      </c>
      <c r="C341" s="244" t="str">
        <f>+[1]ระบบการควบคุมฯ!C1022</f>
        <v>20004 3720 1000 2000000</v>
      </c>
      <c r="D341" s="264">
        <f>SUM(D342:D343)</f>
        <v>0</v>
      </c>
      <c r="E341" s="264">
        <f t="shared" ref="E341:H341" si="103">SUM(E342:E343)</f>
        <v>0</v>
      </c>
      <c r="F341" s="264">
        <f t="shared" si="103"/>
        <v>0</v>
      </c>
      <c r="G341" s="264">
        <f t="shared" si="103"/>
        <v>0</v>
      </c>
      <c r="H341" s="264">
        <f t="shared" si="103"/>
        <v>0</v>
      </c>
      <c r="I341" s="264"/>
    </row>
    <row r="342" spans="1:9" ht="55.8" hidden="1" customHeight="1" x14ac:dyDescent="0.25">
      <c r="A342" s="260" t="str">
        <f>+[1]ระบบการควบคุมฯ!A1023</f>
        <v>1)</v>
      </c>
      <c r="B342" s="47" t="str">
        <f>+[1]ระบบการควบคุมฯ!B1023</f>
        <v xml:space="preserve">ค่าใช้จ่ายในการเดินทางเข้าร่วมประชุมเชิงปฏิบัติการปรับปรุงเอกสารคู่มือแนวทางการบริหารจัดการข้อมูลสารสนเทศเพื่อการบริหาร     (Data Management Center : DMC) ปีการศึกษา 2568 ระหว่างวันที่ 21 – 25 เมษายน 2568  และการประชุมเชิงปฏิบัติการพัฒนาบุคลากรด้านระบบสารสนเทศเพื่อการวางแผนและสนับสนุนการบริหารงบประมาณ ปีการศึกษา 2568 ระหว่างวันที่ 5 – 9 พฤษภาคม 2568ณ โรงแรมริเวอร์ไซด์ กรุงเทพมหานคร </v>
      </c>
      <c r="C342" s="297" t="str">
        <f>+[1]ระบบการควบคุมฯ!C1023</f>
        <v>ศธ 04002/ว1623 ลว 21 เม.ย. 67 ครั้งที่ 426</v>
      </c>
      <c r="D342" s="261">
        <f>+[1]ระบบการควบคุมฯ!F1023</f>
        <v>0</v>
      </c>
      <c r="E342" s="262">
        <f>+[1]ระบบการควบคุมฯ!G1023+[1]ระบบการควบคุมฯ!H1023</f>
        <v>0</v>
      </c>
      <c r="F342" s="262">
        <f>+[1]ระบบการควบคุมฯ!I1023+[1]ระบบการควบคุมฯ!J1023</f>
        <v>0</v>
      </c>
      <c r="G342" s="262">
        <f>+[1]ระบบการควบคุมฯ!K1023+[1]ระบบการควบคุมฯ!L1023</f>
        <v>0</v>
      </c>
      <c r="H342" s="262">
        <f>+D342-E342-F342-G342</f>
        <v>0</v>
      </c>
      <c r="I342" s="67" t="s">
        <v>69</v>
      </c>
    </row>
    <row r="343" spans="1:9" ht="18.600000000000001" hidden="1" customHeight="1" x14ac:dyDescent="0.25">
      <c r="A343" s="260" t="str">
        <f>+[1]ระบบการควบคุมฯ!A1024</f>
        <v>1.5.2.2</v>
      </c>
      <c r="B343" s="47" t="str">
        <f>+[1]ระบบการควบคุมฯ!B1024</f>
        <v xml:space="preserve">ค่าใช้จ่ายในการเดินทางเข้าร่วมกิจกรรมที่ 5 การประชุมเชิงปฏิบัติการเพื่อพัฒนา แลกเปลี่ยนเรียนรู้สำหรับครูและบุคลากรทางการศึกษาที่ผ่านการคัดเลือกในระดับชาติ (Best Practice) และพิธีมอบโล่รางวัล ระหว่างวันที่ 25 – 27 สิงหาคม 2568 ณ โรงแรมแมดิสัน แบงค๊อก ซอยรามคำแหง 35 เขตบางกะปิ กรุงเทพมหานคร </v>
      </c>
      <c r="C343" s="297" t="str">
        <f>+[1]ระบบการควบคุมฯ!C1024</f>
        <v>ศธ 04002/ว42932 ลว 20 ส.ค. 68 ครั้งที่ 858</v>
      </c>
      <c r="D343" s="261">
        <f>+[1]ระบบการควบคุมฯ!F1024</f>
        <v>0</v>
      </c>
      <c r="E343" s="262">
        <f>+[1]ระบบการควบคุมฯ!G1024+[1]ระบบการควบคุมฯ!H1024</f>
        <v>0</v>
      </c>
      <c r="F343" s="262">
        <f>+[1]ระบบการควบคุมฯ!I1024+[1]ระบบการควบคุมฯ!J1024</f>
        <v>0</v>
      </c>
      <c r="G343" s="262">
        <f>+[1]ระบบการควบคุมฯ!K1024+[1]ระบบการควบคุมฯ!L1024</f>
        <v>0</v>
      </c>
      <c r="H343" s="262">
        <f>+D343-E343-F343-G343</f>
        <v>0</v>
      </c>
      <c r="I343" s="67" t="s">
        <v>69</v>
      </c>
    </row>
    <row r="344" spans="1:9" ht="18.600000000000001" hidden="1" customHeight="1" x14ac:dyDescent="0.25">
      <c r="A344" s="263" t="str">
        <f>+[1]ระบบการควบคุมฯ!A1025</f>
        <v>แยกจาก37201</v>
      </c>
      <c r="B344" s="244" t="str">
        <f>+[1]ระบบการควบคุมฯ!B1025</f>
        <v xml:space="preserve"> งบดำเนินงาน 69112xx</v>
      </c>
      <c r="C344" s="244" t="str">
        <f>+[1]ระบบการควบคุมฯ!C1025</f>
        <v>20004 3710 1000 2000000</v>
      </c>
      <c r="D344" s="264">
        <f>SUM(D345:D346)</f>
        <v>0</v>
      </c>
      <c r="E344" s="264">
        <f t="shared" ref="E344:I344" si="104">SUM(E345:E346)</f>
        <v>0</v>
      </c>
      <c r="F344" s="264">
        <f t="shared" si="104"/>
        <v>0</v>
      </c>
      <c r="G344" s="264">
        <f t="shared" si="104"/>
        <v>0</v>
      </c>
      <c r="H344" s="264">
        <f t="shared" si="104"/>
        <v>0</v>
      </c>
      <c r="I344" s="264">
        <f t="shared" si="104"/>
        <v>0</v>
      </c>
    </row>
    <row r="345" spans="1:9" ht="37.200000000000003" hidden="1" customHeight="1" x14ac:dyDescent="0.25">
      <c r="A345" s="260" t="str">
        <f>+[1]ระบบการควบคุมฯ!A1026</f>
        <v>1.5.2.2</v>
      </c>
      <c r="B345" s="47" t="str">
        <f>+[1]ระบบการควบคุมฯ!B1026</f>
        <v>ค่าใช้จ่ายในการดำเนินการกิจกรรมที่ 3 การพัฒนา ส่งเสริมสนับสนุนและขับเคลื่อนการใช้เทคโนโลยีในการจัดการเรียนรู้ในการขับเคลื่อนระบบคลังสื่อเทคโนโลยีดิจิทัล    (OBEC Content Center)</v>
      </c>
      <c r="C345" s="297" t="str">
        <f>+[1]ระบบการควบคุมฯ!C1026</f>
        <v>ศธ 04002/ว1624 ลว 21 เม.ย.68 ครั้งที่ 427</v>
      </c>
      <c r="D345" s="297">
        <f>+[1]ระบบการควบคุมฯ!F1026</f>
        <v>0</v>
      </c>
      <c r="E345" s="297">
        <f>+[1]ระบบการควบคุมฯ!G1026+[1]ระบบการควบคุมฯ!H1026</f>
        <v>0</v>
      </c>
      <c r="F345" s="297"/>
      <c r="G345" s="297">
        <f>+[1]ระบบการควบคุมฯ!K1026+[1]ระบบการควบคุมฯ!L1026</f>
        <v>0</v>
      </c>
      <c r="H345" s="297">
        <f>+D345-E345-F345-G345</f>
        <v>0</v>
      </c>
      <c r="I345" s="50" t="s">
        <v>48</v>
      </c>
    </row>
    <row r="346" spans="1:9" ht="18.600000000000001" hidden="1" customHeight="1" x14ac:dyDescent="0.25">
      <c r="A346" s="260" t="str">
        <f>+[1]ระบบการควบคุมฯ!A1027</f>
        <v>1.5.2.3</v>
      </c>
      <c r="B346" s="47" t="str">
        <f>+[1]ระบบการควบคุมฯ!B1027</f>
        <v xml:space="preserve">ค่าใช้จ่ายในการเดินทางเข้าร่วมกิจกรรมที่ 4 การประชุมเชิงปฏิบัติการเพื่อคัดเลือกผลงานที่มีผลการปฏิบัติที่เป็นเลิศ (Best Practice) ระหว่างวันที่ 3 – 8 สิงหาคม  2568 ณ โรงแรมเดอะล็อฟท์ รีสอร์ท วงศ์สว่าง กรุงเทพมหานคร   </v>
      </c>
      <c r="C346" s="297" t="str">
        <f>+[1]ระบบการควบคุมฯ!C1027</f>
        <v>ศธ 04002/ว41037 ลว 23 ก.ค.68 ครั้งที่ 734</v>
      </c>
      <c r="D346" s="297">
        <f>+[1]ระบบการควบคุมฯ!F1027</f>
        <v>0</v>
      </c>
      <c r="E346" s="297">
        <f>+[1]ระบบการควบคุมฯ!G1027+[1]ระบบการควบคุมฯ!H1027</f>
        <v>0</v>
      </c>
      <c r="F346" s="297"/>
      <c r="G346" s="297">
        <f>+[1]ระบบการควบคุมฯ!K1027+[1]ระบบการควบคุมฯ!L1027</f>
        <v>0</v>
      </c>
      <c r="H346" s="297">
        <f>+D346-E346-F346-G346</f>
        <v>0</v>
      </c>
      <c r="I346" s="50" t="s">
        <v>48</v>
      </c>
    </row>
    <row r="347" spans="1:9" ht="37.200000000000003" x14ac:dyDescent="0.25">
      <c r="A347" s="257" t="str">
        <f>+[1]ระบบการควบคุมฯ!A1035</f>
        <v>1.5.3</v>
      </c>
      <c r="B347" s="74" t="str">
        <f>+[1]ระบบการควบคุมฯ!B1035</f>
        <v xml:space="preserve">กิจกรรมรองการพัฒนาประสิทธิภาพการบริหารจัดการการศึกษาขั้นพื้นฐาน </v>
      </c>
      <c r="C347" s="74" t="str">
        <f>+[1]ระบบการควบคุมฯ!C1035</f>
        <v>20004 69 05164 00144</v>
      </c>
      <c r="D347" s="258">
        <f>+D348</f>
        <v>800</v>
      </c>
      <c r="E347" s="258">
        <f t="shared" ref="E347:I348" si="105">+E348</f>
        <v>0</v>
      </c>
      <c r="F347" s="258">
        <f t="shared" si="105"/>
        <v>0</v>
      </c>
      <c r="G347" s="258">
        <f t="shared" si="105"/>
        <v>0</v>
      </c>
      <c r="H347" s="258">
        <f t="shared" si="105"/>
        <v>800</v>
      </c>
      <c r="I347" s="298"/>
    </row>
    <row r="348" spans="1:9" ht="37.200000000000003" x14ac:dyDescent="0.25">
      <c r="A348" s="263"/>
      <c r="B348" s="244" t="str">
        <f>+[1]ระบบการควบคุมฯ!B1036</f>
        <v xml:space="preserve"> งบดำเนินงาน 69112xx </v>
      </c>
      <c r="C348" s="1318" t="str">
        <f>+[1]ระบบการควบคุมฯ!C1036</f>
        <v>20004 3720 1000 2000000</v>
      </c>
      <c r="D348" s="264">
        <f>SUM(D349:D350)</f>
        <v>800</v>
      </c>
      <c r="E348" s="264">
        <f>SUM(E349:E350)</f>
        <v>0</v>
      </c>
      <c r="F348" s="264">
        <f>SUM(F349:F350)</f>
        <v>0</v>
      </c>
      <c r="G348" s="264">
        <f>SUM(G349:G350)</f>
        <v>0</v>
      </c>
      <c r="H348" s="264">
        <f>SUM(H349:H350)</f>
        <v>800</v>
      </c>
      <c r="I348" s="299" t="str">
        <f t="shared" si="105"/>
        <v>กลุ่มส่งเสริมการจัดการศึกษา</v>
      </c>
    </row>
    <row r="349" spans="1:9" ht="18.600000000000001" customHeight="1" x14ac:dyDescent="0.25">
      <c r="A349" s="260" t="str">
        <f>+[1]ระบบการควบคุมฯ!A1037</f>
        <v>1.5.3.1</v>
      </c>
      <c r="B349" s="47" t="str">
        <f>+[1]ระบบการควบคุมฯ!B1037</f>
        <v xml:space="preserve">ค่าใช้จ่ายในการเดินทางเข้าร่วมประชุมโครงการปฐมนิเทศนักเรียนทุนการศึกษา เฉลิมราชกุมารี ระยะที่ 2 รุ่นที่ 8 ประจำปี 2568 /ค่าใช้จ่ายในการจัดนิทรรศการเพื่อเผยแพร่พระราชประวัติและพระราชกรณียกิจ ของสมเด็จพระกนิษฐาธิราชเจ้า กรมสมเด็จพระเทพรัตนราชสุดาฯ  สยามบรมราชกุมารี ระหว่างวันที่ 30 ตุลาคม 2568 – 2 พฤศจิกายน 2568 ณ โรงแรมริเวอร์ไซด์ กรุงเทพมหานคร </v>
      </c>
      <c r="C349" s="297" t="str">
        <f>+[1]ระบบการควบคุมฯ!C1037</f>
        <v xml:space="preserve">ศธ 04002/ว48878 ลว 17 พ.ย.68 โอนครั้งที่ 83 </v>
      </c>
      <c r="D349" s="297">
        <f>+[1]ระบบการควบคุมฯ!D1037</f>
        <v>800</v>
      </c>
      <c r="E349" s="297">
        <f>+[1]ระบบการควบคุมฯ!G1106+[1]ระบบการควบคุมฯ!H1106</f>
        <v>0</v>
      </c>
      <c r="F349" s="262">
        <f>+[1]ระบบการควบคุมฯ!I1106+[1]ระบบการควบคุมฯ!J1106</f>
        <v>0</v>
      </c>
      <c r="G349" s="297">
        <f>+[1]ระบบการควบคุมฯ!K1106+[1]ระบบการควบคุมฯ!L1106</f>
        <v>0</v>
      </c>
      <c r="H349" s="297">
        <f>+D349-E349-F349-G349</f>
        <v>800</v>
      </c>
      <c r="I349" s="284" t="s">
        <v>12</v>
      </c>
    </row>
    <row r="350" spans="1:9" ht="167.4" hidden="1" customHeight="1" x14ac:dyDescent="0.25">
      <c r="A350" s="260">
        <f>+[1]ระบบการควบคุมฯ!A1107</f>
        <v>2</v>
      </c>
      <c r="B350" s="47" t="str">
        <f>+[1]ระบบการควบคุมฯ!B1107</f>
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ระดับจังหวัด</v>
      </c>
      <c r="C350" s="297" t="str">
        <f>+[1]ระบบการควบคุมฯ!C1107</f>
        <v>ศธ04002/ว5487ว.8 พย 67 โอนครั้งที่ 47</v>
      </c>
      <c r="D350" s="297">
        <f>+[1]ระบบการควบคุมฯ!F1107</f>
        <v>0</v>
      </c>
      <c r="E350" s="297">
        <f>+[1]ระบบการควบคุมฯ!G1107+[1]ระบบการควบคุมฯ!H1107</f>
        <v>0</v>
      </c>
      <c r="F350" s="262">
        <f>+[1]ระบบการควบคุมฯ!I1107+[1]ระบบการควบคุมฯ!J1107</f>
        <v>0</v>
      </c>
      <c r="G350" s="297">
        <f>+[1]ระบบการควบคุมฯ!K1107+[1]ระบบการควบคุมฯ!L1107</f>
        <v>0</v>
      </c>
      <c r="H350" s="297">
        <f>+D350-E350-F350-G350</f>
        <v>0</v>
      </c>
      <c r="I350" s="284" t="s">
        <v>12</v>
      </c>
    </row>
    <row r="351" spans="1:9" ht="18.600000000000001" x14ac:dyDescent="0.25">
      <c r="A351" s="257" t="str">
        <f>+[1]ระบบการควบคุมฯ!A1039</f>
        <v>1.5.4</v>
      </c>
      <c r="B351" s="74" t="str">
        <f>+[1]ระบบการควบคุมฯ!B1039</f>
        <v>กิจกรรมการสนับสนุนการศึกษาขั้นพื้นฐาน</v>
      </c>
      <c r="C351" s="74" t="str">
        <f>+[1]ระบบการควบคุมฯ!C1039</f>
        <v>20004 69 0146 00000</v>
      </c>
      <c r="D351" s="258">
        <f>+D352</f>
        <v>0</v>
      </c>
      <c r="E351" s="258">
        <f>+E352</f>
        <v>0</v>
      </c>
      <c r="F351" s="258">
        <f>+F352</f>
        <v>0</v>
      </c>
      <c r="G351" s="258">
        <f>+G352</f>
        <v>0</v>
      </c>
      <c r="H351" s="258">
        <f>+H352</f>
        <v>0</v>
      </c>
      <c r="I351" s="61"/>
    </row>
    <row r="352" spans="1:9" ht="18.600000000000001" x14ac:dyDescent="0.25">
      <c r="A352" s="300">
        <f>+[1]ระบบการควบคุมฯ!A1062</f>
        <v>0</v>
      </c>
      <c r="B352" s="244" t="str">
        <f>+[1]ระบบการควบคุมฯ!B1062</f>
        <v xml:space="preserve"> งบดำเนินงาน 69112xx </v>
      </c>
      <c r="C352" s="244" t="str">
        <f>+[1]ระบบการควบคุมฯ!C1062</f>
        <v>20004 37201000 2000000</v>
      </c>
      <c r="D352" s="264">
        <f>SUM(D353:D358)</f>
        <v>0</v>
      </c>
      <c r="E352" s="264">
        <f t="shared" ref="E352:H352" si="106">SUM(E353:E358)</f>
        <v>0</v>
      </c>
      <c r="F352" s="264">
        <f t="shared" si="106"/>
        <v>0</v>
      </c>
      <c r="G352" s="264">
        <f t="shared" si="106"/>
        <v>0</v>
      </c>
      <c r="H352" s="264">
        <f t="shared" si="106"/>
        <v>0</v>
      </c>
      <c r="I352" s="60"/>
    </row>
    <row r="353" spans="1:9" ht="55.8" hidden="1" customHeight="1" x14ac:dyDescent="0.25">
      <c r="A353" s="260" t="str">
        <f>+[1]ระบบการควบคุมฯ!A1063</f>
        <v>2.1.2.1</v>
      </c>
      <c r="B353" s="69" t="str">
        <f>+[1]ระบบการควบคุมฯ!B1063</f>
        <v xml:space="preserve">ค่าใช้จ่ายในการเดินทางเข้าร่วมโครงการอบรมเสริมสร้างความรู้ด้านการบริหารงานการคลัง และสร้างความตระหนักในการป้องกันการทุจริตของหน่วยงาน ในสังกัดสำนักงานคณะกรรมการการศึกษาขั้นพื้นฐาน ระหว่างวันที่ 25 - 26 ธันวาคม 2566 ณ โรงแรมดิ ไอเดิล โฮเท็ล แอนด์ เรสซิเดนซ์ จังหวัดปทุมธานี </v>
      </c>
      <c r="C353" s="69" t="str">
        <f>+[1]ระบบการควบคุมฯ!C1063</f>
        <v>ศธ 04002/ว5700 ลว 21 ธค 66 โอนครั้งที่ 103</v>
      </c>
      <c r="D353" s="261"/>
      <c r="E353" s="262"/>
      <c r="F353" s="262"/>
      <c r="G353" s="262"/>
      <c r="H353" s="262">
        <f>+D353-E353-F353-G353</f>
        <v>0</v>
      </c>
      <c r="I353" s="63" t="s">
        <v>14</v>
      </c>
    </row>
    <row r="354" spans="1:9" ht="37.200000000000003" hidden="1" customHeight="1" x14ac:dyDescent="0.25">
      <c r="A354" s="260" t="str">
        <f>+[1]ระบบการควบคุมฯ!A1064</f>
        <v>2.1.2.2</v>
      </c>
      <c r="B354" s="69" t="str">
        <f>+[1]ระบบการควบคุมฯ!B1064</f>
        <v xml:space="preserve">เงินสมทบกองทุนเงินทดแทน ประจำปี พ.ศ. 2567 (มกราคม - ธันวาคม 2567)                             </v>
      </c>
      <c r="C354" s="69" t="str">
        <f>+[1]ระบบการควบคุมฯ!C1064</f>
        <v>ศธ 04002/ว35 ลว 4 มค 67 โอนครั้งที่ 117</v>
      </c>
      <c r="D354" s="261"/>
      <c r="E354" s="262"/>
      <c r="F354" s="262"/>
      <c r="G354" s="262"/>
      <c r="H354" s="262">
        <f>+D354-E354-F354-G354</f>
        <v>0</v>
      </c>
      <c r="I354" s="63" t="s">
        <v>14</v>
      </c>
    </row>
    <row r="355" spans="1:9" ht="93" hidden="1" customHeight="1" x14ac:dyDescent="0.25">
      <c r="A355" s="260" t="str">
        <f>+[1]ระบบการควบคุมฯ!A697</f>
        <v>1.2.1</v>
      </c>
      <c r="B355" s="69" t="str">
        <f>+[1]ระบบการควบคุมฯ!B697</f>
        <v xml:space="preserve">ค่าเช่าใช้บริการสัญญาณอินเทอร์เน็ต </v>
      </c>
      <c r="C355" s="69" t="str">
        <f>+[1]ระบบการควบคุมฯ!C699</f>
        <v>ศธ 04002/ว6222 ลว. 25 ธค 67 โอนครั้งที่ 160</v>
      </c>
      <c r="D355" s="261"/>
      <c r="E355" s="262"/>
      <c r="F355" s="262"/>
      <c r="G355" s="262"/>
      <c r="H355" s="262">
        <f>+D355-E355-F355-G355</f>
        <v>0</v>
      </c>
      <c r="I355" s="63" t="s">
        <v>14</v>
      </c>
    </row>
    <row r="356" spans="1:9" ht="37.200000000000003" hidden="1" customHeight="1" x14ac:dyDescent="0.25">
      <c r="A356" s="260"/>
      <c r="B356" s="69" t="str">
        <f>+[1]ระบบการควบคุมฯ!B1065</f>
        <v>ค่าเช่าใช้บริการสัญญาณอินเทอร์เน็ต 6 เดือน (เมย-มิย 66)   603600บาท</v>
      </c>
      <c r="C356" s="69" t="str">
        <f>+[1]ระบบการควบคุมฯ!C1065</f>
        <v>ศธ 04002/ว1923   ลว 20 พค 67 โอนครั้งที่ 30</v>
      </c>
      <c r="D356" s="261"/>
      <c r="E356" s="262"/>
      <c r="F356" s="262"/>
      <c r="G356" s="262"/>
      <c r="H356" s="262">
        <f>+D356-E356-F356-G356</f>
        <v>0</v>
      </c>
      <c r="I356" s="63"/>
    </row>
    <row r="357" spans="1:9" ht="18.600000000000001" hidden="1" customHeight="1" x14ac:dyDescent="0.25">
      <c r="A357" s="260"/>
      <c r="B357" s="69" t="str">
        <f>+[1]ระบบการควบคุมฯ!B1066</f>
        <v>ค่าเช่าใช้บริการสัญญาณอินเทอร์เน็ต 3 เดือน (กรกฎาคม 2567 – กันยายน 2567)   514,3500บาท</v>
      </c>
      <c r="C357" s="69" t="str">
        <f>+[1]ระบบการควบคุมฯ!C1066</f>
        <v>ศธ 04002/ว2864 ลว 2 กรกฎาคม 2567 โอนครั้งที่ 185</v>
      </c>
      <c r="D357" s="261"/>
      <c r="E357" s="262"/>
      <c r="F357" s="262"/>
      <c r="G357" s="262"/>
      <c r="H357" s="262"/>
      <c r="I357" s="63"/>
    </row>
    <row r="358" spans="1:9" ht="74.400000000000006" hidden="1" customHeight="1" x14ac:dyDescent="0.25">
      <c r="A358" s="260" t="str">
        <f>+[1]ระบบการควบคุมฯ!A1067</f>
        <v>2.1.3.2</v>
      </c>
      <c r="B358" s="302" t="str">
        <f>+[1]ระบบการควบคุมฯ!B1067</f>
        <v>ค่าใช้จ่ายในการซ่อมแซม ทำความสะอาด ฟื้นฟูอาคารเรียน สิ่งปลูกสร้าง ห้องน้ำ ห้องส้วม และสภาพแวดล้อมภายในโรงเรียน</v>
      </c>
      <c r="C358" s="302" t="str">
        <f>+[1]ระบบการควบคุมฯ!C1067</f>
        <v>ศธ 04002/ว4582 ลว 20 กย 67 โอนครั้งที่ 433</v>
      </c>
      <c r="D358" s="261"/>
      <c r="E358" s="262"/>
      <c r="F358" s="262"/>
      <c r="G358" s="262"/>
      <c r="H358" s="262">
        <f>+D358-E358-F358-G358</f>
        <v>0</v>
      </c>
      <c r="I358" s="63" t="s">
        <v>139</v>
      </c>
    </row>
    <row r="359" spans="1:9" ht="37.200000000000003" customHeight="1" x14ac:dyDescent="0.25">
      <c r="A359" s="257">
        <f>+[1]ระบบการควบคุมฯ!A1110</f>
        <v>1.6</v>
      </c>
      <c r="B359" s="74" t="str">
        <f>+[1]ระบบการควบคุมฯ!B1094</f>
        <v>กิจกรรมรองการพัฒนาประสิทธิภาพการบริหารจัดการการศึกษาขั้นพื้นฐาน</v>
      </c>
      <c r="C359" s="74"/>
      <c r="D359" s="258">
        <f>+D360</f>
        <v>0</v>
      </c>
      <c r="E359" s="258">
        <f>+E360</f>
        <v>0</v>
      </c>
      <c r="F359" s="258">
        <f>+F360</f>
        <v>0</v>
      </c>
      <c r="G359" s="258">
        <f>+G360</f>
        <v>0</v>
      </c>
      <c r="H359" s="258">
        <f>+H360</f>
        <v>0</v>
      </c>
      <c r="I359" s="61"/>
    </row>
    <row r="360" spans="1:9" ht="18.600000000000001" x14ac:dyDescent="0.25">
      <c r="A360" s="300">
        <f>+[1]ระบบการควบคุมฯ!A1095</f>
        <v>0</v>
      </c>
      <c r="B360" s="244" t="str">
        <f>+[1]ระบบการควบคุมฯ!B1095</f>
        <v xml:space="preserve"> งบดำเนินงาน 69112xx </v>
      </c>
      <c r="C360" s="244"/>
      <c r="D360" s="264">
        <f>SUM(D361:D366)</f>
        <v>0</v>
      </c>
      <c r="E360" s="264">
        <f>SUM(E361:E366)</f>
        <v>0</v>
      </c>
      <c r="F360" s="264">
        <f>SUM(F361:F366)</f>
        <v>0</v>
      </c>
      <c r="G360" s="264">
        <f>SUM(G361:G366)</f>
        <v>0</v>
      </c>
      <c r="H360" s="264">
        <f>SUM(H361:H366)</f>
        <v>0</v>
      </c>
      <c r="I360" s="60"/>
    </row>
    <row r="361" spans="1:9" ht="18.600000000000001" hidden="1" customHeight="1" x14ac:dyDescent="0.25">
      <c r="A361" s="260" t="str">
        <f>+[1]ระบบการควบคุมฯ!A1096</f>
        <v>2.1.3.1</v>
      </c>
      <c r="B361" s="69" t="str">
        <f>+[1]ระบบการควบคุมฯ!B1096</f>
        <v xml:space="preserve">ค่าใช้จ่ายในการเดินทางเข้าร่วมการประชุมเชิงปฏิบัติการเพื่อซักซ้อมความเข้าใจการดำเนินการจัดซื้อจัดจ้างพัสดุแทนโรงเรียนขนาดเล็ก ตามคำสั่งมอบอำนาจสำนักงานคณะกรรมการการศึกษาขั้นพื้นฐาน ระหว่างวันที่ 24 - 25 พฤศจิกายน 2566 ณ โรงแรมบางกอกพาเลส กรุงเทพมหานคร </v>
      </c>
      <c r="C361" s="69" t="str">
        <f>+[1]ระบบการควบคุมฯ!C1096</f>
        <v>ศธ 04002/ว5407 ลว 27 พย 66 โอนครั้งที่ 66</v>
      </c>
      <c r="D361" s="261"/>
      <c r="E361" s="262"/>
      <c r="F361" s="262"/>
      <c r="G361" s="262"/>
      <c r="H361" s="262">
        <f>+D361-E361-F361-G361</f>
        <v>0</v>
      </c>
      <c r="I361" s="63" t="s">
        <v>14</v>
      </c>
    </row>
    <row r="362" spans="1:9" ht="148.80000000000001" hidden="1" customHeight="1" x14ac:dyDescent="0.25">
      <c r="A362" s="260"/>
      <c r="B362" s="69"/>
      <c r="C362" s="69"/>
      <c r="D362" s="261"/>
      <c r="E362" s="262"/>
      <c r="F362" s="262"/>
      <c r="G362" s="262"/>
      <c r="H362" s="262"/>
      <c r="I362" s="63"/>
    </row>
    <row r="363" spans="1:9" ht="74.400000000000006" hidden="1" customHeight="1" x14ac:dyDescent="0.25">
      <c r="A363" s="260"/>
      <c r="B363" s="69"/>
      <c r="C363" s="69"/>
      <c r="D363" s="261"/>
      <c r="E363" s="262">
        <f>+'[2]ประถม มัธยมต้น'!I1544+'[2]ประถม มัธยมต้น'!J1544</f>
        <v>0</v>
      </c>
      <c r="F363" s="262">
        <f>+'[2]ประถม มัธยมต้น'!K1544+'[2]ประถม มัธยมต้น'!L1544</f>
        <v>0</v>
      </c>
      <c r="G363" s="262">
        <f>+'[2]ประถม มัธยมต้น'!M1544+'[2]ประถม มัธยมต้น'!N1544</f>
        <v>0</v>
      </c>
      <c r="H363" s="262">
        <f t="shared" ref="H363:H380" si="107">+D363-E363-F363-G363</f>
        <v>0</v>
      </c>
      <c r="I363" s="68"/>
    </row>
    <row r="364" spans="1:9" ht="18.600000000000001" hidden="1" customHeight="1" x14ac:dyDescent="0.25">
      <c r="A364" s="260"/>
      <c r="B364" s="69"/>
      <c r="C364" s="69"/>
      <c r="D364" s="303">
        <f>+[2]ระบบการควบคุมฯ!D394</f>
        <v>0</v>
      </c>
      <c r="E364" s="303">
        <f>+[2]ระบบการควบคุมฯ!G394+[2]ระบบการควบคุมฯ!H394</f>
        <v>0</v>
      </c>
      <c r="F364" s="303">
        <f>+[2]ระบบการควบคุมฯ!I394+[2]ระบบการควบคุมฯ!J394</f>
        <v>0</v>
      </c>
      <c r="G364" s="303">
        <f>+[2]ระบบการควบคุมฯ!K394+[2]ระบบการควบคุมฯ!L394</f>
        <v>0</v>
      </c>
      <c r="H364" s="262">
        <f t="shared" si="107"/>
        <v>0</v>
      </c>
      <c r="I364" s="65"/>
    </row>
    <row r="365" spans="1:9" ht="130.19999999999999" hidden="1" customHeight="1" x14ac:dyDescent="0.25">
      <c r="A365" s="260"/>
      <c r="B365" s="69"/>
      <c r="C365" s="69"/>
      <c r="D365" s="303">
        <f>+[2]ระบบการควบคุมฯ!F397</f>
        <v>0</v>
      </c>
      <c r="E365" s="303">
        <f>+[2]ระบบการควบคุมฯ!G397+[2]ระบบการควบคุมฯ!H397</f>
        <v>0</v>
      </c>
      <c r="F365" s="303">
        <f>+[2]ระบบการควบคุมฯ!I397+[2]ระบบการควบคุมฯ!J397</f>
        <v>0</v>
      </c>
      <c r="G365" s="303">
        <f>+[2]ระบบการควบคุมฯ!K397+[2]ระบบการควบคุมฯ!L397</f>
        <v>0</v>
      </c>
      <c r="H365" s="262">
        <f t="shared" si="107"/>
        <v>0</v>
      </c>
      <c r="I365" s="65"/>
    </row>
    <row r="366" spans="1:9" ht="18.600000000000001" hidden="1" customHeight="1" x14ac:dyDescent="0.25">
      <c r="A366" s="260"/>
      <c r="B366" s="923"/>
      <c r="C366" s="69"/>
      <c r="D366" s="303">
        <f>+[2]ระบบการควบคุมฯ!F398</f>
        <v>0</v>
      </c>
      <c r="E366" s="303">
        <f>+[2]ระบบการควบคุมฯ!G396+[2]ระบบการควบคุมฯ!H396</f>
        <v>0</v>
      </c>
      <c r="F366" s="303">
        <f>+[2]ระบบการควบคุมฯ!I396+[2]ระบบการควบคุมฯ!J396</f>
        <v>0</v>
      </c>
      <c r="G366" s="303">
        <f>+[2]ระบบการควบคุมฯ!K398+[2]ระบบการควบคุมฯ!L398</f>
        <v>0</v>
      </c>
      <c r="H366" s="262">
        <f t="shared" si="107"/>
        <v>0</v>
      </c>
      <c r="I366" s="65"/>
    </row>
    <row r="367" spans="1:9" ht="55.8" hidden="1" customHeight="1" x14ac:dyDescent="0.25">
      <c r="A367" s="260"/>
      <c r="B367" s="69"/>
      <c r="C367" s="69"/>
      <c r="D367" s="303">
        <f>+[2]ระบบการควบคุมฯ!F399</f>
        <v>0</v>
      </c>
      <c r="E367" s="303">
        <f>+[2]ระบบการควบคุมฯ!G397+[2]ระบบการควบคุมฯ!H397</f>
        <v>0</v>
      </c>
      <c r="F367" s="303">
        <f>+[2]ระบบการควบคุมฯ!I397+[2]ระบบการควบคุมฯ!J397</f>
        <v>0</v>
      </c>
      <c r="G367" s="303">
        <f>+[2]ระบบการควบคุมฯ!K399+[2]ระบบการควบคุมฯ!L399</f>
        <v>0</v>
      </c>
      <c r="H367" s="262">
        <f t="shared" si="107"/>
        <v>0</v>
      </c>
      <c r="I367" s="63"/>
    </row>
    <row r="368" spans="1:9" ht="37.200000000000003" hidden="1" customHeight="1" x14ac:dyDescent="0.25">
      <c r="A368" s="260"/>
      <c r="B368" s="69"/>
      <c r="C368" s="69"/>
      <c r="D368" s="303">
        <f>+[2]ระบบการควบคุมฯ!F400</f>
        <v>0</v>
      </c>
      <c r="E368" s="303">
        <f>+[2]ระบบการควบคุมฯ!G398+[2]ระบบการควบคุมฯ!H398</f>
        <v>0</v>
      </c>
      <c r="F368" s="303">
        <f>+[2]ระบบการควบคุมฯ!I398+[2]ระบบการควบคุมฯ!J398</f>
        <v>0</v>
      </c>
      <c r="G368" s="303">
        <f>+[2]ระบบการควบคุมฯ!K400+[2]ระบบการควบคุมฯ!L400</f>
        <v>0</v>
      </c>
      <c r="H368" s="262">
        <f t="shared" si="107"/>
        <v>0</v>
      </c>
      <c r="I368" s="65"/>
    </row>
    <row r="369" spans="1:9" ht="37.200000000000003" hidden="1" customHeight="1" x14ac:dyDescent="0.25">
      <c r="A369" s="260"/>
      <c r="B369" s="69"/>
      <c r="C369" s="69"/>
      <c r="D369" s="303">
        <f>+[2]ระบบการควบคุมฯ!F401</f>
        <v>0</v>
      </c>
      <c r="E369" s="303">
        <f>+[2]ระบบการควบคุมฯ!G399+[2]ระบบการควบคุมฯ!H399</f>
        <v>0</v>
      </c>
      <c r="F369" s="303">
        <f>+[2]ระบบการควบคุมฯ!I399+[2]ระบบการควบคุมฯ!J399</f>
        <v>0</v>
      </c>
      <c r="G369" s="303">
        <f>+[2]ระบบการควบคุมฯ!K401+[2]ระบบการควบคุมฯ!L401</f>
        <v>0</v>
      </c>
      <c r="H369" s="262">
        <f t="shared" si="107"/>
        <v>0</v>
      </c>
      <c r="I369" s="65"/>
    </row>
    <row r="370" spans="1:9" ht="18.600000000000001" hidden="1" customHeight="1" x14ac:dyDescent="0.25">
      <c r="A370" s="260"/>
      <c r="B370" s="69"/>
      <c r="C370" s="69"/>
      <c r="D370" s="303">
        <f>+[2]ระบบการควบคุมฯ!F402</f>
        <v>0</v>
      </c>
      <c r="E370" s="303">
        <f>+[2]ระบบการควบคุมฯ!G400+[2]ระบบการควบคุมฯ!H400</f>
        <v>0</v>
      </c>
      <c r="F370" s="303">
        <f>+[2]ระบบการควบคุมฯ!I400+[2]ระบบการควบคุมฯ!J400</f>
        <v>0</v>
      </c>
      <c r="G370" s="303">
        <f>+[2]ระบบการควบคุมฯ!K402+[2]ระบบการควบคุมฯ!L402</f>
        <v>0</v>
      </c>
      <c r="H370" s="262">
        <f t="shared" si="107"/>
        <v>0</v>
      </c>
      <c r="I370" s="65"/>
    </row>
    <row r="371" spans="1:9" ht="167.4" hidden="1" customHeight="1" x14ac:dyDescent="0.25">
      <c r="A371" s="260"/>
      <c r="B371" s="69"/>
      <c r="C371" s="69"/>
      <c r="D371" s="303">
        <f>+[2]ระบบการควบคุมฯ!F403</f>
        <v>0</v>
      </c>
      <c r="E371" s="303">
        <f>+[2]ระบบการควบคุมฯ!G401+[2]ระบบการควบคุมฯ!H401</f>
        <v>0</v>
      </c>
      <c r="F371" s="303">
        <f>+[2]ระบบการควบคุมฯ!I401+[2]ระบบการควบคุมฯ!J401</f>
        <v>0</v>
      </c>
      <c r="G371" s="303">
        <f>+[2]ระบบการควบคุมฯ!K403+[2]ระบบการควบคุมฯ!L403</f>
        <v>0</v>
      </c>
      <c r="H371" s="262">
        <f t="shared" si="107"/>
        <v>0</v>
      </c>
      <c r="I371" s="63"/>
    </row>
    <row r="372" spans="1:9" ht="204.6" hidden="1" customHeight="1" x14ac:dyDescent="0.25">
      <c r="A372" s="260"/>
      <c r="B372" s="69"/>
      <c r="C372" s="69"/>
      <c r="D372" s="303">
        <f>+[2]ระบบการควบคุมฯ!F404</f>
        <v>0</v>
      </c>
      <c r="E372" s="303">
        <f>+[2]ระบบการควบคุมฯ!G402+[2]ระบบการควบคุมฯ!H402</f>
        <v>0</v>
      </c>
      <c r="F372" s="303">
        <f>+[2]ระบบการควบคุมฯ!I402+[2]ระบบการควบคุมฯ!J402</f>
        <v>0</v>
      </c>
      <c r="G372" s="303">
        <f>+[2]ระบบการควบคุมฯ!K404+[2]ระบบการควบคุมฯ!L404</f>
        <v>0</v>
      </c>
      <c r="H372" s="262">
        <f t="shared" si="107"/>
        <v>0</v>
      </c>
      <c r="I372" s="63"/>
    </row>
    <row r="373" spans="1:9" ht="111.6" hidden="1" customHeight="1" x14ac:dyDescent="0.25">
      <c r="A373" s="260"/>
      <c r="B373" s="69"/>
      <c r="C373" s="69"/>
      <c r="D373" s="303">
        <f>+[2]ระบบการควบคุมฯ!F405</f>
        <v>0</v>
      </c>
      <c r="E373" s="303">
        <f>+[2]ระบบการควบคุมฯ!G403+[2]ระบบการควบคุมฯ!H403</f>
        <v>0</v>
      </c>
      <c r="F373" s="303">
        <f>+[2]ระบบการควบคุมฯ!I403+[2]ระบบการควบคุมฯ!J403</f>
        <v>0</v>
      </c>
      <c r="G373" s="303">
        <f>+[2]ระบบการควบคุมฯ!K405+[2]ระบบการควบคุมฯ!L405</f>
        <v>0</v>
      </c>
      <c r="H373" s="262">
        <f t="shared" si="107"/>
        <v>0</v>
      </c>
      <c r="I373" s="63"/>
    </row>
    <row r="374" spans="1:9" ht="204.6" hidden="1" customHeight="1" x14ac:dyDescent="0.25">
      <c r="A374" s="260"/>
      <c r="B374" s="69"/>
      <c r="C374" s="69"/>
      <c r="D374" s="303">
        <f>+[2]ระบบการควบคุมฯ!F406</f>
        <v>0</v>
      </c>
      <c r="E374" s="303">
        <f>+[2]ระบบการควบคุมฯ!G404+[2]ระบบการควบคุมฯ!H404</f>
        <v>0</v>
      </c>
      <c r="F374" s="303">
        <f>+[2]ระบบการควบคุมฯ!I404+[2]ระบบการควบคุมฯ!J404</f>
        <v>0</v>
      </c>
      <c r="G374" s="303">
        <f>+[2]ระบบการควบคุมฯ!K406+[2]ระบบการควบคุมฯ!L406</f>
        <v>0</v>
      </c>
      <c r="H374" s="262">
        <f t="shared" si="107"/>
        <v>0</v>
      </c>
      <c r="I374" s="63"/>
    </row>
    <row r="375" spans="1:9" ht="21" hidden="1" customHeight="1" x14ac:dyDescent="0.25">
      <c r="A375" s="260"/>
      <c r="B375" s="69"/>
      <c r="C375" s="69"/>
      <c r="D375" s="303">
        <f>+[2]ระบบการควบคุมฯ!F407</f>
        <v>0</v>
      </c>
      <c r="E375" s="303">
        <f>+[2]ระบบการควบคุมฯ!G405+[2]ระบบการควบคุมฯ!H405</f>
        <v>0</v>
      </c>
      <c r="F375" s="303">
        <f>+[2]ระบบการควบคุมฯ!I405+[2]ระบบการควบคุมฯ!J405</f>
        <v>0</v>
      </c>
      <c r="G375" s="303">
        <f>+[2]ระบบการควบคุมฯ!K407+[2]ระบบการควบคุมฯ!L407</f>
        <v>0</v>
      </c>
      <c r="H375" s="262">
        <f t="shared" si="107"/>
        <v>0</v>
      </c>
      <c r="I375" s="63"/>
    </row>
    <row r="376" spans="1:9" ht="74.400000000000006" hidden="1" customHeight="1" x14ac:dyDescent="0.25">
      <c r="A376" s="260"/>
      <c r="B376" s="69"/>
      <c r="C376" s="69"/>
      <c r="D376" s="303">
        <f>+[2]ระบบการควบคุมฯ!F408</f>
        <v>0</v>
      </c>
      <c r="E376" s="303">
        <f>+[2]ระบบการควบคุมฯ!G399+[2]ระบบการควบคุมฯ!H399</f>
        <v>0</v>
      </c>
      <c r="F376" s="303">
        <f>+[2]ระบบการควบคุมฯ!I399+[2]ระบบการควบคุมฯ!J399</f>
        <v>0</v>
      </c>
      <c r="G376" s="303">
        <f>+[2]ระบบการควบคุมฯ!K408+[2]ระบบการควบคุมฯ!L408</f>
        <v>0</v>
      </c>
      <c r="H376" s="262">
        <f t="shared" si="107"/>
        <v>0</v>
      </c>
      <c r="I376" s="63"/>
    </row>
    <row r="377" spans="1:9" ht="18.600000000000001" hidden="1" customHeight="1" x14ac:dyDescent="0.25">
      <c r="A377" s="260"/>
      <c r="B377" s="69"/>
      <c r="C377" s="69"/>
      <c r="D377" s="303">
        <f>+[2]ระบบการควบคุมฯ!F409</f>
        <v>0</v>
      </c>
      <c r="E377" s="303">
        <f>+[2]ระบบการควบคุมฯ!G400+[2]ระบบการควบคุมฯ!H400</f>
        <v>0</v>
      </c>
      <c r="F377" s="303">
        <f>+[2]ระบบการควบคุมฯ!I400+[2]ระบบการควบคุมฯ!J400</f>
        <v>0</v>
      </c>
      <c r="G377" s="303">
        <f>+[2]ระบบการควบคุมฯ!K409+[2]ระบบการควบคุมฯ!L409</f>
        <v>0</v>
      </c>
      <c r="H377" s="262">
        <f t="shared" si="107"/>
        <v>0</v>
      </c>
      <c r="I377" s="63"/>
    </row>
    <row r="378" spans="1:9" ht="55.8" hidden="1" customHeight="1" x14ac:dyDescent="0.25">
      <c r="A378" s="260"/>
      <c r="B378" s="47"/>
      <c r="C378" s="69"/>
      <c r="D378" s="303">
        <f>+[2]ระบบการควบคุมฯ!F410</f>
        <v>0</v>
      </c>
      <c r="E378" s="303">
        <f>+[2]ระบบการควบคุมฯ!G401+[2]ระบบการควบคุมฯ!H401</f>
        <v>0</v>
      </c>
      <c r="F378" s="303">
        <f>+[2]ระบบการควบคุมฯ!I401+[2]ระบบการควบคุมฯ!J401</f>
        <v>0</v>
      </c>
      <c r="G378" s="303">
        <f>+[2]ระบบการควบคุมฯ!K410+[2]ระบบการควบคุมฯ!L410</f>
        <v>0</v>
      </c>
      <c r="H378" s="262">
        <f t="shared" si="107"/>
        <v>0</v>
      </c>
      <c r="I378" s="63"/>
    </row>
    <row r="379" spans="1:9" ht="18.600000000000001" hidden="1" customHeight="1" x14ac:dyDescent="0.25">
      <c r="A379" s="260"/>
      <c r="B379" s="47"/>
      <c r="C379" s="69"/>
      <c r="D379" s="303">
        <f>+[2]ระบบการควบคุมฯ!F411</f>
        <v>0</v>
      </c>
      <c r="E379" s="303">
        <f>+[2]ระบบการควบคุมฯ!G402+[2]ระบบการควบคุมฯ!H402</f>
        <v>0</v>
      </c>
      <c r="F379" s="303">
        <f>+[2]ระบบการควบคุมฯ!I402+[2]ระบบการควบคุมฯ!J402</f>
        <v>0</v>
      </c>
      <c r="G379" s="303">
        <f>+[2]ระบบการควบคุมฯ!K411+[2]ระบบการควบคุมฯ!L411</f>
        <v>0</v>
      </c>
      <c r="H379" s="262">
        <f t="shared" si="107"/>
        <v>0</v>
      </c>
      <c r="I379" s="63"/>
    </row>
    <row r="380" spans="1:9" ht="74.400000000000006" hidden="1" customHeight="1" x14ac:dyDescent="0.25">
      <c r="A380" s="260"/>
      <c r="B380" s="47"/>
      <c r="C380" s="69"/>
      <c r="D380" s="303">
        <f>+[2]ระบบการควบคุมฯ!F412</f>
        <v>0</v>
      </c>
      <c r="E380" s="303">
        <f>+[2]ระบบการควบคุมฯ!G403+[2]ระบบการควบคุมฯ!H403</f>
        <v>0</v>
      </c>
      <c r="F380" s="303">
        <f>+[2]ระบบการควบคุมฯ!I403+[2]ระบบการควบคุมฯ!J403</f>
        <v>0</v>
      </c>
      <c r="G380" s="303">
        <f>+[2]ระบบการควบคุมฯ!K412+[2]ระบบการควบคุมฯ!L412</f>
        <v>0</v>
      </c>
      <c r="H380" s="262">
        <f t="shared" si="107"/>
        <v>0</v>
      </c>
      <c r="I380" s="63"/>
    </row>
    <row r="381" spans="1:9" ht="18.600000000000001" hidden="1" customHeight="1" x14ac:dyDescent="0.25">
      <c r="A381" s="268" t="str">
        <f>+[1]ระบบการควบคุมฯ!A1099</f>
        <v>2.1.4</v>
      </c>
      <c r="B381" s="74" t="str">
        <f>+[1]ระบบการควบคุมฯ!B1099</f>
        <v>กิจกรรมรองพัฒนาหลักสูตรและกระบวนการเรียนรู้ที่หลากหลายให้เอื้อต่อการเรียนรู้ตลอดชีวิต</v>
      </c>
      <c r="C381" s="74"/>
      <c r="D381" s="258">
        <f>+D382</f>
        <v>0</v>
      </c>
      <c r="E381" s="280">
        <f>+E382</f>
        <v>0</v>
      </c>
      <c r="F381" s="280">
        <f>+F382</f>
        <v>0</v>
      </c>
      <c r="G381" s="280">
        <f>+G382</f>
        <v>0</v>
      </c>
      <c r="H381" s="280">
        <f>+H382</f>
        <v>0</v>
      </c>
      <c r="I381" s="61"/>
    </row>
    <row r="382" spans="1:9" ht="18.600000000000001" hidden="1" customHeight="1" x14ac:dyDescent="0.25">
      <c r="A382" s="300">
        <f>+[1]ระบบการควบคุมฯ!A1100</f>
        <v>0</v>
      </c>
      <c r="B382" s="244" t="str">
        <f>+[1]ระบบการควบคุมฯ!B1100</f>
        <v xml:space="preserve"> งบดำเนินงาน 67112xx </v>
      </c>
      <c r="C382" s="76"/>
      <c r="D382" s="264">
        <f>SUM(D383:D385)</f>
        <v>0</v>
      </c>
      <c r="E382" s="264">
        <f>SUM(E383:E385)</f>
        <v>0</v>
      </c>
      <c r="F382" s="264">
        <f>SUM(F383:F385)</f>
        <v>0</v>
      </c>
      <c r="G382" s="264">
        <f>SUM(G383:G385)</f>
        <v>0</v>
      </c>
      <c r="H382" s="264">
        <f>SUM(H383:H385)</f>
        <v>0</v>
      </c>
      <c r="I382" s="60"/>
    </row>
    <row r="383" spans="1:9" ht="18.600000000000001" hidden="1" customHeight="1" x14ac:dyDescent="0.25">
      <c r="A383" s="304" t="str">
        <f>+[1]ระบบการควบคุมฯ!A1101</f>
        <v>2.1.4.1</v>
      </c>
      <c r="B383" s="47" t="str">
        <f>+[1]ระบบการควบคุมฯ!B1101</f>
        <v xml:space="preserve">ค่าใช้จ่ายในการจัดการแข่งขันงานศิลปหัตถกรรมนักเรียน ครั้งที่ 71 ปีการศึกษา 2566 </v>
      </c>
      <c r="C383" s="47" t="str">
        <f>+[1]ระบบการควบคุมฯ!C1101</f>
        <v>ที่ ศธ 04002/ว    /9 กพ 67  ครั้งที่ 165</v>
      </c>
      <c r="D383" s="1112"/>
      <c r="E383" s="262"/>
      <c r="F383" s="261"/>
      <c r="G383" s="262"/>
      <c r="H383" s="261">
        <f>+D383-E383-F383-G383</f>
        <v>0</v>
      </c>
      <c r="I383" s="63" t="s">
        <v>12</v>
      </c>
    </row>
    <row r="384" spans="1:9" ht="18.600000000000001" hidden="1" customHeight="1" x14ac:dyDescent="0.25">
      <c r="A384" s="304" t="str">
        <f>+[1]ระบบการควบคุมฯ!A1102</f>
        <v>2.1.4.2</v>
      </c>
      <c r="B384" s="47" t="str">
        <f>+[1]ระบบการควบคุมฯ!B1102</f>
        <v xml:space="preserve">ค่าใช้จ่ายในการดำนินงานการส่งเสริมการจัดการเรียนรู้เพศวิถีศึกษาในลักษณะการจัดการเรียนรู้แบบ Active Leaning </v>
      </c>
      <c r="C384" s="47" t="str">
        <f>+[1]ระบบการควบคุมฯ!C1102</f>
        <v>ศธ04002/ว2276 ลว. 7 มิย 67 โอนครั้งที่ 102</v>
      </c>
      <c r="D384" s="1112"/>
      <c r="E384" s="262"/>
      <c r="F384" s="261"/>
      <c r="G384" s="262"/>
      <c r="H384" s="261">
        <f>+D384-E384-F384-G384</f>
        <v>0</v>
      </c>
      <c r="I384" s="63" t="s">
        <v>66</v>
      </c>
    </row>
    <row r="385" spans="1:9" ht="18.600000000000001" hidden="1" customHeight="1" x14ac:dyDescent="0.25">
      <c r="A385" s="304" t="str">
        <f>+[1]ระบบการควบคุมฯ!A1103</f>
        <v>2.1.4.3</v>
      </c>
      <c r="B385" s="47" t="str">
        <f>+[1]ระบบการควบคุมฯ!B1103</f>
        <v xml:space="preserve">ค่าใช้จ่ายในการเดินทางเข้าร่วมการประชุมเชิงปฏิบัติการจัดทำเป้าหมายความสามารถ ด้านการอ่าน การเขียน การคิดเลข และการแก้ปัญหา (Basic Literacy) ของนักเรียนระดับประถมศึกษาตอนต้น ระหว่างวันที่ 7 - 10 สิงหาคม 2567 โรงแรมรอแยล เบญจา กรุงเทพมหานคร </v>
      </c>
      <c r="C385" s="47" t="str">
        <f>+[1]ระบบการควบคุมฯ!C1103</f>
        <v>ศธ04002/ว3560 ลว. 15 สค 67 โอนครั้งที่ 323</v>
      </c>
      <c r="D385" s="261"/>
      <c r="E385" s="261"/>
      <c r="F385" s="261"/>
      <c r="G385" s="261"/>
      <c r="H385" s="261">
        <f>+D385-E385-F385-G385</f>
        <v>0</v>
      </c>
      <c r="I385" s="63" t="s">
        <v>66</v>
      </c>
    </row>
    <row r="386" spans="1:9" ht="37.200000000000003" hidden="1" customHeight="1" x14ac:dyDescent="0.25">
      <c r="A386" s="268">
        <f>+[1]ระบบการควบคุมฯ!A1110</f>
        <v>1.6</v>
      </c>
      <c r="B386" s="306" t="str">
        <f>+[1]ระบบการควบคุมฯ!B1110</f>
        <v xml:space="preserve">กิจกรรมการจัดการศึกษามัธยมศึกษาตอนต้นสำหรับโรงเรียนปกติ  </v>
      </c>
      <c r="C386" s="71" t="str">
        <f>+[1]ระบบการควบคุมฯ!C1110</f>
        <v>20004 69 0516500000</v>
      </c>
      <c r="D386" s="258">
        <f>+D387</f>
        <v>0</v>
      </c>
      <c r="E386" s="280">
        <f>+E387</f>
        <v>0</v>
      </c>
      <c r="F386" s="280">
        <f>+F387</f>
        <v>0</v>
      </c>
      <c r="G386" s="280">
        <f>+G387</f>
        <v>0</v>
      </c>
      <c r="H386" s="280">
        <f>+H387</f>
        <v>0</v>
      </c>
      <c r="I386" s="61"/>
    </row>
    <row r="387" spans="1:9" ht="18.600000000000001" hidden="1" x14ac:dyDescent="0.25">
      <c r="A387" s="300" t="str">
        <f>+[1]ระบบการควบคุมฯ!A1134</f>
        <v>1.6.1</v>
      </c>
      <c r="B387" s="307" t="str">
        <f>+[1]ระบบการควบคุมฯ!B1134</f>
        <v xml:space="preserve"> งบดำเนินงาน 69112xx</v>
      </c>
      <c r="C387" s="270" t="str">
        <f>+[1]ระบบการควบคุมฯ!C1134</f>
        <v>20004 3720 1000 2000000</v>
      </c>
      <c r="D387" s="264"/>
      <c r="E387" s="264"/>
      <c r="F387" s="264"/>
      <c r="G387" s="264"/>
      <c r="H387" s="264"/>
      <c r="I387" s="60"/>
    </row>
    <row r="388" spans="1:9" ht="18.600000000000001" hidden="1" customHeight="1" x14ac:dyDescent="0.25">
      <c r="A388" s="1114" t="str">
        <f>+[1]ระบบการควบคุมฯ!A1133</f>
        <v>1.6.1</v>
      </c>
      <c r="B388" s="987" t="str">
        <f>+[1]ระบบการควบคุมฯ!B1133</f>
        <v xml:space="preserve">กิจกรรมรองการวิจัยเพื่อพัฒนานวัตกรรมการจัดการศึกษา </v>
      </c>
      <c r="C388" s="74" t="str">
        <f>+[1]ระบบการควบคุมฯ!C1133</f>
        <v>20004 68 05165 52018</v>
      </c>
      <c r="D388" s="258">
        <f>+[1]ระบบการควบคุมฯ!F1133</f>
        <v>0</v>
      </c>
      <c r="E388" s="258">
        <f>+[1]ระบบการควบคุมฯ!G1133+[1]ระบบการควบคุมฯ!H1133</f>
        <v>0</v>
      </c>
      <c r="F388" s="258">
        <f>+[1]ระบบการควบคุมฯ!I1134+[1]ระบบการควบคุมฯ!J1134</f>
        <v>0</v>
      </c>
      <c r="G388" s="258">
        <f>+[1]ระบบการควบคุมฯ!K1133+[1]ระบบการควบคุมฯ!L1133</f>
        <v>0</v>
      </c>
      <c r="H388" s="258">
        <f>+D388-E388-F388-G388</f>
        <v>0</v>
      </c>
      <c r="I388" s="988" t="s">
        <v>66</v>
      </c>
    </row>
    <row r="389" spans="1:9" ht="74.400000000000006" hidden="1" customHeight="1" x14ac:dyDescent="0.25">
      <c r="A389" s="300" t="str">
        <f>+[1]ระบบการควบคุมฯ!A1136</f>
        <v>1.6.1.1</v>
      </c>
      <c r="B389" s="307" t="str">
        <f>+[1]ระบบการควบคุมฯ!B1134</f>
        <v xml:space="preserve"> งบดำเนินงาน 69112xx</v>
      </c>
      <c r="C389" s="270" t="str">
        <f>+[1]ระบบการควบคุมฯ!C1134</f>
        <v>20004 3720 1000 2000000</v>
      </c>
      <c r="D389" s="264">
        <f>SUM(D390:D391)</f>
        <v>0</v>
      </c>
      <c r="E389" s="264">
        <f t="shared" ref="E389:H389" si="108">SUM(E390:E391)</f>
        <v>0</v>
      </c>
      <c r="F389" s="264">
        <f t="shared" si="108"/>
        <v>0</v>
      </c>
      <c r="G389" s="264">
        <f t="shared" si="108"/>
        <v>0</v>
      </c>
      <c r="H389" s="264">
        <f t="shared" si="108"/>
        <v>0</v>
      </c>
      <c r="I389" s="60"/>
    </row>
    <row r="390" spans="1:9" ht="18.600000000000001" hidden="1" customHeight="1" x14ac:dyDescent="0.25">
      <c r="A390" s="304" t="str">
        <f>+[1]ระบบการควบคุมฯ!A1135</f>
        <v>1.6.1.1</v>
      </c>
      <c r="B390" s="47" t="str">
        <f>+[1]ระบบการควบคุมฯ!B1135</f>
        <v xml:space="preserve">ค่าใช้จ่ายในการเดินทางเข้าร่วมการประชุมเชิงปฏิบัติการพัฒนาและประเมินคุณภาพนวัตกรรมระบบการเรียนรู้ที่ปรับตัวได้ (Adaptive Learning System) ระหว่างวันที่ 3 – 5 สิงหาคม 2568 ณ โรงแรมปริ๊นส์ตั้น พาร์ค สวีท  กรุงเทพมหานคร </v>
      </c>
      <c r="C390" s="47" t="str">
        <f>+[1]ระบบการควบคุมฯ!C1135</f>
        <v>ที่ ศธ04002/ว41392 ลว 31 ก.ค.68 ครั้งที่ 766</v>
      </c>
      <c r="D390" s="1112">
        <f>+[1]ระบบการควบคุมฯ!F1135</f>
        <v>0</v>
      </c>
      <c r="E390" s="261">
        <f>+[1]ระบบการควบคุมฯ!G1135+[1]ระบบการควบคุมฯ!H1135</f>
        <v>0</v>
      </c>
      <c r="F390" s="261">
        <f>+[1]ระบบการควบคุมฯ!I1139+[1]ระบบการควบคุมฯ!J1139</f>
        <v>0</v>
      </c>
      <c r="G390" s="261">
        <f>+[1]ระบบการควบคุมฯ!K1135+[1]ระบบการควบคุมฯ!L1135</f>
        <v>0</v>
      </c>
      <c r="H390" s="261">
        <f>+D390-E390-F390-G390</f>
        <v>0</v>
      </c>
      <c r="I390" s="63" t="s">
        <v>245</v>
      </c>
    </row>
    <row r="391" spans="1:9" ht="111.6" hidden="1" customHeight="1" x14ac:dyDescent="0.25">
      <c r="A391" s="304" t="str">
        <f>+[1]ระบบการควบคุมฯ!A1136</f>
        <v>1.6.1.1</v>
      </c>
      <c r="B391" s="47" t="str">
        <f>+[1]ระบบการควบคุมฯ!B1136</f>
        <v xml:space="preserve">ค่าใช้จ่ายในการเดินทางเข้าร่วมการประชุมเชิงปฏิบัติการรวบรวมข้อมูลและวิเคราะห์ผลการวิจัยภายใต้โครงการพัฒนานวัตกรรมเพื่อสร้างเครือข่ายความร่วมมือสำหรับเยาวชนไทยในระดับสากล ประจำปีงบประมาณ พ.ศ. 2568 ระหว่าง     วันที่ 19 – 23 กรกฎาคม 2568 ณ โรงแรมปริ๊นส์ตั้น พาร์ค สวีท กรุงเทพมหานคร </v>
      </c>
      <c r="C391" s="47" t="str">
        <f>+[1]ระบบการควบคุมฯ!C1136</f>
        <v>ที่ ศธ04002/ว41551 ลว 30 ก.ค.68 ครั้งที่ 769</v>
      </c>
      <c r="D391" s="1112">
        <f>+[1]ระบบการควบคุมฯ!F1136</f>
        <v>0</v>
      </c>
      <c r="E391" s="261">
        <f>+[1]ระบบการควบคุมฯ!G1136+[1]ระบบการควบคุมฯ!H1136</f>
        <v>0</v>
      </c>
      <c r="F391" s="261">
        <f>+[1]ระบบการควบคุมฯ!I1140+[1]ระบบการควบคุมฯ!J1140</f>
        <v>0</v>
      </c>
      <c r="G391" s="261">
        <f>+[1]ระบบการควบคุมฯ!K1136+[1]ระบบการควบคุมฯ!L1136</f>
        <v>0</v>
      </c>
      <c r="H391" s="261">
        <f>+D391-E391-F391-G391</f>
        <v>0</v>
      </c>
      <c r="I391" s="63" t="s">
        <v>48</v>
      </c>
    </row>
    <row r="392" spans="1:9" ht="93" hidden="1" customHeight="1" x14ac:dyDescent="0.25">
      <c r="A392" s="268" t="str">
        <f>+[1]ระบบการควบคุมฯ!A1140</f>
        <v>1.6.2</v>
      </c>
      <c r="B392" s="306" t="str">
        <f>+[1]ระบบการควบคุมฯ!B1140</f>
        <v>กิจกรรมรองสนับสนุนเสริมสร้างความเข้มแข็งในการพัฒนาครูอย่างมีประสิทธิภาพ</v>
      </c>
      <c r="C392" s="71" t="str">
        <f>+[1]ระบบการควบคุมฯ!C1140</f>
        <v>20004 68 05165 51999</v>
      </c>
      <c r="D392" s="258">
        <f>+D393</f>
        <v>0</v>
      </c>
      <c r="E392" s="280">
        <f>+E393</f>
        <v>0</v>
      </c>
      <c r="F392" s="280">
        <f>+F393</f>
        <v>0</v>
      </c>
      <c r="G392" s="280">
        <f>+G393</f>
        <v>0</v>
      </c>
      <c r="H392" s="280">
        <f>+H393</f>
        <v>0</v>
      </c>
      <c r="I392" s="61"/>
    </row>
    <row r="393" spans="1:9" ht="93" hidden="1" customHeight="1" x14ac:dyDescent="0.25">
      <c r="A393" s="300">
        <f>+[1]ระบบการควบคุมฯ!A1141</f>
        <v>0</v>
      </c>
      <c r="B393" s="307" t="str">
        <f>+[1]ระบบการควบคุมฯ!B1141</f>
        <v xml:space="preserve"> งบดำเนินงาน 68112xx </v>
      </c>
      <c r="C393" s="270" t="str">
        <f>+[1]ระบบการควบคุมฯ!C1141</f>
        <v>20004 3720 1000 2000000</v>
      </c>
      <c r="D393" s="264">
        <f>SUM(D394:D400)</f>
        <v>0</v>
      </c>
      <c r="E393" s="264">
        <f t="shared" ref="E393:H393" si="109">SUM(E394:E400)</f>
        <v>0</v>
      </c>
      <c r="F393" s="264">
        <f t="shared" si="109"/>
        <v>0</v>
      </c>
      <c r="G393" s="264">
        <f t="shared" si="109"/>
        <v>0</v>
      </c>
      <c r="H393" s="264">
        <f t="shared" si="109"/>
        <v>0</v>
      </c>
      <c r="I393" s="60"/>
    </row>
    <row r="394" spans="1:9" ht="55.8" hidden="1" customHeight="1" x14ac:dyDescent="0.25">
      <c r="A394" s="304" t="str">
        <f>+[1]ระบบการควบคุมฯ!A1142</f>
        <v>1.6.1.1</v>
      </c>
      <c r="B394" s="47" t="str">
        <f>+[1]ระบบการควบคุมฯ!B1142</f>
        <v xml:space="preserve">ค่าใช้จ่ายในการดำเนินการตรวจรับ – จ่ายเครื่องราชอิสริยาภรณ์ชั้นต่ำกว่าสายสะพายและเหรียญจักรพรรดิมาลา ประจำปี 2565 – 2567 ระหว่างวันที่ 2 - 10 ตุลาคม 2567 </v>
      </c>
      <c r="C394" s="47" t="str">
        <f>+[1]ระบบการควบคุมฯ!C1142</f>
        <v>ศธ04002/5373 ลว. 1 พ.ย. 67 โอนครั้งที่ 36</v>
      </c>
      <c r="D394" s="1112">
        <f>+[1]ระบบการควบคุมฯ!D1142</f>
        <v>0</v>
      </c>
      <c r="E394" s="261">
        <f>+[1]ระบบการควบคุมฯ!G1142+[1]ระบบการควบคุมฯ!H1142</f>
        <v>0</v>
      </c>
      <c r="F394" s="261">
        <f>+[1]ระบบการควบคุมฯ!I1142+[1]ระบบการควบคุมฯ!J1142</f>
        <v>0</v>
      </c>
      <c r="G394" s="261">
        <f>+[1]ระบบการควบคุมฯ!K1142+[1]ระบบการควบคุมฯ!L1142</f>
        <v>0</v>
      </c>
      <c r="H394" s="261">
        <f>+D394-E394-F394-G394</f>
        <v>0</v>
      </c>
      <c r="I394" s="63" t="s">
        <v>17</v>
      </c>
    </row>
    <row r="395" spans="1:9" ht="74.400000000000006" hidden="1" customHeight="1" x14ac:dyDescent="0.25">
      <c r="A395" s="304" t="str">
        <f>+[1]ระบบการควบคุมฯ!A1143</f>
        <v>1.6.1.2</v>
      </c>
      <c r="B395" s="47" t="str">
        <f>+[1]ระบบการควบคุมฯ!B1143</f>
        <v xml:space="preserve">ค่าใช้จ่ายในการเดินทางไปราชการของผู้เข้าร่วมประชุมเชิงปฏิบัติการเสริมสร้างสมรรถนะการนิเทศการศึกษา ตามนโยบายเรียนดี มีความสุข  ระหว่างวันที่ 26 – 23 ธันวาคม 2567 ณ โรงแรมบียอนด์ สวีท เขตบางพลัด กรุงเทพมหานคร </v>
      </c>
      <c r="C395" s="47" t="str">
        <f>+[1]ระบบการควบคุมฯ!C1143</f>
        <v>ศธ 04002/ว114  ลว 10 ม.ค. 68 ครั้งที่ 182</v>
      </c>
      <c r="D395" s="1112">
        <f>+[1]ระบบการควบคุมฯ!D1143</f>
        <v>0</v>
      </c>
      <c r="E395" s="261">
        <f>+[1]ระบบการควบคุมฯ!G1143+[1]ระบบการควบคุมฯ!H1143</f>
        <v>0</v>
      </c>
      <c r="F395" s="261">
        <f>+[1]ระบบการควบคุมฯ!I1143+[1]ระบบการควบคุมฯ!J1143</f>
        <v>0</v>
      </c>
      <c r="G395" s="261">
        <f>+[1]ระบบการควบคุมฯ!K1143+[1]ระบบการควบคุมฯ!L1143</f>
        <v>0</v>
      </c>
      <c r="H395" s="261">
        <f>+D395-E395-F395-G395</f>
        <v>0</v>
      </c>
      <c r="I395" s="63" t="s">
        <v>224</v>
      </c>
    </row>
    <row r="396" spans="1:9" ht="18.600000000000001" hidden="1" customHeight="1" x14ac:dyDescent="0.25">
      <c r="A396" s="304" t="str">
        <f>+[1]ระบบการควบคุมฯ!A1144</f>
        <v>1.6.1.3</v>
      </c>
      <c r="B396" s="47" t="str">
        <f>+[1]ระบบการควบคุมฯ!B1144</f>
        <v>เพื่อสนับสนุนการคัดเลือกบุคคลเพื่อบรรจุและแต่งตั้งให้ดำรงตำแหน่งศึกษานิเทศก์ สังกัดสำนักงานคณะกรรมการการศึกษาขั้นพื้นฐาน ครั้งที่ 2 ปี พ.ศ. 2567</v>
      </c>
      <c r="C396" s="47" t="str">
        <f>+[1]ระบบการควบคุมฯ!C1144</f>
        <v>ศธ04002/ว152 ลว 14 ม.ค. 68 โอนครั้งที่ 189</v>
      </c>
      <c r="D396" s="1112">
        <f>+[1]ระบบการควบคุมฯ!D1144</f>
        <v>0</v>
      </c>
      <c r="E396" s="261">
        <f>+[1]ระบบการควบคุมฯ!G1144+[1]ระบบการควบคุมฯ!H1144</f>
        <v>0</v>
      </c>
      <c r="F396" s="261">
        <f>+[1]ระบบการควบคุมฯ!I1144+[1]ระบบการควบคุมฯ!J1144</f>
        <v>0</v>
      </c>
      <c r="G396" s="261">
        <f>+[1]ระบบการควบคุมฯ!K1144+[1]ระบบการควบคุมฯ!L1144</f>
        <v>0</v>
      </c>
      <c r="H396" s="261">
        <f>+D396-E396-F396-G396</f>
        <v>0</v>
      </c>
      <c r="I396" s="972" t="s">
        <v>225</v>
      </c>
    </row>
    <row r="397" spans="1:9" ht="260.39999999999998" hidden="1" customHeight="1" x14ac:dyDescent="0.25">
      <c r="A397" s="304" t="str">
        <f>+[1]ระบบการควบคุมฯ!A1145</f>
        <v>1.6.1.4</v>
      </c>
      <c r="B397" s="47" t="str">
        <f>+[1]ระบบการควบคุมฯ!B1145</f>
        <v>ค่าใช้จ่ายในการเดินทางเข้าร่วมประชุมเชิงปฏิบัติการพัฒนาสมรรถนะผู้อำนวยการกลุ่มนิเทศ ติดตามและประเมินผลการจัดการศึกษา เพื่อนิเทศการศึกษาที่มีคุณภาพและยั่งยืน ระหว่างวันที่ 11-13 กุมภาพันธ์ 2568 ณ โรงแรมริเวอร์ไซด์ กรุงเทพมหานคร</v>
      </c>
      <c r="C397" s="47" t="str">
        <f>+[1]ระบบการควบคุมฯ!C1145</f>
        <v>ศธ04002/ว831 ลว 28 กพ 68 โอนครั้งที่ 298</v>
      </c>
      <c r="D397" s="1112">
        <f>+[1]ระบบการควบคุมฯ!D1145</f>
        <v>0</v>
      </c>
      <c r="E397" s="261">
        <f>+[1]ระบบการควบคุมฯ!G1145+[1]ระบบการควบคุมฯ!H1145</f>
        <v>0</v>
      </c>
      <c r="F397" s="261">
        <f>+[1]ระบบการควบคุมฯ!I1145+[1]ระบบการควบคุมฯ!J1145</f>
        <v>0</v>
      </c>
      <c r="G397" s="261">
        <f>+[1]ระบบการควบคุมฯ!K1145+[1]ระบบการควบคุมฯ!L1145</f>
        <v>0</v>
      </c>
      <c r="H397" s="261">
        <f>+D397-E397-G397</f>
        <v>0</v>
      </c>
      <c r="I397" s="72" t="s">
        <v>48</v>
      </c>
    </row>
    <row r="398" spans="1:9" ht="316.2" hidden="1" customHeight="1" x14ac:dyDescent="0.25">
      <c r="A398" s="304" t="str">
        <f>+[1]ระบบการควบคุมฯ!A1146</f>
        <v>1.6.1.5</v>
      </c>
      <c r="B398" s="47" t="str">
        <f>+[1]ระบบการควบคุมฯ!B1146</f>
        <v xml:space="preserve">ค่าใช้จ่ายสำหรับดำเนินงานโครงการเสริมสร้างสมรรถนะองค์ความรู้ด้านกฎหมายเพื่อพัฒนาบุคลากร ในกิจกรรมที่ 2 ค่าสมนาคุณคณะกรรมการสอบสวนวินัยข้าราชการ </v>
      </c>
      <c r="C398" s="47" t="str">
        <f>+[1]ระบบการควบคุมฯ!C1146</f>
        <v>ศธ04002/ว2152 ลว 22 พ.ค. 68 โอนครั้งที่ 507</v>
      </c>
      <c r="D398" s="1112">
        <f>+[1]ระบบการควบคุมฯ!D1146</f>
        <v>0</v>
      </c>
      <c r="E398" s="261">
        <f>+[1]ระบบการควบคุมฯ!G1146+[1]ระบบการควบคุมฯ!H1146</f>
        <v>0</v>
      </c>
      <c r="F398" s="261">
        <f>+[1]ระบบการควบคุมฯ!I1146+[1]ระบบการควบคุมฯ!J1146</f>
        <v>0</v>
      </c>
      <c r="G398" s="261">
        <f>+[1]ระบบการควบคุมฯ!K1146+[1]ระบบการควบคุมฯ!L1146</f>
        <v>0</v>
      </c>
      <c r="H398" s="261">
        <f>+D398-E398-G398</f>
        <v>0</v>
      </c>
      <c r="I398" s="72" t="s">
        <v>231</v>
      </c>
    </row>
    <row r="399" spans="1:9" ht="55.8" customHeight="1" x14ac:dyDescent="0.25">
      <c r="A399" s="304" t="str">
        <f>+[1]ระบบการควบคุมฯ!A1147</f>
        <v>1.6.1.6</v>
      </c>
      <c r="B399" s="47" t="str">
        <f>+[1]ระบบการควบคุมฯ!B1147</f>
        <v xml:space="preserve">สนับสนุนการคัดเลือกบุคคลเพื่อบรรจุและแต่งตั้งเข้ารับราชการเป็นข้าราชการครูและบุคลากรทางการศึกษา ตำแหน่งครูผู้ช่วย กรณีที่มีความจำเป็นหรือมีเหตุพิเศษ สังกัดสำนักงานคณะกรรมการการศึกษาขั้นพื้นฐาน ปี พ.ศ. 2568 </v>
      </c>
      <c r="C399" s="47" t="str">
        <f>+[1]ระบบการควบคุมฯ!C1147</f>
        <v>ศธ 04002/ว2492 ลว 9 มิ.ย. 68 โอนครั้งที่ 565</v>
      </c>
      <c r="D399" s="1112">
        <f>+[1]ระบบการควบคุมฯ!D1147</f>
        <v>0</v>
      </c>
      <c r="E399" s="261">
        <f>+[1]ระบบการควบคุมฯ!G1147+[1]ระบบการควบคุมฯ!H1147</f>
        <v>0</v>
      </c>
      <c r="F399" s="261">
        <f>+[1]ระบบการควบคุมฯ!I1147+[1]ระบบการควบคุมฯ!J1147</f>
        <v>0</v>
      </c>
      <c r="G399" s="261">
        <f>+[1]ระบบการควบคุมฯ!K1147+[1]ระบบการควบคุมฯ!L1147</f>
        <v>0</v>
      </c>
      <c r="H399" s="261">
        <f>+D399-E399-G399</f>
        <v>0</v>
      </c>
      <c r="I399" s="973" t="s">
        <v>17</v>
      </c>
    </row>
    <row r="400" spans="1:9" ht="18.600000000000001" customHeight="1" x14ac:dyDescent="0.25">
      <c r="A400" s="304" t="str">
        <f>+[1]ระบบการควบคุมฯ!A1148</f>
        <v>1.6.1.7</v>
      </c>
      <c r="B400" s="47" t="str">
        <f>+[1]ระบบการควบคุมฯ!B1148</f>
        <v xml:space="preserve">ค่าใช้จ่ายในการคัดเลือกบุคคลเพื่อบรรจุและแต่งตั้งให้ดำรงตำแหน่งรองผู้อำนวยการสถานศึกษาและผู้อำนวยการสถานศึกษา สังกัดสำนักงานคณะกรรมการการศึกษาขั้นพื้นฐาน ปี พ.ศ. 2568 </v>
      </c>
      <c r="C400" s="47" t="str">
        <f>+[1]ระบบการควบคุมฯ!C1148</f>
        <v>ศธ 04002/ว41043 ลว 23 ก.ค. 68 โอนครั้งที่ 735</v>
      </c>
      <c r="D400" s="1112">
        <f>+[1]ระบบการควบคุมฯ!D1148</f>
        <v>0</v>
      </c>
      <c r="E400" s="261">
        <f>+[1]ระบบการควบคุมฯ!G1148+[1]ระบบการควบคุมฯ!H1148</f>
        <v>0</v>
      </c>
      <c r="F400" s="261">
        <f>+[1]ระบบการควบคุมฯ!I1148+[1]ระบบการควบคุมฯ!J1148</f>
        <v>0</v>
      </c>
      <c r="G400" s="261">
        <f>+[1]ระบบการควบคุมฯ!K1148+[1]ระบบการควบคุมฯ!L1148</f>
        <v>0</v>
      </c>
      <c r="H400" s="261">
        <f>+D400-E400-G400</f>
        <v>0</v>
      </c>
      <c r="I400" s="973" t="s">
        <v>17</v>
      </c>
    </row>
    <row r="401" spans="1:9" ht="55.8" x14ac:dyDescent="0.25">
      <c r="A401" s="268">
        <f>+[1]ระบบการควบคุมฯ!A1207</f>
        <v>1.7</v>
      </c>
      <c r="B401" s="74" t="str">
        <f>+[1]ระบบการควบคุมฯ!B1207</f>
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</c>
      <c r="C401" s="74" t="str">
        <f>+[1]ระบบการควบคุมฯ!C1207</f>
        <v>20004 69 52015 00000</v>
      </c>
      <c r="D401" s="258">
        <f>+D402</f>
        <v>3200</v>
      </c>
      <c r="E401" s="280">
        <f>+E402</f>
        <v>0</v>
      </c>
      <c r="F401" s="280">
        <f>+F402</f>
        <v>0</v>
      </c>
      <c r="G401" s="280">
        <f>+G402</f>
        <v>0</v>
      </c>
      <c r="H401" s="280">
        <f>+H402</f>
        <v>3200</v>
      </c>
      <c r="I401" s="61"/>
    </row>
    <row r="402" spans="1:9" ht="24.6" customHeight="1" x14ac:dyDescent="0.25">
      <c r="A402" s="300"/>
      <c r="B402" s="244" t="str">
        <f>+[1]ระบบการควบคุมฯ!B1208</f>
        <v xml:space="preserve"> งบดำเนินงาน 69112xx</v>
      </c>
      <c r="C402" s="76" t="str">
        <f>+[1]ระบบการควบคุมฯ!C1208</f>
        <v>20004 3720 1000 2000000</v>
      </c>
      <c r="D402" s="264">
        <f>SUM(D403:D409)</f>
        <v>3200</v>
      </c>
      <c r="E402" s="264">
        <f t="shared" ref="E402:H402" si="110">SUM(E403:E409)</f>
        <v>0</v>
      </c>
      <c r="F402" s="264">
        <f t="shared" si="110"/>
        <v>0</v>
      </c>
      <c r="G402" s="264">
        <f t="shared" si="110"/>
        <v>0</v>
      </c>
      <c r="H402" s="264">
        <f t="shared" si="110"/>
        <v>3200</v>
      </c>
      <c r="I402" s="60"/>
    </row>
    <row r="403" spans="1:9" ht="37.200000000000003" customHeight="1" x14ac:dyDescent="0.25">
      <c r="A403" s="304" t="str">
        <f>+[1]ระบบการควบคุมฯ!A1209</f>
        <v>1.7.1</v>
      </c>
      <c r="B403" s="47" t="str">
        <f>+[1]ระบบการควบคุมฯ!B1209</f>
        <v>ค่าใช้จ่ายเข้าร่วมประชุมเชิงปฏิบัติการพัฒนาโรงเรียนในโครง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สยามบรมราชกุมารี สังกัดสพฐ  ประจำปีงบประมาณ พ.ศ. 2569 ระหว่างวันที่ 22 - 25 พฤศจิกายน 2568 ณ โรงแรม รอรัล ริเวอร์ กรุงเทพมหานคร และ BANGKOK THONBURI HALL HALL  มหาวิทยาลัยกรุงธนบุรี เขตทวีวัฒนา กรุงเทพมหานคร</v>
      </c>
      <c r="C403" s="47" t="str">
        <f>+[1]ระบบการควบคุมฯ!C1209</f>
        <v>ศธ 04002/ว49354 ลว. 24 พย 68 ครั้งที่ 98</v>
      </c>
      <c r="D403" s="261">
        <f>+[1]ระบบการควบคุมฯ!F1209</f>
        <v>3200</v>
      </c>
      <c r="E403" s="261">
        <f>+[1]ระบบการควบคุมฯ!G1209+[1]ระบบการควบคุมฯ!H1209</f>
        <v>0</v>
      </c>
      <c r="F403" s="261">
        <f>+[1]ระบบการควบคุมฯ!I1209+[1]ระบบการควบคุมฯ!J1209</f>
        <v>0</v>
      </c>
      <c r="G403" s="261">
        <f>+[1]ระบบการควบคุมฯ!K1209+[1]ระบบการควบคุมฯ!L1209</f>
        <v>0</v>
      </c>
      <c r="H403" s="261">
        <f t="shared" ref="H403:H409" si="111">+D403-E403-F403-G403</f>
        <v>3200</v>
      </c>
      <c r="I403" s="1319" t="s">
        <v>12</v>
      </c>
    </row>
    <row r="404" spans="1:9" ht="37.200000000000003" customHeight="1" x14ac:dyDescent="0.25">
      <c r="A404" s="304" t="str">
        <f>+[1]ระบบการควบคุมฯ!A1210</f>
        <v>1.7.2</v>
      </c>
      <c r="B404" s="47" t="str">
        <f>+[1]ระบบการควบคุมฯ!B1210</f>
        <v>เพื่อเป็นค่าใช้จ่ายดำเนินการรับนักเรียน สังกัดสำนักงานคณะกรรมการการศึกษาขั้นพื้นฐาน ปีการศึกษา 2568</v>
      </c>
      <c r="C404" s="47" t="str">
        <f>+[1]ระบบการควบคุมฯ!C1210</f>
        <v>ศธ 04002/ว5655 ลว 19 พย 67 โอนครั้งที่ 71</v>
      </c>
      <c r="D404" s="261">
        <f>+[1]ระบบการควบคุมฯ!F1210</f>
        <v>0</v>
      </c>
      <c r="E404" s="261">
        <f>+[1]ระบบการควบคุมฯ!G1210+[1]ระบบการควบคุมฯ!H1210</f>
        <v>0</v>
      </c>
      <c r="F404" s="261">
        <f>+[1]ระบบการควบคุมฯ!I1210+[1]ระบบการควบคุมฯ!J1210</f>
        <v>0</v>
      </c>
      <c r="G404" s="261">
        <f>+[1]ระบบการควบคุมฯ!K1210+[1]ระบบการควบคุมฯ!L1210</f>
        <v>0</v>
      </c>
      <c r="H404" s="261">
        <f t="shared" si="111"/>
        <v>0</v>
      </c>
      <c r="I404" s="72" t="s">
        <v>12</v>
      </c>
    </row>
    <row r="405" spans="1:9" ht="55.8" customHeight="1" x14ac:dyDescent="0.25">
      <c r="A405" s="304" t="str">
        <f>+[1]ระบบการควบคุมฯ!A1211</f>
        <v>1.7.3</v>
      </c>
      <c r="B405" s="47" t="str">
        <f>+[1]ระบบการควบคุมฯ!B1211</f>
        <v xml:space="preserve">ค่าใช้จ่ายในการดำเนินงาน การประชุม การประชาสัมพันธ์ การกำกับ ติดตาม และการบริหารจัดการอื่นๆ ที่เกี่ยวข้องกับการจัดการศึกษาขั้นพื้นฐานตามมาตรา 12 แห่งพระราชบัญญัติการศึกษาแห่งชาติ พ.ศ. 2542 </v>
      </c>
      <c r="C405" s="47" t="str">
        <f>+[1]ระบบการควบคุมฯ!C1211</f>
        <v>ศธ 04002/ว2223  ลว 26 พ.ค. 68 ครั้งที่ 514</v>
      </c>
      <c r="D405" s="261">
        <f>+[1]ระบบการควบคุมฯ!F1211</f>
        <v>0</v>
      </c>
      <c r="E405" s="261">
        <f>+[1]ระบบการควบคุมฯ!G1211+[1]ระบบการควบคุมฯ!H1211</f>
        <v>0</v>
      </c>
      <c r="F405" s="261">
        <f>+[1]ระบบการควบคุมฯ!I1211+[1]ระบบการควบคุมฯ!J1211</f>
        <v>0</v>
      </c>
      <c r="G405" s="261">
        <f>+[1]ระบบการควบคุมฯ!K1211+[1]ระบบการควบคุมฯ!L1211</f>
        <v>0</v>
      </c>
      <c r="H405" s="261">
        <f t="shared" si="111"/>
        <v>0</v>
      </c>
      <c r="I405" s="63" t="s">
        <v>12</v>
      </c>
    </row>
    <row r="406" spans="1:9" ht="55.8" customHeight="1" x14ac:dyDescent="0.25">
      <c r="A406" s="304" t="str">
        <f>+[1]ระบบการควบคุมฯ!A1212</f>
        <v>1.7.4</v>
      </c>
      <c r="B406" s="47" t="str">
        <f>+[1]ระบบการควบคุมฯ!B1212</f>
        <v xml:space="preserve">ค่าใช้จ่ายในการดำเนินการแข่งขันทักษะวิชาการนักเรียนในการประชุมวิชาการ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        ราชกุมารี </v>
      </c>
      <c r="C406" s="47" t="str">
        <f>+[1]ระบบการควบคุมฯ!C1212</f>
        <v>ศธ 04002/ว2871  ลว 27 มิ.ย. 68 ครั้งที่ 629</v>
      </c>
      <c r="D406" s="261">
        <f>+[1]ระบบการควบคุมฯ!F1212</f>
        <v>0</v>
      </c>
      <c r="E406" s="261">
        <f>+[1]ระบบการควบคุมฯ!G1212+[1]ระบบการควบคุมฯ!H1212</f>
        <v>0</v>
      </c>
      <c r="F406" s="261">
        <f>+[1]ระบบการควบคุมฯ!I1212+[1]ระบบการควบคุมฯ!J1212</f>
        <v>0</v>
      </c>
      <c r="G406" s="261">
        <f>+[1]ระบบการควบคุมฯ!K1212+[1]ระบบการควบคุมฯ!L1212</f>
        <v>0</v>
      </c>
      <c r="H406" s="261">
        <f t="shared" si="111"/>
        <v>0</v>
      </c>
      <c r="I406" s="63" t="s">
        <v>12</v>
      </c>
    </row>
    <row r="407" spans="1:9" ht="18.600000000000001" customHeight="1" x14ac:dyDescent="0.25">
      <c r="A407" s="304" t="str">
        <f>+[1]ระบบการควบคุมฯ!A1213</f>
        <v>1.7.5</v>
      </c>
      <c r="B407" s="47" t="str">
        <f>+[1]ระบบการควบคุมฯ!B1213</f>
        <v>ค่าใช้จ่ายในการเดินทางเข้าร่วมการประชุมเชิงปฏิบัติการวิเคราะห์และสังเคราะห์ผลการประเมินคุณภาพผู้เรียนระดับชาติ เพื่อส่งเสริมและพัฒนาโรงเรียนในกลุ่มโรงเรียนในโครงการตามพระราชดำริและโรงเรียนเฉลิมพระเกียรติ ประจำปีงบประมาณ 2568 ระหว่างวันที่ 25 – 28 พฤษภาคม 2568 ณ โรงแรมบียอนด์ สวีท    เขตบางพลัด กรุงเทพมหานคร</v>
      </c>
      <c r="C407" s="47" t="str">
        <f>+[1]ระบบการควบคุมฯ!C1213</f>
        <v>ศธ 04002/ว2420  ลว 5 มิ.ย. 68 ครั้งที่ 554</v>
      </c>
      <c r="D407" s="261">
        <f>+[1]ระบบการควบคุมฯ!F1213</f>
        <v>0</v>
      </c>
      <c r="E407" s="261">
        <f>+[1]ระบบการควบคุมฯ!G1213+[1]ระบบการควบคุมฯ!H1213</f>
        <v>0</v>
      </c>
      <c r="F407" s="261">
        <f>+[1]ระบบการควบคุมฯ!I1213+[1]ระบบการควบคุมฯ!J1213</f>
        <v>0</v>
      </c>
      <c r="G407" s="261">
        <f>+[1]ระบบการควบคุมฯ!K1213+[1]ระบบการควบคุมฯ!L1213</f>
        <v>0</v>
      </c>
      <c r="H407" s="261">
        <f t="shared" si="111"/>
        <v>0</v>
      </c>
      <c r="I407" s="63" t="s">
        <v>15</v>
      </c>
    </row>
    <row r="408" spans="1:9" ht="18.600000000000001" hidden="1" customHeight="1" x14ac:dyDescent="0.25">
      <c r="A408" s="304" t="str">
        <f>+[1]ระบบการควบคุมฯ!A1214</f>
        <v>1.7.6</v>
      </c>
      <c r="B408" s="47" t="str">
        <f>+[1]ระบบการควบคุมฯ!B1214</f>
        <v xml:space="preserve">ค่าใช้จ่ายในการเดินเข้าร่วมการประชุมเชิงปฏิบัติการแข่งขันทักษะวิชาการนักเรียน ระดับประเทศ ระหว่างวันที่ 18 – 20 สิงหาคม 2568 ณ โรงแรมเอวาน่า บางนา กรุงเทพมหานคร ในการประชุมวิชาการการพัฒนาเด็กและเยาวชนในถิ่นทุรกันดาร ตามพระราชดำริ    สมเด็จพระกนิษฐาธิราชเจ้า กรมสมเด็จพระเทพรัตนราชสุดาฯ สยามบรมราชกุมารี ประจำปี 2568               </v>
      </c>
      <c r="C408" s="47" t="str">
        <f>+[1]ระบบการควบคุมฯ!C1214</f>
        <v>ศธ 04002/ว43117  ลว 25 ส.ค. 68 ครั้งที่ 866</v>
      </c>
      <c r="D408" s="261">
        <f>+[1]ระบบการควบคุมฯ!F1214</f>
        <v>0</v>
      </c>
      <c r="E408" s="261">
        <f>+[1]ระบบการควบคุมฯ!G1214+[1]ระบบการควบคุมฯ!H1214</f>
        <v>0</v>
      </c>
      <c r="F408" s="261">
        <f>+[1]ระบบการควบคุมฯ!I1214+[1]ระบบการควบคุมฯ!J1214</f>
        <v>0</v>
      </c>
      <c r="G408" s="261">
        <f>+[1]ระบบการควบคุมฯ!K1214+[1]ระบบการควบคุมฯ!L1214</f>
        <v>0</v>
      </c>
      <c r="H408" s="261">
        <f t="shared" si="111"/>
        <v>0</v>
      </c>
      <c r="I408" s="63" t="s">
        <v>258</v>
      </c>
    </row>
    <row r="409" spans="1:9" ht="18.600000000000001" hidden="1" customHeight="1" x14ac:dyDescent="0.25">
      <c r="A409" s="304" t="str">
        <f>+[1]ระบบการควบคุมฯ!A1215</f>
        <v>1.7.6</v>
      </c>
      <c r="B409" s="47" t="str">
        <f>+[1]ระบบการควบคุมฯ!B1215</f>
        <v>ค่าใช้จ่ายในการเดินเข้าร่วมประชุมเชิงปฏิบัติการเตรียมความพร้อมเข้าร่วมการแข่งขันทักษะวิชาการนักเรียน ระดับหน่วยงานที่ร่วมสนองพระราชดำริ ฯ ในการประชุมวิชาการการพัฒนาเด็กและเยาวชนในถิ่นทุรกันดาร ตามพระราชดำริ สมเด็จพระกนิษฐาธิราชเจ้า กรมสมเด็จพระเทพรัตนราชสุดาฯ       สยามบรมราชกุมารี ะหว่างวันที่ 19 – 20 กันยายน 2568 ณ โรงแรมเมบิส อำเภอเมืองสมุทรปราการ กรุงเทพมหานคร และเข้าร่วมการแข่งขันทักษะวิชาการของนักเรียนระดับหน่วยงาน ที่ร่วมสนองพระราชดำริฯ    ในการประชุมวิชาการการพัฒนาเด็กและเยาวชน ในถิ่นทุรกันดาร ตามพระราชดำริ สมเด็จพระกนิษฐาธิราชเจ้า กรมสมเด็จพระเทพรัตนราชสุดาฯ  สยามบรมราชกุมารี ในวันที่ 20 กันยายน 2568 ณ โรงเรียนมัธยมแพรกษาวิเทศศึกษา อำเภอเมืองสมุทรปราการ จังหวัดสมุทรปราการ</v>
      </c>
      <c r="C409" s="47" t="str">
        <f>+[1]ระบบการควบคุมฯ!C1215</f>
        <v>ศธ 04002/ว44293  ลว  12 ก.ย. 68 ครั้งที่ 889</v>
      </c>
      <c r="D409" s="261">
        <f>+[1]ระบบการควบคุมฯ!F1215</f>
        <v>0</v>
      </c>
      <c r="E409" s="261">
        <f>+[1]ระบบการควบคุมฯ!G1215+[1]ระบบการควบคุมฯ!H1215</f>
        <v>0</v>
      </c>
      <c r="F409" s="261">
        <f>+[1]ระบบการควบคุมฯ!I1215+[1]ระบบการควบคุมฯ!J1215</f>
        <v>0</v>
      </c>
      <c r="G409" s="261">
        <f>+[1]ระบบการควบคุมฯ!K1215+[1]ระบบการควบคุมฯ!L1215</f>
        <v>0</v>
      </c>
      <c r="H409" s="261">
        <f t="shared" si="111"/>
        <v>0</v>
      </c>
      <c r="I409" s="63" t="s">
        <v>80</v>
      </c>
    </row>
    <row r="410" spans="1:9" ht="18.600000000000001" hidden="1" customHeight="1" x14ac:dyDescent="0.25">
      <c r="A410" s="268" t="str">
        <f>+[1]ระบบการควบคุมฯ!A1158</f>
        <v>2.2.3</v>
      </c>
      <c r="B410" s="74" t="str">
        <f>+[1]ระบบการควบคุมฯ!B1158</f>
        <v>กิจกรรมรองส่งเสริมและพัฒนาแหล่งเรียนรู้ให้มีความหลากหลายเพื่อเอื้อต่อการศึกษาและการเรียนรู้อย่างมีคุณภาพ</v>
      </c>
      <c r="C410" s="74" t="str">
        <f>+[1]ระบบการควบคุมฯ!C1158</f>
        <v>20004 66 05165 90691</v>
      </c>
      <c r="D410" s="258">
        <f>+D411</f>
        <v>0</v>
      </c>
      <c r="E410" s="280">
        <f>+E411</f>
        <v>0</v>
      </c>
      <c r="F410" s="280">
        <f>+F411</f>
        <v>0</v>
      </c>
      <c r="G410" s="280">
        <f>+G411</f>
        <v>0</v>
      </c>
      <c r="H410" s="280">
        <f>+H411</f>
        <v>0</v>
      </c>
      <c r="I410" s="61"/>
    </row>
    <row r="411" spans="1:9" ht="55.8" hidden="1" customHeight="1" x14ac:dyDescent="0.25">
      <c r="A411" s="263"/>
      <c r="B411" s="244" t="str">
        <f>+[1]ระบบการควบคุมฯ!B1159</f>
        <v xml:space="preserve"> งบดำเนินงาน 66112xx </v>
      </c>
      <c r="C411" s="76" t="str">
        <f>+[1]ระบบการควบคุมฯ!C1159</f>
        <v>20004 35000200 2000000</v>
      </c>
      <c r="D411" s="264">
        <f>SUM(D412:D413)</f>
        <v>0</v>
      </c>
      <c r="E411" s="264">
        <f>SUM(E412:E413)</f>
        <v>0</v>
      </c>
      <c r="F411" s="264">
        <f>SUM(F412:F413)</f>
        <v>0</v>
      </c>
      <c r="G411" s="264">
        <f>SUM(G412:G413)</f>
        <v>0</v>
      </c>
      <c r="H411" s="264">
        <f>SUM(H412:H413)</f>
        <v>0</v>
      </c>
      <c r="I411" s="60"/>
    </row>
    <row r="412" spans="1:9" ht="260.39999999999998" hidden="1" customHeight="1" x14ac:dyDescent="0.25">
      <c r="A412" s="304" t="str">
        <f>+[1]ระบบการควบคุมฯ!A1160</f>
        <v>2.2.3.1</v>
      </c>
      <c r="B412" s="1115" t="str">
        <f>+[1]ระบบการควบคุมฯ!B1160</f>
        <v xml:space="preserve">ค่าใช้จ่าย  รณรงค์ และติดตาม การใช้หนังสือพระราชนิพนธ์  </v>
      </c>
      <c r="C412" s="308" t="str">
        <f>+[1]ระบบการควบคุมฯ!C1160</f>
        <v>ศธ 04002/ว2953/25 กค 66 ครั้งที่ 689 จำนวนเงิน 61,055 บาท</v>
      </c>
      <c r="D412" s="303">
        <f>+[1]ระบบการควบคุมฯ!F1160</f>
        <v>0</v>
      </c>
      <c r="E412" s="172">
        <f>+[1]ระบบการควบคุมฯ!G1160-[1]ระบบการควบคุมฯ!H1160</f>
        <v>0</v>
      </c>
      <c r="F412" s="172">
        <f>+[1]ระบบการควบคุมฯ!I1160+[1]ระบบการควบคุมฯ!J1160</f>
        <v>0</v>
      </c>
      <c r="G412" s="172">
        <f>+[1]ระบบการควบคุมฯ!K1160+[1]ระบบการควบคุมฯ!L1160</f>
        <v>0</v>
      </c>
      <c r="H412" s="172">
        <f>+D412-E412-F412-G412</f>
        <v>0</v>
      </c>
      <c r="I412" s="309" t="s">
        <v>48</v>
      </c>
    </row>
    <row r="413" spans="1:9" ht="55.8" hidden="1" customHeight="1" x14ac:dyDescent="0.25">
      <c r="A413" s="304" t="str">
        <f>+[1]ระบบการควบคุมฯ!A1161</f>
        <v>2.2.3.2</v>
      </c>
      <c r="B413" s="1115" t="str">
        <f>+[1]ระบบการควบคุมฯ!B1161</f>
        <v xml:space="preserve">ค่าใช้จ่ายในการเดินทางเข้าร่วมโครงการรักษ์ภาษาไทย เนื่องในสัปดาห์วันภาษาไทยแห่งชาติ    ปี 2566 ระดับประเทศ เพื่อแข่งขันกิจกรรมคัดลายมือ ระดับมัธยมศึกษาปีที่ 4-6 ระหว่างวันที่ 21 – 23 กรกฎาคม 2566 ณ โรงแรมเอเชียแอร์พอร์ท </v>
      </c>
      <c r="C413" s="308" t="str">
        <f>+[1]ระบบการควบคุมฯ!C1161</f>
        <v>ศธ 04002/ว3089/29 กค 66 ครั้งที่ 712 จำนวนเงิน 1,200.-บาท เขียนเขต</v>
      </c>
      <c r="D413" s="303">
        <f>+[1]ระบบการควบคุมฯ!F1161</f>
        <v>0</v>
      </c>
      <c r="E413" s="172">
        <f>+[1]ระบบการควบคุมฯ!G1161-[1]ระบบการควบคุมฯ!H1161</f>
        <v>0</v>
      </c>
      <c r="F413" s="172">
        <f>+[1]ระบบการควบคุมฯ!I1161+[1]ระบบการควบคุมฯ!J1161</f>
        <v>0</v>
      </c>
      <c r="G413" s="172">
        <f>+[1]ระบบการควบคุมฯ!K1161+[1]ระบบการควบคุมฯ!L1161</f>
        <v>0</v>
      </c>
      <c r="H413" s="172">
        <f>+D413-E413-F413-G413</f>
        <v>0</v>
      </c>
      <c r="I413" s="309" t="s">
        <v>84</v>
      </c>
    </row>
    <row r="414" spans="1:9" ht="55.8" hidden="1" customHeight="1" x14ac:dyDescent="0.25">
      <c r="A414" s="268">
        <f>+[4]ระบบการควบคุมฯ!A718</f>
        <v>2.2999999999999998</v>
      </c>
      <c r="B414" s="74" t="str">
        <f>+[4]ระบบการควบคุมฯ!B718</f>
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</c>
      <c r="C414" s="74" t="str">
        <f>+[2]ระบบการควบคุมฯ!C890</f>
        <v>20004 66 5201500000</v>
      </c>
      <c r="D414" s="258">
        <f>+D415</f>
        <v>0</v>
      </c>
      <c r="E414" s="280">
        <f>+E415</f>
        <v>0</v>
      </c>
      <c r="F414" s="280">
        <f>+F415</f>
        <v>0</v>
      </c>
      <c r="G414" s="280">
        <f>+G415</f>
        <v>0</v>
      </c>
      <c r="H414" s="280">
        <f>+H415</f>
        <v>0</v>
      </c>
      <c r="I414" s="61"/>
    </row>
    <row r="415" spans="1:9" ht="18.600000000000001" hidden="1" customHeight="1" x14ac:dyDescent="0.25">
      <c r="A415" s="263"/>
      <c r="B415" s="244" t="str">
        <f>+[1]ระบบการควบคุมฯ!B1208</f>
        <v xml:space="preserve"> งบดำเนินงาน 69112xx</v>
      </c>
      <c r="C415" s="76"/>
      <c r="D415" s="264">
        <f>SUM(D416:D421)</f>
        <v>0</v>
      </c>
      <c r="E415" s="264">
        <f t="shared" ref="E415:H415" si="112">SUM(E416:E421)</f>
        <v>0</v>
      </c>
      <c r="F415" s="264">
        <f t="shared" si="112"/>
        <v>0</v>
      </c>
      <c r="G415" s="264">
        <f t="shared" si="112"/>
        <v>0</v>
      </c>
      <c r="H415" s="264">
        <f t="shared" si="112"/>
        <v>0</v>
      </c>
      <c r="I415" s="60"/>
    </row>
    <row r="416" spans="1:9" ht="55.8" hidden="1" customHeight="1" x14ac:dyDescent="0.25">
      <c r="A416" s="304" t="str">
        <f>+[1]ระบบการควบคุมฯ!A1209</f>
        <v>1.7.1</v>
      </c>
      <c r="B416" s="1115" t="str">
        <f>+[1]ระบบการควบคุมฯ!B1209</f>
        <v>ค่าใช้จ่ายเข้าร่วมประชุมเชิงปฏิบัติการพัฒนาโรงเรียนในโครง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สยามบรมราชกุมารี สังกัดสพฐ  ประจำปีงบประมาณ พ.ศ. 2569 ระหว่างวันที่ 22 - 25 พฤศจิกายน 2568 ณ โรงแรม รอรัล ริเวอร์ กรุงเทพมหานคร และ BANGKOK THONBURI HALL HALL  มหาวิทยาลัยกรุงธนบุรี เขตทวีวัฒนา กรุงเทพมหานคร</v>
      </c>
      <c r="C416" s="308" t="str">
        <f>+[1]ระบบการควบคุมฯ!C1209</f>
        <v>ศธ 04002/ว49354 ลว. 24 พย 68 ครั้งที่ 98</v>
      </c>
      <c r="D416" s="303"/>
      <c r="E416" s="262"/>
      <c r="F416" s="172"/>
      <c r="G416" s="262"/>
      <c r="H416" s="172">
        <f t="shared" ref="H416:H424" si="113">+D416-E416-F416-G416</f>
        <v>0</v>
      </c>
      <c r="I416" s="309" t="s">
        <v>140</v>
      </c>
    </row>
    <row r="417" spans="1:9" ht="18.600000000000001" hidden="1" customHeight="1" x14ac:dyDescent="0.25">
      <c r="A417" s="304" t="str">
        <f>+[1]ระบบการควบคุมฯ!A1210</f>
        <v>1.7.2</v>
      </c>
      <c r="B417" s="1115" t="str">
        <f>+[1]ระบบการควบคุมฯ!B1210</f>
        <v>เพื่อเป็นค่าใช้จ่ายดำเนินการรับนักเรียน สังกัดสำนักงานคณะกรรมการการศึกษาขั้นพื้นฐาน ปีการศึกษา 2568</v>
      </c>
      <c r="C417" s="308" t="str">
        <f>+[1]ระบบการควบคุมฯ!C1210</f>
        <v>ศธ 04002/ว5655 ลว 19 พย 67 โอนครั้งที่ 71</v>
      </c>
      <c r="D417" s="303"/>
      <c r="E417" s="262"/>
      <c r="F417" s="172"/>
      <c r="G417" s="262"/>
      <c r="H417" s="172">
        <f>+D417-E417-F417-G417</f>
        <v>0</v>
      </c>
      <c r="I417" s="309" t="s">
        <v>12</v>
      </c>
    </row>
    <row r="418" spans="1:9" ht="18.600000000000001" hidden="1" customHeight="1" x14ac:dyDescent="0.25">
      <c r="A418" s="304" t="str">
        <f>+[1]ระบบการควบคุมฯ!A1143</f>
        <v>1.6.1.2</v>
      </c>
      <c r="B418" s="1115" t="str">
        <f>+[1]ระบบการควบคุมฯ!B1143</f>
        <v xml:space="preserve">ค่าใช้จ่ายในการเดินทางไปราชการของผู้เข้าร่วมประชุมเชิงปฏิบัติการเสริมสร้างสมรรถนะการนิเทศการศึกษา ตามนโยบายเรียนดี มีความสุข  ระหว่างวันที่ 26 – 23 ธันวาคม 2567 ณ โรงแรมบียอนด์ สวีท เขตบางพลัด กรุงเทพมหานคร </v>
      </c>
      <c r="C418" s="308" t="str">
        <f>+[1]ระบบการควบคุมฯ!C1143</f>
        <v>ศธ 04002/ว114  ลว 10 ม.ค. 68 ครั้งที่ 182</v>
      </c>
      <c r="D418" s="303"/>
      <c r="E418" s="262"/>
      <c r="F418" s="172"/>
      <c r="G418" s="262"/>
      <c r="H418" s="172">
        <f t="shared" si="113"/>
        <v>0</v>
      </c>
      <c r="I418" s="309" t="s">
        <v>12</v>
      </c>
    </row>
    <row r="419" spans="1:9" ht="37.200000000000003" hidden="1" customHeight="1" x14ac:dyDescent="0.25">
      <c r="A419" s="304" t="str">
        <f>+[1]ระบบการควบคุมฯ!A1211</f>
        <v>1.7.3</v>
      </c>
      <c r="B419" s="1115" t="str">
        <f>+[1]ระบบการควบคุมฯ!B1211</f>
        <v xml:space="preserve">ค่าใช้จ่ายในการดำเนินงาน การประชุม การประชาสัมพันธ์ การกำกับ ติดตาม และการบริหารจัดการอื่นๆ ที่เกี่ยวข้องกับการจัดการศึกษาขั้นพื้นฐานตามมาตรา 12 แห่งพระราชบัญญัติการศึกษาแห่งชาติ พ.ศ. 2542 </v>
      </c>
      <c r="C419" s="308" t="str">
        <f>+[1]ระบบการควบคุมฯ!C1211</f>
        <v>ศธ 04002/ว2223  ลว 26 พ.ค. 68 ครั้งที่ 514</v>
      </c>
      <c r="D419" s="303"/>
      <c r="E419" s="172"/>
      <c r="F419" s="172"/>
      <c r="G419" s="172"/>
      <c r="H419" s="172">
        <f t="shared" si="113"/>
        <v>0</v>
      </c>
      <c r="I419" s="309" t="s">
        <v>12</v>
      </c>
    </row>
    <row r="420" spans="1:9" ht="18.600000000000001" hidden="1" customHeight="1" x14ac:dyDescent="0.25">
      <c r="A420" s="304" t="str">
        <f>+[1]ระบบการควบคุมฯ!A1214</f>
        <v>1.7.6</v>
      </c>
      <c r="B420" s="1115" t="str">
        <f>+[1]ระบบการควบคุมฯ!B1214</f>
        <v xml:space="preserve">ค่าใช้จ่ายในการเดินเข้าร่วมการประชุมเชิงปฏิบัติการแข่งขันทักษะวิชาการนักเรียน ระดับประเทศ ระหว่างวันที่ 18 – 20 สิงหาคม 2568 ณ โรงแรมเอวาน่า บางนา กรุงเทพมหานคร ในการประชุมวิชาการการพัฒนาเด็กและเยาวชนในถิ่นทุรกันดาร ตามพระราชดำริ    สมเด็จพระกนิษฐาธิราชเจ้า กรมสมเด็จพระเทพรัตนราชสุดาฯ สยามบรมราชกุมารี ประจำปี 2568               </v>
      </c>
      <c r="C420" s="308" t="str">
        <f>+[1]ระบบการควบคุมฯ!C1214</f>
        <v>ศธ 04002/ว43117  ลว 25 ส.ค. 68 ครั้งที่ 866</v>
      </c>
      <c r="D420" s="303"/>
      <c r="E420" s="172"/>
      <c r="F420" s="172"/>
      <c r="G420" s="172"/>
      <c r="H420" s="172">
        <f t="shared" si="113"/>
        <v>0</v>
      </c>
      <c r="I420" s="309" t="s">
        <v>12</v>
      </c>
    </row>
    <row r="421" spans="1:9" ht="260.39999999999998" hidden="1" customHeight="1" x14ac:dyDescent="0.25">
      <c r="A421" s="304">
        <f>+[1]ระบบการควบคุมฯ!A1216</f>
        <v>0</v>
      </c>
      <c r="B421" s="1115">
        <f>+[1]ระบบการควบคุมฯ!B1216</f>
        <v>0</v>
      </c>
      <c r="C421" s="308">
        <f>+[1]ระบบการควบคุมฯ!C1216</f>
        <v>0</v>
      </c>
      <c r="D421" s="303"/>
      <c r="E421" s="172"/>
      <c r="F421" s="172"/>
      <c r="G421" s="172"/>
      <c r="H421" s="172">
        <f t="shared" si="113"/>
        <v>0</v>
      </c>
      <c r="I421" s="309" t="s">
        <v>12</v>
      </c>
    </row>
    <row r="422" spans="1:9" ht="18.600000000000001" hidden="1" customHeight="1" x14ac:dyDescent="0.25">
      <c r="A422" s="310">
        <f>+[1]ระบบการควบคุมฯ!A1217</f>
        <v>0</v>
      </c>
      <c r="B422" s="1116">
        <f>+[1]ระบบการควบคุมฯ!B1217</f>
        <v>0</v>
      </c>
      <c r="C422" s="311"/>
      <c r="D422" s="312"/>
      <c r="E422" s="313"/>
      <c r="F422" s="313"/>
      <c r="G422" s="313"/>
      <c r="H422" s="313">
        <f t="shared" si="113"/>
        <v>0</v>
      </c>
      <c r="I422" s="314" t="s">
        <v>12</v>
      </c>
    </row>
    <row r="423" spans="1:9" ht="18.600000000000001" hidden="1" customHeight="1" x14ac:dyDescent="0.25">
      <c r="A423" s="315"/>
      <c r="B423" s="1117" t="s">
        <v>141</v>
      </c>
      <c r="C423" s="316"/>
      <c r="D423" s="270">
        <f>+D424</f>
        <v>0</v>
      </c>
      <c r="E423" s="270">
        <f t="shared" ref="E423:H423" si="114">+E424</f>
        <v>0</v>
      </c>
      <c r="F423" s="270">
        <f t="shared" si="114"/>
        <v>0</v>
      </c>
      <c r="G423" s="270">
        <f t="shared" si="114"/>
        <v>0</v>
      </c>
      <c r="H423" s="270">
        <f t="shared" si="114"/>
        <v>0</v>
      </c>
      <c r="I423" s="317"/>
    </row>
    <row r="424" spans="1:9" ht="186" hidden="1" customHeight="1" x14ac:dyDescent="0.25">
      <c r="A424" s="304">
        <f>+[1]ระบบการควบคุมฯ!A1218</f>
        <v>0</v>
      </c>
      <c r="B424" s="1115" t="str">
        <f>+[1]ระบบการควบคุมฯ!B1218</f>
        <v>งบบริหารจัดการ สพป.ปท.2</v>
      </c>
      <c r="C424" s="308" t="str">
        <f>+[1]ระบบการควบคุมฯ!C1218</f>
        <v>20004 35000200 00000</v>
      </c>
      <c r="D424" s="303"/>
      <c r="E424" s="172"/>
      <c r="F424" s="172"/>
      <c r="G424" s="172"/>
      <c r="H424" s="172">
        <f t="shared" si="113"/>
        <v>0</v>
      </c>
      <c r="I424" s="309" t="s">
        <v>12</v>
      </c>
    </row>
    <row r="425" spans="1:9" ht="55.8" hidden="1" customHeight="1" x14ac:dyDescent="0.25">
      <c r="A425" s="304"/>
      <c r="B425" s="1118"/>
      <c r="C425" s="308"/>
      <c r="D425" s="303"/>
      <c r="E425" s="172"/>
      <c r="F425" s="172"/>
      <c r="G425" s="172"/>
      <c r="H425" s="172"/>
      <c r="I425" s="309"/>
    </row>
    <row r="426" spans="1:9" ht="167.4" hidden="1" customHeight="1" x14ac:dyDescent="0.25">
      <c r="A426" s="304"/>
      <c r="B426" s="1118"/>
      <c r="C426" s="308"/>
      <c r="D426" s="303"/>
      <c r="E426" s="172"/>
      <c r="F426" s="172"/>
      <c r="G426" s="172"/>
      <c r="H426" s="172"/>
      <c r="I426" s="309"/>
    </row>
    <row r="427" spans="1:9" ht="316.2" hidden="1" customHeight="1" x14ac:dyDescent="0.25">
      <c r="A427" s="268">
        <f>+[1]ระบบการควบคุมฯ!A1225</f>
        <v>0</v>
      </c>
      <c r="B427" s="74">
        <f>+[1]ระบบการควบคุมฯ!B1225</f>
        <v>0</v>
      </c>
      <c r="C427" s="74" t="str">
        <f>+[1]ระบบการควบคุมฯ!C1225</f>
        <v>20004 1300 Q2669/20004 65 0005400000</v>
      </c>
      <c r="D427" s="258">
        <f>+D428</f>
        <v>0</v>
      </c>
      <c r="E427" s="280">
        <f>+E428</f>
        <v>0</v>
      </c>
      <c r="F427" s="280">
        <f>+F428</f>
        <v>0</v>
      </c>
      <c r="G427" s="280">
        <f>+G428</f>
        <v>0</v>
      </c>
      <c r="H427" s="280">
        <f>+H428</f>
        <v>0</v>
      </c>
      <c r="I427" s="61"/>
    </row>
    <row r="428" spans="1:9" ht="18.600000000000001" hidden="1" customHeight="1" x14ac:dyDescent="0.25">
      <c r="A428" s="263"/>
      <c r="B428" s="244" t="str">
        <f>+[1]ระบบการควบคุมฯ!B1226</f>
        <v xml:space="preserve"> งบดำเนินงาน 69112xx</v>
      </c>
      <c r="C428" s="76"/>
      <c r="D428" s="264">
        <f>SUM(D429)</f>
        <v>0</v>
      </c>
      <c r="E428" s="264">
        <f>SUM(E429)</f>
        <v>0</v>
      </c>
      <c r="F428" s="264">
        <f>SUM(F429)</f>
        <v>0</v>
      </c>
      <c r="G428" s="264">
        <f>SUM(G429)</f>
        <v>0</v>
      </c>
      <c r="H428" s="264">
        <f>SUM(H429)</f>
        <v>0</v>
      </c>
      <c r="I428" s="60"/>
    </row>
    <row r="429" spans="1:9" ht="37.200000000000003" hidden="1" customHeight="1" x14ac:dyDescent="0.25">
      <c r="A429" s="1119" t="s">
        <v>55</v>
      </c>
      <c r="B429" s="1120" t="str">
        <f>+[4]ระบบการควบคุมฯ!B727</f>
        <v>เงินสมทบกองทุนเงินทดแทนประจำปี 2565 (มกราคม 2565 ถึง ธันวาคม 2565) ครูธุรการ  จำนวน 34 อัตรา จำนวนเงิน 12,240 บาท /นักการภารโรง  จำนวน 20 อัตรา จำนวนเงิน 4,320 บาท/ครูรายเดือนแก้ไขปัญหาสถานศึกษาขาดแคลนครูขั้นวิกฤติ จำนวน 26 อัตรา จำนวนเงิน 9,360 บาท /บุคลากรสนับสนุนการปฏิบัติงานในสำนักงานเขตพื้นที่การศึกษา  จำนวน 3 อัตรา จำนวนเงิน 648 บาท</v>
      </c>
      <c r="C429" s="1120" t="str">
        <f>+[4]ระบบการควบคุมฯ!C727</f>
        <v>ศธ 04002/ว135 ลว 12 ม.ค.65 โอนครั้งที่ 147</v>
      </c>
      <c r="D429" s="1121">
        <f>+[2]ระบบการควบคุมฯ!F909</f>
        <v>0</v>
      </c>
      <c r="E429" s="1121">
        <f>+[2]ระบบการควบคุมฯ!G909+[2]ระบบการควบคุมฯ!H909</f>
        <v>0</v>
      </c>
      <c r="F429" s="1121">
        <f>+[2]ระบบการควบคุมฯ!I909+[2]ระบบการควบคุมฯ!J909</f>
        <v>0</v>
      </c>
      <c r="G429" s="1121">
        <f>+[2]ระบบการควบคุมฯ!K909+[2]ระบบการควบคุมฯ!L909</f>
        <v>0</v>
      </c>
      <c r="H429" s="1121">
        <f>+D429-E429-F429-G429</f>
        <v>0</v>
      </c>
      <c r="I429" s="1122" t="s">
        <v>12</v>
      </c>
    </row>
    <row r="430" spans="1:9" ht="37.200000000000003" hidden="1" customHeight="1" x14ac:dyDescent="0.25">
      <c r="A430" s="268">
        <f>+[1]ระบบการควบคุมฯ!A1231</f>
        <v>1.8</v>
      </c>
      <c r="B430" s="74" t="str">
        <f>+[1]ระบบการควบคุมฯ!B1231</f>
        <v xml:space="preserve">กิจกรรมช่วยเหลือกลุ่มเป้าหมายทางสังคม  </v>
      </c>
      <c r="C430" s="74" t="str">
        <f>+[2]ระบบการควบคุมฯ!C910</f>
        <v>20004 66 62408 00000</v>
      </c>
      <c r="D430" s="258">
        <f>+D431</f>
        <v>0</v>
      </c>
      <c r="E430" s="280">
        <f>+E431</f>
        <v>0</v>
      </c>
      <c r="F430" s="280">
        <f>+F431</f>
        <v>0</v>
      </c>
      <c r="G430" s="280">
        <f>+G431</f>
        <v>0</v>
      </c>
      <c r="H430" s="280">
        <f>+H431</f>
        <v>0</v>
      </c>
      <c r="I430" s="61"/>
    </row>
    <row r="431" spans="1:9" ht="37.200000000000003" hidden="1" customHeight="1" x14ac:dyDescent="0.25">
      <c r="A431" s="263"/>
      <c r="B431" s="244" t="str">
        <f>+[1]ระบบการควบคุมฯ!B1232</f>
        <v xml:space="preserve"> งบดำเนินงาน 69112xx</v>
      </c>
      <c r="C431" s="76" t="str">
        <f>+[1]ระบบการควบคุมฯ!C1232</f>
        <v>20004 33720 1000 2000000</v>
      </c>
      <c r="D431" s="1123">
        <f>SUM(D432:D437)</f>
        <v>0</v>
      </c>
      <c r="E431" s="1123">
        <f t="shared" ref="E431:H431" si="115">SUM(E432:E437)</f>
        <v>0</v>
      </c>
      <c r="F431" s="1123">
        <f t="shared" si="115"/>
        <v>0</v>
      </c>
      <c r="G431" s="1123">
        <f t="shared" si="115"/>
        <v>0</v>
      </c>
      <c r="H431" s="1123">
        <f t="shared" si="115"/>
        <v>0</v>
      </c>
      <c r="I431" s="60"/>
    </row>
    <row r="432" spans="1:9" ht="74.400000000000006" hidden="1" customHeight="1" x14ac:dyDescent="0.25">
      <c r="A432" s="260" t="str">
        <f>+[1]ระบบการควบคุมฯ!A1233</f>
        <v>1.8.1</v>
      </c>
      <c r="B432" s="69" t="str">
        <f>+[1]ระบบการควบคุมฯ!B1233</f>
        <v xml:space="preserve">ค่าใช้จ่ายในการดำเนินงานการดูแลช่วยเหลือและคุ้มครองนักเรียนของสำนักงานคณะกรรมการการศึกษั้นพื้นฐาน </v>
      </c>
      <c r="C432" s="69" t="str">
        <f>+[1]ระบบการควบคุมฯ!C1233</f>
        <v>ศธ 04002/ว129 ลว 13 ม.ค.68 ครั้งที่ 184</v>
      </c>
      <c r="D432" s="261">
        <f>+[1]ระบบการควบคุมฯ!F1233</f>
        <v>0</v>
      </c>
      <c r="E432" s="261">
        <f>+[1]ระบบการควบคุมฯ!G1233+[1]ระบบการควบคุมฯ!H1233</f>
        <v>0</v>
      </c>
      <c r="F432" s="261">
        <f>+[1]ระบบการควบคุมฯ!I1233+[1]ระบบการควบคุมฯ!J1233</f>
        <v>0</v>
      </c>
      <c r="G432" s="261">
        <f>+[1]ระบบการควบคุมฯ!K1233+[1]ระบบการควบคุมฯ!L1233</f>
        <v>0</v>
      </c>
      <c r="H432" s="261">
        <f t="shared" ref="H432:H437" si="116">+D432-E432-F432-G432</f>
        <v>0</v>
      </c>
      <c r="I432" s="73" t="s">
        <v>12</v>
      </c>
    </row>
    <row r="433" spans="1:9" ht="37.200000000000003" hidden="1" customHeight="1" x14ac:dyDescent="0.25">
      <c r="A433" s="260" t="str">
        <f>+[1]ระบบการควบคุมฯ!A1234</f>
        <v>1.8.2</v>
      </c>
      <c r="B433" s="69" t="str">
        <f>+[1]ระบบการควบคุมฯ!B1234</f>
        <v xml:space="preserve">ค่าใช้จ่ายในการเดินทางเข้าร่วมการประชุมอบรมเพื่อฝึกปฏิบัตางจิตวิทยาของนักจิตวิทยาโรงเรียนประจำสำนักงานเขตพื้นที่ ตามประมวลกฎหมายวิธีพิจารณาความอาญา (ป. วิ อาญา) ในรูปแบบ Onsite ระหว่างวันที่ 28-31 มีนาคม 2568 ณ โรงแรมดิไอเดิล โฮเทล แอนด์ เรสซิเดนซ์ จังหวัดปทุมธานี </v>
      </c>
      <c r="C433" s="69" t="str">
        <f>+[1]ระบบการควบคุมฯ!C1234</f>
        <v>ศธ 04002/ว1144 ลว 20 มี.ค. 68 ครั้งที่ 348</v>
      </c>
      <c r="D433" s="261">
        <f>+[1]ระบบการควบคุมฯ!F1234</f>
        <v>0</v>
      </c>
      <c r="E433" s="261">
        <f>+[1]ระบบการควบคุมฯ!G1234+[1]ระบบการควบคุมฯ!H1234</f>
        <v>0</v>
      </c>
      <c r="F433" s="261">
        <f>+[1]ระบบการควบคุมฯ!I1234+[1]ระบบการควบคุมฯ!J1234</f>
        <v>0</v>
      </c>
      <c r="G433" s="261">
        <f>+[1]ระบบการควบคุมฯ!K1234+[1]ระบบการควบคุมฯ!L1234</f>
        <v>0</v>
      </c>
      <c r="H433" s="261">
        <f t="shared" si="116"/>
        <v>0</v>
      </c>
      <c r="I433" s="972" t="s">
        <v>12</v>
      </c>
    </row>
    <row r="434" spans="1:9" ht="37.200000000000003" hidden="1" customHeight="1" x14ac:dyDescent="0.25">
      <c r="A434" s="260" t="str">
        <f>+[1]ระบบการควบคุมฯ!A1235</f>
        <v>1.8.2.1</v>
      </c>
      <c r="B434" s="69" t="str">
        <f>+[1]ระบบการควบคุมฯ!B1235</f>
        <v>ค่าใช้จ่ายในการเดินทางเข้าร่วมประชุมเชิงปฎิบัติการอบรมผู้สนับสนุนโรงเรียนส่งเสริมความปลอดภัย (Safety Promotion School : SPS TEAMs) สำนักงานคณะกรรมการการศึกษาขั้นพื้นฐาน ประจำปีงบประมาณ พ.ศ. 2568 รุ่นที่ 1 ระหว่างวันที่ 18 – 21 พฤษภาคม 2568 ณ โรงแรมริเวอร์ไซด์ กรุงเทพมหานคร</v>
      </c>
      <c r="C434" s="69" t="str">
        <f>+[1]ระบบการควบคุมฯ!C1235</f>
        <v>ศธ 04002/ว2222 ลว 26 พ.ค. 68 ครั้งที่ 520</v>
      </c>
      <c r="D434" s="261">
        <f>+[1]ระบบการควบคุมฯ!F1235</f>
        <v>0</v>
      </c>
      <c r="E434" s="261">
        <f>+[1]ระบบการควบคุมฯ!G1235+[1]ระบบการควบคุมฯ!H1235</f>
        <v>0</v>
      </c>
      <c r="F434" s="261"/>
      <c r="G434" s="261">
        <f>+[1]ระบบการควบคุมฯ!K1235+[1]ระบบการควบคุมฯ!L1235</f>
        <v>0</v>
      </c>
      <c r="H434" s="261">
        <f t="shared" si="116"/>
        <v>0</v>
      </c>
      <c r="I434" s="972" t="s">
        <v>12</v>
      </c>
    </row>
    <row r="435" spans="1:9" ht="37.200000000000003" hidden="1" customHeight="1" x14ac:dyDescent="0.25">
      <c r="A435" s="260" t="str">
        <f>+[1]ระบบการควบคุมฯ!A1236</f>
        <v>1.8.2.2</v>
      </c>
      <c r="B435" s="69" t="str">
        <f>+[1]ระบบการควบคุมฯ!B1236</f>
        <v xml:space="preserve">ค่าใช้จ่ายในการเดินทางเข้าร่วมประชุมเชิงปฏิบัติการพิจารณาคัดเลือกสถานศึกษาต้นแบบการแนะแนวนักเรียนเพื่อนที่ปรึกษา (YC : Youth Counselor) วิถีใหม่ ปีการศึกษา 2568 และสรุปผลการดำเนินงานแนะแนว Coaching เป้าหมายชีวิต  ระหว่างวันที่ 4 - 8 สิงหาคม 2568 ณ โรงแรมบางกอกพาเลศ กรุงเทพมหานคร </v>
      </c>
      <c r="C435" s="69" t="str">
        <f>+[1]ระบบการควบคุมฯ!C1236</f>
        <v>ศธ 04002/ว40130 ลว 9 ก.ค. 68 ครั้งที่ 675</v>
      </c>
      <c r="D435" s="261">
        <f>+[1]ระบบการควบคุมฯ!F1236</f>
        <v>0</v>
      </c>
      <c r="E435" s="261">
        <f>+[1]ระบบการควบคุมฯ!G1236+[1]ระบบการควบคุมฯ!H1236</f>
        <v>0</v>
      </c>
      <c r="F435" s="261"/>
      <c r="G435" s="261">
        <f>+[1]ระบบการควบคุมฯ!K1236+[1]ระบบการควบคุมฯ!L1236</f>
        <v>0</v>
      </c>
      <c r="H435" s="261">
        <f t="shared" si="116"/>
        <v>0</v>
      </c>
      <c r="I435" s="73" t="s">
        <v>48</v>
      </c>
    </row>
    <row r="436" spans="1:9" ht="18.600000000000001" hidden="1" customHeight="1" x14ac:dyDescent="0.25">
      <c r="A436" s="260" t="str">
        <f>+[1]ระบบการควบคุมฯ!A1237</f>
        <v>1.8.2.3</v>
      </c>
      <c r="B436" s="69" t="str">
        <f>+[1]ระบบการควบคุมฯ!B1237</f>
        <v xml:space="preserve">ค่าใช้จ่ายในการเดินทางเข้าร่วมประชุมอบรมเพื่อฝึกปฏิบัติทางจิตวิทยาของนักจิตวิทยาโรงเรียนประจำสำนักงานเขตพื้นที่การศึกษา  ตามประมวลกฎหมายวิธีพิจารณาความอาญา (ป.วิ อาญา) ในรูปแบบ Onsite ระหว่างวันที่ 30 เมษายน  – 3 พฤษภาคม 2568 ณ โรงแรมดิไอเดิล โฮเทล แอนด์ เรสซิเดนซ์      จังหวัดปทุมธานี  </v>
      </c>
      <c r="C436" s="69" t="str">
        <f>+[1]ระบบการควบคุมฯ!C1237</f>
        <v>ศธ 04002/ว41929 ลว 4 ส.ค. 68 ครั้งที่ 807</v>
      </c>
      <c r="D436" s="261">
        <f>+[1]ระบบการควบคุมฯ!F1237</f>
        <v>0</v>
      </c>
      <c r="E436" s="261">
        <f>+[1]ระบบการควบคุมฯ!G1237+[1]ระบบการควบคุมฯ!H1237</f>
        <v>0</v>
      </c>
      <c r="F436" s="261"/>
      <c r="G436" s="261">
        <f>+[1]ระบบการควบคุมฯ!K1237+[1]ระบบการควบคุมฯ!L1237</f>
        <v>0</v>
      </c>
      <c r="H436" s="261">
        <f t="shared" si="116"/>
        <v>0</v>
      </c>
      <c r="I436" s="73" t="s">
        <v>259</v>
      </c>
    </row>
    <row r="437" spans="1:9" ht="37.200000000000003" hidden="1" customHeight="1" x14ac:dyDescent="0.25">
      <c r="A437" s="260" t="str">
        <f>+[1]ระบบการควบคุมฯ!A1238</f>
        <v>1.8.2.3</v>
      </c>
      <c r="B437" s="69" t="str">
        <f>+[1]ระบบการควบคุมฯ!B1238</f>
        <v xml:space="preserve">ค่าใช้จ่ายในการเดินทางเข้าร่วมประชุมอบรมครูและบุคลากรทางการศึกษา สังกัดสำนักงานคณะกรรมการการศึกษาขั้นพื้นฐาน เพื่อปฏิบัติหน้าที่พนักงานเจ้าหน้าที่ส่งเสริมความประพฤตินักเรียนและนักศึกษา (พสน.)ระหว่างวันที่ 24 - 27 สิงหาคม 2568 ณ โรงแรมอู่ทองแกรนด์ อำเภอเมือง จังหวัดสุพรรณบุรี </v>
      </c>
      <c r="C437" s="69" t="str">
        <f>+[1]ระบบการควบคุมฯ!C1238</f>
        <v>ศธ 04002/ว42217 ลว 7 ส.ค. 68 ครั้งที่ 834</v>
      </c>
      <c r="D437" s="261">
        <f>+[1]ระบบการควบคุมฯ!F1238</f>
        <v>0</v>
      </c>
      <c r="E437" s="261">
        <f>+[1]ระบบการควบคุมฯ!G1238+[1]ระบบการควบคุมฯ!H1238</f>
        <v>0</v>
      </c>
      <c r="F437" s="261"/>
      <c r="G437" s="261">
        <f>+[1]ระบบการควบคุมฯ!K1238+[1]ระบบการควบคุมฯ!L1238</f>
        <v>0</v>
      </c>
      <c r="H437" s="261">
        <f t="shared" si="116"/>
        <v>0</v>
      </c>
      <c r="I437" s="73" t="s">
        <v>259</v>
      </c>
    </row>
    <row r="438" spans="1:9" ht="55.8" hidden="1" customHeight="1" x14ac:dyDescent="0.25">
      <c r="A438" s="799">
        <f>+[1]ระบบการควบคุมฯ!A1490</f>
        <v>1.1100000000000001</v>
      </c>
      <c r="B438" s="74" t="str">
        <f>+[1]ระบบการควบคุมฯ!B1490</f>
        <v xml:space="preserve">กิจกรรมการพัฒนาเด็กปฐมวัยอย่างมีคุณภาพ </v>
      </c>
      <c r="C438" s="74" t="str">
        <f>+[1]ระบบการควบคุมฯ!C1490</f>
        <v>20004 68 86176 00000</v>
      </c>
      <c r="D438" s="258">
        <f>+D439</f>
        <v>0</v>
      </c>
      <c r="E438" s="258">
        <f>+E439</f>
        <v>0</v>
      </c>
      <c r="F438" s="258">
        <f>+F439</f>
        <v>0</v>
      </c>
      <c r="G438" s="258">
        <f>+G439</f>
        <v>0</v>
      </c>
      <c r="H438" s="258">
        <f>+H439</f>
        <v>0</v>
      </c>
      <c r="I438" s="75"/>
    </row>
    <row r="439" spans="1:9" ht="62.4" hidden="1" customHeight="1" x14ac:dyDescent="0.25">
      <c r="A439" s="263"/>
      <c r="B439" s="244" t="str">
        <f>+[1]ระบบการควบคุมฯ!B1491</f>
        <v>งบดำเนินงาน 69112xx</v>
      </c>
      <c r="C439" s="76" t="str">
        <f>+[1]ระบบการควบคุมฯ!C1491</f>
        <v>20004 3720 1000 200000</v>
      </c>
      <c r="D439" s="264">
        <f>SUM(D440:D443)</f>
        <v>0</v>
      </c>
      <c r="E439" s="264">
        <f t="shared" ref="E439:H439" si="117">SUM(E440:E443)</f>
        <v>0</v>
      </c>
      <c r="F439" s="264">
        <f t="shared" si="117"/>
        <v>0</v>
      </c>
      <c r="G439" s="264">
        <f t="shared" si="117"/>
        <v>0</v>
      </c>
      <c r="H439" s="264">
        <f t="shared" si="117"/>
        <v>0</v>
      </c>
      <c r="I439" s="60"/>
    </row>
    <row r="440" spans="1:9" ht="46.8" hidden="1" customHeight="1" x14ac:dyDescent="0.25">
      <c r="A440" s="260" t="str">
        <f>+[1]ระบบการควบคุมฯ!A1492</f>
        <v>1.11.1</v>
      </c>
      <c r="B440" s="69" t="str">
        <f>+[1]ระบบการควบคุมฯ!B1492</f>
        <v xml:space="preserve">เพื่อเป็นค่าใช้จ่ายในการดำเนินกิจกรรมการประเมินพัฒนาการรับนักเรียนที่จบหลักสูตรการศึกษาปฐมวัย พุทธศักราช 2560 ปีการศึกษา 2567  </v>
      </c>
      <c r="C440" s="69" t="str">
        <f>+[1]ระบบการควบคุมฯ!C1492</f>
        <v>ศธ 04002/ว48 ลว 6 มค ครั้งที่ 173</v>
      </c>
      <c r="D440" s="261">
        <f>+[1]ระบบการควบคุมฯ!F1492</f>
        <v>0</v>
      </c>
      <c r="E440" s="262">
        <f>+[1]ระบบการควบคุมฯ!G1492+[1]ระบบการควบคุมฯ!H1492</f>
        <v>0</v>
      </c>
      <c r="F440" s="261">
        <f>+[1]ระบบการควบคุมฯ!I1492+[1]ระบบการควบคุมฯ!J1492</f>
        <v>0</v>
      </c>
      <c r="G440" s="262">
        <f>+[1]ระบบการควบคุมฯ!K1492+[1]ระบบการควบคุมฯ!L1492</f>
        <v>0</v>
      </c>
      <c r="H440" s="262">
        <f>+D440-E440-F440-G440</f>
        <v>0</v>
      </c>
      <c r="I440" s="63" t="s">
        <v>12</v>
      </c>
    </row>
    <row r="441" spans="1:9" ht="18.600000000000001" hidden="1" customHeight="1" x14ac:dyDescent="0.25">
      <c r="A441" s="260" t="str">
        <f>+[1]ระบบการควบคุมฯ!A1493</f>
        <v>1.11.2</v>
      </c>
      <c r="B441" s="69" t="str">
        <f>+[1]ระบบการควบคุมฯ!B1493</f>
        <v xml:space="preserve">ค่าใช้จ่ายในการเดินทางเข้าร่วมการประชุมเชิงปฏิบัติการขับเคลื่อนการพัฒนาหลักสูตรและส่งเสริมการศึกษาปฐมวัย ระหว่างวันที่ 19 – 22 มกราคม 2568 ณ โรงแรมรอยัลริเวอร์ กรุงเทพมหานคร  </v>
      </c>
      <c r="C441" s="69" t="str">
        <f>+[1]ระบบการควบคุมฯ!C1493</f>
        <v>ศธ 04002/ว63 ลว 7 มค ครั้งที่ 175</v>
      </c>
      <c r="D441" s="261">
        <f>+[1]ระบบการควบคุมฯ!F1493</f>
        <v>0</v>
      </c>
      <c r="E441" s="262">
        <f>+[1]ระบบการควบคุมฯ!G1493+[1]ระบบการควบคุมฯ!H1493</f>
        <v>0</v>
      </c>
      <c r="F441" s="261">
        <f>+[1]ระบบการควบคุมฯ!I1493+[1]ระบบการควบคุมฯ!J1493</f>
        <v>0</v>
      </c>
      <c r="G441" s="262">
        <f>+[1]ระบบการควบคุมฯ!K1493+[1]ระบบการควบคุมฯ!L1493</f>
        <v>0</v>
      </c>
      <c r="H441" s="262">
        <f>+D441-E441-F441-G441</f>
        <v>0</v>
      </c>
      <c r="I441" s="63" t="s">
        <v>216</v>
      </c>
    </row>
    <row r="442" spans="1:9" ht="18.600000000000001" hidden="1" customHeight="1" x14ac:dyDescent="0.25">
      <c r="A442" s="260" t="str">
        <f>+[1]ระบบการควบคุมฯ!A1494</f>
        <v>1.11.3</v>
      </c>
      <c r="B442" s="69" t="str">
        <f>+[1]ระบบการควบคุมฯ!B1494</f>
        <v xml:space="preserve">ค่าใช้จ่ายในการเดินทางเข้าร่วมโครงการจัดประชุมเชิงปฏิบัติการพัฒนาการคิดผ่านการเล่นด้วยกิจกรรม “เด็กอนุบาล แยก (ขยะ) เป็น เล่นได้” จำนวน 2 ครั้ง ดังนี้ ครั้งที่ 1 ระหว่างวันที่ 28-30 เมษายน 2568 และครั้งที่ 2 ระหว่างวันที่ 6-8 พฤษภาคม 2568 ณ โรงแรมรอยัลริเวอร์ กรุงเทพมหานคร  </v>
      </c>
      <c r="C442" s="69" t="str">
        <f>+[1]ระบบการควบคุมฯ!C1494</f>
        <v>ศธ 04002/ว1154 ลว 20 มี.ค.68 ครั้งที่ 350</v>
      </c>
      <c r="D442" s="261">
        <f>+[1]ระบบการควบคุมฯ!F1494</f>
        <v>0</v>
      </c>
      <c r="E442" s="262">
        <f>+[1]ระบบการควบคุมฯ!G1494+[1]ระบบการควบคุมฯ!H1494</f>
        <v>0</v>
      </c>
      <c r="F442" s="261">
        <f>+[1]ระบบการควบคุมฯ!I1494+[1]ระบบการควบคุมฯ!J1494</f>
        <v>0</v>
      </c>
      <c r="G442" s="262">
        <f>+[1]ระบบการควบคุมฯ!K1494+[1]ระบบการควบคุมฯ!L1494</f>
        <v>0</v>
      </c>
      <c r="H442" s="262">
        <f>+D442-E442-F442-G442</f>
        <v>0</v>
      </c>
      <c r="I442" s="282" t="s">
        <v>48</v>
      </c>
    </row>
    <row r="443" spans="1:9" ht="93" hidden="1" customHeight="1" x14ac:dyDescent="0.25">
      <c r="A443" s="260" t="str">
        <f>+[1]ระบบการควบคุมฯ!A1495</f>
        <v>1.11.4</v>
      </c>
      <c r="B443" s="69" t="str">
        <f>+[1]ระบบการควบคุมฯ!B1495</f>
        <v xml:space="preserve">ค่าใช้จ่ายในการเดินทางเข้าร่วมการประชุมเชิงปฏิบัติการพัฒนาเอกสารประกอบหลักสูตรการศึกษาปฐมวัย พุทธศักราช 2568 และรายงานผลการประเมินพัฒนาการนักเรียนปฐมวัย ปีการศึกษา 2567       ระหว่างวันที่ 20 – 23 กรกฎาคม 2568 ณ โรงแรมรอยัลริเวอร์ กรุงเทพมหานคร  </v>
      </c>
      <c r="C443" s="69" t="str">
        <f>+[1]ระบบการควบคุมฯ!C1495</f>
        <v>ศธ 04002/ว2545 ลว 11 มิ.ย.68 ครั้งที่ 569</v>
      </c>
      <c r="D443" s="261">
        <f>+[1]ระบบการควบคุมฯ!F1495</f>
        <v>0</v>
      </c>
      <c r="E443" s="262">
        <f>+[1]ระบบการควบคุมฯ!G1495+[1]ระบบการควบคุมฯ!H1495</f>
        <v>0</v>
      </c>
      <c r="F443" s="261">
        <f>+[1]ระบบการควบคุมฯ!I1495+[1]ระบบการควบคุมฯ!J1495</f>
        <v>0</v>
      </c>
      <c r="G443" s="262">
        <f>+[1]ระบบการควบคุมฯ!K1495+[1]ระบบการควบคุมฯ!L1495</f>
        <v>0</v>
      </c>
      <c r="H443" s="262">
        <f>+D443-E443-F443-G443</f>
        <v>0</v>
      </c>
      <c r="I443" s="282" t="s">
        <v>235</v>
      </c>
    </row>
    <row r="444" spans="1:9" ht="37.200000000000003" hidden="1" customHeight="1" x14ac:dyDescent="0.25">
      <c r="A444" s="799">
        <f>+[1]ระบบการควบคุมฯ!A1521</f>
        <v>1.1200000000000001</v>
      </c>
      <c r="B444" s="74" t="str">
        <f>+[1]ระบบการควบคุมฯ!B1521</f>
        <v>กิจกรรรมการส่งเสริมศักยภาพในการเรียนระดับมัธยมศึกษา กิจกรรมรองส่งเสริมภาษาต่างประเทศที่สอง ความเป็นพลเมืองในการพัฒนาสู่โรงเรียนในประชาคมอาเซียน</v>
      </c>
      <c r="C444" s="74" t="str">
        <f>+[1]ระบบการควบคุมฯ!C1521</f>
        <v>20004 68 50194 32857</v>
      </c>
      <c r="D444" s="258">
        <f>+D445</f>
        <v>0</v>
      </c>
      <c r="E444" s="280">
        <f>+E445</f>
        <v>0</v>
      </c>
      <c r="F444" s="280">
        <f>+F445</f>
        <v>0</v>
      </c>
      <c r="G444" s="280">
        <f>+G445</f>
        <v>0</v>
      </c>
      <c r="H444" s="280">
        <f>+H445</f>
        <v>0</v>
      </c>
      <c r="I444" s="61"/>
    </row>
    <row r="445" spans="1:9" ht="18.600000000000001" hidden="1" customHeight="1" x14ac:dyDescent="0.25">
      <c r="A445" s="263"/>
      <c r="B445" s="244" t="str">
        <f>+[1]ระบบการควบคุมฯ!B1522</f>
        <v xml:space="preserve"> งบดำเนินงาน 68112xx</v>
      </c>
      <c r="C445" s="76" t="str">
        <f>+[1]ระบบการควบคุมฯ!C1522</f>
        <v>20004 3720 1000 2000000</v>
      </c>
      <c r="D445" s="264">
        <f>SUM(D446)</f>
        <v>0</v>
      </c>
      <c r="E445" s="264">
        <f>SUM(E446)</f>
        <v>0</v>
      </c>
      <c r="F445" s="264">
        <f>SUM(F446)</f>
        <v>0</v>
      </c>
      <c r="G445" s="264">
        <f>SUM(G446)</f>
        <v>0</v>
      </c>
      <c r="H445" s="264">
        <f>SUM(H446)</f>
        <v>0</v>
      </c>
      <c r="I445" s="60"/>
    </row>
    <row r="446" spans="1:9" ht="93" hidden="1" customHeight="1" x14ac:dyDescent="0.25">
      <c r="A446" s="260" t="str">
        <f>+[1]ระบบการควบคุมฯ!A1523</f>
        <v>1.12.1</v>
      </c>
      <c r="B446" s="47" t="str">
        <f>+[1]ระบบการควบคุมฯ!B1523</f>
        <v>ค่าใช้จ่ายในการเข้าร่วมการประชุมเชิงปฏิบัติการพัฒนาครูและบุคลกรทางการศึกษา เพื่อขับเคลื่อนการใช้หลักสูตรการศึกษาปฐมวัย พุทธศักราช 2568 สำหรับเด็กอายุ 3 – 6 ปี และหลักสูตรการศึกษาประถมศึกษาตอนต้น (ชั้นประถมศึกษาปีที่ 1 – 3) พุทธศักราช 2568 จำนวน 4 ครั้ง จุดที่ 1 ณ โรงแรมเอวาน่า กรุงเทพมหานคร</v>
      </c>
      <c r="C446" s="47" t="str">
        <f>+[1]ระบบการควบคุมฯ!C1523</f>
        <v>ศธ 04002/ว1559 ลว. 11 เม.ย.68 โอนครั้งที่ 413</v>
      </c>
      <c r="D446" s="261">
        <f>+[1]ระบบการควบคุมฯ!F1523</f>
        <v>0</v>
      </c>
      <c r="E446" s="262">
        <f>+[1]ระบบการควบคุมฯ!G1523+[1]ระบบการควบคุมฯ!H1523</f>
        <v>0</v>
      </c>
      <c r="F446" s="261">
        <f>+[1]ระบบการควบคุมฯ!I1523+[1]ระบบการควบคุมฯ!J1523</f>
        <v>0</v>
      </c>
      <c r="G446" s="262">
        <f>+[1]ระบบการควบคุมฯ!K1523+[1]ระบบการควบคุมฯ!L1523</f>
        <v>0</v>
      </c>
      <c r="H446" s="262">
        <f>+D446-E446-F446-G446</f>
        <v>0</v>
      </c>
      <c r="I446" s="72" t="s">
        <v>226</v>
      </c>
    </row>
    <row r="447" spans="1:9" ht="18.600000000000001" hidden="1" customHeight="1" x14ac:dyDescent="0.25">
      <c r="A447" s="257">
        <v>3.2</v>
      </c>
      <c r="B447" s="74" t="str">
        <f>+[2]ระบบการควบคุมฯ!B1099</f>
        <v xml:space="preserve"> การส่งเสริมการเรียนรู้เทคโนโลยีดิจิทัลและระบบอัจฉริยะในสถานศึกษาเพื่อความเป็นเลิศ</v>
      </c>
      <c r="C447" s="74" t="str">
        <f>+[2]ระบบการควบคุมฯ!C1099</f>
        <v>20004 66 00082 00000</v>
      </c>
      <c r="D447" s="258">
        <f>+D448</f>
        <v>0</v>
      </c>
      <c r="E447" s="280">
        <f>+E448</f>
        <v>0</v>
      </c>
      <c r="F447" s="280">
        <f>+F448</f>
        <v>0</v>
      </c>
      <c r="G447" s="280">
        <f>+G448</f>
        <v>0</v>
      </c>
      <c r="H447" s="280">
        <f>+H448</f>
        <v>0</v>
      </c>
      <c r="I447" s="61"/>
    </row>
    <row r="448" spans="1:9" ht="37.200000000000003" hidden="1" customHeight="1" x14ac:dyDescent="0.25">
      <c r="A448" s="263"/>
      <c r="B448" s="244" t="str">
        <f>+[2]ระบบการควบคุมฯ!B1100</f>
        <v xml:space="preserve"> งบดำเนินงาน 66112xx</v>
      </c>
      <c r="C448" s="76" t="str">
        <f>+[2]ระบบการควบคุมฯ!C1100</f>
        <v>20004 35000700 2000000</v>
      </c>
      <c r="D448" s="264">
        <f>SUM(D449)</f>
        <v>0</v>
      </c>
      <c r="E448" s="264">
        <f>SUM(E449)</f>
        <v>0</v>
      </c>
      <c r="F448" s="264">
        <f>SUM(F449)</f>
        <v>0</v>
      </c>
      <c r="G448" s="264">
        <f>SUM(G449)</f>
        <v>0</v>
      </c>
      <c r="H448" s="264">
        <f>SUM(H449)</f>
        <v>0</v>
      </c>
      <c r="I448" s="60"/>
    </row>
    <row r="449" spans="1:9" ht="18.600000000000001" hidden="1" customHeight="1" x14ac:dyDescent="0.25">
      <c r="A449" s="260" t="s">
        <v>57</v>
      </c>
      <c r="B449" s="69"/>
      <c r="C449" s="1124"/>
      <c r="D449" s="261">
        <f>+[2]ระบบการควบคุมฯ!D1101</f>
        <v>0</v>
      </c>
      <c r="E449" s="262">
        <f>+[2]ระบบการควบคุมฯ!G1100+[2]ระบบการควบคุมฯ!H1100</f>
        <v>0</v>
      </c>
      <c r="F449" s="262">
        <f>+[2]ระบบการควบคุมฯ!I1100+[2]ระบบการควบคุมฯ!J1100</f>
        <v>0</v>
      </c>
      <c r="G449" s="262">
        <f>+[2]ระบบการควบคุมฯ!K1100+[2]ระบบการควบคุมฯ!L1100</f>
        <v>0</v>
      </c>
      <c r="H449" s="262">
        <f>+D449-E449-F449-G449</f>
        <v>0</v>
      </c>
      <c r="I449" s="63" t="s">
        <v>59</v>
      </c>
    </row>
    <row r="450" spans="1:9" ht="18.600000000000001" hidden="1" customHeight="1" x14ac:dyDescent="0.25">
      <c r="A450" s="260"/>
      <c r="B450" s="69"/>
      <c r="C450" s="69"/>
      <c r="D450" s="261">
        <f>+[4]ระบบการควบคุมฯ!F272</f>
        <v>0</v>
      </c>
      <c r="E450" s="262">
        <f>+[4]ระบบการควบคุมฯ!G272+[4]ระบบการควบคุมฯ!H272</f>
        <v>0</v>
      </c>
      <c r="F450" s="262">
        <f>+[4]ระบบการควบคุมฯ!I272+[4]ระบบการควบคุมฯ!J272</f>
        <v>0</v>
      </c>
      <c r="G450" s="262">
        <f>+[4]ระบบการควบคุมฯ!K272+[4]ระบบการควบคุมฯ!L272</f>
        <v>0</v>
      </c>
      <c r="H450" s="262">
        <f>+D450-E450-F450-G450</f>
        <v>0</v>
      </c>
      <c r="I450" s="63"/>
    </row>
    <row r="451" spans="1:9" ht="18.600000000000001" hidden="1" customHeight="1" x14ac:dyDescent="0.25">
      <c r="A451" s="220" t="str">
        <f>+[4]ระบบการควบคุมฯ!A895</f>
        <v>จ</v>
      </c>
      <c r="B451" s="77" t="str">
        <f>+[4]ระบบการควบคุมฯ!B895</f>
        <v xml:space="preserve">แผนงานบูรณาการ : ป้องกัน ปราบปราม และบำบัดรักษาผู้ติดยาเสพติด        </v>
      </c>
      <c r="C451" s="1125">
        <f>+[2]ระบบการควบคุมฯ!C1105</f>
        <v>0</v>
      </c>
      <c r="D451" s="221">
        <f t="shared" ref="D451:H453" si="118">+D452</f>
        <v>0</v>
      </c>
      <c r="E451" s="221">
        <f t="shared" si="118"/>
        <v>0</v>
      </c>
      <c r="F451" s="221">
        <f t="shared" si="118"/>
        <v>0</v>
      </c>
      <c r="G451" s="221">
        <f t="shared" si="118"/>
        <v>0</v>
      </c>
      <c r="H451" s="221">
        <f t="shared" si="118"/>
        <v>0</v>
      </c>
      <c r="I451" s="78"/>
    </row>
    <row r="452" spans="1:9" ht="18.600000000000001" hidden="1" customHeight="1" x14ac:dyDescent="0.25">
      <c r="A452" s="924">
        <f>+[4]ระบบการควบคุมฯ!A896</f>
        <v>1</v>
      </c>
      <c r="B452" s="925" t="str">
        <f>+[1]ระบบการควบคุมฯ!B1532</f>
        <v xml:space="preserve">โครงการป้องกันและแก้ไขปัญหายาเสพติดในสถานศึกษา    </v>
      </c>
      <c r="C452" s="925" t="str">
        <f>+[1]ระบบการควบคุมฯ!C1532</f>
        <v xml:space="preserve">20004 0600 3800 5000002  </v>
      </c>
      <c r="D452" s="325">
        <f t="shared" si="118"/>
        <v>0</v>
      </c>
      <c r="E452" s="325">
        <f t="shared" si="118"/>
        <v>0</v>
      </c>
      <c r="F452" s="325">
        <f t="shared" si="118"/>
        <v>0</v>
      </c>
      <c r="G452" s="325">
        <f t="shared" si="118"/>
        <v>0</v>
      </c>
      <c r="H452" s="325">
        <f t="shared" si="118"/>
        <v>0</v>
      </c>
      <c r="I452" s="79"/>
    </row>
    <row r="453" spans="1:9" ht="37.200000000000003" hidden="1" customHeight="1" x14ac:dyDescent="0.25">
      <c r="A453" s="318">
        <f>+[1]ระบบการควบคุมฯ!A1533</f>
        <v>1.1000000000000001</v>
      </c>
      <c r="B453" s="49" t="str">
        <f>+[1]ระบบการควบคุมฯ!B1533</f>
        <v xml:space="preserve"> กิจกรรมป้องกันและแก้ไขปัญหายาเสพติดในสถานศึกษาในสถานศึกษา  </v>
      </c>
      <c r="C453" s="49" t="str">
        <f>+[2]ระบบการควบคุมฯ!C1107</f>
        <v>20004 66 57455 00000</v>
      </c>
      <c r="D453" s="319">
        <f>+D454</f>
        <v>0</v>
      </c>
      <c r="E453" s="319">
        <f t="shared" si="118"/>
        <v>0</v>
      </c>
      <c r="F453" s="319">
        <f t="shared" si="118"/>
        <v>0</v>
      </c>
      <c r="G453" s="319">
        <f t="shared" si="118"/>
        <v>0</v>
      </c>
      <c r="H453" s="319">
        <f t="shared" si="118"/>
        <v>0</v>
      </c>
      <c r="I453" s="53"/>
    </row>
    <row r="454" spans="1:9" ht="74.400000000000006" hidden="1" customHeight="1" x14ac:dyDescent="0.25">
      <c r="A454" s="263"/>
      <c r="B454" s="244" t="str">
        <f>+[1]ระบบการควบคุมฯ!B1534</f>
        <v xml:space="preserve"> งบรายจ่ายอื่น 6811500</v>
      </c>
      <c r="C454" s="76" t="str">
        <f>+C452</f>
        <v xml:space="preserve">20004 0600 3800 5000002  </v>
      </c>
      <c r="D454" s="264">
        <f>SUM(D455:D469)</f>
        <v>0</v>
      </c>
      <c r="E454" s="264">
        <f>SUM(E455:E469)</f>
        <v>0</v>
      </c>
      <c r="F454" s="264">
        <f>SUM(F455:F469)</f>
        <v>0</v>
      </c>
      <c r="G454" s="264">
        <f>SUM(G455:G469)</f>
        <v>0</v>
      </c>
      <c r="H454" s="264">
        <f>SUM(H455:H469)</f>
        <v>0</v>
      </c>
      <c r="I454" s="60"/>
    </row>
    <row r="455" spans="1:9" ht="55.8" hidden="1" customHeight="1" x14ac:dyDescent="0.25">
      <c r="A455" s="260" t="str">
        <f>+[1]ระบบการควบคุมฯ!A1535</f>
        <v>1.1.1</v>
      </c>
      <c r="B455" s="69" t="str">
        <f>+[1]ระบบการควบคุมฯ!B1535</f>
        <v xml:space="preserve">1. สนับสนุนงบประมาณดำเนินการกิจกรรมเสริมสร้างศักยภาพ ในการพัฒนาทักษะสมอง (Executive Function: EF) จำนวนเงิน 20,000.-บาท 2.สนับสนุนงบประมาณการดำเนินการกิจกรรมการป้องกัน ควบคุม และแก้ไขปัญหาการแพร่ระบาดยาเสพติด/สารเสพติด (บุหรี่ บุหรี่ไฟฟ้า กระท่อม กัญชา) ในสถานศึกษา  จำนวนเงิน 25,000.-บาท   </v>
      </c>
      <c r="C455" s="69" t="str">
        <f>+[1]ระบบการควบคุมฯ!C1535</f>
        <v>ศธ 04002/ว40513 ลว 16 ก.ค. 68 ครั้งที่ 693</v>
      </c>
      <c r="D455" s="261">
        <f>+[1]ระบบการควบคุมฯ!F1535</f>
        <v>0</v>
      </c>
      <c r="E455" s="262">
        <f>+[1]ระบบการควบคุมฯ!G1535+[1]ระบบการควบคุมฯ!H1535</f>
        <v>0</v>
      </c>
      <c r="F455" s="261">
        <f>+[1]ระบบการควบคุมฯ!I1535+[1]ระบบการควบคุมฯ!J1535</f>
        <v>0</v>
      </c>
      <c r="G455" s="262">
        <f>+[1]ระบบการควบคุมฯ!K1535+[1]ระบบการควบคุมฯ!L1535</f>
        <v>0</v>
      </c>
      <c r="H455" s="262">
        <f>+D455-E455-F455-G455</f>
        <v>0</v>
      </c>
      <c r="I455" s="63" t="s">
        <v>12</v>
      </c>
    </row>
    <row r="456" spans="1:9" ht="21" hidden="1" customHeight="1" x14ac:dyDescent="0.25">
      <c r="A456" s="260" t="str">
        <f>+[1]ระบบการควบคุมฯ!A1536</f>
        <v>1.1.2</v>
      </c>
      <c r="B456" s="69" t="str">
        <f>+[1]ระบบการควบคุมฯ!B1536</f>
        <v xml:space="preserve">ค่าใช้จ่ายในการเดินทางเข้าร่วมประชุมเชิงปฏิบัติการเสริมสร้างศักยภาพผู้อำนวยการกลุ่มส่งเสริมการจัดการศึกษา หรือผู้ปฏิบัติหน้าที่แทนผู้อำนวยการกลุ่มส่งเสริม   การจัดการศึกษา ด้านการดำเนินงานป้องกันและแก้ไขปัญหายาเสพติด ในสถานศึกษา ระหว่างวันที่ 23 – 26กรกฎาคม 2568 ณ โรงแรมไดมอนด์ พลาซ่า อำเภอเมือง จังหวัดสุราษฎร์ธานี </v>
      </c>
      <c r="C456" s="69" t="str">
        <f>+[1]ระบบการควบคุมฯ!C1536</f>
        <v>ศธ 04002/ว40914 ลว 22 ก.ค. 68 ครั้งที่ 722</v>
      </c>
      <c r="D456" s="261">
        <f>+[1]ระบบการควบคุมฯ!F1536</f>
        <v>0</v>
      </c>
      <c r="E456" s="262">
        <f>+[1]ระบบการควบคุมฯ!G1536+[1]ระบบการควบคุมฯ!H1536</f>
        <v>0</v>
      </c>
      <c r="F456" s="261">
        <f>+[1]ระบบการควบคุมฯ!I1536+[1]ระบบการควบคุมฯ!J1536</f>
        <v>0</v>
      </c>
      <c r="G456" s="262">
        <f>+[1]ระบบการควบคุมฯ!K1536+[1]ระบบการควบคุมฯ!L1536</f>
        <v>0</v>
      </c>
      <c r="H456" s="262">
        <f>+D456-E456-F456-G456</f>
        <v>0</v>
      </c>
      <c r="I456" s="63" t="s">
        <v>12</v>
      </c>
    </row>
    <row r="457" spans="1:9" ht="55.8" hidden="1" customHeight="1" x14ac:dyDescent="0.25">
      <c r="A457" s="260" t="str">
        <f>+[1]ระบบการควบคุมฯ!A1537</f>
        <v>1.1.1.2</v>
      </c>
      <c r="B457" s="69">
        <f>+[1]ระบบการควบคุมฯ!B1537</f>
        <v>0</v>
      </c>
      <c r="C457" s="69">
        <f>+[1]ระบบการควบคุมฯ!C1537</f>
        <v>0</v>
      </c>
      <c r="D457" s="323"/>
      <c r="E457" s="322"/>
      <c r="F457" s="322"/>
      <c r="G457" s="322"/>
      <c r="H457" s="322">
        <f>+D457-E457-F457-G457</f>
        <v>0</v>
      </c>
      <c r="I457" s="63" t="s">
        <v>12</v>
      </c>
    </row>
    <row r="458" spans="1:9" ht="18.600000000000001" hidden="1" customHeight="1" x14ac:dyDescent="0.25">
      <c r="A458" s="260" t="str">
        <f>+[1]ระบบการควบคุมฯ!A1541</f>
        <v>1.1.2</v>
      </c>
      <c r="B458" s="69">
        <f>+[1]ระบบการควบคุมฯ!B1541</f>
        <v>0</v>
      </c>
      <c r="C458" s="69">
        <f>+[1]ระบบการควบคุมฯ!C1541</f>
        <v>0</v>
      </c>
      <c r="D458" s="323"/>
      <c r="E458" s="262"/>
      <c r="F458" s="322"/>
      <c r="G458" s="322"/>
      <c r="H458" s="322">
        <f>+D458-E458-F458-G458</f>
        <v>0</v>
      </c>
      <c r="I458" s="324" t="s">
        <v>142</v>
      </c>
    </row>
    <row r="459" spans="1:9" ht="18.600000000000001" hidden="1" customHeight="1" x14ac:dyDescent="0.6">
      <c r="A459" s="260"/>
      <c r="B459" s="69"/>
      <c r="C459" s="1126"/>
      <c r="D459" s="1127"/>
      <c r="E459" s="1090"/>
      <c r="F459" s="1090"/>
      <c r="G459" s="1090"/>
      <c r="H459" s="1090"/>
      <c r="I459" s="65"/>
    </row>
    <row r="460" spans="1:9" ht="18.600000000000001" hidden="1" customHeight="1" x14ac:dyDescent="0.25">
      <c r="A460" s="260" t="str">
        <f>+[2]ระบบการควบคุมฯ!A1111</f>
        <v>1.1.2</v>
      </c>
      <c r="B460" s="69" t="str">
        <f>+[2]ระบบการควบคุมฯ!B1111</f>
        <v>ค่าใช้จ่ายโครงการพัฒนาทักษะชีวิตเพื่อปรับเปลี่ยนพฤติกรรมนักเรียนกลุ่มเฝ้าระวัง  โรงเรียนละ 2,000.-บาท 21 ร.ร.</v>
      </c>
      <c r="C460" s="69" t="str">
        <f>+[2]ระบบการควบคุมฯ!C1111</f>
        <v>ศธ 04002/ว1970  ลว 25 พ.ค. 65 ครั้งที่ 479</v>
      </c>
      <c r="D460" s="323">
        <f>+[2]ระบบการควบคุมฯ!D1111</f>
        <v>0</v>
      </c>
      <c r="E460" s="322">
        <f>+[2]ระบบการควบคุมฯ!G1111+[2]ระบบการควบคุมฯ!H1111</f>
        <v>0</v>
      </c>
      <c r="F460" s="322">
        <f>+[2]ระบบการควบคุมฯ!I1111+[2]ระบบการควบคุมฯ!J1111</f>
        <v>0</v>
      </c>
      <c r="G460" s="322">
        <f>+[2]ระบบการควบคุมฯ!K1111+[2]ระบบการควบคุมฯ!L1111</f>
        <v>0</v>
      </c>
      <c r="H460" s="322">
        <f>+D460-E460-F460-G460</f>
        <v>0</v>
      </c>
      <c r="I460" s="63" t="s">
        <v>51</v>
      </c>
    </row>
    <row r="461" spans="1:9" ht="18.600000000000001" hidden="1" customHeight="1" x14ac:dyDescent="0.25">
      <c r="A461" s="260"/>
      <c r="B461" s="69"/>
      <c r="C461" s="69" t="str">
        <f>+[2]ระบบการควบคุมฯ!C1112</f>
        <v>20004 06003600</v>
      </c>
      <c r="D461" s="323"/>
      <c r="E461" s="322"/>
      <c r="F461" s="322"/>
      <c r="G461" s="322"/>
      <c r="H461" s="322"/>
      <c r="I461" s="65"/>
    </row>
    <row r="462" spans="1:9" ht="18.600000000000001" hidden="1" customHeight="1" x14ac:dyDescent="0.25">
      <c r="A462" s="260" t="str">
        <f>+[2]ระบบการควบคุมฯ!A1113</f>
        <v>1.1.3</v>
      </c>
      <c r="B462" s="69" t="str">
        <f>+[2]ระบบการควบคุมฯ!B1113</f>
        <v xml:space="preserve">ค่าใช้จ่ายโครงการพัฒนาทักษะชีวิตเพื่อปรับเปลี่ยนพฤติกรรมนักเรียนกลุ่มเฝ้าระวัง  </v>
      </c>
      <c r="C462" s="69" t="str">
        <f>+[2]ระบบการควบคุมฯ!C1113</f>
        <v>ศธ 04002/ว2903  ลว 2 ส.ค. 65 ครั้งที่ 680</v>
      </c>
      <c r="D462" s="323">
        <f>+[2]ระบบการควบคุมฯ!D1113</f>
        <v>0</v>
      </c>
      <c r="E462" s="322">
        <f>+[2]ระบบการควบคุมฯ!G1113+[2]ระบบการควบคุมฯ!H1113</f>
        <v>0</v>
      </c>
      <c r="F462" s="322">
        <f>+[2]ระบบการควบคุมฯ!I1113+[2]ระบบการควบคุมฯ!J1113</f>
        <v>0</v>
      </c>
      <c r="G462" s="322">
        <f>+[2]ระบบการควบคุมฯ!K1113+[2]ระบบการควบคุมฯ!L1113</f>
        <v>0</v>
      </c>
      <c r="H462" s="322">
        <f>+D462-E462-F462-G462</f>
        <v>0</v>
      </c>
      <c r="I462" s="63" t="s">
        <v>12</v>
      </c>
    </row>
    <row r="463" spans="1:9" ht="18.600000000000001" hidden="1" customHeight="1" x14ac:dyDescent="0.25">
      <c r="A463" s="260"/>
      <c r="B463" s="69"/>
      <c r="C463" s="69" t="str">
        <f>+[2]ระบบการควบคุมฯ!C1114</f>
        <v>20004 06003600</v>
      </c>
      <c r="D463" s="323"/>
      <c r="E463" s="322"/>
      <c r="F463" s="322"/>
      <c r="G463" s="322"/>
      <c r="H463" s="322"/>
      <c r="I463" s="65"/>
    </row>
    <row r="464" spans="1:9" ht="18.600000000000001" hidden="1" customHeight="1" x14ac:dyDescent="0.25">
      <c r="A464" s="260" t="str">
        <f>+[2]ระบบการควบคุมฯ!A1115</f>
        <v>1.1.4</v>
      </c>
      <c r="B464" s="69" t="str">
        <f>+[4]ระบบการควบคุมฯ!B901</f>
        <v>ค่าใช้จ่ายโครงการลูกเสือต้านยาเสพติด</v>
      </c>
      <c r="C464" s="69" t="str">
        <f>+[4]ระบบการควบคุมฯ!C901</f>
        <v xml:space="preserve">ศธ 04002/ว589 ลว 11 ก.พ. 65 ครั้งที่ 208 </v>
      </c>
      <c r="D464" s="323"/>
      <c r="E464" s="322">
        <f>+[2]ระบบการควบคุมฯ!G1115+[2]ระบบการควบคุมฯ!H1115</f>
        <v>0</v>
      </c>
      <c r="F464" s="322">
        <f>+[2]ระบบการควบคุมฯ!I1115+[2]ระบบการควบคุมฯ!J1115</f>
        <v>0</v>
      </c>
      <c r="G464" s="322">
        <f>+[2]ระบบการควบคุมฯ!K1115+[2]ระบบการควบคุมฯ!L1115</f>
        <v>0</v>
      </c>
      <c r="H464" s="322">
        <f>+D464-E464-F464-G464</f>
        <v>0</v>
      </c>
      <c r="I464" s="63" t="s">
        <v>51</v>
      </c>
    </row>
    <row r="465" spans="1:9" ht="18.600000000000001" hidden="1" customHeight="1" x14ac:dyDescent="0.25">
      <c r="A465" s="260"/>
      <c r="B465" s="69"/>
      <c r="C465" s="69" t="str">
        <f>+[4]ระบบการควบคุมฯ!C902</f>
        <v>2000406036700002</v>
      </c>
      <c r="D465" s="323"/>
      <c r="E465" s="322"/>
      <c r="F465" s="322"/>
      <c r="G465" s="322"/>
      <c r="H465" s="322"/>
      <c r="I465" s="65"/>
    </row>
    <row r="466" spans="1:9" ht="18.600000000000001" hidden="1" customHeight="1" x14ac:dyDescent="0.25">
      <c r="A466" s="260"/>
      <c r="B466" s="69"/>
      <c r="C466" s="69"/>
      <c r="D466" s="323"/>
      <c r="E466" s="322"/>
      <c r="F466" s="322"/>
      <c r="G466" s="322"/>
      <c r="H466" s="322"/>
      <c r="I466" s="65"/>
    </row>
    <row r="467" spans="1:9" ht="18.600000000000001" hidden="1" customHeight="1" x14ac:dyDescent="0.25">
      <c r="A467" s="260"/>
      <c r="B467" s="69"/>
      <c r="C467" s="69"/>
      <c r="D467" s="323"/>
      <c r="E467" s="322"/>
      <c r="F467" s="322"/>
      <c r="G467" s="322"/>
      <c r="H467" s="322"/>
      <c r="I467" s="65"/>
    </row>
    <row r="468" spans="1:9" ht="148.80000000000001" hidden="1" customHeight="1" x14ac:dyDescent="0.25">
      <c r="A468" s="260"/>
      <c r="B468" s="69"/>
      <c r="C468" s="69"/>
      <c r="D468" s="323"/>
      <c r="E468" s="322"/>
      <c r="F468" s="322"/>
      <c r="G468" s="322"/>
      <c r="H468" s="322"/>
      <c r="I468" s="65"/>
    </row>
    <row r="469" spans="1:9" ht="148.80000000000001" hidden="1" customHeight="1" x14ac:dyDescent="0.25">
      <c r="A469" s="260"/>
      <c r="B469" s="69"/>
      <c r="C469" s="69"/>
      <c r="D469" s="323"/>
      <c r="E469" s="322"/>
      <c r="F469" s="322"/>
      <c r="G469" s="322"/>
      <c r="H469" s="322"/>
      <c r="I469" s="65"/>
    </row>
    <row r="470" spans="1:9" ht="18.600000000000001" hidden="1" customHeight="1" x14ac:dyDescent="0.25">
      <c r="A470" s="220" t="str">
        <f>+[1]ระบบการควบคุมฯ!A1550</f>
        <v>ฉ</v>
      </c>
      <c r="B470" s="77" t="str">
        <f>+[1]ระบบการควบคุมฯ!B1550</f>
        <v>แผนบูรณาการต่อต้านการทุจริตและประพฤติมิชอบ</v>
      </c>
      <c r="C470" s="77" t="str">
        <f>+[1]ระบบการควบคุมฯ!C1550</f>
        <v>20004 6020 3900 2000000</v>
      </c>
      <c r="D470" s="221">
        <f>+D471</f>
        <v>0</v>
      </c>
      <c r="E470" s="221">
        <f>+E471</f>
        <v>0</v>
      </c>
      <c r="F470" s="221">
        <f>+F471</f>
        <v>0</v>
      </c>
      <c r="G470" s="221">
        <f>+G471</f>
        <v>0</v>
      </c>
      <c r="H470" s="221">
        <f>+H471</f>
        <v>0</v>
      </c>
      <c r="I470" s="78"/>
    </row>
    <row r="471" spans="1:9" ht="18.600000000000001" hidden="1" customHeight="1" x14ac:dyDescent="0.25">
      <c r="A471" s="924">
        <f>+[1]ระบบการควบคุมฯ!A1551</f>
        <v>1</v>
      </c>
      <c r="B471" s="925" t="str">
        <f>+[1]ระบบการควบคุมฯ!B1551</f>
        <v xml:space="preserve">โครงการเสริมสร้างคุณธรรม จริยธรรม และธรรมาภิบาลในสถานศึกษาและสำนักงานเขตพื้นที่ </v>
      </c>
      <c r="C471" s="925" t="str">
        <f>+[1]ระบบการควบคุมฯ!C1551</f>
        <v>20004 6020 3900 2000000</v>
      </c>
      <c r="D471" s="325">
        <f t="shared" ref="D471:H472" si="119">+D473+D477+D482+D486</f>
        <v>0</v>
      </c>
      <c r="E471" s="325">
        <f t="shared" si="119"/>
        <v>0</v>
      </c>
      <c r="F471" s="325">
        <f t="shared" si="119"/>
        <v>0</v>
      </c>
      <c r="G471" s="325">
        <f t="shared" si="119"/>
        <v>0</v>
      </c>
      <c r="H471" s="325">
        <f t="shared" si="119"/>
        <v>0</v>
      </c>
      <c r="I471" s="79"/>
    </row>
    <row r="472" spans="1:9" ht="74.400000000000006" hidden="1" customHeight="1" x14ac:dyDescent="0.25">
      <c r="A472" s="263"/>
      <c r="B472" s="244" t="str">
        <f>+[1]ระบบการควบคุมฯ!B1552</f>
        <v>งบดำเนินงาน 68112XX</v>
      </c>
      <c r="C472" s="76"/>
      <c r="D472" s="264">
        <f>+D474+D478+D483+D487</f>
        <v>0</v>
      </c>
      <c r="E472" s="264">
        <f t="shared" si="119"/>
        <v>0</v>
      </c>
      <c r="F472" s="264">
        <f t="shared" si="119"/>
        <v>0</v>
      </c>
      <c r="G472" s="264">
        <f t="shared" si="119"/>
        <v>0</v>
      </c>
      <c r="H472" s="264">
        <f t="shared" si="119"/>
        <v>0</v>
      </c>
      <c r="I472" s="60"/>
    </row>
    <row r="473" spans="1:9" ht="18.600000000000001" hidden="1" customHeight="1" x14ac:dyDescent="0.25">
      <c r="A473" s="318">
        <f>+[1]ระบบการควบคุมฯ!A1553</f>
        <v>1.1000000000000001</v>
      </c>
      <c r="B473" s="49" t="str">
        <f>+[1]ระบบการควบคุมฯ!B1553</f>
        <v xml:space="preserve">กิจกรรมเสริมสร้างคุณธรรม จริยธรรมและความตระหนักรู้ในการป้องกันและปราบปรามการทุจริต  </v>
      </c>
      <c r="C473" s="80" t="str">
        <f>+[1]ระบบการควบคุมฯ!C1553</f>
        <v xml:space="preserve">20004 68 00118 00000  </v>
      </c>
      <c r="D473" s="319">
        <f t="shared" ref="D473:I473" si="120">+D474</f>
        <v>0</v>
      </c>
      <c r="E473" s="319">
        <f t="shared" si="120"/>
        <v>0</v>
      </c>
      <c r="F473" s="319">
        <f t="shared" si="120"/>
        <v>0</v>
      </c>
      <c r="G473" s="319">
        <f t="shared" si="120"/>
        <v>0</v>
      </c>
      <c r="H473" s="319">
        <f t="shared" si="120"/>
        <v>0</v>
      </c>
      <c r="I473" s="319">
        <f t="shared" si="120"/>
        <v>0</v>
      </c>
    </row>
    <row r="474" spans="1:9" ht="18.600000000000001" hidden="1" customHeight="1" x14ac:dyDescent="0.25">
      <c r="A474" s="263"/>
      <c r="B474" s="244" t="str">
        <f>+[1]ระบบการควบคุมฯ!B1554</f>
        <v xml:space="preserve"> งบดำเนินงาน 68112xx</v>
      </c>
      <c r="C474" s="76" t="str">
        <f>+C471</f>
        <v>20004 6020 3900 2000000</v>
      </c>
      <c r="D474" s="264">
        <f>SUM(D475:D476)</f>
        <v>0</v>
      </c>
      <c r="E474" s="264">
        <f t="shared" ref="E474:H474" si="121">SUM(E475:E476)</f>
        <v>0</v>
      </c>
      <c r="F474" s="264">
        <f t="shared" si="121"/>
        <v>0</v>
      </c>
      <c r="G474" s="264">
        <f t="shared" si="121"/>
        <v>0</v>
      </c>
      <c r="H474" s="264">
        <f t="shared" si="121"/>
        <v>0</v>
      </c>
      <c r="I474" s="60"/>
    </row>
    <row r="475" spans="1:9" ht="18.600000000000001" hidden="1" customHeight="1" x14ac:dyDescent="0.25">
      <c r="A475" s="260" t="str">
        <f>+[1]ระบบการควบคุมฯ!A1555</f>
        <v>1.1.1</v>
      </c>
      <c r="B475" s="1128" t="str">
        <f>+[1]ระบบการควบคุมฯ!B1555</f>
        <v xml:space="preserve">ค่าใช้จ่ายในการเดินทางเข้าร่วมการประชุมเตรียมการและการแลกเปลี่ยนเรียนรู้ การนำเสนอผลงาน และการประกวดแข่งขัน กิจกรรมการเรียนการเรียนรู้ภายใต้โครงการเสริมสร้างคุณธรรม จริยธรรม และธรรมาภิบาลในสถานศึกษาและสำนักงานเขตพื้นที่ (โครงการโรงเรียนสุจริต) ประจำปีงบประมาณ พ.ศ. 2567 ระดับประเทศ และกิจกรรมเนื่องในวันต่อต้านคอร์รัปชันสากล (9 ธันวาคม) ระหว่างวันที่ 6 - 11 ธันวาคม 2567 ณ โรงแรมเอวาน่า กรุงเทพมหานคร </v>
      </c>
      <c r="C475" s="1129" t="str">
        <f>+[1]ระบบการควบคุมฯ!C1555</f>
        <v>ศธ 04002/ว6119 ลว 19 ธค 67 ครั้งที่ 141</v>
      </c>
      <c r="D475" s="323">
        <f>+[1]ระบบการควบคุมฯ!F1555</f>
        <v>0</v>
      </c>
      <c r="E475" s="262">
        <f>+[1]ระบบการควบคุมฯ!G1555+[1]ระบบการควบคุมฯ!H1555</f>
        <v>0</v>
      </c>
      <c r="F475" s="322">
        <f>+[1]ระบบการควบคุมฯ!I1555+[1]ระบบการควบคุมฯ!J1555</f>
        <v>0</v>
      </c>
      <c r="G475" s="262">
        <f>+[1]ระบบการควบคุมฯ!K1555+[1]ระบบการควบคุมฯ!L1555</f>
        <v>0</v>
      </c>
      <c r="H475" s="322">
        <f t="shared" ref="H475:H489" si="122">+D475-E475-F475-G475</f>
        <v>0</v>
      </c>
      <c r="I475" s="972" t="s">
        <v>48</v>
      </c>
    </row>
    <row r="476" spans="1:9" ht="18.600000000000001" hidden="1" customHeight="1" x14ac:dyDescent="0.25">
      <c r="A476" s="260" t="str">
        <f>+[1]ระบบการควบคุมฯ!A1556</f>
        <v>1.1.2</v>
      </c>
      <c r="B476" s="69" t="str">
        <f>+[1]ระบบการควบคุมฯ!B1556</f>
        <v xml:space="preserve">ค่าใช้จ่ายในการเดินทางเข้าร่วมการประชุมชี้แจงแนวทางการขับเคลื่อน (โครงการโรงเรียนสุจริต) ประจำปีงบประมาณ พ.ศ. 2568 ระหว่างวันที่ 17-19 กุมภาพันธ์ 2568 ณ โรงแรมริเวอร์ กรุงเทพมหานคร </v>
      </c>
      <c r="C476" s="69" t="str">
        <f>+[1]ระบบการควบคุมฯ!C1556</f>
        <v>ศธ 04002/ว715 ลว 21 กพ 68  ครั้งที่ 277</v>
      </c>
      <c r="D476" s="323">
        <f>+[1]ระบบการควบคุมฯ!F1556</f>
        <v>0</v>
      </c>
      <c r="E476" s="322">
        <f>+[1]ระบบการควบคุมฯ!G1556+[1]ระบบการควบคุมฯ!H1556</f>
        <v>0</v>
      </c>
      <c r="F476" s="322">
        <f>+[1]ระบบการควบคุมฯ!I1556+[1]ระบบการควบคุมฯ!J1556</f>
        <v>0</v>
      </c>
      <c r="G476" s="322">
        <f>+[1]ระบบการควบคุมฯ!K1556+[1]ระบบการควบคุมฯ!L1556</f>
        <v>0</v>
      </c>
      <c r="H476" s="322">
        <f t="shared" si="122"/>
        <v>0</v>
      </c>
      <c r="I476" s="972" t="s">
        <v>13</v>
      </c>
    </row>
    <row r="477" spans="1:9" ht="18.600000000000001" hidden="1" customHeight="1" x14ac:dyDescent="0.25">
      <c r="A477" s="318">
        <f>+[2]ระบบการควบคุมฯ!A1128</f>
        <v>1.2</v>
      </c>
      <c r="B477" s="49" t="str">
        <f>+[2]ระบบการควบคุมฯ!B1128</f>
        <v>กิจกรรมการบูรณาการระบบการประเมินด้านคุณธรรมและความโปร่งใสในการดำเนินงานของหน่วยงาน</v>
      </c>
      <c r="C477" s="49" t="str">
        <f>+[2]ระบบการควบคุมฯ!C1128</f>
        <v>20004 66 00060 00000</v>
      </c>
      <c r="D477" s="319">
        <f>+D478</f>
        <v>0</v>
      </c>
      <c r="E477" s="319">
        <f>+E478</f>
        <v>0</v>
      </c>
      <c r="F477" s="319">
        <f>+F478</f>
        <v>0</v>
      </c>
      <c r="G477" s="319">
        <f>+G478</f>
        <v>0</v>
      </c>
      <c r="H477" s="319">
        <f>+H478</f>
        <v>0</v>
      </c>
      <c r="I477" s="246"/>
    </row>
    <row r="478" spans="1:9" ht="18.600000000000001" hidden="1" customHeight="1" x14ac:dyDescent="0.25">
      <c r="A478" s="263"/>
      <c r="B478" s="244" t="str">
        <f>+[1]ระบบการควบคุมฯ!B1560</f>
        <v xml:space="preserve"> งบดำเนินงาน 69112xx</v>
      </c>
      <c r="C478" s="244" t="str">
        <f>+[1]ระบบการควบคุมฯ!C1560</f>
        <v>20004 6020 3900 2000000</v>
      </c>
      <c r="D478" s="264">
        <f>SUM(D479:D481)</f>
        <v>0</v>
      </c>
      <c r="E478" s="264">
        <f>SUM(E479:E481)</f>
        <v>0</v>
      </c>
      <c r="F478" s="264">
        <f>SUM(F479:F481)</f>
        <v>0</v>
      </c>
      <c r="G478" s="264">
        <f>SUM(G479:G481)</f>
        <v>0</v>
      </c>
      <c r="H478" s="264">
        <f>SUM(H479:H481)</f>
        <v>0</v>
      </c>
      <c r="I478" s="327"/>
    </row>
    <row r="479" spans="1:9" ht="21" hidden="1" customHeight="1" x14ac:dyDescent="0.25">
      <c r="A479" s="260" t="str">
        <f>+[1]ระบบการควบคุมฯ!A1561</f>
        <v>1.2.1</v>
      </c>
      <c r="B479" s="69" t="str">
        <f>+[1]ระบบการควบคุมฯ!B1561</f>
        <v xml:space="preserve">1.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ำนักงานเขตพื้นที่การศึกษาออนไลน์ รุ่นที่ 1 จำนวนเงิน 2,000.-บาท (สองพันบาทถ้วน)
2.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ถานศึกษาออนไลน์ จำนวนเงิน 1,000.-บาท (หนึ่งพันบาทถ้วน) 
</v>
      </c>
      <c r="C479" s="47" t="str">
        <f>+[1]ระบบการควบคุมฯ!C1561</f>
        <v>ที่ ศธ 04002/ว1209 ลว. 21 มี.ค.68 ครั้งที่ 354</v>
      </c>
      <c r="D479" s="323">
        <f>+[1]ระบบการควบคุมฯ!F1561</f>
        <v>0</v>
      </c>
      <c r="E479" s="322">
        <f>+[1]ระบบการควบคุมฯ!G1561+[1]ระบบการควบคุมฯ!H1561</f>
        <v>0</v>
      </c>
      <c r="F479" s="322">
        <f>+[1]ระบบการควบคุมฯ!I1561+[1]ระบบการควบคุมฯ!J1561</f>
        <v>0</v>
      </c>
      <c r="G479" s="322">
        <f>+[1]ระบบการควบคุมฯ!K1561+[1]ระบบการควบคุมฯ!L1561</f>
        <v>0</v>
      </c>
      <c r="H479" s="322">
        <f t="shared" ref="H479:H480" si="123">+D479-E479-F479-G479</f>
        <v>0</v>
      </c>
      <c r="I479" s="972" t="s">
        <v>143</v>
      </c>
    </row>
    <row r="480" spans="1:9" ht="21" hidden="1" customHeight="1" x14ac:dyDescent="0.25">
      <c r="A480" s="260" t="str">
        <f>+[1]ระบบการควบคุมฯ!A1562</f>
        <v>1.2.2</v>
      </c>
      <c r="B480" s="69" t="str">
        <f>+[1]ระบบการควบคุมฯ!B1562</f>
        <v>ค่าใช้จ่ายในการดำเนินกิจกรรมสำนักงานเขตพื้นที่การศึกษาสุจริต ประจำปีงบประมาณ พ.ศ. 2568</v>
      </c>
      <c r="C480" s="47" t="str">
        <f>+[1]ระบบการควบคุมฯ!C1562</f>
        <v>ที่ ศธ 04002/ว  ลว. 28 เม.ย. 68 ครั้งที่ 448</v>
      </c>
      <c r="D480" s="323">
        <f>+[1]ระบบการควบคุมฯ!F1562</f>
        <v>0</v>
      </c>
      <c r="E480" s="322">
        <f>+[1]ระบบการควบคุมฯ!G1562+[1]ระบบการควบคุมฯ!H1562</f>
        <v>0</v>
      </c>
      <c r="F480" s="322">
        <f>+[1]ระบบการควบคุมฯ!I1562+[1]ระบบการควบคุมฯ!J1562</f>
        <v>0</v>
      </c>
      <c r="G480" s="322">
        <f>+[1]ระบบการควบคุมฯ!K1562+[1]ระบบการควบคุมฯ!L1562</f>
        <v>0</v>
      </c>
      <c r="H480" s="322">
        <f t="shared" si="123"/>
        <v>0</v>
      </c>
      <c r="I480" s="63" t="s">
        <v>16</v>
      </c>
    </row>
    <row r="481" spans="1:10" ht="167.4" hidden="1" customHeight="1" x14ac:dyDescent="0.25">
      <c r="A481" s="260">
        <f>+[1]ระบบการควบคุมฯ!A1563</f>
        <v>0</v>
      </c>
      <c r="B481" s="69"/>
      <c r="C481" s="1130"/>
      <c r="D481" s="323">
        <f>+[1]ระบบการควบคุมฯ!F1563</f>
        <v>0</v>
      </c>
      <c r="E481" s="322">
        <f>+[1]ระบบการควบคุมฯ!G1563+[1]ระบบการควบคุมฯ!H1563</f>
        <v>0</v>
      </c>
      <c r="F481" s="322">
        <f>+[1]ระบบการควบคุมฯ!I1563+[1]ระบบการควบคุมฯ!J1563</f>
        <v>0</v>
      </c>
      <c r="G481" s="322">
        <f>+[1]ระบบการควบคุมฯ!K1563+[1]ระบบการควบคุมฯ!L1563</f>
        <v>0</v>
      </c>
      <c r="H481" s="322">
        <f>+D481-E481-F481-G481</f>
        <v>0</v>
      </c>
      <c r="I481" s="63"/>
    </row>
    <row r="482" spans="1:10" ht="18.600000000000001" hidden="1" customHeight="1" x14ac:dyDescent="0.25">
      <c r="A482" s="1131">
        <f>+[1]ระบบการควบคุมฯ!A1564</f>
        <v>1.3</v>
      </c>
      <c r="B482" s="49" t="str">
        <f>+[1]ระบบการควบคุมฯ!B1564</f>
        <v xml:space="preserve">กิจกรรมเสริมสร้างธรรมาภิบาลเพื่อเพิ่มประสิทธิภาพในการบริหารจัดการ      </v>
      </c>
      <c r="C482" s="49" t="str">
        <f>+[1]ระบบการควบคุมฯ!C1564</f>
        <v>20004 69 00068 00000</v>
      </c>
      <c r="D482" s="319">
        <f>+D483</f>
        <v>0</v>
      </c>
      <c r="E482" s="319">
        <f>+E483</f>
        <v>0</v>
      </c>
      <c r="F482" s="319">
        <f>+F483</f>
        <v>0</v>
      </c>
      <c r="G482" s="319">
        <f>+G483</f>
        <v>0</v>
      </c>
      <c r="H482" s="319">
        <f>+H483</f>
        <v>0</v>
      </c>
      <c r="I482" s="246"/>
    </row>
    <row r="483" spans="1:10" ht="18.600000000000001" hidden="1" customHeight="1" x14ac:dyDescent="0.25">
      <c r="A483" s="263"/>
      <c r="B483" s="244" t="str">
        <f>+[1]ระบบการควบคุมฯ!B1565</f>
        <v xml:space="preserve"> งบดำเนินงาน 69112xx</v>
      </c>
      <c r="C483" s="244" t="str">
        <f>+[1]ระบบการควบคุมฯ!C1565</f>
        <v>20004 6020 3900 2000000</v>
      </c>
      <c r="D483" s="264">
        <f>SUM(D484:D488)</f>
        <v>0</v>
      </c>
      <c r="E483" s="264">
        <f>SUM(E484:E488)</f>
        <v>0</v>
      </c>
      <c r="F483" s="264">
        <f>SUM(F484:F488)</f>
        <v>0</v>
      </c>
      <c r="G483" s="264">
        <f>SUM(G484:G488)</f>
        <v>0</v>
      </c>
      <c r="H483" s="264">
        <f>SUM(H484:H488)</f>
        <v>0</v>
      </c>
      <c r="I483" s="327"/>
    </row>
    <row r="484" spans="1:10" ht="18.600000000000001" hidden="1" customHeight="1" x14ac:dyDescent="0.25">
      <c r="A484" s="260" t="str">
        <f>+[1]ระบบการควบคุมฯ!A1566</f>
        <v>1.3.1</v>
      </c>
      <c r="B484" s="69" t="str">
        <f>+[1]ระบบการควบคุมฯ!B1566</f>
        <v>ค่าใช้จ่ายในการดำเนินกิจกรรมตามโครงการโรงเรียนสุจริตและขับเคลื่อนหลักสูตรต้านทุจริตศึกษา (Anti-Corruption Education) ประจำปีงบประมาณ พ.ศ. 2568</v>
      </c>
      <c r="C484" s="46" t="str">
        <f>+[1]ระบบการควบคุมฯ!C1566</f>
        <v>ศธ04087/ว1026 ลว 13 มีนาคม 68 โอนครั้งที่ 332</v>
      </c>
      <c r="D484" s="323">
        <f>+[1]ระบบการควบคุมฯ!F1566</f>
        <v>0</v>
      </c>
      <c r="E484" s="322">
        <f>+[1]ระบบการควบคุมฯ!G1566+[1]ระบบการควบคุมฯ!H1566</f>
        <v>0</v>
      </c>
      <c r="F484" s="322">
        <f>+[1]ระบบการควบคุมฯ!I1566+[1]ระบบการควบคุมฯ!J1566</f>
        <v>0</v>
      </c>
      <c r="G484" s="322">
        <f>+[1]ระบบการควบคุมฯ!K1566+[1]ระบบการควบคุมฯ!L1566</f>
        <v>0</v>
      </c>
      <c r="H484" s="322">
        <f t="shared" ref="H484:H485" si="124">+D484-E484-F484-G484</f>
        <v>0</v>
      </c>
      <c r="I484" s="63" t="s">
        <v>260</v>
      </c>
    </row>
    <row r="485" spans="1:10" ht="18.600000000000001" hidden="1" customHeight="1" x14ac:dyDescent="0.25">
      <c r="A485" s="260" t="str">
        <f>+[1]ระบบการควบคุมฯ!A1567</f>
        <v>1.3.2</v>
      </c>
      <c r="B485" s="69" t="str">
        <f>+[1]ระบบการควบคุมฯ!B1567</f>
        <v xml:space="preserve">1.ค่าใช้จ่ายกิจกรรมการเรียนรู้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 1.  แลกเปลี่ยนเรียนรู้ฯ ของกิจกรรมสร้างการดี (ระดับประถมศึกษาและมัธยมศึกษา) จำนวนเงิน 2,500.-บาท 2. จัดนิทรรศการของกิจกรรมบริษัทสร้างการดี จำนวนเงิน 3,500.-บาท 3.กิจกรรมถอดบทเรียน ครู และผู้บริหาร จำนวนเงิน 2,000.-บาท   ครูชุมชนบึงบา/ผู้บริหารอดิศร4.กิจกรรมการใช้และประเมินผลหลักสูตรต้านทุจริตศึกษา จำนวนเงิน 1,000.-บาท ชุมชนบึงบา     </v>
      </c>
      <c r="C485" s="46" t="str">
        <f>+[1]ระบบการควบคุมฯ!C1567</f>
        <v>ศธ 04002/ว40339 ลว 15 กค ครั้งที่ 692</v>
      </c>
      <c r="D485" s="323">
        <f>+[1]ระบบการควบคุมฯ!F1567</f>
        <v>0</v>
      </c>
      <c r="E485" s="322">
        <f>+[1]ระบบการควบคุมฯ!G1567+[1]ระบบการควบคุมฯ!H1567</f>
        <v>0</v>
      </c>
      <c r="F485" s="322">
        <f>+[1]ระบบการควบคุมฯ!I1567+[1]ระบบการควบคุมฯ!J1567</f>
        <v>0</v>
      </c>
      <c r="G485" s="322">
        <f>+[1]ระบบการควบคุมฯ!K1567+[1]ระบบการควบคุมฯ!L1567</f>
        <v>0</v>
      </c>
      <c r="H485" s="322">
        <f t="shared" si="124"/>
        <v>0</v>
      </c>
      <c r="I485" s="63"/>
    </row>
    <row r="486" spans="1:10" ht="55.8" hidden="1" customHeight="1" x14ac:dyDescent="0.25">
      <c r="A486" s="318">
        <f>+[2]ระบบการควบคุมฯ!A1132</f>
        <v>1.3</v>
      </c>
      <c r="B486" s="49" t="str">
        <f>+[2]ระบบการควบคุมฯ!B1132</f>
        <v>กิจกรรมเสริมสร้างธรรมาภิบาลเพื่อเพิ่มประสิทธิภาพในการบริหารจัดการ</v>
      </c>
      <c r="C486" s="49" t="str">
        <f>+[2]ระบบการควบคุมฯ!C1132</f>
        <v>20004 66 00068 00000</v>
      </c>
      <c r="D486" s="319">
        <f>+[2]ระบบการควบคุมฯ!F1132</f>
        <v>0</v>
      </c>
      <c r="E486" s="1132">
        <f>+[2]ระบบการควบคุมฯ!G1132+[2]ระบบการควบคุมฯ!H1132</f>
        <v>0</v>
      </c>
      <c r="F486" s="1132">
        <f>+[2]ระบบการควบคุมฯ!I1132+[2]ระบบการควบคุมฯ!J1132</f>
        <v>0</v>
      </c>
      <c r="G486" s="1132">
        <f>+[2]ระบบการควบคุมฯ!K1132+[2]ระบบการควบคุมฯ!L1132</f>
        <v>0</v>
      </c>
      <c r="H486" s="1132">
        <f t="shared" si="122"/>
        <v>0</v>
      </c>
      <c r="I486" s="246"/>
    </row>
    <row r="487" spans="1:10" ht="18.600000000000001" hidden="1" customHeight="1" x14ac:dyDescent="0.25">
      <c r="A487" s="263"/>
      <c r="B487" s="244" t="str">
        <f>+[2]ระบบการควบคุมฯ!B1133</f>
        <v xml:space="preserve"> งบดำเนินงาน 66112xx</v>
      </c>
      <c r="C487" s="244" t="str">
        <f>+[2]ระบบการควบคุมฯ!C1133</f>
        <v>20004 57003700 200000</v>
      </c>
      <c r="D487" s="264">
        <f>+[2]ระบบการควบคุมฯ!F1133</f>
        <v>0</v>
      </c>
      <c r="E487" s="1133">
        <f>+[2]ระบบการควบคุมฯ!G1133+[2]ระบบการควบคุมฯ!H1133</f>
        <v>0</v>
      </c>
      <c r="F487" s="1133">
        <f>+[2]ระบบการควบคุมฯ!I1133+[2]ระบบการควบคุมฯ!J1133</f>
        <v>0</v>
      </c>
      <c r="G487" s="1133">
        <f>+[2]ระบบการควบคุมฯ!K1133+[2]ระบบการควบคุมฯ!L1133</f>
        <v>0</v>
      </c>
      <c r="H487" s="1133">
        <f t="shared" si="122"/>
        <v>0</v>
      </c>
      <c r="I487" s="327"/>
    </row>
    <row r="488" spans="1:10" ht="21" hidden="1" customHeight="1" x14ac:dyDescent="0.25">
      <c r="A488" s="260" t="str">
        <f>+[2]ระบบการควบคุมฯ!A1134</f>
        <v>1.3.1</v>
      </c>
      <c r="B488" s="69" t="str">
        <f>+[2]ระบบการควบคุมฯ!B1134</f>
        <v xml:space="preserve">ค่าใช้จ่ายในการดำเนินโครงการเสริมสร้างคุณธรรมจริยธรรมและธรรมาภิบาลในสถานศึกษา </v>
      </c>
      <c r="C488" s="69" t="str">
        <f>+[2]ระบบการควบคุมฯ!C1134</f>
        <v>ที่ ศธ 04002/ว1422 ลว. 11 เม.ย. 65 ครั้งที่ 342</v>
      </c>
      <c r="D488" s="323">
        <f>+[2]ระบบการควบคุมฯ!F1134</f>
        <v>0</v>
      </c>
      <c r="E488" s="322">
        <f>+[2]ระบบการควบคุมฯ!G1134+[2]ระบบการควบคุมฯ!H1134</f>
        <v>0</v>
      </c>
      <c r="F488" s="322">
        <f>+[2]ระบบการควบคุมฯ!I1134+[2]ระบบการควบคุมฯ!J1134</f>
        <v>0</v>
      </c>
      <c r="G488" s="322">
        <f>+[2]ระบบการควบคุมฯ!K1134+[2]ระบบการควบคุมฯ!L1134</f>
        <v>0</v>
      </c>
      <c r="H488" s="322">
        <f t="shared" si="122"/>
        <v>0</v>
      </c>
      <c r="I488" s="63" t="s">
        <v>13</v>
      </c>
    </row>
    <row r="489" spans="1:10" ht="21" hidden="1" customHeight="1" x14ac:dyDescent="0.25">
      <c r="A489" s="260" t="str">
        <f>+[2]ระบบการควบคุมฯ!A1135</f>
        <v>1.3.2</v>
      </c>
      <c r="B489" s="69" t="str">
        <f>+[2]ระบบการควบคุมฯ!B1135</f>
        <v xml:space="preserve">ค่าใช้จ่ายในการนิเทศ กำกับ ติดตาม แบบบูรณาการ และค่าใช้จ่ายในการดำเนินการอื่น ๆ </v>
      </c>
      <c r="C489" s="69" t="str">
        <f>+[2]ระบบการควบคุมฯ!C1135</f>
        <v>ศธ 04002/ว2730 ลว 19 ก.ค. 65  ครั้งที่ 639</v>
      </c>
      <c r="D489" s="323">
        <f>+[2]ระบบการควบคุมฯ!F1135</f>
        <v>0</v>
      </c>
      <c r="E489" s="322">
        <f>+[2]ระบบการควบคุมฯ!G1135+[2]ระบบการควบคุมฯ!H1135</f>
        <v>0</v>
      </c>
      <c r="F489" s="322">
        <f>+[2]ระบบการควบคุมฯ!I1135+[2]ระบบการควบคุมฯ!J1135</f>
        <v>0</v>
      </c>
      <c r="G489" s="322">
        <f>+[2]ระบบการควบคุมฯ!K1135+[2]ระบบการควบคุมฯ!L1135</f>
        <v>0</v>
      </c>
      <c r="H489" s="322">
        <f t="shared" si="122"/>
        <v>0</v>
      </c>
      <c r="I489" s="63" t="s">
        <v>13</v>
      </c>
    </row>
    <row r="490" spans="1:10" ht="18.600000000000001" hidden="1" customHeight="1" x14ac:dyDescent="0.25">
      <c r="A490" s="260"/>
      <c r="B490" s="69"/>
      <c r="C490" s="85"/>
      <c r="D490" s="1127"/>
      <c r="E490" s="1090"/>
      <c r="F490" s="1090"/>
      <c r="G490" s="1090"/>
      <c r="H490" s="1090"/>
      <c r="I490" s="65"/>
    </row>
    <row r="491" spans="1:10" ht="18.600000000000001" hidden="1" x14ac:dyDescent="0.25">
      <c r="A491" s="260"/>
      <c r="B491" s="69"/>
      <c r="C491" s="85"/>
      <c r="D491" s="86"/>
      <c r="E491" s="87"/>
      <c r="F491" s="87"/>
      <c r="G491" s="87"/>
      <c r="H491" s="87"/>
      <c r="I491" s="65"/>
    </row>
    <row r="492" spans="1:10" ht="18.600000000000001" hidden="1" x14ac:dyDescent="0.25">
      <c r="A492" s="260"/>
      <c r="B492" s="69"/>
      <c r="C492" s="69"/>
      <c r="D492" s="323"/>
      <c r="E492" s="322"/>
      <c r="F492" s="322"/>
      <c r="G492" s="322"/>
      <c r="H492" s="322"/>
      <c r="I492" s="63"/>
      <c r="J492" s="1201">
        <f>+H492+G492</f>
        <v>0</v>
      </c>
    </row>
    <row r="493" spans="1:10" ht="18.600000000000001" hidden="1" x14ac:dyDescent="0.25">
      <c r="A493" s="260"/>
      <c r="B493" s="69"/>
      <c r="C493" s="69"/>
      <c r="D493" s="323"/>
      <c r="E493" s="322"/>
      <c r="F493" s="322"/>
      <c r="G493" s="322"/>
      <c r="H493" s="322"/>
      <c r="I493" s="63"/>
    </row>
    <row r="494" spans="1:10" ht="18.600000000000001" x14ac:dyDescent="0.55000000000000004">
      <c r="A494" s="331"/>
      <c r="B494" s="332" t="s">
        <v>18</v>
      </c>
      <c r="C494" s="333"/>
      <c r="D494" s="334">
        <f>+D6+D23+D209+D294+D451+D470</f>
        <v>49949385</v>
      </c>
      <c r="E494" s="334">
        <f t="shared" ref="E494:I494" si="125">+E6+E23+E209+E294+E451+E470</f>
        <v>0</v>
      </c>
      <c r="F494" s="334">
        <f t="shared" si="125"/>
        <v>0</v>
      </c>
      <c r="G494" s="334">
        <f t="shared" si="125"/>
        <v>40745217.710000001</v>
      </c>
      <c r="H494" s="334">
        <f t="shared" si="125"/>
        <v>9204167.2899999991</v>
      </c>
      <c r="I494" s="334">
        <f t="shared" si="125"/>
        <v>0</v>
      </c>
    </row>
    <row r="495" spans="1:10" ht="21" customHeight="1" x14ac:dyDescent="0.55000000000000004">
      <c r="A495" s="331"/>
      <c r="B495" s="332" t="s">
        <v>19</v>
      </c>
      <c r="C495" s="333"/>
      <c r="D495" s="335">
        <f>SUM(E495:H495)</f>
        <v>100</v>
      </c>
      <c r="E495" s="336">
        <f>+E494*100/D494</f>
        <v>0</v>
      </c>
      <c r="F495" s="337">
        <v>0</v>
      </c>
      <c r="G495" s="337">
        <f>+G494*100/D494</f>
        <v>81.573011779824711</v>
      </c>
      <c r="H495" s="336">
        <f>+H494*100/D494</f>
        <v>18.426988220175282</v>
      </c>
      <c r="I495" s="88"/>
    </row>
    <row r="496" spans="1:10" ht="18.600000000000001" customHeight="1" x14ac:dyDescent="0.6">
      <c r="A496" s="989"/>
      <c r="B496" s="990"/>
      <c r="C496" s="991"/>
      <c r="D496" s="992"/>
      <c r="E496" s="993"/>
      <c r="F496" s="994"/>
      <c r="G496" s="994"/>
      <c r="H496" s="994"/>
      <c r="I496" s="995"/>
    </row>
    <row r="497" spans="1:9" ht="18.600000000000001" customHeight="1" x14ac:dyDescent="0.6">
      <c r="A497" s="989"/>
      <c r="B497" s="990"/>
      <c r="C497" s="1016"/>
      <c r="D497" s="666"/>
      <c r="E497" s="910"/>
      <c r="F497" s="673"/>
      <c r="G497" s="673"/>
      <c r="H497" s="673"/>
      <c r="I497" s="114"/>
    </row>
    <row r="498" spans="1:9" ht="18.600000000000001" hidden="1" customHeight="1" x14ac:dyDescent="0.6">
      <c r="A498" s="996"/>
      <c r="B498" s="997"/>
      <c r="C498" s="998" t="str">
        <f>+[1]ระบบการควบคุมฯ!B1597</f>
        <v>งบประมาณเบิกแทนกัน</v>
      </c>
      <c r="D498" s="999"/>
      <c r="E498" s="1000"/>
      <c r="F498" s="1001"/>
      <c r="G498" s="1001"/>
      <c r="H498" s="1001"/>
      <c r="I498" s="1002"/>
    </row>
    <row r="499" spans="1:9" ht="18.600000000000001" hidden="1" customHeight="1" x14ac:dyDescent="0.25">
      <c r="A499" s="220" t="str">
        <f>+[1]ระบบการควบคุมฯ!A1598</f>
        <v>A1</v>
      </c>
      <c r="B499" s="77" t="str">
        <f>+[1]ระบบการควบคุมฯ!B1598</f>
        <v xml:space="preserve">แผนงานพื้นฐานด้านการพัฒนาและเสริมสร้างศักยภาพทรัพยากรมนุษย์ </v>
      </c>
      <c r="C499" s="77" t="str">
        <f>+[1]ระบบการควบคุมฯ!C1598</f>
        <v>20004 3720 0609 2000000</v>
      </c>
      <c r="D499" s="221">
        <f>+D501</f>
        <v>0</v>
      </c>
      <c r="E499" s="221">
        <f>+E501</f>
        <v>0</v>
      </c>
      <c r="F499" s="221">
        <f>+F501</f>
        <v>0</v>
      </c>
      <c r="G499" s="221">
        <f>+G501</f>
        <v>0</v>
      </c>
      <c r="H499" s="221">
        <f>+H501</f>
        <v>0</v>
      </c>
      <c r="I499" s="78"/>
    </row>
    <row r="500" spans="1:9" ht="37.200000000000003" hidden="1" customHeight="1" x14ac:dyDescent="0.25">
      <c r="A500" s="924">
        <f>+[1]ระบบการควบคุมฯ!A1579</f>
        <v>0</v>
      </c>
      <c r="B500" s="925" t="str">
        <f>+[1]ระบบการควบคุมฯ!B1599</f>
        <v xml:space="preserve">โครงการมาตรฐานการบริหารงานบุคคลของข้าราชการครูและบุคลากรทางการศึกษา  </v>
      </c>
      <c r="C500" s="925" t="str">
        <f>+[1]ระบบการควบคุมฯ!C1599</f>
        <v>20004 3720 0609 2000000</v>
      </c>
      <c r="D500" s="325">
        <f>+D501</f>
        <v>0</v>
      </c>
      <c r="E500" s="325">
        <f t="shared" ref="E500:H500" si="126">+E501</f>
        <v>0</v>
      </c>
      <c r="F500" s="325">
        <f t="shared" si="126"/>
        <v>0</v>
      </c>
      <c r="G500" s="325">
        <f t="shared" si="126"/>
        <v>0</v>
      </c>
      <c r="H500" s="325">
        <f t="shared" si="126"/>
        <v>0</v>
      </c>
      <c r="I500" s="79"/>
    </row>
    <row r="501" spans="1:9" ht="18.600000000000001" hidden="1" customHeight="1" x14ac:dyDescent="0.25">
      <c r="A501" s="328">
        <f>+[1]ระบบการควบคุมฯ!A1580</f>
        <v>0</v>
      </c>
      <c r="B501" s="81" t="str">
        <f>+[1]ระบบการควบคุมฯ!B1600</f>
        <v>กิจกรรมหลัก</v>
      </c>
      <c r="C501" s="81" t="str">
        <f>+[1]ระบบการควบคุมฯ!C1600</f>
        <v xml:space="preserve">20004 99 99999 99999   </v>
      </c>
      <c r="D501" s="326">
        <f>+D502</f>
        <v>0</v>
      </c>
      <c r="E501" s="326">
        <f>+E502</f>
        <v>0</v>
      </c>
      <c r="F501" s="326">
        <f>+F502</f>
        <v>0</v>
      </c>
      <c r="G501" s="326">
        <f>+G502</f>
        <v>0</v>
      </c>
      <c r="H501" s="326">
        <f>+H502</f>
        <v>0</v>
      </c>
      <c r="I501" s="82"/>
    </row>
    <row r="502" spans="1:9" ht="18.600000000000001" hidden="1" customHeight="1" x14ac:dyDescent="0.25">
      <c r="A502" s="329"/>
      <c r="B502" s="83" t="str">
        <f>+[1]ระบบการควบคุมฯ!B1601</f>
        <v>งบดำเนินงาน 68112xx</v>
      </c>
      <c r="C502" s="83" t="str">
        <f>+[1]ระบบการควบคุมฯ!C1601</f>
        <v>68112xx</v>
      </c>
      <c r="D502" s="330">
        <f>SUM(D503)</f>
        <v>0</v>
      </c>
      <c r="E502" s="330">
        <f t="shared" ref="E502:H502" si="127">SUM(E503)</f>
        <v>0</v>
      </c>
      <c r="F502" s="330">
        <f t="shared" si="127"/>
        <v>0</v>
      </c>
      <c r="G502" s="330">
        <f t="shared" si="127"/>
        <v>0</v>
      </c>
      <c r="H502" s="330">
        <f t="shared" si="127"/>
        <v>0</v>
      </c>
      <c r="I502" s="84"/>
    </row>
    <row r="503" spans="1:9" ht="18.600000000000001" hidden="1" customHeight="1" x14ac:dyDescent="0.25">
      <c r="A503" s="301">
        <f>+[1]ระบบการควบคุมฯ!A1602</f>
        <v>1</v>
      </c>
      <c r="B503" s="70" t="str">
        <f>+[1]ระบบการควบคุมฯ!B1602</f>
        <v xml:space="preserve">ค่าใช้จ่ายในการจัดทำรายละเอียดข้อมูลทะเบียนประวัติข้าราชการครูและบุคลากรทางการศึกษาในระบบเทคโนโลยีดิจิทัล “ระบบทะเบียนประวัติอิเล็กทรอนิกส์” </v>
      </c>
      <c r="C503" s="229" t="str">
        <f>+[1]ระบบการควบคุมฯ!C1602</f>
        <v>ศธ04087/ว2139 ลว. 21 พ.ค. 68 โอนครั้งที่ 3</v>
      </c>
      <c r="D503" s="320"/>
      <c r="E503" s="321">
        <f>+[1]ระบบการควบคุมฯ!G1602+[1]ระบบการควบคุมฯ!H1602</f>
        <v>0</v>
      </c>
      <c r="F503" s="321">
        <f>+[1]ระบบการควบคุมฯ!I1580+[1]ระบบการควบคุมฯ!J1580</f>
        <v>0</v>
      </c>
      <c r="G503" s="321">
        <f>+[1]ระบบการควบคุมฯ!K1602+[1]ระบบการควบคุมฯ!L1602</f>
        <v>0</v>
      </c>
      <c r="H503" s="321">
        <f t="shared" ref="H503" si="128">+D503-E503-F503-G503</f>
        <v>0</v>
      </c>
      <c r="I503" s="66" t="s">
        <v>231</v>
      </c>
    </row>
    <row r="504" spans="1:9" ht="21" hidden="1" customHeight="1" x14ac:dyDescent="0.25">
      <c r="A504" s="301"/>
      <c r="B504" s="1003" t="s">
        <v>246</v>
      </c>
      <c r="C504" s="1004"/>
      <c r="D504" s="1005">
        <f>+D501</f>
        <v>0</v>
      </c>
      <c r="E504" s="1005">
        <f t="shared" ref="E504:H504" si="129">+E501</f>
        <v>0</v>
      </c>
      <c r="F504" s="1005">
        <f t="shared" si="129"/>
        <v>0</v>
      </c>
      <c r="G504" s="1005">
        <f t="shared" si="129"/>
        <v>0</v>
      </c>
      <c r="H504" s="1005">
        <f t="shared" si="129"/>
        <v>0</v>
      </c>
      <c r="I504" s="1006"/>
    </row>
    <row r="505" spans="1:9" ht="18.600000000000001" hidden="1" x14ac:dyDescent="0.25">
      <c r="A505" s="1007"/>
      <c r="B505" s="1008" t="s">
        <v>19</v>
      </c>
      <c r="C505" s="1009"/>
      <c r="D505" s="1010"/>
      <c r="E505" s="1011"/>
      <c r="F505" s="1011"/>
      <c r="G505" s="1011"/>
      <c r="H505" s="1011"/>
      <c r="I505" s="63"/>
    </row>
    <row r="506" spans="1:9" ht="18.600000000000001" hidden="1" x14ac:dyDescent="0.25">
      <c r="A506" s="1012"/>
      <c r="B506" s="1013" t="s">
        <v>247</v>
      </c>
      <c r="C506" s="1014"/>
      <c r="D506" s="1015">
        <f>+D494+D499</f>
        <v>49949385</v>
      </c>
      <c r="E506" s="1015">
        <f t="shared" ref="E506:H506" si="130">+E494+E499</f>
        <v>0</v>
      </c>
      <c r="F506" s="1015">
        <f t="shared" si="130"/>
        <v>0</v>
      </c>
      <c r="G506" s="1015">
        <f t="shared" si="130"/>
        <v>40745217.710000001</v>
      </c>
      <c r="H506" s="1015">
        <f t="shared" si="130"/>
        <v>9204167.2899999991</v>
      </c>
      <c r="I506" s="1015"/>
    </row>
    <row r="507" spans="1:9" ht="21" x14ac:dyDescent="0.6">
      <c r="A507" s="989"/>
      <c r="B507" s="990"/>
      <c r="C507" s="1016"/>
      <c r="D507" s="666"/>
      <c r="E507" s="910"/>
      <c r="F507" s="673"/>
      <c r="G507" s="673"/>
      <c r="H507" s="673"/>
      <c r="I507" s="114"/>
    </row>
    <row r="508" spans="1:9" ht="18.600000000000001" x14ac:dyDescent="0.55000000000000004">
      <c r="A508" s="1017"/>
      <c r="B508" s="1018"/>
      <c r="C508" s="1258" t="s">
        <v>214</v>
      </c>
      <c r="D508" s="1258"/>
      <c r="E508" s="1258"/>
      <c r="F508" s="1258"/>
      <c r="G508" s="1258"/>
      <c r="H508" s="1019"/>
      <c r="I508" s="1019"/>
    </row>
    <row r="509" spans="1:9" ht="18.600000000000001" x14ac:dyDescent="0.55000000000000004">
      <c r="A509" s="1017"/>
      <c r="B509" s="1018"/>
      <c r="C509" s="1020"/>
      <c r="D509" s="1017"/>
      <c r="E509" s="1021"/>
      <c r="F509" s="1022"/>
      <c r="G509" s="1023"/>
      <c r="H509" s="1023"/>
      <c r="I509" s="1023"/>
    </row>
    <row r="510" spans="1:9" ht="18.600000000000001" x14ac:dyDescent="0.55000000000000004">
      <c r="A510" s="1024" t="s">
        <v>302</v>
      </c>
      <c r="B510" s="1025"/>
      <c r="C510" s="1026"/>
      <c r="D510" s="1027"/>
      <c r="E510" s="1028"/>
      <c r="F510" s="1028"/>
      <c r="G510" s="1028"/>
      <c r="H510" s="1028"/>
      <c r="I510" s="1028"/>
    </row>
    <row r="511" spans="1:9" ht="18.600000000000001" x14ac:dyDescent="0.55000000000000004">
      <c r="A511" s="1024" t="s">
        <v>303</v>
      </c>
      <c r="B511" s="1025"/>
      <c r="C511" s="1029" t="s">
        <v>20</v>
      </c>
      <c r="D511" s="1028"/>
      <c r="E511" s="1030"/>
      <c r="F511" s="1031" t="s">
        <v>119</v>
      </c>
      <c r="G511" s="1032"/>
      <c r="H511" s="1028"/>
      <c r="I511" s="1028"/>
    </row>
    <row r="512" spans="1:9" ht="18.600000000000001" x14ac:dyDescent="0.55000000000000004">
      <c r="A512" s="1024" t="s">
        <v>50</v>
      </c>
      <c r="B512" s="1033"/>
      <c r="C512" s="1134" t="s">
        <v>144</v>
      </c>
      <c r="D512" s="1284" t="s">
        <v>261</v>
      </c>
      <c r="E512" s="1284"/>
      <c r="F512" s="1285" t="s">
        <v>270</v>
      </c>
      <c r="G512" s="1285"/>
      <c r="H512" s="1285"/>
      <c r="I512" s="1034"/>
    </row>
  </sheetData>
  <sheetProtection algorithmName="SHA-512" hashValue="2K8eZ2GjSGTLTlMsG1yj68cs7Ikjis+bzXJh8LZXIAF9DiQeNp4nWivg0zWEjFr93LPpiUK5bc1+vB7bKB6iCg==" saltValue="NQpfHYmU6hz5qC7xGcxIMA==" spinCount="100000" sheet="1" objects="1" scenarios="1" formatCells="0" formatColumns="0" formatRows="0" insertColumns="0" insertRows="0" insertHyperlinks="0" deleteColumns="0" deleteRows="0" sort="0"/>
  <mergeCells count="8">
    <mergeCell ref="D512:E512"/>
    <mergeCell ref="F512:H512"/>
    <mergeCell ref="A1:I1"/>
    <mergeCell ref="A2:I2"/>
    <mergeCell ref="A3:I3"/>
    <mergeCell ref="B4:H4"/>
    <mergeCell ref="I323:I324"/>
    <mergeCell ref="C508:G508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C544-6325-4CB3-A750-B155B1F81603}">
  <dimension ref="A1:M44"/>
  <sheetViews>
    <sheetView tabSelected="1" workbookViewId="0">
      <selection sqref="A1:M42"/>
    </sheetView>
  </sheetViews>
  <sheetFormatPr defaultRowHeight="13.8" x14ac:dyDescent="0.25"/>
  <cols>
    <col min="1" max="1" width="4.5" customWidth="1"/>
    <col min="4" max="4" width="3.09765625" customWidth="1"/>
    <col min="5" max="5" width="3.19921875" hidden="1" customWidth="1"/>
    <col min="6" max="6" width="8.3984375" customWidth="1"/>
    <col min="7" max="8" width="10.796875" customWidth="1"/>
    <col min="9" max="9" width="5.09765625" customWidth="1"/>
    <col min="10" max="10" width="7.19921875" customWidth="1"/>
    <col min="11" max="11" width="10.69921875" customWidth="1"/>
    <col min="12" max="12" width="5.69921875" customWidth="1"/>
    <col min="13" max="13" width="16.69921875" customWidth="1"/>
  </cols>
  <sheetData>
    <row r="1" spans="1:13" ht="18.600000000000001" x14ac:dyDescent="0.55000000000000004">
      <c r="A1" s="1288" t="s">
        <v>221</v>
      </c>
      <c r="B1" s="1288"/>
      <c r="C1" s="1288"/>
      <c r="D1" s="1288"/>
      <c r="E1" s="1288"/>
      <c r="F1" s="1288"/>
      <c r="G1" s="1288"/>
      <c r="H1" s="1288"/>
      <c r="I1" s="1288"/>
      <c r="J1" s="1288"/>
      <c r="K1" s="1288"/>
      <c r="L1" s="1288"/>
      <c r="M1" s="1288"/>
    </row>
    <row r="2" spans="1:13" ht="18.600000000000001" x14ac:dyDescent="0.55000000000000004">
      <c r="A2" s="1289" t="s">
        <v>114</v>
      </c>
      <c r="B2" s="1289"/>
      <c r="C2" s="1289"/>
      <c r="D2" s="1289"/>
      <c r="E2" s="1289"/>
      <c r="F2" s="1289"/>
      <c r="G2" s="1289"/>
      <c r="H2" s="1289"/>
      <c r="I2" s="1289"/>
      <c r="J2" s="1289"/>
      <c r="K2" s="1289"/>
      <c r="L2" s="1289"/>
      <c r="M2" s="1289"/>
    </row>
    <row r="3" spans="1:13" ht="18.600000000000001" x14ac:dyDescent="0.55000000000000004">
      <c r="A3" s="1288" t="s">
        <v>285</v>
      </c>
      <c r="B3" s="1288"/>
      <c r="C3" s="1288"/>
      <c r="D3" s="1288"/>
      <c r="E3" s="1288"/>
      <c r="F3" s="1288"/>
      <c r="G3" s="1288"/>
      <c r="H3" s="1288"/>
      <c r="I3" s="1288"/>
      <c r="J3" s="1288"/>
      <c r="K3" s="1288"/>
      <c r="L3" s="1288"/>
      <c r="M3" s="1288"/>
    </row>
    <row r="4" spans="1:13" ht="18.600000000000001" x14ac:dyDescent="0.55000000000000004">
      <c r="A4" s="1288" t="s">
        <v>286</v>
      </c>
      <c r="B4" s="1288"/>
      <c r="C4" s="1288"/>
      <c r="D4" s="1288"/>
      <c r="E4" s="1288"/>
      <c r="F4" s="1288"/>
      <c r="G4" s="1288"/>
      <c r="H4" s="1288"/>
      <c r="I4" s="1288"/>
      <c r="J4" s="1288"/>
      <c r="K4" s="1288"/>
      <c r="L4" s="1288"/>
      <c r="M4" s="1288"/>
    </row>
    <row r="5" spans="1:13" ht="18.600000000000001" customHeight="1" x14ac:dyDescent="0.55000000000000004">
      <c r="A5" s="29"/>
      <c r="B5" s="116"/>
      <c r="C5" s="1290" t="str">
        <f>+[1]ระบบการควบคุมฯ!A4</f>
        <v xml:space="preserve">ประจำเดือน พฤศจิกายน 2568 </v>
      </c>
      <c r="D5" s="1290"/>
      <c r="E5" s="1290"/>
      <c r="F5" s="1290"/>
      <c r="G5" s="1290"/>
      <c r="H5" s="1290"/>
      <c r="I5" s="1290"/>
      <c r="J5" s="1290"/>
      <c r="K5" s="1290"/>
      <c r="L5" s="1290"/>
      <c r="M5" s="117" t="s">
        <v>115</v>
      </c>
    </row>
    <row r="6" spans="1:13" ht="18.600000000000001" customHeight="1" x14ac:dyDescent="0.25">
      <c r="A6" s="1297" t="s">
        <v>23</v>
      </c>
      <c r="B6" s="1298"/>
      <c r="C6" s="1298"/>
      <c r="D6" s="1298"/>
      <c r="E6" s="1299"/>
      <c r="F6" s="1293" t="s">
        <v>212</v>
      </c>
      <c r="G6" s="1303" t="s">
        <v>86</v>
      </c>
      <c r="H6" s="1291" t="s">
        <v>87</v>
      </c>
      <c r="I6" s="1292"/>
      <c r="J6" s="1293" t="s">
        <v>213</v>
      </c>
      <c r="K6" s="1291" t="s">
        <v>88</v>
      </c>
      <c r="L6" s="1292"/>
      <c r="M6" s="1295" t="s">
        <v>116</v>
      </c>
    </row>
    <row r="7" spans="1:13" ht="93.6" customHeight="1" x14ac:dyDescent="0.25">
      <c r="A7" s="1300"/>
      <c r="B7" s="1301"/>
      <c r="C7" s="1301"/>
      <c r="D7" s="1301"/>
      <c r="E7" s="1302"/>
      <c r="F7" s="1294"/>
      <c r="G7" s="1304"/>
      <c r="H7" s="137" t="s">
        <v>89</v>
      </c>
      <c r="I7" s="137" t="s">
        <v>90</v>
      </c>
      <c r="J7" s="1294"/>
      <c r="K7" s="137" t="s">
        <v>89</v>
      </c>
      <c r="L7" s="137" t="s">
        <v>90</v>
      </c>
      <c r="M7" s="1296"/>
    </row>
    <row r="8" spans="1:13" ht="18.600000000000001" x14ac:dyDescent="0.55000000000000004">
      <c r="A8" s="118" t="s">
        <v>91</v>
      </c>
      <c r="B8" s="974" t="s">
        <v>92</v>
      </c>
      <c r="C8" s="975"/>
      <c r="D8" s="975"/>
      <c r="E8" s="119"/>
      <c r="F8" s="138">
        <v>93</v>
      </c>
      <c r="G8" s="120"/>
      <c r="H8" s="120"/>
      <c r="I8" s="139"/>
      <c r="J8" s="138">
        <f>+J12</f>
        <v>100</v>
      </c>
      <c r="K8" s="139"/>
      <c r="L8" s="139"/>
      <c r="M8" s="120"/>
    </row>
    <row r="9" spans="1:13" ht="55.8" x14ac:dyDescent="0.25">
      <c r="A9" s="121" t="s">
        <v>93</v>
      </c>
      <c r="B9" s="122" t="s">
        <v>287</v>
      </c>
      <c r="C9" s="122"/>
      <c r="D9" s="122"/>
      <c r="E9" s="123"/>
      <c r="F9" s="900">
        <v>33</v>
      </c>
      <c r="G9" s="142">
        <f>+[1]ระบบการควบคุมฯ!F1580</f>
        <v>0</v>
      </c>
      <c r="H9" s="142">
        <f>+[1]ระบบการควบคุมฯ!K1592</f>
        <v>64548.38</v>
      </c>
      <c r="I9" s="803" t="e">
        <f>+H9*100/G9</f>
        <v>#DIV/0!</v>
      </c>
      <c r="J9" s="900">
        <v>38</v>
      </c>
      <c r="K9" s="142">
        <f>+[1]ระบบการควบคุมฯ!K1592+[1]ระบบการควบคุมฯ!G1592</f>
        <v>64548.38</v>
      </c>
      <c r="L9" s="803" t="e">
        <f>+K9*100/G9</f>
        <v>#DIV/0!</v>
      </c>
      <c r="M9" s="124" t="s">
        <v>288</v>
      </c>
    </row>
    <row r="10" spans="1:13" ht="18.600000000000001" x14ac:dyDescent="0.25">
      <c r="A10" s="121" t="s">
        <v>94</v>
      </c>
      <c r="B10" s="122" t="s">
        <v>289</v>
      </c>
      <c r="C10" s="122"/>
      <c r="D10" s="122"/>
      <c r="E10" s="123"/>
      <c r="F10" s="900">
        <v>55</v>
      </c>
      <c r="G10" s="142"/>
      <c r="H10" s="142"/>
      <c r="I10" s="1193"/>
      <c r="J10" s="900">
        <v>61</v>
      </c>
      <c r="K10" s="142"/>
      <c r="L10" s="1193"/>
      <c r="M10" s="124"/>
    </row>
    <row r="11" spans="1:13" ht="18.600000000000001" x14ac:dyDescent="0.25">
      <c r="A11" s="121" t="s">
        <v>95</v>
      </c>
      <c r="B11" s="122" t="s">
        <v>290</v>
      </c>
      <c r="C11" s="122"/>
      <c r="D11" s="122"/>
      <c r="E11" s="123"/>
      <c r="F11" s="900">
        <v>76</v>
      </c>
      <c r="G11" s="140"/>
      <c r="H11" s="140"/>
      <c r="I11" s="1193"/>
      <c r="J11" s="900">
        <v>81</v>
      </c>
      <c r="K11" s="140"/>
      <c r="L11" s="1193"/>
      <c r="M11" s="124"/>
    </row>
    <row r="12" spans="1:13" ht="18.600000000000001" x14ac:dyDescent="0.25">
      <c r="A12" s="121" t="s">
        <v>96</v>
      </c>
      <c r="B12" s="122" t="s">
        <v>291</v>
      </c>
      <c r="C12" s="122"/>
      <c r="D12" s="122"/>
      <c r="E12" s="123"/>
      <c r="F12" s="900">
        <v>93</v>
      </c>
      <c r="G12" s="140"/>
      <c r="H12" s="140"/>
      <c r="I12" s="1193"/>
      <c r="J12" s="900">
        <v>100</v>
      </c>
      <c r="K12" s="140"/>
      <c r="L12" s="1193"/>
      <c r="M12" s="124"/>
    </row>
    <row r="13" spans="1:13" ht="18.600000000000001" x14ac:dyDescent="0.55000000000000004">
      <c r="A13" s="126" t="s">
        <v>97</v>
      </c>
      <c r="B13" s="976" t="s">
        <v>98</v>
      </c>
      <c r="C13" s="977"/>
      <c r="D13" s="977"/>
      <c r="E13" s="125"/>
      <c r="F13" s="141">
        <v>98</v>
      </c>
      <c r="G13" s="128"/>
      <c r="H13" s="128"/>
      <c r="I13" s="128"/>
      <c r="J13" s="141">
        <f>+J17</f>
        <v>100</v>
      </c>
      <c r="K13" s="128"/>
      <c r="L13" s="128"/>
      <c r="M13" s="124"/>
    </row>
    <row r="14" spans="1:13" ht="55.8" x14ac:dyDescent="0.25">
      <c r="A14" s="121" t="s">
        <v>99</v>
      </c>
      <c r="B14" s="122" t="s">
        <v>287</v>
      </c>
      <c r="C14" s="122"/>
      <c r="D14" s="122"/>
      <c r="E14" s="123"/>
      <c r="F14" s="900">
        <v>37</v>
      </c>
      <c r="G14" s="142">
        <f>+S9</f>
        <v>0</v>
      </c>
      <c r="H14" s="142">
        <f>+U9</f>
        <v>0</v>
      </c>
      <c r="I14" s="803" t="e">
        <f>+H14*100/G14</f>
        <v>#DIV/0!</v>
      </c>
      <c r="J14" s="900">
        <v>38</v>
      </c>
      <c r="K14" s="142">
        <f>+T9+U9</f>
        <v>0</v>
      </c>
      <c r="L14" s="803" t="e">
        <f>+K14*100/G14</f>
        <v>#DIV/0!</v>
      </c>
      <c r="M14" s="124" t="s">
        <v>292</v>
      </c>
    </row>
    <row r="15" spans="1:13" ht="18.600000000000001" x14ac:dyDescent="0.25">
      <c r="A15" s="121" t="s">
        <v>100</v>
      </c>
      <c r="B15" s="122" t="s">
        <v>289</v>
      </c>
      <c r="C15" s="122"/>
      <c r="D15" s="122"/>
      <c r="E15" s="123"/>
      <c r="F15" s="900">
        <v>60</v>
      </c>
      <c r="G15" s="142"/>
      <c r="H15" s="142"/>
      <c r="I15" s="1193"/>
      <c r="J15" s="900">
        <v>61</v>
      </c>
      <c r="K15" s="1194"/>
      <c r="L15" s="1195"/>
      <c r="M15" s="124"/>
    </row>
    <row r="16" spans="1:13" ht="18.600000000000001" x14ac:dyDescent="0.25">
      <c r="A16" s="143">
        <v>2.2999999999999998</v>
      </c>
      <c r="B16" s="122" t="s">
        <v>290</v>
      </c>
      <c r="C16" s="122"/>
      <c r="D16" s="122"/>
      <c r="E16" s="123"/>
      <c r="F16" s="900">
        <v>83</v>
      </c>
      <c r="G16" s="142"/>
      <c r="H16" s="140"/>
      <c r="I16" s="1193"/>
      <c r="J16" s="900">
        <v>84</v>
      </c>
      <c r="K16" s="1193"/>
      <c r="L16" s="1195"/>
      <c r="M16" s="124"/>
    </row>
    <row r="17" spans="1:13" ht="18.600000000000001" x14ac:dyDescent="0.25">
      <c r="A17" s="121" t="s">
        <v>101</v>
      </c>
      <c r="B17" s="122" t="s">
        <v>291</v>
      </c>
      <c r="C17" s="122"/>
      <c r="D17" s="122"/>
      <c r="E17" s="123"/>
      <c r="F17" s="900">
        <v>98</v>
      </c>
      <c r="G17" s="142"/>
      <c r="H17" s="140"/>
      <c r="I17" s="1193"/>
      <c r="J17" s="900">
        <v>100</v>
      </c>
      <c r="K17" s="1193"/>
      <c r="L17" s="1196"/>
      <c r="M17" s="124"/>
    </row>
    <row r="18" spans="1:13" ht="18.600000000000001" x14ac:dyDescent="0.55000000000000004">
      <c r="A18" s="126" t="s">
        <v>102</v>
      </c>
      <c r="B18" s="976" t="s">
        <v>103</v>
      </c>
      <c r="C18" s="977"/>
      <c r="D18" s="977"/>
      <c r="E18" s="125"/>
      <c r="F18" s="141">
        <v>80</v>
      </c>
      <c r="G18" s="130"/>
      <c r="H18" s="130"/>
      <c r="I18" s="130"/>
      <c r="J18" s="141">
        <v>100</v>
      </c>
      <c r="K18" s="130"/>
      <c r="L18" s="130"/>
      <c r="M18" s="144"/>
    </row>
    <row r="19" spans="1:13" ht="55.8" x14ac:dyDescent="0.25">
      <c r="A19" s="121" t="s">
        <v>104</v>
      </c>
      <c r="B19" s="122" t="s">
        <v>287</v>
      </c>
      <c r="C19" s="122"/>
      <c r="D19" s="122"/>
      <c r="E19" s="123"/>
      <c r="F19" s="900">
        <v>20</v>
      </c>
      <c r="G19" s="142">
        <f>+[1]ระบบการควบคุมฯ!F1579</f>
        <v>0</v>
      </c>
      <c r="H19" s="142">
        <f>+[1]ระบบการควบคุมฯ!L1579</f>
        <v>0</v>
      </c>
      <c r="I19" s="926" t="e">
        <f>+H19*100/G19</f>
        <v>#DIV/0!</v>
      </c>
      <c r="J19" s="900">
        <v>36</v>
      </c>
      <c r="K19" s="142">
        <f>+[1]ระบบการควบคุมฯ!H1579+[1]ระบบการควบคุมฯ!L1579</f>
        <v>0</v>
      </c>
      <c r="L19" s="804" t="e">
        <f>+K19*100/G19</f>
        <v>#DIV/0!</v>
      </c>
      <c r="M19" s="124" t="s">
        <v>271</v>
      </c>
    </row>
    <row r="20" spans="1:13" ht="18.600000000000001" x14ac:dyDescent="0.25">
      <c r="A20" s="121" t="s">
        <v>105</v>
      </c>
      <c r="B20" s="122" t="s">
        <v>289</v>
      </c>
      <c r="C20" s="122"/>
      <c r="D20" s="122"/>
      <c r="E20" s="123"/>
      <c r="F20" s="900">
        <v>38</v>
      </c>
      <c r="G20" s="142"/>
      <c r="H20" s="142"/>
      <c r="I20" s="1197"/>
      <c r="J20" s="900">
        <v>59</v>
      </c>
      <c r="K20" s="1194"/>
      <c r="L20" s="1194"/>
      <c r="M20" s="124"/>
    </row>
    <row r="21" spans="1:13" ht="18.600000000000001" x14ac:dyDescent="0.25">
      <c r="A21" s="121" t="s">
        <v>106</v>
      </c>
      <c r="B21" s="122" t="s">
        <v>290</v>
      </c>
      <c r="C21" s="122"/>
      <c r="D21" s="122"/>
      <c r="E21" s="123"/>
      <c r="F21" s="900">
        <v>55</v>
      </c>
      <c r="G21" s="142"/>
      <c r="H21" s="140"/>
      <c r="I21" s="1197"/>
      <c r="J21" s="900">
        <v>69</v>
      </c>
      <c r="K21" s="1194"/>
      <c r="L21" s="1194"/>
      <c r="M21" s="124"/>
    </row>
    <row r="22" spans="1:13" ht="18.600000000000001" x14ac:dyDescent="0.25">
      <c r="A22" s="121" t="s">
        <v>107</v>
      </c>
      <c r="B22" s="122" t="s">
        <v>291</v>
      </c>
      <c r="C22" s="122"/>
      <c r="D22" s="122"/>
      <c r="E22" s="123"/>
      <c r="F22" s="900">
        <v>75</v>
      </c>
      <c r="G22" s="142"/>
      <c r="H22" s="140"/>
      <c r="I22" s="1197"/>
      <c r="J22" s="900">
        <v>100</v>
      </c>
      <c r="K22" s="1194"/>
      <c r="L22" s="1194"/>
      <c r="M22" s="124"/>
    </row>
    <row r="23" spans="1:13" ht="18.600000000000001" x14ac:dyDescent="0.55000000000000004">
      <c r="A23" s="129"/>
      <c r="B23" s="127" t="s">
        <v>108</v>
      </c>
      <c r="C23" s="93"/>
      <c r="D23" s="93"/>
      <c r="E23" s="125"/>
      <c r="F23" s="141"/>
      <c r="G23" s="145"/>
      <c r="H23" s="790">
        <f>+[1]ระบบการควบคุมฯ!H1579+[1]ระบบการควบคุมฯ!G1579</f>
        <v>0</v>
      </c>
      <c r="I23" s="1172" t="e">
        <f>+H23*100/G19</f>
        <v>#DIV/0!</v>
      </c>
      <c r="J23" s="141"/>
      <c r="K23" s="128"/>
      <c r="L23" s="128"/>
      <c r="M23" s="130"/>
    </row>
    <row r="24" spans="1:13" ht="18.600000000000001" x14ac:dyDescent="0.55000000000000004">
      <c r="A24" s="129"/>
      <c r="B24" s="127" t="s">
        <v>109</v>
      </c>
      <c r="C24" s="93"/>
      <c r="D24" s="93"/>
      <c r="E24" s="125"/>
      <c r="F24" s="141"/>
      <c r="G24" s="145"/>
      <c r="H24" s="146"/>
      <c r="I24" s="146"/>
      <c r="J24" s="141"/>
      <c r="K24" s="128"/>
      <c r="L24" s="128"/>
      <c r="M24" s="130"/>
    </row>
    <row r="25" spans="1:13" ht="18.600000000000001" x14ac:dyDescent="0.55000000000000004">
      <c r="A25" s="129"/>
      <c r="B25" s="127" t="s">
        <v>110</v>
      </c>
      <c r="C25" s="93"/>
      <c r="D25" s="93"/>
      <c r="E25" s="125"/>
      <c r="F25" s="141"/>
      <c r="G25" s="145"/>
      <c r="H25" s="146"/>
      <c r="I25" s="146"/>
      <c r="J25" s="141"/>
      <c r="K25" s="128"/>
      <c r="L25" s="128"/>
      <c r="M25" s="147"/>
    </row>
    <row r="26" spans="1:13" ht="18.600000000000001" x14ac:dyDescent="0.55000000000000004">
      <c r="A26" s="131"/>
      <c r="B26" s="132" t="s">
        <v>111</v>
      </c>
      <c r="C26" s="133"/>
      <c r="D26" s="133"/>
      <c r="E26" s="134"/>
      <c r="F26" s="148"/>
      <c r="G26" s="151"/>
      <c r="H26" s="149">
        <f>+[1]ระบบการควบคุมฯ!M1577+[1]ระบบการควบคุมฯ!M1578</f>
        <v>0</v>
      </c>
      <c r="I26" s="149" t="e">
        <f>+H26*100/G19</f>
        <v>#DIV/0!</v>
      </c>
      <c r="J26" s="148"/>
      <c r="K26" s="150"/>
      <c r="L26" s="150"/>
      <c r="M26" s="151"/>
    </row>
    <row r="27" spans="1:13" ht="18.600000000000001" hidden="1" customHeight="1" x14ac:dyDescent="0.55000000000000004">
      <c r="A27" s="93"/>
      <c r="B27" s="93"/>
      <c r="C27" s="93"/>
      <c r="D27" s="93"/>
      <c r="E27" s="93"/>
      <c r="F27" s="978" t="s">
        <v>112</v>
      </c>
      <c r="G27" s="93"/>
      <c r="H27" s="795" t="s">
        <v>236</v>
      </c>
      <c r="I27" s="93"/>
      <c r="J27" s="978" t="s">
        <v>112</v>
      </c>
      <c r="K27" s="93"/>
      <c r="L27" s="93"/>
      <c r="M27" s="93"/>
    </row>
    <row r="28" spans="1:13" ht="18.600000000000001" hidden="1" customHeight="1" x14ac:dyDescent="0.55000000000000004">
      <c r="A28" s="93"/>
      <c r="B28" s="152"/>
      <c r="C28" s="152"/>
      <c r="D28" s="152"/>
      <c r="E28" s="152"/>
      <c r="F28" s="1306" t="s">
        <v>237</v>
      </c>
      <c r="G28" s="1306"/>
      <c r="H28" s="152"/>
      <c r="I28" s="152"/>
      <c r="J28" s="152"/>
      <c r="K28" s="152"/>
      <c r="L28" s="152"/>
      <c r="M28" s="152"/>
    </row>
    <row r="29" spans="1:13" ht="21" hidden="1" customHeight="1" x14ac:dyDescent="0.55000000000000004">
      <c r="A29" s="93"/>
      <c r="B29" s="152"/>
      <c r="C29" s="152"/>
      <c r="D29" s="152" t="s">
        <v>238</v>
      </c>
      <c r="E29" s="152"/>
      <c r="F29" s="979"/>
      <c r="G29" s="152"/>
      <c r="H29" s="152"/>
      <c r="I29" s="152"/>
      <c r="J29" s="979"/>
      <c r="K29" s="152"/>
      <c r="L29" s="152"/>
      <c r="M29" s="152"/>
    </row>
    <row r="30" spans="1:13" ht="21" hidden="1" customHeight="1" x14ac:dyDescent="0.55000000000000004">
      <c r="A30" s="93"/>
      <c r="B30" s="93"/>
      <c r="C30" s="93"/>
      <c r="D30" s="93"/>
      <c r="E30" s="93"/>
      <c r="F30" s="1307" t="s">
        <v>214</v>
      </c>
      <c r="G30" s="1307"/>
      <c r="H30" s="93"/>
      <c r="I30" s="93"/>
      <c r="J30" s="93"/>
      <c r="K30" s="93"/>
      <c r="L30" s="93"/>
      <c r="M30" s="93"/>
    </row>
    <row r="31" spans="1:13" ht="18.600000000000001" hidden="1" customHeight="1" x14ac:dyDescent="0.55000000000000004">
      <c r="A31" s="93"/>
      <c r="B31" s="93"/>
      <c r="C31" s="93"/>
      <c r="D31" s="93"/>
      <c r="E31" s="93"/>
      <c r="F31" s="29"/>
      <c r="G31" s="93"/>
      <c r="H31" s="93"/>
      <c r="I31" s="93"/>
      <c r="J31" s="29"/>
      <c r="K31" s="93"/>
      <c r="L31" s="93"/>
      <c r="M31" s="93"/>
    </row>
    <row r="32" spans="1:13" ht="18.600000000000001" hidden="1" customHeight="1" x14ac:dyDescent="0.55000000000000004">
      <c r="A32" s="93"/>
      <c r="B32" s="93"/>
      <c r="C32" s="93"/>
      <c r="D32" s="1306" t="s">
        <v>20</v>
      </c>
      <c r="E32" s="1306"/>
      <c r="F32" s="1306"/>
      <c r="G32" s="93"/>
      <c r="H32" s="795" t="s">
        <v>239</v>
      </c>
      <c r="I32" s="93"/>
      <c r="J32" s="93"/>
      <c r="K32" s="93"/>
      <c r="L32" s="93"/>
      <c r="M32" s="93"/>
    </row>
    <row r="33" spans="1:13" ht="18.600000000000001" hidden="1" customHeight="1" x14ac:dyDescent="0.55000000000000004">
      <c r="A33" s="29"/>
      <c r="B33" s="29"/>
      <c r="C33" s="29"/>
      <c r="D33" s="29"/>
      <c r="E33" s="29"/>
      <c r="F33" s="1309" t="s">
        <v>64</v>
      </c>
      <c r="G33" s="1309"/>
      <c r="H33" s="29"/>
      <c r="I33" s="29"/>
      <c r="J33" s="29"/>
      <c r="K33" s="29"/>
      <c r="L33" s="29"/>
      <c r="M33" s="29"/>
    </row>
    <row r="34" spans="1:13" ht="18.600000000000001" hidden="1" customHeight="1" x14ac:dyDescent="0.55000000000000004">
      <c r="A34" s="29"/>
      <c r="B34" s="154"/>
      <c r="C34" s="154" t="s">
        <v>240</v>
      </c>
      <c r="D34" s="154"/>
      <c r="E34" s="154"/>
      <c r="F34" s="154"/>
      <c r="G34" s="154"/>
      <c r="H34" s="154"/>
      <c r="I34" s="154"/>
      <c r="J34" s="154"/>
      <c r="K34" s="154"/>
      <c r="L34" s="154"/>
      <c r="M34" s="154"/>
    </row>
    <row r="35" spans="1:13" ht="18.600000000000001" hidden="1" customHeight="1" x14ac:dyDescent="0.55000000000000004">
      <c r="A35" s="1218" t="s">
        <v>241</v>
      </c>
      <c r="B35" s="1218"/>
      <c r="C35" s="1218"/>
      <c r="D35" s="1218"/>
      <c r="E35" s="1218"/>
      <c r="F35" s="1218"/>
      <c r="G35" s="1218"/>
      <c r="H35" s="1218"/>
      <c r="I35" s="1218"/>
      <c r="J35" s="1218"/>
      <c r="K35" s="1218"/>
      <c r="L35" s="1218"/>
      <c r="M35" s="1218"/>
    </row>
    <row r="36" spans="1:13" ht="18.600000000000001" hidden="1" customHeight="1" x14ac:dyDescent="0.55000000000000004">
      <c r="A36" s="1218" t="s">
        <v>49</v>
      </c>
      <c r="B36" s="1218"/>
      <c r="C36" s="1218"/>
      <c r="D36" s="1218"/>
      <c r="E36" s="1218"/>
      <c r="F36" s="1218"/>
      <c r="G36" s="1218"/>
      <c r="H36" s="1218"/>
      <c r="I36" s="1218"/>
      <c r="J36" s="1218"/>
      <c r="K36" s="1218"/>
      <c r="L36" s="1218"/>
      <c r="M36" s="1218"/>
    </row>
    <row r="37" spans="1:13" ht="18.600000000000001" x14ac:dyDescent="0.55000000000000004">
      <c r="A37" s="155"/>
      <c r="B37" s="814"/>
      <c r="C37" s="156" t="s">
        <v>117</v>
      </c>
      <c r="D37" s="155"/>
      <c r="E37" s="155"/>
      <c r="F37" s="154"/>
      <c r="G37" s="155"/>
      <c r="H37" s="1310" t="s">
        <v>293</v>
      </c>
      <c r="I37" s="1310"/>
      <c r="J37" s="1310"/>
      <c r="K37" s="1310"/>
      <c r="L37" s="1310"/>
      <c r="M37" s="155"/>
    </row>
    <row r="38" spans="1:13" ht="18.600000000000001" x14ac:dyDescent="0.55000000000000004">
      <c r="A38" s="155"/>
      <c r="B38" s="157"/>
      <c r="C38" s="156" t="s">
        <v>118</v>
      </c>
      <c r="D38" s="155"/>
      <c r="E38" s="155"/>
      <c r="F38" s="154"/>
      <c r="G38" s="155"/>
      <c r="H38" s="795"/>
      <c r="I38" s="795"/>
      <c r="J38" s="795"/>
      <c r="K38" s="795"/>
      <c r="L38" s="795"/>
      <c r="M38" s="155"/>
    </row>
    <row r="39" spans="1:13" s="1173" customFormat="1" ht="18.600000000000001" x14ac:dyDescent="0.55000000000000004">
      <c r="A39" s="158" t="s">
        <v>112</v>
      </c>
      <c r="B39" s="159"/>
      <c r="C39" s="93"/>
      <c r="D39" s="795" t="s">
        <v>220</v>
      </c>
      <c r="E39" s="135"/>
      <c r="F39" s="29"/>
      <c r="G39" s="135"/>
      <c r="H39" s="136" t="s">
        <v>20</v>
      </c>
      <c r="I39" s="93"/>
      <c r="J39" s="29"/>
      <c r="K39" s="795" t="s">
        <v>119</v>
      </c>
      <c r="L39" s="135"/>
      <c r="M39" s="135"/>
    </row>
    <row r="40" spans="1:13" ht="18.600000000000001" x14ac:dyDescent="0.55000000000000004">
      <c r="A40" s="1306" t="s">
        <v>113</v>
      </c>
      <c r="B40" s="1306"/>
      <c r="C40" s="1306"/>
      <c r="D40" s="93" t="s">
        <v>294</v>
      </c>
      <c r="E40" s="93"/>
      <c r="F40" s="29"/>
      <c r="G40" s="93"/>
      <c r="H40" s="135" t="s">
        <v>120</v>
      </c>
      <c r="I40" s="135"/>
      <c r="J40" s="29"/>
      <c r="K40" s="93" t="s">
        <v>295</v>
      </c>
      <c r="L40" s="93"/>
      <c r="M40" s="93"/>
    </row>
    <row r="41" spans="1:13" ht="18.600000000000001" x14ac:dyDescent="0.55000000000000004">
      <c r="A41" s="152" t="s">
        <v>50</v>
      </c>
      <c r="B41" s="153"/>
      <c r="C41" s="153"/>
      <c r="D41" s="93"/>
      <c r="E41" s="93"/>
      <c r="F41" s="29"/>
      <c r="G41" s="1218" t="s">
        <v>144</v>
      </c>
      <c r="H41" s="1218"/>
      <c r="I41" s="1218"/>
      <c r="J41" s="1218"/>
      <c r="K41" s="1218"/>
      <c r="L41" s="29"/>
      <c r="M41" s="29"/>
    </row>
    <row r="42" spans="1:13" ht="18.600000000000001" x14ac:dyDescent="0.55000000000000004">
      <c r="A42" s="153"/>
      <c r="B42" s="153"/>
      <c r="C42" s="153"/>
      <c r="D42" s="93"/>
      <c r="E42" s="93"/>
      <c r="F42" s="29"/>
      <c r="G42" s="1308" t="s">
        <v>249</v>
      </c>
      <c r="H42" s="1308"/>
      <c r="I42" s="1308"/>
      <c r="J42" s="1308"/>
      <c r="K42" s="1308"/>
      <c r="L42" s="154"/>
      <c r="M42" s="154"/>
    </row>
    <row r="43" spans="1:13" ht="18.600000000000001" hidden="1" x14ac:dyDescent="0.55000000000000004">
      <c r="A43" s="153"/>
      <c r="B43" s="153"/>
      <c r="C43" s="153"/>
      <c r="D43" s="93"/>
      <c r="E43" s="93"/>
      <c r="F43" s="29"/>
      <c r="G43" s="1305" t="s">
        <v>249</v>
      </c>
      <c r="H43" s="1305"/>
      <c r="I43" s="1305"/>
      <c r="J43" s="1305"/>
      <c r="K43" s="1305"/>
      <c r="L43" s="154"/>
      <c r="M43" s="154"/>
    </row>
    <row r="44" spans="1:13" ht="18.600000000000001" hidden="1" x14ac:dyDescent="0.55000000000000004">
      <c r="A44" s="153"/>
      <c r="B44" s="153"/>
      <c r="C44" s="153"/>
      <c r="D44" s="93"/>
      <c r="E44" s="93"/>
      <c r="F44" s="29"/>
      <c r="G44" s="1305" t="s">
        <v>240</v>
      </c>
      <c r="H44" s="1305"/>
      <c r="I44" s="1305"/>
      <c r="J44" s="1305"/>
      <c r="K44" s="1305"/>
      <c r="L44" s="29"/>
      <c r="M44" s="29"/>
    </row>
  </sheetData>
  <sheetProtection algorithmName="SHA-512" hashValue="3X2KHE2a+myzjqaUerx5LeEia8mQH6jCP0Pjh1wlbqhYObBASujTIfz2J7aK1eEm7UqRBI5aSObkKesSD+KIpw==" saltValue="6TCUpgLU+TomNalUCSGy+A==" spinCount="100000" sheet="1" objects="1" scenarios="1" formatCells="0" formatColumns="0" formatRows="0" insertColumns="0" insertRows="0" insertHyperlinks="0" deleteColumns="0" deleteRows="0" sort="0"/>
  <mergeCells count="24">
    <mergeCell ref="G44:K44"/>
    <mergeCell ref="F28:G28"/>
    <mergeCell ref="F30:G30"/>
    <mergeCell ref="D32:F32"/>
    <mergeCell ref="G42:K42"/>
    <mergeCell ref="G43:K43"/>
    <mergeCell ref="F33:G33"/>
    <mergeCell ref="A35:M35"/>
    <mergeCell ref="A36:M36"/>
    <mergeCell ref="H37:L37"/>
    <mergeCell ref="A40:C40"/>
    <mergeCell ref="G41:K41"/>
    <mergeCell ref="H6:I6"/>
    <mergeCell ref="J6:J7"/>
    <mergeCell ref="K6:L6"/>
    <mergeCell ref="M6:M7"/>
    <mergeCell ref="A6:E7"/>
    <mergeCell ref="F6:F7"/>
    <mergeCell ref="G6:G7"/>
    <mergeCell ref="A1:M1"/>
    <mergeCell ref="A2:M2"/>
    <mergeCell ref="A3:M3"/>
    <mergeCell ref="A4:M4"/>
    <mergeCell ref="C5:L5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เงินกันไว้เบิกเหลื่อมปี งบปี </vt:lpstr>
      <vt:lpstr>งบลงทุน</vt:lpstr>
      <vt:lpstr>งบประจำและงบพัฒนาคุณภาพการศึกษา</vt:lpstr>
      <vt:lpstr>งบสพฐ</vt:lpstr>
      <vt:lpstr>รายงานผลการเบิกจ่าย</vt:lpstr>
      <vt:lpstr>งบประจำและงบพัฒนาคุณภาพการศึกษา!Print_Titles</vt:lpstr>
      <vt:lpstr>งบลงทุน!Print_Titles</vt:lpstr>
      <vt:lpstr>'เงินกันไว้เบิกเหลื่อมปี งบปี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2022-01-02T08:37:32Z</dcterms:created>
  <dcterms:modified xsi:type="dcterms:W3CDTF">2025-12-01T15:14:53Z</dcterms:modified>
</cp:coreProperties>
</file>