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คุมงวด\งวด68\รายงานขึ้นระบบ\"/>
    </mc:Choice>
  </mc:AlternateContent>
  <xr:revisionPtr revIDLastSave="0" documentId="13_ncr:1_{88D977A5-4BF3-4D07-8685-9BFCF96B0322}" xr6:coauthVersionLast="47" xr6:coauthVersionMax="47" xr10:uidLastSave="{00000000-0000-0000-0000-000000000000}"/>
  <bookViews>
    <workbookView xWindow="-108" yWindow="-108" windowWidth="16608" windowHeight="8832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4" i="3" l="1"/>
  <c r="B112" i="3"/>
  <c r="C111" i="3"/>
  <c r="B110" i="3"/>
  <c r="B108" i="3"/>
  <c r="J107" i="3"/>
  <c r="I107" i="3"/>
  <c r="I102" i="3" s="1"/>
  <c r="H107" i="3"/>
  <c r="G107" i="3"/>
  <c r="F107" i="3"/>
  <c r="E107" i="3"/>
  <c r="I106" i="3"/>
  <c r="G106" i="3"/>
  <c r="E106" i="3"/>
  <c r="K106" i="3" s="1"/>
  <c r="J105" i="3"/>
  <c r="I105" i="3"/>
  <c r="H105" i="3"/>
  <c r="G105" i="3"/>
  <c r="F105" i="3"/>
  <c r="E105" i="3"/>
  <c r="D105" i="3"/>
  <c r="K105" i="3" s="1"/>
  <c r="C105" i="3"/>
  <c r="B105" i="3"/>
  <c r="A105" i="3"/>
  <c r="J104" i="3"/>
  <c r="I104" i="3"/>
  <c r="H104" i="3"/>
  <c r="G104" i="3"/>
  <c r="G102" i="3" s="1"/>
  <c r="F104" i="3"/>
  <c r="E104" i="3"/>
  <c r="D104" i="3"/>
  <c r="C104" i="3"/>
  <c r="B104" i="3"/>
  <c r="A104" i="3"/>
  <c r="J103" i="3"/>
  <c r="J102" i="3" s="1"/>
  <c r="I103" i="3"/>
  <c r="H103" i="3"/>
  <c r="H102" i="3" s="1"/>
  <c r="G103" i="3"/>
  <c r="F103" i="3"/>
  <c r="F102" i="3" s="1"/>
  <c r="E103" i="3"/>
  <c r="D103" i="3"/>
  <c r="D102" i="3" s="1"/>
  <c r="C103" i="3"/>
  <c r="B103" i="3"/>
  <c r="A103" i="3"/>
  <c r="E102" i="3"/>
  <c r="C102" i="3"/>
  <c r="B102" i="3"/>
  <c r="J101" i="3"/>
  <c r="I101" i="3"/>
  <c r="H101" i="3"/>
  <c r="G101" i="3"/>
  <c r="K101" i="3" s="1"/>
  <c r="F101" i="3"/>
  <c r="E101" i="3"/>
  <c r="D101" i="3"/>
  <c r="C101" i="3"/>
  <c r="B101" i="3"/>
  <c r="A101" i="3"/>
  <c r="J100" i="3"/>
  <c r="I100" i="3"/>
  <c r="H100" i="3"/>
  <c r="G100" i="3"/>
  <c r="F100" i="3"/>
  <c r="E100" i="3"/>
  <c r="D100" i="3"/>
  <c r="K100" i="3" s="1"/>
  <c r="C100" i="3"/>
  <c r="B100" i="3"/>
  <c r="A100" i="3"/>
  <c r="J99" i="3"/>
  <c r="I99" i="3"/>
  <c r="H99" i="3"/>
  <c r="G99" i="3"/>
  <c r="F99" i="3"/>
  <c r="E99" i="3"/>
  <c r="K99" i="3" s="1"/>
  <c r="D99" i="3"/>
  <c r="C99" i="3"/>
  <c r="B99" i="3"/>
  <c r="A99" i="3"/>
  <c r="J98" i="3"/>
  <c r="I98" i="3"/>
  <c r="H98" i="3"/>
  <c r="H96" i="3" s="1"/>
  <c r="H95" i="3" s="1"/>
  <c r="G98" i="3"/>
  <c r="F98" i="3"/>
  <c r="E98" i="3"/>
  <c r="D98" i="3"/>
  <c r="C98" i="3"/>
  <c r="B98" i="3"/>
  <c r="A98" i="3"/>
  <c r="K97" i="3"/>
  <c r="J97" i="3"/>
  <c r="I97" i="3"/>
  <c r="H97" i="3"/>
  <c r="G97" i="3"/>
  <c r="G96" i="3" s="1"/>
  <c r="G95" i="3" s="1"/>
  <c r="F97" i="3"/>
  <c r="E97" i="3"/>
  <c r="D97" i="3"/>
  <c r="C97" i="3"/>
  <c r="B97" i="3"/>
  <c r="A97" i="3"/>
  <c r="J96" i="3"/>
  <c r="F96" i="3"/>
  <c r="C96" i="3"/>
  <c r="B96" i="3"/>
  <c r="C95" i="3"/>
  <c r="B95" i="3"/>
  <c r="B111" i="3" s="1"/>
  <c r="A95" i="3"/>
  <c r="G94" i="3"/>
  <c r="B94" i="3"/>
  <c r="C93" i="3"/>
  <c r="B93" i="3"/>
  <c r="C92" i="3"/>
  <c r="B92" i="3"/>
  <c r="B91" i="3"/>
  <c r="A91" i="3"/>
  <c r="C90" i="3"/>
  <c r="J89" i="3"/>
  <c r="I89" i="3"/>
  <c r="I88" i="3" s="1"/>
  <c r="H89" i="3"/>
  <c r="G89" i="3"/>
  <c r="K89" i="3" s="1"/>
  <c r="K88" i="3" s="1"/>
  <c r="F89" i="3"/>
  <c r="E89" i="3"/>
  <c r="D89" i="3"/>
  <c r="C89" i="3"/>
  <c r="B89" i="3"/>
  <c r="A89" i="3"/>
  <c r="J88" i="3"/>
  <c r="H88" i="3"/>
  <c r="F88" i="3"/>
  <c r="E88" i="3"/>
  <c r="D88" i="3"/>
  <c r="C88" i="3"/>
  <c r="B88" i="3"/>
  <c r="C87" i="3"/>
  <c r="J86" i="3"/>
  <c r="I86" i="3"/>
  <c r="H86" i="3"/>
  <c r="G86" i="3"/>
  <c r="F86" i="3"/>
  <c r="E86" i="3"/>
  <c r="D86" i="3"/>
  <c r="K86" i="3" s="1"/>
  <c r="C86" i="3"/>
  <c r="B86" i="3"/>
  <c r="J85" i="3"/>
  <c r="J81" i="3" s="1"/>
  <c r="J80" i="3" s="1"/>
  <c r="I85" i="3"/>
  <c r="H85" i="3"/>
  <c r="G85" i="3"/>
  <c r="F85" i="3"/>
  <c r="F81" i="3" s="1"/>
  <c r="F80" i="3" s="1"/>
  <c r="E85" i="3"/>
  <c r="D85" i="3"/>
  <c r="C85" i="3"/>
  <c r="B85" i="3"/>
  <c r="C84" i="3"/>
  <c r="J83" i="3"/>
  <c r="I83" i="3"/>
  <c r="I82" i="3" s="1"/>
  <c r="H83" i="3"/>
  <c r="G83" i="3"/>
  <c r="G82" i="3" s="1"/>
  <c r="G81" i="3" s="1"/>
  <c r="F83" i="3"/>
  <c r="E83" i="3"/>
  <c r="D83" i="3"/>
  <c r="C83" i="3"/>
  <c r="B83" i="3"/>
  <c r="A83" i="3"/>
  <c r="J82" i="3"/>
  <c r="H82" i="3"/>
  <c r="H81" i="3" s="1"/>
  <c r="H80" i="3" s="1"/>
  <c r="F82" i="3"/>
  <c r="D82" i="3"/>
  <c r="D81" i="3" s="1"/>
  <c r="C82" i="3"/>
  <c r="B82" i="3"/>
  <c r="C81" i="3"/>
  <c r="B81" i="3"/>
  <c r="B109" i="3" s="1"/>
  <c r="A81" i="3"/>
  <c r="D80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I72" i="3"/>
  <c r="H72" i="3"/>
  <c r="G72" i="3"/>
  <c r="G68" i="3" s="1"/>
  <c r="F72" i="3"/>
  <c r="E72" i="3"/>
  <c r="D72" i="3"/>
  <c r="C72" i="3"/>
  <c r="B72" i="3"/>
  <c r="J71" i="3"/>
  <c r="I71" i="3"/>
  <c r="H71" i="3"/>
  <c r="G71" i="3"/>
  <c r="F71" i="3"/>
  <c r="E71" i="3"/>
  <c r="K71" i="3" s="1"/>
  <c r="D71" i="3"/>
  <c r="C71" i="3"/>
  <c r="B71" i="3"/>
  <c r="C70" i="3"/>
  <c r="K69" i="3"/>
  <c r="J69" i="3"/>
  <c r="I69" i="3"/>
  <c r="H69" i="3"/>
  <c r="F69" i="3"/>
  <c r="E69" i="3"/>
  <c r="D69" i="3"/>
  <c r="C69" i="3"/>
  <c r="B69" i="3"/>
  <c r="J68" i="3"/>
  <c r="I68" i="3"/>
  <c r="I67" i="3" s="1"/>
  <c r="I53" i="3" s="1"/>
  <c r="H68" i="3"/>
  <c r="F68" i="3"/>
  <c r="E68" i="3"/>
  <c r="E67" i="3" s="1"/>
  <c r="E53" i="3" s="1"/>
  <c r="D68" i="3"/>
  <c r="C68" i="3"/>
  <c r="B68" i="3"/>
  <c r="J67" i="3"/>
  <c r="H67" i="3"/>
  <c r="G67" i="3"/>
  <c r="G53" i="3" s="1"/>
  <c r="F67" i="3"/>
  <c r="D67" i="3"/>
  <c r="B67" i="3"/>
  <c r="K66" i="3"/>
  <c r="J66" i="3"/>
  <c r="J65" i="3" s="1"/>
  <c r="I66" i="3"/>
  <c r="H66" i="3"/>
  <c r="H65" i="3" s="1"/>
  <c r="E66" i="3"/>
  <c r="K65" i="3"/>
  <c r="I65" i="3"/>
  <c r="F65" i="3"/>
  <c r="E65" i="3"/>
  <c r="D65" i="3"/>
  <c r="K64" i="3"/>
  <c r="J64" i="3"/>
  <c r="I64" i="3"/>
  <c r="H64" i="3"/>
  <c r="E64" i="3"/>
  <c r="D63" i="3"/>
  <c r="I62" i="3"/>
  <c r="K62" i="3" s="1"/>
  <c r="K61" i="3" s="1"/>
  <c r="H62" i="3"/>
  <c r="J61" i="3"/>
  <c r="H61" i="3"/>
  <c r="G61" i="3"/>
  <c r="F61" i="3"/>
  <c r="E61" i="3"/>
  <c r="D61" i="3"/>
  <c r="C61" i="3"/>
  <c r="B61" i="3"/>
  <c r="A61" i="3"/>
  <c r="C60" i="3"/>
  <c r="J58" i="3"/>
  <c r="H58" i="3"/>
  <c r="J56" i="3"/>
  <c r="I56" i="3"/>
  <c r="I52" i="3" s="1"/>
  <c r="I108" i="3" s="1"/>
  <c r="H56" i="3"/>
  <c r="F56" i="3"/>
  <c r="E56" i="3"/>
  <c r="E44" i="3" s="1"/>
  <c r="D56" i="3"/>
  <c r="J55" i="3"/>
  <c r="I55" i="3"/>
  <c r="I54" i="3" s="1"/>
  <c r="H55" i="3"/>
  <c r="F55" i="3"/>
  <c r="E55" i="3"/>
  <c r="E54" i="3" s="1"/>
  <c r="D55" i="3"/>
  <c r="J54" i="3"/>
  <c r="H54" i="3"/>
  <c r="F54" i="3"/>
  <c r="D54" i="3"/>
  <c r="J53" i="3"/>
  <c r="H53" i="3"/>
  <c r="F53" i="3"/>
  <c r="D53" i="3"/>
  <c r="C53" i="3"/>
  <c r="J52" i="3"/>
  <c r="J108" i="3" s="1"/>
  <c r="H52" i="3"/>
  <c r="F52" i="3"/>
  <c r="F108" i="3" s="1"/>
  <c r="D52" i="3"/>
  <c r="B52" i="3"/>
  <c r="B54" i="3" s="1"/>
  <c r="C50" i="3"/>
  <c r="B50" i="3"/>
  <c r="G49" i="3"/>
  <c r="B49" i="3"/>
  <c r="K46" i="3"/>
  <c r="K45" i="3" s="1"/>
  <c r="J46" i="3"/>
  <c r="I46" i="3"/>
  <c r="H46" i="3"/>
  <c r="F46" i="3"/>
  <c r="F45" i="3" s="1"/>
  <c r="F44" i="3" s="1"/>
  <c r="E46" i="3"/>
  <c r="D46" i="3"/>
  <c r="C46" i="3"/>
  <c r="B46" i="3"/>
  <c r="A46" i="3"/>
  <c r="J45" i="3"/>
  <c r="I45" i="3"/>
  <c r="I44" i="3" s="1"/>
  <c r="H45" i="3"/>
  <c r="E45" i="3"/>
  <c r="D45" i="3"/>
  <c r="D44" i="3" s="1"/>
  <c r="C45" i="3"/>
  <c r="B45" i="3"/>
  <c r="A45" i="3"/>
  <c r="J44" i="3"/>
  <c r="H44" i="3"/>
  <c r="C44" i="3"/>
  <c r="B44" i="3"/>
  <c r="K43" i="3"/>
  <c r="J43" i="3"/>
  <c r="I43" i="3"/>
  <c r="H43" i="3"/>
  <c r="H42" i="3" s="1"/>
  <c r="F43" i="3"/>
  <c r="E43" i="3"/>
  <c r="D43" i="3"/>
  <c r="C43" i="3"/>
  <c r="B43" i="3"/>
  <c r="A43" i="3"/>
  <c r="K42" i="3"/>
  <c r="J42" i="3"/>
  <c r="I42" i="3"/>
  <c r="F42" i="3"/>
  <c r="E42" i="3"/>
  <c r="D42" i="3"/>
  <c r="C42" i="3"/>
  <c r="B42" i="3"/>
  <c r="A42" i="3"/>
  <c r="K41" i="3"/>
  <c r="J41" i="3"/>
  <c r="I41" i="3"/>
  <c r="H41" i="3"/>
  <c r="H40" i="3" s="1"/>
  <c r="F41" i="3"/>
  <c r="E41" i="3"/>
  <c r="D41" i="3"/>
  <c r="C41" i="3"/>
  <c r="B41" i="3"/>
  <c r="A41" i="3"/>
  <c r="K40" i="3"/>
  <c r="J40" i="3"/>
  <c r="I40" i="3"/>
  <c r="F40" i="3"/>
  <c r="E40" i="3"/>
  <c r="D40" i="3"/>
  <c r="C40" i="3"/>
  <c r="B40" i="3"/>
  <c r="A40" i="3"/>
  <c r="K39" i="3"/>
  <c r="J39" i="3"/>
  <c r="I39" i="3"/>
  <c r="H39" i="3"/>
  <c r="H38" i="3" s="1"/>
  <c r="F39" i="3"/>
  <c r="E39" i="3"/>
  <c r="D39" i="3"/>
  <c r="C39" i="3"/>
  <c r="B39" i="3"/>
  <c r="A39" i="3"/>
  <c r="K38" i="3"/>
  <c r="J38" i="3"/>
  <c r="I38" i="3"/>
  <c r="F38" i="3"/>
  <c r="E38" i="3"/>
  <c r="E37" i="3" s="1"/>
  <c r="D38" i="3"/>
  <c r="C38" i="3"/>
  <c r="B38" i="3"/>
  <c r="A38" i="3"/>
  <c r="K37" i="3"/>
  <c r="I37" i="3"/>
  <c r="H37" i="3"/>
  <c r="F37" i="3"/>
  <c r="D37" i="3"/>
  <c r="C37" i="3"/>
  <c r="B37" i="3"/>
  <c r="K36" i="3"/>
  <c r="K35" i="3" s="1"/>
  <c r="K28" i="3" s="1"/>
  <c r="J36" i="3"/>
  <c r="I36" i="3"/>
  <c r="I35" i="3" s="1"/>
  <c r="I28" i="3" s="1"/>
  <c r="H36" i="3"/>
  <c r="G36" i="3"/>
  <c r="F36" i="3"/>
  <c r="E36" i="3"/>
  <c r="E35" i="3" s="1"/>
  <c r="D36" i="3"/>
  <c r="C36" i="3"/>
  <c r="B36" i="3"/>
  <c r="A36" i="3"/>
  <c r="J35" i="3"/>
  <c r="H35" i="3"/>
  <c r="F35" i="3"/>
  <c r="D35" i="3"/>
  <c r="C35" i="3"/>
  <c r="B35" i="3"/>
  <c r="A35" i="3"/>
  <c r="K34" i="3"/>
  <c r="J34" i="3"/>
  <c r="J33" i="3" s="1"/>
  <c r="I34" i="3"/>
  <c r="H34" i="3"/>
  <c r="F34" i="3"/>
  <c r="E34" i="3"/>
  <c r="E33" i="3" s="1"/>
  <c r="D34" i="3"/>
  <c r="C34" i="3"/>
  <c r="B34" i="3"/>
  <c r="A34" i="3"/>
  <c r="K33" i="3"/>
  <c r="I33" i="3"/>
  <c r="H33" i="3"/>
  <c r="F33" i="3"/>
  <c r="D33" i="3"/>
  <c r="C33" i="3"/>
  <c r="B33" i="3"/>
  <c r="A33" i="3"/>
  <c r="K32" i="3"/>
  <c r="J32" i="3"/>
  <c r="I32" i="3"/>
  <c r="H32" i="3"/>
  <c r="H31" i="3" s="1"/>
  <c r="H28" i="3" s="1"/>
  <c r="F32" i="3"/>
  <c r="E32" i="3"/>
  <c r="D32" i="3"/>
  <c r="C32" i="3"/>
  <c r="B32" i="3"/>
  <c r="A32" i="3"/>
  <c r="K31" i="3"/>
  <c r="J31" i="3"/>
  <c r="J28" i="3" s="1"/>
  <c r="I31" i="3"/>
  <c r="F31" i="3"/>
  <c r="E31" i="3"/>
  <c r="E28" i="3" s="1"/>
  <c r="D31" i="3"/>
  <c r="C31" i="3"/>
  <c r="B31" i="3"/>
  <c r="A31" i="3"/>
  <c r="K30" i="3"/>
  <c r="J30" i="3"/>
  <c r="I30" i="3"/>
  <c r="I29" i="3" s="1"/>
  <c r="H30" i="3"/>
  <c r="F30" i="3"/>
  <c r="E30" i="3"/>
  <c r="D30" i="3"/>
  <c r="D29" i="3" s="1"/>
  <c r="C30" i="3"/>
  <c r="B30" i="3"/>
  <c r="A30" i="3"/>
  <c r="K29" i="3"/>
  <c r="J29" i="3"/>
  <c r="H29" i="3"/>
  <c r="F29" i="3"/>
  <c r="E29" i="3"/>
  <c r="C29" i="3"/>
  <c r="B29" i="3"/>
  <c r="A29" i="3"/>
  <c r="F28" i="3"/>
  <c r="D28" i="3"/>
  <c r="C28" i="3"/>
  <c r="C27" i="3"/>
  <c r="J26" i="3"/>
  <c r="I26" i="3"/>
  <c r="I25" i="3" s="1"/>
  <c r="H26" i="3"/>
  <c r="G26" i="3"/>
  <c r="F26" i="3"/>
  <c r="E26" i="3"/>
  <c r="E25" i="3" s="1"/>
  <c r="D26" i="3"/>
  <c r="C26" i="3"/>
  <c r="B26" i="3"/>
  <c r="J25" i="3"/>
  <c r="H25" i="3"/>
  <c r="F25" i="3"/>
  <c r="D25" i="3"/>
  <c r="C25" i="3"/>
  <c r="B25" i="3"/>
  <c r="C24" i="3"/>
  <c r="J23" i="3"/>
  <c r="J22" i="3" s="1"/>
  <c r="I23" i="3"/>
  <c r="H23" i="3"/>
  <c r="G23" i="3"/>
  <c r="K23" i="3" s="1"/>
  <c r="K22" i="3" s="1"/>
  <c r="F23" i="3"/>
  <c r="E23" i="3"/>
  <c r="E22" i="3" s="1"/>
  <c r="D23" i="3"/>
  <c r="C23" i="3"/>
  <c r="B23" i="3"/>
  <c r="I22" i="3"/>
  <c r="H22" i="3"/>
  <c r="F22" i="3"/>
  <c r="D22" i="3"/>
  <c r="C22" i="3"/>
  <c r="B22" i="3"/>
  <c r="C21" i="3"/>
  <c r="J20" i="3"/>
  <c r="I20" i="3"/>
  <c r="I17" i="3" s="1"/>
  <c r="H20" i="3"/>
  <c r="G20" i="3"/>
  <c r="G17" i="3" s="1"/>
  <c r="G16" i="3" s="1"/>
  <c r="F20" i="3"/>
  <c r="E20" i="3"/>
  <c r="E17" i="3" s="1"/>
  <c r="E16" i="3" s="1"/>
  <c r="E15" i="3" s="1"/>
  <c r="E14" i="3" s="1"/>
  <c r="D20" i="3"/>
  <c r="C20" i="3"/>
  <c r="B20" i="3"/>
  <c r="C19" i="3"/>
  <c r="J18" i="3"/>
  <c r="I18" i="3"/>
  <c r="H18" i="3"/>
  <c r="G18" i="3"/>
  <c r="F18" i="3"/>
  <c r="E18" i="3"/>
  <c r="D18" i="3"/>
  <c r="K18" i="3" s="1"/>
  <c r="C18" i="3"/>
  <c r="B18" i="3"/>
  <c r="J17" i="3"/>
  <c r="H17" i="3"/>
  <c r="H16" i="3" s="1"/>
  <c r="H15" i="3" s="1"/>
  <c r="H14" i="3" s="1"/>
  <c r="F17" i="3"/>
  <c r="F16" i="3" s="1"/>
  <c r="F15" i="3" s="1"/>
  <c r="F14" i="3" s="1"/>
  <c r="C17" i="3"/>
  <c r="B17" i="3"/>
  <c r="J16" i="3"/>
  <c r="J15" i="3" s="1"/>
  <c r="J14" i="3" s="1"/>
  <c r="B16" i="3"/>
  <c r="C15" i="3"/>
  <c r="B15" i="3"/>
  <c r="C14" i="3"/>
  <c r="B14" i="3"/>
  <c r="J13" i="3"/>
  <c r="J10" i="3" s="1"/>
  <c r="J9" i="3" s="1"/>
  <c r="I13" i="3"/>
  <c r="H13" i="3"/>
  <c r="H10" i="3" s="1"/>
  <c r="F13" i="3"/>
  <c r="E13" i="3"/>
  <c r="D13" i="3"/>
  <c r="J12" i="3"/>
  <c r="I12" i="3"/>
  <c r="H12" i="3"/>
  <c r="G12" i="3"/>
  <c r="F12" i="3"/>
  <c r="E12" i="3"/>
  <c r="K12" i="3" s="1"/>
  <c r="D12" i="3"/>
  <c r="J11" i="3"/>
  <c r="I11" i="3"/>
  <c r="I10" i="3" s="1"/>
  <c r="I9" i="3" s="1"/>
  <c r="H11" i="3"/>
  <c r="G11" i="3"/>
  <c r="F11" i="3"/>
  <c r="E11" i="3"/>
  <c r="E10" i="3" s="1"/>
  <c r="D11" i="3"/>
  <c r="C11" i="3"/>
  <c r="B11" i="3"/>
  <c r="F10" i="3"/>
  <c r="F9" i="3" s="1"/>
  <c r="D10" i="3"/>
  <c r="D9" i="3" s="1"/>
  <c r="C10" i="3"/>
  <c r="B10" i="3"/>
  <c r="H9" i="3"/>
  <c r="E9" i="3"/>
  <c r="C9" i="3"/>
  <c r="B9" i="3"/>
  <c r="G8" i="3"/>
  <c r="C8" i="3"/>
  <c r="B8" i="3"/>
  <c r="C7" i="3"/>
  <c r="B7" i="3"/>
  <c r="G6" i="3"/>
  <c r="B6" i="3"/>
  <c r="A2" i="3"/>
  <c r="I8" i="3" l="1"/>
  <c r="I7" i="3" s="1"/>
  <c r="J109" i="3"/>
  <c r="J110" i="3" s="1"/>
  <c r="J8" i="3"/>
  <c r="J7" i="3" s="1"/>
  <c r="J6" i="3" s="1"/>
  <c r="H94" i="3"/>
  <c r="H111" i="3"/>
  <c r="H93" i="3"/>
  <c r="H92" i="3" s="1"/>
  <c r="H91" i="3" s="1"/>
  <c r="I16" i="3"/>
  <c r="I15" i="3" s="1"/>
  <c r="I14" i="3" s="1"/>
  <c r="H109" i="3"/>
  <c r="H110" i="3" s="1"/>
  <c r="H8" i="3"/>
  <c r="H7" i="3" s="1"/>
  <c r="H6" i="3" s="1"/>
  <c r="K72" i="3"/>
  <c r="G111" i="3"/>
  <c r="G93" i="3"/>
  <c r="G92" i="3" s="1"/>
  <c r="G91" i="3" s="1"/>
  <c r="K98" i="3"/>
  <c r="D96" i="3"/>
  <c r="D95" i="3" s="1"/>
  <c r="E8" i="3"/>
  <c r="E7" i="3" s="1"/>
  <c r="E6" i="3" s="1"/>
  <c r="F109" i="3"/>
  <c r="F110" i="3" s="1"/>
  <c r="F8" i="3"/>
  <c r="F7" i="3" s="1"/>
  <c r="F6" i="3" s="1"/>
  <c r="K11" i="3"/>
  <c r="K10" i="3" s="1"/>
  <c r="K9" i="3" s="1"/>
  <c r="G109" i="3"/>
  <c r="G110" i="3" s="1"/>
  <c r="K20" i="3"/>
  <c r="K17" i="3" s="1"/>
  <c r="K16" i="3" s="1"/>
  <c r="K15" i="3" s="1"/>
  <c r="K14" i="3" s="1"/>
  <c r="I51" i="3"/>
  <c r="H51" i="3"/>
  <c r="H50" i="3" s="1"/>
  <c r="H49" i="3" s="1"/>
  <c r="H108" i="3"/>
  <c r="I61" i="3"/>
  <c r="K68" i="3"/>
  <c r="K67" i="3" s="1"/>
  <c r="K53" i="3" s="1"/>
  <c r="K83" i="3"/>
  <c r="K82" i="3" s="1"/>
  <c r="E82" i="3"/>
  <c r="E81" i="3" s="1"/>
  <c r="E80" i="3" s="1"/>
  <c r="I81" i="3"/>
  <c r="I80" i="3" s="1"/>
  <c r="J95" i="3"/>
  <c r="D51" i="3"/>
  <c r="D50" i="3" s="1"/>
  <c r="D49" i="3" s="1"/>
  <c r="D108" i="3"/>
  <c r="D109" i="3"/>
  <c r="D110" i="3" s="1"/>
  <c r="D8" i="3"/>
  <c r="D7" i="3" s="1"/>
  <c r="F95" i="3"/>
  <c r="K96" i="3"/>
  <c r="K107" i="3"/>
  <c r="D17" i="3"/>
  <c r="D16" i="3" s="1"/>
  <c r="D15" i="3" s="1"/>
  <c r="D14" i="3" s="1"/>
  <c r="K26" i="3"/>
  <c r="K25" i="3" s="1"/>
  <c r="J37" i="3"/>
  <c r="K85" i="3"/>
  <c r="E96" i="3"/>
  <c r="E95" i="3" s="1"/>
  <c r="I96" i="3"/>
  <c r="I95" i="3" s="1"/>
  <c r="K104" i="3"/>
  <c r="F51" i="3"/>
  <c r="F50" i="3" s="1"/>
  <c r="F49" i="3" s="1"/>
  <c r="J51" i="3"/>
  <c r="J50" i="3" s="1"/>
  <c r="J49" i="3" s="1"/>
  <c r="E52" i="3"/>
  <c r="K103" i="3"/>
  <c r="K102" i="3" s="1"/>
  <c r="E94" i="3" l="1"/>
  <c r="E111" i="3"/>
  <c r="E93" i="3"/>
  <c r="E92" i="3" s="1"/>
  <c r="E91" i="3" s="1"/>
  <c r="H112" i="3"/>
  <c r="H113" i="3" s="1"/>
  <c r="K81" i="3"/>
  <c r="K80" i="3" s="1"/>
  <c r="K109" i="3"/>
  <c r="K110" i="3" s="1"/>
  <c r="K8" i="3"/>
  <c r="K7" i="3" s="1"/>
  <c r="K6" i="3" s="1"/>
  <c r="D94" i="3"/>
  <c r="D111" i="3"/>
  <c r="D112" i="3" s="1"/>
  <c r="D113" i="3" s="1"/>
  <c r="D93" i="3"/>
  <c r="D92" i="3" s="1"/>
  <c r="D91" i="3" s="1"/>
  <c r="I6" i="3"/>
  <c r="F94" i="3"/>
  <c r="F111" i="3"/>
  <c r="F112" i="3" s="1"/>
  <c r="F93" i="3"/>
  <c r="F92" i="3" s="1"/>
  <c r="F91" i="3" s="1"/>
  <c r="E108" i="3"/>
  <c r="E51" i="3"/>
  <c r="E50" i="3" s="1"/>
  <c r="E49" i="3" s="1"/>
  <c r="I94" i="3"/>
  <c r="I111" i="3"/>
  <c r="I93" i="3"/>
  <c r="I92" i="3" s="1"/>
  <c r="I91" i="3" s="1"/>
  <c r="K95" i="3"/>
  <c r="D6" i="3"/>
  <c r="J94" i="3"/>
  <c r="J111" i="3"/>
  <c r="J112" i="3" s="1"/>
  <c r="I113" i="3" s="1"/>
  <c r="J93" i="3"/>
  <c r="J92" i="3" s="1"/>
  <c r="J91" i="3" s="1"/>
  <c r="I50" i="3"/>
  <c r="I49" i="3" s="1"/>
  <c r="E109" i="3"/>
  <c r="E110" i="3" s="1"/>
  <c r="I109" i="3"/>
  <c r="I110" i="3" s="1"/>
  <c r="I112" i="3" s="1"/>
  <c r="E112" i="3" l="1"/>
  <c r="E113" i="3" s="1"/>
  <c r="H114" i="3"/>
  <c r="D114" i="3" s="1"/>
  <c r="K111" i="3"/>
  <c r="K112" i="3" s="1"/>
  <c r="K113" i="3" s="1"/>
  <c r="K114" i="3" s="1"/>
  <c r="K93" i="3"/>
  <c r="K92" i="3" s="1"/>
  <c r="K91" i="3" s="1"/>
  <c r="K94" i="3"/>
  <c r="C399" i="4" l="1"/>
  <c r="C398" i="4"/>
  <c r="C400" i="4" s="1"/>
  <c r="G397" i="4"/>
  <c r="F397" i="4"/>
  <c r="E397" i="4"/>
  <c r="D397" i="4"/>
  <c r="J397" i="4" s="1"/>
  <c r="C397" i="4"/>
  <c r="B397" i="4"/>
  <c r="A397" i="4"/>
  <c r="G396" i="4"/>
  <c r="F396" i="4"/>
  <c r="E396" i="4"/>
  <c r="D396" i="4"/>
  <c r="J396" i="4" s="1"/>
  <c r="C396" i="4"/>
  <c r="B396" i="4"/>
  <c r="A396" i="4"/>
  <c r="G395" i="4"/>
  <c r="F395" i="4"/>
  <c r="E395" i="4"/>
  <c r="D395" i="4"/>
  <c r="J395" i="4" s="1"/>
  <c r="C395" i="4"/>
  <c r="B395" i="4"/>
  <c r="A395" i="4"/>
  <c r="G394" i="4"/>
  <c r="F394" i="4"/>
  <c r="E394" i="4"/>
  <c r="D394" i="4"/>
  <c r="J394" i="4" s="1"/>
  <c r="C394" i="4"/>
  <c r="B394" i="4"/>
  <c r="A394" i="4"/>
  <c r="G393" i="4"/>
  <c r="F393" i="4"/>
  <c r="E393" i="4"/>
  <c r="D393" i="4"/>
  <c r="J393" i="4" s="1"/>
  <c r="C393" i="4"/>
  <c r="B393" i="4"/>
  <c r="A393" i="4"/>
  <c r="G392" i="4"/>
  <c r="F392" i="4"/>
  <c r="E392" i="4"/>
  <c r="D392" i="4"/>
  <c r="J392" i="4" s="1"/>
  <c r="C392" i="4"/>
  <c r="B392" i="4"/>
  <c r="A392" i="4"/>
  <c r="G391" i="4"/>
  <c r="F391" i="4"/>
  <c r="E391" i="4"/>
  <c r="D391" i="4"/>
  <c r="J391" i="4" s="1"/>
  <c r="C391" i="4"/>
  <c r="B391" i="4"/>
  <c r="A391" i="4"/>
  <c r="G390" i="4"/>
  <c r="F390" i="4"/>
  <c r="E390" i="4"/>
  <c r="D390" i="4"/>
  <c r="J390" i="4" s="1"/>
  <c r="C390" i="4"/>
  <c r="B390" i="4"/>
  <c r="A390" i="4"/>
  <c r="G389" i="4"/>
  <c r="F389" i="4"/>
  <c r="E389" i="4"/>
  <c r="D389" i="4"/>
  <c r="J389" i="4" s="1"/>
  <c r="C389" i="4"/>
  <c r="B389" i="4"/>
  <c r="A389" i="4"/>
  <c r="G388" i="4"/>
  <c r="F388" i="4"/>
  <c r="E388" i="4"/>
  <c r="D388" i="4"/>
  <c r="J388" i="4" s="1"/>
  <c r="C388" i="4"/>
  <c r="B388" i="4"/>
  <c r="A388" i="4"/>
  <c r="G387" i="4"/>
  <c r="F387" i="4"/>
  <c r="F386" i="4" s="1"/>
  <c r="F383" i="4" s="1"/>
  <c r="F382" i="4" s="1"/>
  <c r="E387" i="4"/>
  <c r="D387" i="4"/>
  <c r="D386" i="4" s="1"/>
  <c r="D383" i="4" s="1"/>
  <c r="C387" i="4"/>
  <c r="B387" i="4"/>
  <c r="A387" i="4"/>
  <c r="K386" i="4"/>
  <c r="K384" i="4" s="1"/>
  <c r="I386" i="4"/>
  <c r="H386" i="4"/>
  <c r="G386" i="4"/>
  <c r="E386" i="4"/>
  <c r="C386" i="4"/>
  <c r="B386" i="4"/>
  <c r="A386" i="4"/>
  <c r="B384" i="4"/>
  <c r="I383" i="4"/>
  <c r="I382" i="4" s="1"/>
  <c r="I381" i="4" s="1"/>
  <c r="H383" i="4"/>
  <c r="G383" i="4"/>
  <c r="G382" i="4" s="1"/>
  <c r="G381" i="4" s="1"/>
  <c r="G380" i="4" s="1"/>
  <c r="E383" i="4"/>
  <c r="E382" i="4" s="1"/>
  <c r="E381" i="4" s="1"/>
  <c r="E380" i="4" s="1"/>
  <c r="C383" i="4"/>
  <c r="B383" i="4"/>
  <c r="H382" i="4"/>
  <c r="H381" i="4" s="1"/>
  <c r="H380" i="4" s="1"/>
  <c r="D382" i="4"/>
  <c r="D381" i="4" s="1"/>
  <c r="D380" i="4" s="1"/>
  <c r="C382" i="4"/>
  <c r="B382" i="4"/>
  <c r="A382" i="4"/>
  <c r="F381" i="4"/>
  <c r="F380" i="4" s="1"/>
  <c r="C381" i="4"/>
  <c r="B381" i="4"/>
  <c r="A381" i="4"/>
  <c r="K380" i="4"/>
  <c r="I380" i="4"/>
  <c r="J379" i="4"/>
  <c r="B379" i="4"/>
  <c r="A379" i="4"/>
  <c r="J378" i="4"/>
  <c r="C378" i="4"/>
  <c r="B378" i="4"/>
  <c r="J377" i="4"/>
  <c r="J376" i="4" s="1"/>
  <c r="J351" i="4" s="1"/>
  <c r="I377" i="4"/>
  <c r="H377" i="4"/>
  <c r="H376" i="4" s="1"/>
  <c r="G377" i="4"/>
  <c r="F377" i="4"/>
  <c r="F376" i="4" s="1"/>
  <c r="F351" i="4" s="1"/>
  <c r="E377" i="4"/>
  <c r="D377" i="4"/>
  <c r="D376" i="4" s="1"/>
  <c r="C377" i="4"/>
  <c r="B377" i="4"/>
  <c r="I376" i="4"/>
  <c r="G376" i="4"/>
  <c r="G351" i="4" s="1"/>
  <c r="G349" i="4" s="1"/>
  <c r="E376" i="4"/>
  <c r="B376" i="4"/>
  <c r="J374" i="4"/>
  <c r="J372" i="4" s="1"/>
  <c r="J373" i="4"/>
  <c r="I372" i="4"/>
  <c r="I356" i="4" s="1"/>
  <c r="H372" i="4"/>
  <c r="J370" i="4"/>
  <c r="C370" i="4"/>
  <c r="B370" i="4"/>
  <c r="A370" i="4"/>
  <c r="J369" i="4"/>
  <c r="C369" i="4"/>
  <c r="B369" i="4"/>
  <c r="A369" i="4"/>
  <c r="J368" i="4"/>
  <c r="I368" i="4"/>
  <c r="H368" i="4"/>
  <c r="H336" i="4" s="1"/>
  <c r="G368" i="4"/>
  <c r="F368" i="4"/>
  <c r="E368" i="4"/>
  <c r="D368" i="4"/>
  <c r="C368" i="4"/>
  <c r="B368" i="4"/>
  <c r="A368" i="4"/>
  <c r="J367" i="4"/>
  <c r="C367" i="4"/>
  <c r="B367" i="4"/>
  <c r="A367" i="4"/>
  <c r="J366" i="4"/>
  <c r="C366" i="4"/>
  <c r="B366" i="4"/>
  <c r="A366" i="4"/>
  <c r="J365" i="4"/>
  <c r="I365" i="4"/>
  <c r="H365" i="4"/>
  <c r="G365" i="4"/>
  <c r="F365" i="4"/>
  <c r="E365" i="4"/>
  <c r="D365" i="4"/>
  <c r="C365" i="4"/>
  <c r="B365" i="4"/>
  <c r="A365" i="4"/>
  <c r="J364" i="4"/>
  <c r="C364" i="4"/>
  <c r="B364" i="4"/>
  <c r="A364" i="4"/>
  <c r="J363" i="4"/>
  <c r="C363" i="4"/>
  <c r="B363" i="4"/>
  <c r="A363" i="4"/>
  <c r="J362" i="4"/>
  <c r="I362" i="4"/>
  <c r="H362" i="4"/>
  <c r="G362" i="4"/>
  <c r="F362" i="4"/>
  <c r="E362" i="4"/>
  <c r="D362" i="4"/>
  <c r="C362" i="4"/>
  <c r="B362" i="4"/>
  <c r="A362" i="4"/>
  <c r="J361" i="4"/>
  <c r="C361" i="4"/>
  <c r="B361" i="4"/>
  <c r="A361" i="4"/>
  <c r="J360" i="4"/>
  <c r="C360" i="4"/>
  <c r="B360" i="4"/>
  <c r="A360" i="4"/>
  <c r="J359" i="4"/>
  <c r="C359" i="4"/>
  <c r="B359" i="4"/>
  <c r="A359" i="4"/>
  <c r="J358" i="4"/>
  <c r="C358" i="4"/>
  <c r="B358" i="4"/>
  <c r="A358" i="4"/>
  <c r="J357" i="4"/>
  <c r="J356" i="4" s="1"/>
  <c r="I357" i="4"/>
  <c r="H357" i="4"/>
  <c r="G357" i="4"/>
  <c r="F357" i="4"/>
  <c r="F356" i="4" s="1"/>
  <c r="E357" i="4"/>
  <c r="D357" i="4"/>
  <c r="C357" i="4"/>
  <c r="B357" i="4"/>
  <c r="A357" i="4"/>
  <c r="K356" i="4"/>
  <c r="G356" i="4"/>
  <c r="E356" i="4"/>
  <c r="E350" i="4" s="1"/>
  <c r="E349" i="4" s="1"/>
  <c r="B356" i="4"/>
  <c r="A356" i="4"/>
  <c r="J355" i="4"/>
  <c r="C355" i="4"/>
  <c r="B355" i="4"/>
  <c r="A355" i="4"/>
  <c r="J354" i="4"/>
  <c r="C354" i="4"/>
  <c r="B354" i="4"/>
  <c r="A354" i="4"/>
  <c r="J353" i="4"/>
  <c r="J352" i="4" s="1"/>
  <c r="I353" i="4"/>
  <c r="H353" i="4"/>
  <c r="G353" i="4"/>
  <c r="F353" i="4"/>
  <c r="F352" i="4" s="1"/>
  <c r="E353" i="4"/>
  <c r="D353" i="4"/>
  <c r="C353" i="4"/>
  <c r="B353" i="4"/>
  <c r="A353" i="4"/>
  <c r="I352" i="4"/>
  <c r="H352" i="4"/>
  <c r="G352" i="4"/>
  <c r="E352" i="4"/>
  <c r="D352" i="4"/>
  <c r="B352" i="4"/>
  <c r="I351" i="4"/>
  <c r="H351" i="4"/>
  <c r="E351" i="4"/>
  <c r="D351" i="4"/>
  <c r="B351" i="4"/>
  <c r="G350" i="4"/>
  <c r="C349" i="4"/>
  <c r="B349" i="4"/>
  <c r="A349" i="4"/>
  <c r="C346" i="4"/>
  <c r="B346" i="4"/>
  <c r="C345" i="4"/>
  <c r="B345" i="4"/>
  <c r="J344" i="4"/>
  <c r="C344" i="4"/>
  <c r="B344" i="4"/>
  <c r="C343" i="4"/>
  <c r="B343" i="4"/>
  <c r="G342" i="4"/>
  <c r="F342" i="4"/>
  <c r="E342" i="4"/>
  <c r="D342" i="4"/>
  <c r="J342" i="4" s="1"/>
  <c r="C342" i="4"/>
  <c r="B342" i="4"/>
  <c r="A342" i="4"/>
  <c r="G341" i="4"/>
  <c r="G337" i="4" s="1"/>
  <c r="G317" i="4" s="1"/>
  <c r="C341" i="4"/>
  <c r="B341" i="4"/>
  <c r="A341" i="4"/>
  <c r="J340" i="4"/>
  <c r="C340" i="4"/>
  <c r="B340" i="4"/>
  <c r="G339" i="4"/>
  <c r="F339" i="4"/>
  <c r="F338" i="4" s="1"/>
  <c r="E339" i="4"/>
  <c r="D339" i="4"/>
  <c r="C339" i="4"/>
  <c r="B339" i="4"/>
  <c r="A339" i="4"/>
  <c r="I338" i="4"/>
  <c r="H338" i="4"/>
  <c r="G338" i="4"/>
  <c r="E338" i="4"/>
  <c r="D338" i="4"/>
  <c r="C338" i="4"/>
  <c r="B338" i="4"/>
  <c r="A338" i="4"/>
  <c r="K337" i="4"/>
  <c r="J336" i="4"/>
  <c r="I336" i="4"/>
  <c r="G336" i="4"/>
  <c r="F336" i="4"/>
  <c r="E336" i="4"/>
  <c r="D336" i="4"/>
  <c r="C336" i="4"/>
  <c r="B336" i="4"/>
  <c r="A336" i="4"/>
  <c r="I335" i="4"/>
  <c r="H335" i="4"/>
  <c r="G335" i="4"/>
  <c r="F335" i="4"/>
  <c r="E335" i="4"/>
  <c r="D335" i="4"/>
  <c r="J335" i="4" s="1"/>
  <c r="C335" i="4"/>
  <c r="B335" i="4"/>
  <c r="A335" i="4"/>
  <c r="I334" i="4"/>
  <c r="H334" i="4"/>
  <c r="G334" i="4"/>
  <c r="F334" i="4"/>
  <c r="J334" i="4" s="1"/>
  <c r="E334" i="4"/>
  <c r="D334" i="4"/>
  <c r="C334" i="4"/>
  <c r="B334" i="4"/>
  <c r="A334" i="4"/>
  <c r="G333" i="4"/>
  <c r="F333" i="4"/>
  <c r="E333" i="4"/>
  <c r="D333" i="4"/>
  <c r="J333" i="4" s="1"/>
  <c r="C333" i="4"/>
  <c r="B333" i="4"/>
  <c r="A333" i="4"/>
  <c r="I332" i="4"/>
  <c r="I331" i="4" s="1"/>
  <c r="H332" i="4"/>
  <c r="G332" i="4"/>
  <c r="F332" i="4"/>
  <c r="F331" i="4" s="1"/>
  <c r="E332" i="4"/>
  <c r="E331" i="4" s="1"/>
  <c r="D332" i="4"/>
  <c r="C332" i="4"/>
  <c r="B332" i="4"/>
  <c r="A332" i="4"/>
  <c r="H331" i="4"/>
  <c r="G331" i="4"/>
  <c r="D331" i="4"/>
  <c r="C331" i="4"/>
  <c r="B331" i="4"/>
  <c r="A331" i="4"/>
  <c r="J329" i="4"/>
  <c r="J328" i="4" s="1"/>
  <c r="G329" i="4"/>
  <c r="F329" i="4"/>
  <c r="F328" i="4" s="1"/>
  <c r="E329" i="4"/>
  <c r="E328" i="4" s="1"/>
  <c r="D329" i="4"/>
  <c r="C329" i="4"/>
  <c r="B329" i="4"/>
  <c r="A329" i="4"/>
  <c r="G328" i="4"/>
  <c r="D328" i="4"/>
  <c r="C328" i="4"/>
  <c r="B328" i="4"/>
  <c r="A328" i="4"/>
  <c r="G327" i="4"/>
  <c r="F327" i="4"/>
  <c r="E327" i="4"/>
  <c r="E326" i="4" s="1"/>
  <c r="D327" i="4"/>
  <c r="C327" i="4"/>
  <c r="B327" i="4"/>
  <c r="A327" i="4"/>
  <c r="G326" i="4"/>
  <c r="D326" i="4"/>
  <c r="C326" i="4"/>
  <c r="B326" i="4"/>
  <c r="A326" i="4"/>
  <c r="J325" i="4"/>
  <c r="J324" i="4" s="1"/>
  <c r="G325" i="4"/>
  <c r="F325" i="4"/>
  <c r="F324" i="4" s="1"/>
  <c r="E325" i="4"/>
  <c r="D325" i="4"/>
  <c r="C325" i="4"/>
  <c r="B325" i="4"/>
  <c r="A325" i="4"/>
  <c r="G324" i="4"/>
  <c r="E324" i="4"/>
  <c r="D324" i="4"/>
  <c r="C324" i="4"/>
  <c r="B324" i="4"/>
  <c r="A324" i="4"/>
  <c r="J323" i="4"/>
  <c r="J322" i="4" s="1"/>
  <c r="G323" i="4"/>
  <c r="F323" i="4"/>
  <c r="F322" i="4" s="1"/>
  <c r="E323" i="4"/>
  <c r="D323" i="4"/>
  <c r="C323" i="4"/>
  <c r="B323" i="4"/>
  <c r="A323" i="4"/>
  <c r="G322" i="4"/>
  <c r="E322" i="4"/>
  <c r="D322" i="4"/>
  <c r="C322" i="4"/>
  <c r="B322" i="4"/>
  <c r="A322" i="4"/>
  <c r="J321" i="4"/>
  <c r="I321" i="4"/>
  <c r="G321" i="4"/>
  <c r="F321" i="4"/>
  <c r="E321" i="4"/>
  <c r="D321" i="4"/>
  <c r="C321" i="4"/>
  <c r="B321" i="4"/>
  <c r="A321" i="4"/>
  <c r="I320" i="4"/>
  <c r="H320" i="4"/>
  <c r="H319" i="4" s="1"/>
  <c r="G320" i="4"/>
  <c r="F320" i="4"/>
  <c r="E320" i="4"/>
  <c r="D320" i="4"/>
  <c r="C320" i="4"/>
  <c r="B320" i="4"/>
  <c r="A320" i="4"/>
  <c r="I319" i="4"/>
  <c r="G319" i="4"/>
  <c r="F319" i="4"/>
  <c r="E319" i="4"/>
  <c r="C319" i="4"/>
  <c r="B319" i="4"/>
  <c r="A319" i="4"/>
  <c r="G318" i="4"/>
  <c r="B318" i="4"/>
  <c r="B317" i="4"/>
  <c r="G316" i="4"/>
  <c r="B316" i="4"/>
  <c r="C315" i="4"/>
  <c r="B315" i="4"/>
  <c r="A315" i="4"/>
  <c r="B314" i="4"/>
  <c r="G295" i="4"/>
  <c r="F295" i="4"/>
  <c r="E295" i="4"/>
  <c r="E294" i="4" s="1"/>
  <c r="D295" i="4"/>
  <c r="J295" i="4" s="1"/>
  <c r="J294" i="4" s="1"/>
  <c r="C295" i="4"/>
  <c r="B295" i="4"/>
  <c r="A295" i="4"/>
  <c r="I294" i="4"/>
  <c r="H294" i="4"/>
  <c r="G294" i="4"/>
  <c r="F294" i="4"/>
  <c r="C294" i="4"/>
  <c r="B294" i="4"/>
  <c r="G293" i="4"/>
  <c r="F293" i="4"/>
  <c r="F292" i="4" s="1"/>
  <c r="E293" i="4"/>
  <c r="E292" i="4" s="1"/>
  <c r="D293" i="4"/>
  <c r="J293" i="4" s="1"/>
  <c r="C293" i="4"/>
  <c r="B293" i="4"/>
  <c r="A293" i="4"/>
  <c r="I292" i="4"/>
  <c r="H292" i="4"/>
  <c r="G292" i="4"/>
  <c r="D292" i="4"/>
  <c r="J292" i="4" s="1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C279" i="4"/>
  <c r="B279" i="4"/>
  <c r="B278" i="4"/>
  <c r="B277" i="4"/>
  <c r="G276" i="4"/>
  <c r="F276" i="4"/>
  <c r="F275" i="4" s="1"/>
  <c r="E276" i="4"/>
  <c r="D276" i="4"/>
  <c r="J276" i="4" s="1"/>
  <c r="C276" i="4"/>
  <c r="B276" i="4"/>
  <c r="A276" i="4"/>
  <c r="I275" i="4"/>
  <c r="H275" i="4"/>
  <c r="H217" i="4" s="1"/>
  <c r="H216" i="4" s="1"/>
  <c r="G275" i="4"/>
  <c r="E275" i="4"/>
  <c r="D275" i="4"/>
  <c r="C275" i="4"/>
  <c r="B275" i="4"/>
  <c r="A275" i="4"/>
  <c r="J274" i="4"/>
  <c r="J273" i="4"/>
  <c r="J271" i="4"/>
  <c r="J269" i="4"/>
  <c r="J268" i="4"/>
  <c r="I268" i="4"/>
  <c r="H268" i="4"/>
  <c r="J267" i="4"/>
  <c r="C267" i="4"/>
  <c r="B267" i="4"/>
  <c r="J266" i="4"/>
  <c r="C266" i="4"/>
  <c r="B266" i="4"/>
  <c r="G265" i="4"/>
  <c r="F265" i="4"/>
  <c r="E265" i="4"/>
  <c r="E264" i="4" s="1"/>
  <c r="D265" i="4"/>
  <c r="C265" i="4"/>
  <c r="B265" i="4"/>
  <c r="A265" i="4"/>
  <c r="I264" i="4"/>
  <c r="H264" i="4"/>
  <c r="G264" i="4"/>
  <c r="F264" i="4"/>
  <c r="D264" i="4"/>
  <c r="C264" i="4"/>
  <c r="B264" i="4"/>
  <c r="A264" i="4"/>
  <c r="J263" i="4"/>
  <c r="C263" i="4"/>
  <c r="B263" i="4"/>
  <c r="A263" i="4"/>
  <c r="J262" i="4"/>
  <c r="C262" i="4"/>
  <c r="B262" i="4"/>
  <c r="A262" i="4"/>
  <c r="J261" i="4"/>
  <c r="C261" i="4"/>
  <c r="B261" i="4"/>
  <c r="A261" i="4"/>
  <c r="J260" i="4"/>
  <c r="C260" i="4"/>
  <c r="B260" i="4"/>
  <c r="J259" i="4"/>
  <c r="C259" i="4"/>
  <c r="B259" i="4"/>
  <c r="A259" i="4"/>
  <c r="J258" i="4"/>
  <c r="C258" i="4"/>
  <c r="B258" i="4"/>
  <c r="J257" i="4"/>
  <c r="C257" i="4"/>
  <c r="B257" i="4"/>
  <c r="A257" i="4"/>
  <c r="J256" i="4"/>
  <c r="C256" i="4"/>
  <c r="B256" i="4"/>
  <c r="J255" i="4"/>
  <c r="C255" i="4"/>
  <c r="B255" i="4"/>
  <c r="A255" i="4"/>
  <c r="J254" i="4"/>
  <c r="C254" i="4"/>
  <c r="B254" i="4"/>
  <c r="J253" i="4"/>
  <c r="C253" i="4"/>
  <c r="B253" i="4"/>
  <c r="A253" i="4"/>
  <c r="B252" i="4"/>
  <c r="J251" i="4"/>
  <c r="C251" i="4"/>
  <c r="B251" i="4"/>
  <c r="G250" i="4"/>
  <c r="F250" i="4"/>
  <c r="E250" i="4"/>
  <c r="D250" i="4"/>
  <c r="J250" i="4" s="1"/>
  <c r="C250" i="4"/>
  <c r="B250" i="4"/>
  <c r="A250" i="4"/>
  <c r="J249" i="4"/>
  <c r="C249" i="4"/>
  <c r="B249" i="4"/>
  <c r="J248" i="4"/>
  <c r="C248" i="4"/>
  <c r="B248" i="4"/>
  <c r="A248" i="4"/>
  <c r="J247" i="4"/>
  <c r="C247" i="4"/>
  <c r="B247" i="4"/>
  <c r="J246" i="4"/>
  <c r="C246" i="4"/>
  <c r="B246" i="4"/>
  <c r="A246" i="4"/>
  <c r="J245" i="4"/>
  <c r="C245" i="4"/>
  <c r="B245" i="4"/>
  <c r="J244" i="4"/>
  <c r="C244" i="4"/>
  <c r="B244" i="4"/>
  <c r="A244" i="4"/>
  <c r="J243" i="4"/>
  <c r="C243" i="4"/>
  <c r="B243" i="4"/>
  <c r="J242" i="4"/>
  <c r="C242" i="4"/>
  <c r="B242" i="4"/>
  <c r="A242" i="4"/>
  <c r="J241" i="4"/>
  <c r="C241" i="4"/>
  <c r="B241" i="4"/>
  <c r="J240" i="4"/>
  <c r="C240" i="4"/>
  <c r="B240" i="4"/>
  <c r="A240" i="4"/>
  <c r="J239" i="4"/>
  <c r="C239" i="4"/>
  <c r="B239" i="4"/>
  <c r="J238" i="4"/>
  <c r="C238" i="4"/>
  <c r="B238" i="4"/>
  <c r="A238" i="4"/>
  <c r="J237" i="4"/>
  <c r="C237" i="4"/>
  <c r="B237" i="4"/>
  <c r="J236" i="4"/>
  <c r="C236" i="4"/>
  <c r="B236" i="4"/>
  <c r="A236" i="4"/>
  <c r="J235" i="4"/>
  <c r="C235" i="4"/>
  <c r="B235" i="4"/>
  <c r="J234" i="4"/>
  <c r="C234" i="4"/>
  <c r="B234" i="4"/>
  <c r="A234" i="4"/>
  <c r="J233" i="4"/>
  <c r="C233" i="4"/>
  <c r="B233" i="4"/>
  <c r="J232" i="4"/>
  <c r="C232" i="4"/>
  <c r="B232" i="4"/>
  <c r="J231" i="4"/>
  <c r="C231" i="4"/>
  <c r="B231" i="4"/>
  <c r="J230" i="4"/>
  <c r="C230" i="4"/>
  <c r="B230" i="4"/>
  <c r="A230" i="4"/>
  <c r="J229" i="4"/>
  <c r="C229" i="4"/>
  <c r="B229" i="4"/>
  <c r="J228" i="4"/>
  <c r="C228" i="4"/>
  <c r="B228" i="4"/>
  <c r="A228" i="4"/>
  <c r="J227" i="4"/>
  <c r="C227" i="4"/>
  <c r="B227" i="4"/>
  <c r="G226" i="4"/>
  <c r="F226" i="4"/>
  <c r="F223" i="4" s="1"/>
  <c r="E226" i="4"/>
  <c r="D226" i="4"/>
  <c r="C226" i="4"/>
  <c r="B226" i="4"/>
  <c r="A226" i="4"/>
  <c r="J225" i="4"/>
  <c r="C225" i="4"/>
  <c r="B225" i="4"/>
  <c r="G224" i="4"/>
  <c r="F224" i="4"/>
  <c r="E224" i="4"/>
  <c r="E223" i="4" s="1"/>
  <c r="D224" i="4"/>
  <c r="J224" i="4" s="1"/>
  <c r="C224" i="4"/>
  <c r="B224" i="4"/>
  <c r="A224" i="4"/>
  <c r="I223" i="4"/>
  <c r="H223" i="4"/>
  <c r="G223" i="4"/>
  <c r="C223" i="4"/>
  <c r="B223" i="4"/>
  <c r="A223" i="4"/>
  <c r="J222" i="4"/>
  <c r="C222" i="4"/>
  <c r="B222" i="4"/>
  <c r="G221" i="4"/>
  <c r="F221" i="4"/>
  <c r="F218" i="4" s="1"/>
  <c r="E221" i="4"/>
  <c r="D221" i="4"/>
  <c r="J221" i="4" s="1"/>
  <c r="C221" i="4"/>
  <c r="B221" i="4"/>
  <c r="A221" i="4"/>
  <c r="J220" i="4"/>
  <c r="C220" i="4"/>
  <c r="B220" i="4"/>
  <c r="G219" i="4"/>
  <c r="F219" i="4"/>
  <c r="E219" i="4"/>
  <c r="E218" i="4" s="1"/>
  <c r="D219" i="4"/>
  <c r="J219" i="4" s="1"/>
  <c r="C219" i="4"/>
  <c r="B219" i="4"/>
  <c r="A219" i="4"/>
  <c r="I218" i="4"/>
  <c r="H218" i="4"/>
  <c r="G218" i="4"/>
  <c r="G217" i="4" s="1"/>
  <c r="G216" i="4" s="1"/>
  <c r="C218" i="4"/>
  <c r="B218" i="4"/>
  <c r="A218" i="4"/>
  <c r="I217" i="4"/>
  <c r="B217" i="4"/>
  <c r="C216" i="4"/>
  <c r="B216" i="4"/>
  <c r="A216" i="4"/>
  <c r="C214" i="4"/>
  <c r="B214" i="4"/>
  <c r="A214" i="4"/>
  <c r="B213" i="4"/>
  <c r="A213" i="4"/>
  <c r="C212" i="4"/>
  <c r="B212" i="4"/>
  <c r="A212" i="4"/>
  <c r="G211" i="4"/>
  <c r="F211" i="4"/>
  <c r="E211" i="4"/>
  <c r="D211" i="4"/>
  <c r="J211" i="4" s="1"/>
  <c r="C211" i="4"/>
  <c r="B211" i="4"/>
  <c r="A211" i="4"/>
  <c r="G210" i="4"/>
  <c r="F210" i="4"/>
  <c r="F209" i="4" s="1"/>
  <c r="E210" i="4"/>
  <c r="D210" i="4"/>
  <c r="J210" i="4" s="1"/>
  <c r="C210" i="4"/>
  <c r="B210" i="4"/>
  <c r="A210" i="4"/>
  <c r="I209" i="4"/>
  <c r="H209" i="4"/>
  <c r="G209" i="4"/>
  <c r="D209" i="4"/>
  <c r="C209" i="4"/>
  <c r="B209" i="4"/>
  <c r="A209" i="4"/>
  <c r="J207" i="4"/>
  <c r="J206" i="4"/>
  <c r="I206" i="4"/>
  <c r="H206" i="4"/>
  <c r="G206" i="4"/>
  <c r="F206" i="4"/>
  <c r="E206" i="4"/>
  <c r="D206" i="4"/>
  <c r="J203" i="4"/>
  <c r="I203" i="4"/>
  <c r="I200" i="4" s="1"/>
  <c r="I196" i="4" s="1"/>
  <c r="H203" i="4"/>
  <c r="G203" i="4"/>
  <c r="F203" i="4"/>
  <c r="E203" i="4"/>
  <c r="E200" i="4" s="1"/>
  <c r="E196" i="4" s="1"/>
  <c r="D203" i="4"/>
  <c r="G202" i="4"/>
  <c r="F202" i="4"/>
  <c r="F201" i="4" s="1"/>
  <c r="E202" i="4"/>
  <c r="D202" i="4"/>
  <c r="J202" i="4" s="1"/>
  <c r="J201" i="4" s="1"/>
  <c r="J200" i="4" s="1"/>
  <c r="C202" i="4"/>
  <c r="B202" i="4"/>
  <c r="A202" i="4"/>
  <c r="I201" i="4"/>
  <c r="H201" i="4"/>
  <c r="H200" i="4" s="1"/>
  <c r="G201" i="4"/>
  <c r="E201" i="4"/>
  <c r="D201" i="4"/>
  <c r="D200" i="4" s="1"/>
  <c r="D196" i="4" s="1"/>
  <c r="D195" i="4" s="1"/>
  <c r="C201" i="4"/>
  <c r="B201" i="4"/>
  <c r="A201" i="4"/>
  <c r="K200" i="4"/>
  <c r="K196" i="4" s="1"/>
  <c r="K195" i="4" s="1"/>
  <c r="G200" i="4"/>
  <c r="G196" i="4" s="1"/>
  <c r="G195" i="4" s="1"/>
  <c r="B200" i="4"/>
  <c r="A200" i="4"/>
  <c r="G199" i="4"/>
  <c r="F199" i="4"/>
  <c r="F198" i="4" s="1"/>
  <c r="F197" i="4" s="1"/>
  <c r="E199" i="4"/>
  <c r="D199" i="4"/>
  <c r="J199" i="4" s="1"/>
  <c r="J198" i="4" s="1"/>
  <c r="C199" i="4"/>
  <c r="B199" i="4"/>
  <c r="A199" i="4"/>
  <c r="I198" i="4"/>
  <c r="H198" i="4"/>
  <c r="H197" i="4" s="1"/>
  <c r="G198" i="4"/>
  <c r="E198" i="4"/>
  <c r="D198" i="4"/>
  <c r="D197" i="4" s="1"/>
  <c r="C198" i="4"/>
  <c r="B198" i="4"/>
  <c r="A198" i="4"/>
  <c r="J197" i="4"/>
  <c r="I197" i="4"/>
  <c r="G197" i="4"/>
  <c r="E197" i="4"/>
  <c r="B197" i="4"/>
  <c r="A197" i="4"/>
  <c r="B196" i="4"/>
  <c r="I195" i="4"/>
  <c r="E195" i="4"/>
  <c r="B195" i="4"/>
  <c r="A195" i="4"/>
  <c r="J193" i="4"/>
  <c r="C193" i="4"/>
  <c r="B193" i="4"/>
  <c r="A193" i="4"/>
  <c r="J192" i="4"/>
  <c r="I192" i="4"/>
  <c r="H192" i="4"/>
  <c r="H191" i="4" s="1"/>
  <c r="H185" i="4" s="1"/>
  <c r="H184" i="4" s="1"/>
  <c r="G192" i="4"/>
  <c r="F192" i="4"/>
  <c r="E192" i="4"/>
  <c r="D192" i="4"/>
  <c r="D191" i="4" s="1"/>
  <c r="D185" i="4" s="1"/>
  <c r="D184" i="4" s="1"/>
  <c r="C192" i="4"/>
  <c r="B192" i="4"/>
  <c r="K191" i="4"/>
  <c r="J191" i="4"/>
  <c r="I191" i="4"/>
  <c r="G191" i="4"/>
  <c r="F191" i="4"/>
  <c r="F185" i="4" s="1"/>
  <c r="F184" i="4" s="1"/>
  <c r="E191" i="4"/>
  <c r="B191" i="4"/>
  <c r="A191" i="4"/>
  <c r="G188" i="4"/>
  <c r="F188" i="4"/>
  <c r="E188" i="4"/>
  <c r="D188" i="4"/>
  <c r="J188" i="4" s="1"/>
  <c r="C188" i="4"/>
  <c r="B188" i="4"/>
  <c r="A188" i="4"/>
  <c r="I187" i="4"/>
  <c r="I186" i="4" s="1"/>
  <c r="I185" i="4" s="1"/>
  <c r="I184" i="4" s="1"/>
  <c r="H187" i="4"/>
  <c r="G187" i="4"/>
  <c r="F187" i="4"/>
  <c r="E187" i="4"/>
  <c r="E186" i="4" s="1"/>
  <c r="E185" i="4" s="1"/>
  <c r="D187" i="4"/>
  <c r="C187" i="4"/>
  <c r="B187" i="4"/>
  <c r="K186" i="4"/>
  <c r="H186" i="4"/>
  <c r="G186" i="4"/>
  <c r="F186" i="4"/>
  <c r="D186" i="4"/>
  <c r="B186" i="4"/>
  <c r="G185" i="4"/>
  <c r="G184" i="4" s="1"/>
  <c r="C185" i="4"/>
  <c r="B185" i="4"/>
  <c r="C184" i="4"/>
  <c r="B184" i="4"/>
  <c r="A184" i="4"/>
  <c r="C183" i="4"/>
  <c r="B183" i="4"/>
  <c r="A183" i="4"/>
  <c r="J182" i="4"/>
  <c r="C182" i="4"/>
  <c r="B182" i="4"/>
  <c r="A182" i="4"/>
  <c r="C181" i="4"/>
  <c r="B181" i="4"/>
  <c r="A181" i="4"/>
  <c r="J180" i="4"/>
  <c r="J177" i="4" s="1"/>
  <c r="J173" i="4" s="1"/>
  <c r="C180" i="4"/>
  <c r="B180" i="4"/>
  <c r="A180" i="4"/>
  <c r="C179" i="4"/>
  <c r="B179" i="4"/>
  <c r="A179" i="4"/>
  <c r="J178" i="4"/>
  <c r="C178" i="4"/>
  <c r="B178" i="4"/>
  <c r="A178" i="4"/>
  <c r="I177" i="4"/>
  <c r="H177" i="4"/>
  <c r="G177" i="4"/>
  <c r="F177" i="4"/>
  <c r="E177" i="4"/>
  <c r="D177" i="4"/>
  <c r="C177" i="4"/>
  <c r="B177" i="4"/>
  <c r="C176" i="4"/>
  <c r="B176" i="4"/>
  <c r="A176" i="4"/>
  <c r="J175" i="4"/>
  <c r="C175" i="4"/>
  <c r="B175" i="4"/>
  <c r="A175" i="4"/>
  <c r="J174" i="4"/>
  <c r="I174" i="4"/>
  <c r="I173" i="4" s="1"/>
  <c r="H174" i="4"/>
  <c r="G174" i="4"/>
  <c r="F174" i="4"/>
  <c r="E174" i="4"/>
  <c r="E173" i="4" s="1"/>
  <c r="D174" i="4"/>
  <c r="C174" i="4"/>
  <c r="B174" i="4"/>
  <c r="K173" i="4"/>
  <c r="H173" i="4"/>
  <c r="G173" i="4"/>
  <c r="F173" i="4"/>
  <c r="D173" i="4"/>
  <c r="B173" i="4"/>
  <c r="C172" i="4"/>
  <c r="B172" i="4"/>
  <c r="J171" i="4"/>
  <c r="G169" i="4"/>
  <c r="F169" i="4"/>
  <c r="E169" i="4"/>
  <c r="D169" i="4"/>
  <c r="D168" i="4" s="1"/>
  <c r="D164" i="4" s="1"/>
  <c r="C169" i="4"/>
  <c r="B169" i="4"/>
  <c r="A169" i="4"/>
  <c r="I168" i="4"/>
  <c r="H168" i="4"/>
  <c r="G168" i="4"/>
  <c r="F168" i="4"/>
  <c r="E168" i="4"/>
  <c r="C168" i="4"/>
  <c r="B168" i="4"/>
  <c r="A168" i="4"/>
  <c r="C167" i="4"/>
  <c r="B167" i="4"/>
  <c r="A167" i="4"/>
  <c r="G166" i="4"/>
  <c r="G165" i="4" s="1"/>
  <c r="G164" i="4" s="1"/>
  <c r="F166" i="4"/>
  <c r="E166" i="4"/>
  <c r="D166" i="4"/>
  <c r="C166" i="4"/>
  <c r="B166" i="4"/>
  <c r="A166" i="4"/>
  <c r="I165" i="4"/>
  <c r="I164" i="4" s="1"/>
  <c r="H165" i="4"/>
  <c r="F165" i="4"/>
  <c r="E165" i="4"/>
  <c r="E164" i="4" s="1"/>
  <c r="D165" i="4"/>
  <c r="C165" i="4"/>
  <c r="B165" i="4"/>
  <c r="A165" i="4"/>
  <c r="K164" i="4"/>
  <c r="H164" i="4"/>
  <c r="F164" i="4"/>
  <c r="B164" i="4"/>
  <c r="A164" i="4"/>
  <c r="C162" i="4"/>
  <c r="B162" i="4"/>
  <c r="A162" i="4"/>
  <c r="J161" i="4"/>
  <c r="C161" i="4"/>
  <c r="B161" i="4"/>
  <c r="A161" i="4"/>
  <c r="C160" i="4"/>
  <c r="B160" i="4"/>
  <c r="A160" i="4"/>
  <c r="J159" i="4"/>
  <c r="C159" i="4"/>
  <c r="B159" i="4"/>
  <c r="A159" i="4"/>
  <c r="C158" i="4"/>
  <c r="B158" i="4"/>
  <c r="A158" i="4"/>
  <c r="J157" i="4"/>
  <c r="C157" i="4"/>
  <c r="B157" i="4"/>
  <c r="A157" i="4"/>
  <c r="G156" i="4"/>
  <c r="F156" i="4"/>
  <c r="F155" i="4" s="1"/>
  <c r="E156" i="4"/>
  <c r="D156" i="4"/>
  <c r="D155" i="4" s="1"/>
  <c r="C156" i="4"/>
  <c r="B156" i="4"/>
  <c r="A156" i="4"/>
  <c r="K155" i="4"/>
  <c r="I155" i="4"/>
  <c r="H155" i="4"/>
  <c r="G155" i="4"/>
  <c r="G154" i="4" s="1"/>
  <c r="E155" i="4"/>
  <c r="E154" i="4" s="1"/>
  <c r="E153" i="4" s="1"/>
  <c r="B155" i="4"/>
  <c r="A155" i="4"/>
  <c r="H154" i="4"/>
  <c r="B154" i="4"/>
  <c r="B153" i="4"/>
  <c r="A153" i="4"/>
  <c r="B152" i="4"/>
  <c r="B151" i="4"/>
  <c r="B350" i="4" s="1"/>
  <c r="C150" i="4"/>
  <c r="B150" i="4"/>
  <c r="A150" i="4"/>
  <c r="G149" i="4"/>
  <c r="F149" i="4"/>
  <c r="E149" i="4"/>
  <c r="D149" i="4"/>
  <c r="C149" i="4"/>
  <c r="B149" i="4"/>
  <c r="G148" i="4"/>
  <c r="F148" i="4"/>
  <c r="E148" i="4"/>
  <c r="D148" i="4"/>
  <c r="J148" i="4" s="1"/>
  <c r="C148" i="4"/>
  <c r="B148" i="4"/>
  <c r="A148" i="4"/>
  <c r="J147" i="4"/>
  <c r="C147" i="4"/>
  <c r="B147" i="4"/>
  <c r="J146" i="4"/>
  <c r="J145" i="4" s="1"/>
  <c r="C146" i="4"/>
  <c r="B146" i="4"/>
  <c r="A146" i="4"/>
  <c r="I145" i="4"/>
  <c r="H145" i="4"/>
  <c r="G145" i="4"/>
  <c r="G137" i="4" s="1"/>
  <c r="G136" i="4" s="1"/>
  <c r="G135" i="4" s="1"/>
  <c r="G134" i="4" s="1"/>
  <c r="F145" i="4"/>
  <c r="F137" i="4" s="1"/>
  <c r="F136" i="4" s="1"/>
  <c r="F135" i="4" s="1"/>
  <c r="F134" i="4" s="1"/>
  <c r="E145" i="4"/>
  <c r="D145" i="4"/>
  <c r="C145" i="4"/>
  <c r="B145" i="4"/>
  <c r="A145" i="4"/>
  <c r="J144" i="4"/>
  <c r="C144" i="4"/>
  <c r="B144" i="4"/>
  <c r="J143" i="4"/>
  <c r="C143" i="4"/>
  <c r="B143" i="4"/>
  <c r="A143" i="4"/>
  <c r="J142" i="4"/>
  <c r="C142" i="4"/>
  <c r="B142" i="4"/>
  <c r="J141" i="4"/>
  <c r="C141" i="4"/>
  <c r="B141" i="4"/>
  <c r="A141" i="4"/>
  <c r="J140" i="4"/>
  <c r="J138" i="4" s="1"/>
  <c r="C140" i="4"/>
  <c r="B140" i="4"/>
  <c r="J139" i="4"/>
  <c r="C139" i="4"/>
  <c r="B139" i="4"/>
  <c r="A139" i="4"/>
  <c r="I138" i="4"/>
  <c r="I137" i="4" s="1"/>
  <c r="I136" i="4" s="1"/>
  <c r="I135" i="4" s="1"/>
  <c r="I134" i="4" s="1"/>
  <c r="H138" i="4"/>
  <c r="G138" i="4"/>
  <c r="F138" i="4"/>
  <c r="E138" i="4"/>
  <c r="E137" i="4" s="1"/>
  <c r="E136" i="4" s="1"/>
  <c r="E135" i="4" s="1"/>
  <c r="D138" i="4"/>
  <c r="C138" i="4"/>
  <c r="B138" i="4"/>
  <c r="H137" i="4"/>
  <c r="D137" i="4"/>
  <c r="B137" i="4"/>
  <c r="H136" i="4"/>
  <c r="D136" i="4"/>
  <c r="B136" i="4"/>
  <c r="K135" i="4"/>
  <c r="K134" i="4" s="1"/>
  <c r="K133" i="4" s="1"/>
  <c r="H135" i="4"/>
  <c r="H134" i="4" s="1"/>
  <c r="D135" i="4"/>
  <c r="D134" i="4" s="1"/>
  <c r="C135" i="4"/>
  <c r="B135" i="4"/>
  <c r="E134" i="4"/>
  <c r="C134" i="4"/>
  <c r="B134" i="4"/>
  <c r="A134" i="4"/>
  <c r="B133" i="4"/>
  <c r="A133" i="4"/>
  <c r="J132" i="4"/>
  <c r="J131" i="4"/>
  <c r="C131" i="4"/>
  <c r="B131" i="4"/>
  <c r="A131" i="4"/>
  <c r="J130" i="4"/>
  <c r="C130" i="4"/>
  <c r="B130" i="4"/>
  <c r="A130" i="4"/>
  <c r="J129" i="4"/>
  <c r="J128" i="4" s="1"/>
  <c r="J127" i="4" s="1"/>
  <c r="C129" i="4"/>
  <c r="B129" i="4"/>
  <c r="A129" i="4"/>
  <c r="I128" i="4"/>
  <c r="H128" i="4"/>
  <c r="G128" i="4"/>
  <c r="G127" i="4" s="1"/>
  <c r="F128" i="4"/>
  <c r="F127" i="4" s="1"/>
  <c r="E128" i="4"/>
  <c r="D128" i="4"/>
  <c r="C128" i="4"/>
  <c r="B128" i="4"/>
  <c r="A128" i="4"/>
  <c r="I127" i="4"/>
  <c r="H127" i="4"/>
  <c r="E127" i="4"/>
  <c r="D127" i="4"/>
  <c r="B127" i="4"/>
  <c r="C126" i="4"/>
  <c r="B126" i="4"/>
  <c r="J125" i="4"/>
  <c r="J124" i="4" s="1"/>
  <c r="C125" i="4"/>
  <c r="B125" i="4"/>
  <c r="A125" i="4"/>
  <c r="I124" i="4"/>
  <c r="H124" i="4"/>
  <c r="G124" i="4"/>
  <c r="G122" i="4" s="1"/>
  <c r="F124" i="4"/>
  <c r="E124" i="4"/>
  <c r="D124" i="4"/>
  <c r="C124" i="4"/>
  <c r="B124" i="4"/>
  <c r="I123" i="4"/>
  <c r="H123" i="4"/>
  <c r="G123" i="4"/>
  <c r="E123" i="4"/>
  <c r="D123" i="4"/>
  <c r="B123" i="4"/>
  <c r="I122" i="4"/>
  <c r="H122" i="4"/>
  <c r="E122" i="4"/>
  <c r="D122" i="4"/>
  <c r="C122" i="4"/>
  <c r="B122" i="4"/>
  <c r="B121" i="4"/>
  <c r="J120" i="4"/>
  <c r="J119" i="4" s="1"/>
  <c r="I120" i="4"/>
  <c r="I119" i="4" s="1"/>
  <c r="I118" i="4" s="1"/>
  <c r="I117" i="4" s="1"/>
  <c r="H120" i="4"/>
  <c r="G120" i="4"/>
  <c r="F120" i="4"/>
  <c r="F119" i="4" s="1"/>
  <c r="E120" i="4"/>
  <c r="E119" i="4" s="1"/>
  <c r="D120" i="4"/>
  <c r="C120" i="4"/>
  <c r="B120" i="4"/>
  <c r="A120" i="4"/>
  <c r="H119" i="4"/>
  <c r="G119" i="4"/>
  <c r="D119" i="4"/>
  <c r="D118" i="4" s="1"/>
  <c r="D117" i="4" s="1"/>
  <c r="C119" i="4"/>
  <c r="B119" i="4"/>
  <c r="H118" i="4"/>
  <c r="H117" i="4" s="1"/>
  <c r="E118" i="4"/>
  <c r="E117" i="4"/>
  <c r="C117" i="4"/>
  <c r="B117" i="4"/>
  <c r="J115" i="4"/>
  <c r="G114" i="4"/>
  <c r="F114" i="4"/>
  <c r="E114" i="4"/>
  <c r="E113" i="4" s="1"/>
  <c r="D114" i="4"/>
  <c r="D113" i="4" s="1"/>
  <c r="C114" i="4"/>
  <c r="B114" i="4"/>
  <c r="A114" i="4"/>
  <c r="I113" i="4"/>
  <c r="H113" i="4"/>
  <c r="G113" i="4"/>
  <c r="F113" i="4"/>
  <c r="C113" i="4"/>
  <c r="B113" i="4"/>
  <c r="A113" i="4"/>
  <c r="J112" i="4"/>
  <c r="B112" i="4"/>
  <c r="G111" i="4"/>
  <c r="F111" i="4"/>
  <c r="E111" i="4"/>
  <c r="E110" i="4" s="1"/>
  <c r="D111" i="4"/>
  <c r="D110" i="4" s="1"/>
  <c r="C111" i="4"/>
  <c r="B111" i="4"/>
  <c r="A111" i="4"/>
  <c r="I110" i="4"/>
  <c r="H110" i="4"/>
  <c r="G110" i="4"/>
  <c r="F110" i="4"/>
  <c r="C110" i="4"/>
  <c r="B110" i="4"/>
  <c r="J97" i="4"/>
  <c r="C97" i="4"/>
  <c r="J96" i="4"/>
  <c r="J95" i="4" s="1"/>
  <c r="C96" i="4"/>
  <c r="B96" i="4"/>
  <c r="A96" i="4"/>
  <c r="I95" i="4"/>
  <c r="H95" i="4"/>
  <c r="G95" i="4"/>
  <c r="F95" i="4"/>
  <c r="E95" i="4"/>
  <c r="D95" i="4"/>
  <c r="C95" i="4"/>
  <c r="B95" i="4"/>
  <c r="B90" i="4"/>
  <c r="G89" i="4"/>
  <c r="F89" i="4"/>
  <c r="E89" i="4"/>
  <c r="E86" i="4" s="1"/>
  <c r="D89" i="4"/>
  <c r="C89" i="4"/>
  <c r="B89" i="4"/>
  <c r="A89" i="4"/>
  <c r="B88" i="4"/>
  <c r="G87" i="4"/>
  <c r="G86" i="4" s="1"/>
  <c r="F87" i="4"/>
  <c r="F86" i="4" s="1"/>
  <c r="E87" i="4"/>
  <c r="D87" i="4"/>
  <c r="C87" i="4"/>
  <c r="B87" i="4"/>
  <c r="A87" i="4"/>
  <c r="I86" i="4"/>
  <c r="H86" i="4"/>
  <c r="D86" i="4"/>
  <c r="C86" i="4"/>
  <c r="B86" i="4"/>
  <c r="A86" i="4"/>
  <c r="J85" i="4"/>
  <c r="J84" i="4"/>
  <c r="J83" i="4"/>
  <c r="B83" i="4"/>
  <c r="J82" i="4"/>
  <c r="G82" i="4"/>
  <c r="E82" i="4"/>
  <c r="D82" i="4"/>
  <c r="C82" i="4"/>
  <c r="B82" i="4"/>
  <c r="A82" i="4"/>
  <c r="J81" i="4"/>
  <c r="B81" i="4"/>
  <c r="G80" i="4"/>
  <c r="E80" i="4"/>
  <c r="D80" i="4"/>
  <c r="J80" i="4" s="1"/>
  <c r="C80" i="4"/>
  <c r="B80" i="4"/>
  <c r="A80" i="4"/>
  <c r="G79" i="4"/>
  <c r="F79" i="4"/>
  <c r="E79" i="4"/>
  <c r="D79" i="4"/>
  <c r="J79" i="4" s="1"/>
  <c r="C79" i="4"/>
  <c r="B79" i="4"/>
  <c r="A79" i="4"/>
  <c r="C78" i="4"/>
  <c r="B78" i="4"/>
  <c r="J77" i="4"/>
  <c r="C77" i="4"/>
  <c r="B77" i="4"/>
  <c r="A77" i="4"/>
  <c r="B76" i="4"/>
  <c r="G75" i="4"/>
  <c r="G74" i="4" s="1"/>
  <c r="F75" i="4"/>
  <c r="E75" i="4"/>
  <c r="D75" i="4"/>
  <c r="D74" i="4" s="1"/>
  <c r="C75" i="4"/>
  <c r="B75" i="4"/>
  <c r="A75" i="4"/>
  <c r="I74" i="4"/>
  <c r="I73" i="4" s="1"/>
  <c r="I72" i="4" s="1"/>
  <c r="H74" i="4"/>
  <c r="F74" i="4"/>
  <c r="E74" i="4"/>
  <c r="C74" i="4"/>
  <c r="B74" i="4"/>
  <c r="A74" i="4"/>
  <c r="H73" i="4"/>
  <c r="G73" i="4"/>
  <c r="G9" i="4" s="1"/>
  <c r="D73" i="4"/>
  <c r="D72" i="4" s="1"/>
  <c r="B73" i="4"/>
  <c r="H72" i="4"/>
  <c r="G72" i="4"/>
  <c r="C72" i="4"/>
  <c r="B72" i="4"/>
  <c r="A72" i="4"/>
  <c r="J67" i="4"/>
  <c r="G67" i="4"/>
  <c r="F67" i="4"/>
  <c r="E67" i="4"/>
  <c r="D67" i="4"/>
  <c r="C67" i="4"/>
  <c r="B67" i="4"/>
  <c r="A67" i="4"/>
  <c r="G66" i="4"/>
  <c r="F66" i="4"/>
  <c r="E66" i="4"/>
  <c r="D66" i="4"/>
  <c r="J66" i="4" s="1"/>
  <c r="C66" i="4"/>
  <c r="B66" i="4"/>
  <c r="B65" i="4"/>
  <c r="J64" i="4"/>
  <c r="J63" i="4" s="1"/>
  <c r="C64" i="4"/>
  <c r="B64" i="4"/>
  <c r="A64" i="4"/>
  <c r="I63" i="4"/>
  <c r="H63" i="4"/>
  <c r="G63" i="4"/>
  <c r="F63" i="4"/>
  <c r="E63" i="4"/>
  <c r="D63" i="4"/>
  <c r="C63" i="4"/>
  <c r="B63" i="4"/>
  <c r="J62" i="4"/>
  <c r="C62" i="4"/>
  <c r="B62" i="4"/>
  <c r="J61" i="4"/>
  <c r="C61" i="4"/>
  <c r="B61" i="4"/>
  <c r="A61" i="4"/>
  <c r="J60" i="4"/>
  <c r="J56" i="4" s="1"/>
  <c r="C60" i="4"/>
  <c r="B60" i="4"/>
  <c r="J59" i="4"/>
  <c r="C59" i="4"/>
  <c r="B59" i="4"/>
  <c r="A59" i="4"/>
  <c r="J58" i="4"/>
  <c r="C58" i="4"/>
  <c r="B58" i="4"/>
  <c r="J57" i="4"/>
  <c r="C57" i="4"/>
  <c r="B57" i="4"/>
  <c r="A57" i="4"/>
  <c r="I56" i="4"/>
  <c r="H56" i="4"/>
  <c r="G56" i="4"/>
  <c r="F56" i="4"/>
  <c r="E56" i="4"/>
  <c r="D56" i="4"/>
  <c r="C56" i="4"/>
  <c r="B56" i="4"/>
  <c r="J55" i="4"/>
  <c r="J54" i="4"/>
  <c r="J53" i="4"/>
  <c r="J52" i="4"/>
  <c r="J51" i="4"/>
  <c r="J50" i="4"/>
  <c r="G48" i="4"/>
  <c r="F48" i="4"/>
  <c r="E48" i="4"/>
  <c r="E47" i="4" s="1"/>
  <c r="D48" i="4"/>
  <c r="D47" i="4" s="1"/>
  <c r="C48" i="4"/>
  <c r="B48" i="4"/>
  <c r="A48" i="4"/>
  <c r="I47" i="4"/>
  <c r="H47" i="4"/>
  <c r="G47" i="4"/>
  <c r="F47" i="4"/>
  <c r="C47" i="4"/>
  <c r="B47" i="4"/>
  <c r="A47" i="4"/>
  <c r="G46" i="4"/>
  <c r="G45" i="4" s="1"/>
  <c r="G44" i="4" s="1"/>
  <c r="G43" i="4" s="1"/>
  <c r="F46" i="4"/>
  <c r="F45" i="4" s="1"/>
  <c r="E46" i="4"/>
  <c r="D46" i="4"/>
  <c r="C46" i="4"/>
  <c r="B46" i="4"/>
  <c r="A46" i="4"/>
  <c r="I45" i="4"/>
  <c r="I44" i="4" s="1"/>
  <c r="I43" i="4" s="1"/>
  <c r="H45" i="4"/>
  <c r="H44" i="4" s="1"/>
  <c r="H43" i="4" s="1"/>
  <c r="H42" i="4" s="1"/>
  <c r="E45" i="4"/>
  <c r="D45" i="4"/>
  <c r="C45" i="4"/>
  <c r="B45" i="4"/>
  <c r="A45" i="4"/>
  <c r="F44" i="4"/>
  <c r="F43" i="4" s="1"/>
  <c r="F42" i="4" s="1"/>
  <c r="B44" i="4"/>
  <c r="A44" i="4"/>
  <c r="C43" i="4"/>
  <c r="B43" i="4"/>
  <c r="I42" i="4"/>
  <c r="C42" i="4"/>
  <c r="B42" i="4"/>
  <c r="A42" i="4"/>
  <c r="G41" i="4"/>
  <c r="F41" i="4"/>
  <c r="E41" i="4"/>
  <c r="E40" i="4" s="1"/>
  <c r="D41" i="4"/>
  <c r="D40" i="4" s="1"/>
  <c r="C41" i="4"/>
  <c r="B41" i="4"/>
  <c r="A41" i="4"/>
  <c r="I40" i="4"/>
  <c r="H40" i="4"/>
  <c r="G40" i="4"/>
  <c r="F40" i="4"/>
  <c r="C40" i="4"/>
  <c r="B40" i="4"/>
  <c r="A40" i="4"/>
  <c r="G39" i="4"/>
  <c r="G38" i="4" s="1"/>
  <c r="F39" i="4"/>
  <c r="F38" i="4" s="1"/>
  <c r="F37" i="4" s="1"/>
  <c r="F36" i="4" s="1"/>
  <c r="F35" i="4" s="1"/>
  <c r="E39" i="4"/>
  <c r="D39" i="4"/>
  <c r="C39" i="4"/>
  <c r="B39" i="4"/>
  <c r="A39" i="4"/>
  <c r="I38" i="4"/>
  <c r="I37" i="4" s="1"/>
  <c r="I36" i="4" s="1"/>
  <c r="I35" i="4" s="1"/>
  <c r="I34" i="4" s="1"/>
  <c r="H38" i="4"/>
  <c r="H37" i="4" s="1"/>
  <c r="H36" i="4" s="1"/>
  <c r="E38" i="4"/>
  <c r="E37" i="4" s="1"/>
  <c r="E36" i="4" s="1"/>
  <c r="E35" i="4" s="1"/>
  <c r="D38" i="4"/>
  <c r="C38" i="4"/>
  <c r="B38" i="4"/>
  <c r="A38" i="4"/>
  <c r="K37" i="4"/>
  <c r="G37" i="4"/>
  <c r="D37" i="4"/>
  <c r="B37" i="4"/>
  <c r="G36" i="4"/>
  <c r="G35" i="4" s="1"/>
  <c r="D36" i="4"/>
  <c r="D35" i="4" s="1"/>
  <c r="B36" i="4"/>
  <c r="B118" i="4" s="1"/>
  <c r="C35" i="4"/>
  <c r="B35" i="4"/>
  <c r="A35" i="4"/>
  <c r="C34" i="4"/>
  <c r="B34" i="4"/>
  <c r="A34" i="4"/>
  <c r="G33" i="4"/>
  <c r="F33" i="4"/>
  <c r="F27" i="4" s="1"/>
  <c r="E33" i="4"/>
  <c r="D33" i="4"/>
  <c r="B33" i="4"/>
  <c r="A33" i="4"/>
  <c r="C32" i="4"/>
  <c r="C33" i="4" s="1"/>
  <c r="B32" i="4"/>
  <c r="A32" i="4"/>
  <c r="G31" i="4"/>
  <c r="F31" i="4"/>
  <c r="E31" i="4"/>
  <c r="D31" i="4"/>
  <c r="J31" i="4" s="1"/>
  <c r="B31" i="4"/>
  <c r="A31" i="4"/>
  <c r="C30" i="4"/>
  <c r="C31" i="4" s="1"/>
  <c r="B30" i="4"/>
  <c r="A30" i="4"/>
  <c r="G29" i="4"/>
  <c r="G27" i="4" s="1"/>
  <c r="F29" i="4"/>
  <c r="E29" i="4"/>
  <c r="D29" i="4"/>
  <c r="J29" i="4" s="1"/>
  <c r="C29" i="4"/>
  <c r="B29" i="4"/>
  <c r="A29" i="4"/>
  <c r="C28" i="4"/>
  <c r="B28" i="4"/>
  <c r="A28" i="4"/>
  <c r="I27" i="4"/>
  <c r="H27" i="4"/>
  <c r="E27" i="4"/>
  <c r="D27" i="4"/>
  <c r="C27" i="4"/>
  <c r="B27" i="4"/>
  <c r="A27" i="4"/>
  <c r="G26" i="4"/>
  <c r="F26" i="4"/>
  <c r="E26" i="4"/>
  <c r="D26" i="4"/>
  <c r="J26" i="4" s="1"/>
  <c r="C26" i="4"/>
  <c r="B26" i="4"/>
  <c r="A26" i="4"/>
  <c r="C25" i="4"/>
  <c r="B25" i="4"/>
  <c r="A25" i="4"/>
  <c r="G24" i="4"/>
  <c r="F24" i="4"/>
  <c r="E24" i="4"/>
  <c r="D24" i="4"/>
  <c r="J24" i="4" s="1"/>
  <c r="C24" i="4"/>
  <c r="B24" i="4"/>
  <c r="A24" i="4"/>
  <c r="C23" i="4"/>
  <c r="B23" i="4"/>
  <c r="A23" i="4"/>
  <c r="C22" i="4"/>
  <c r="B22" i="4"/>
  <c r="J21" i="4"/>
  <c r="J20" i="4" s="1"/>
  <c r="C21" i="4"/>
  <c r="B21" i="4"/>
  <c r="A21" i="4"/>
  <c r="I20" i="4"/>
  <c r="H20" i="4"/>
  <c r="G20" i="4"/>
  <c r="F20" i="4"/>
  <c r="E20" i="4"/>
  <c r="D20" i="4"/>
  <c r="C20" i="4"/>
  <c r="B20" i="4"/>
  <c r="A20" i="4"/>
  <c r="G17" i="4"/>
  <c r="F17" i="4"/>
  <c r="F15" i="4" s="1"/>
  <c r="E17" i="4"/>
  <c r="D17" i="4"/>
  <c r="C17" i="4"/>
  <c r="B17" i="4"/>
  <c r="A17" i="4"/>
  <c r="C16" i="4"/>
  <c r="B16" i="4"/>
  <c r="A16" i="4"/>
  <c r="I15" i="4"/>
  <c r="H15" i="4"/>
  <c r="G15" i="4"/>
  <c r="E15" i="4"/>
  <c r="D15" i="4"/>
  <c r="D9" i="4" s="1"/>
  <c r="G14" i="4"/>
  <c r="F14" i="4"/>
  <c r="E14" i="4"/>
  <c r="E12" i="4" s="1"/>
  <c r="D14" i="4"/>
  <c r="J14" i="4" s="1"/>
  <c r="J12" i="4" s="1"/>
  <c r="C14" i="4"/>
  <c r="B14" i="4"/>
  <c r="A14" i="4"/>
  <c r="C13" i="4"/>
  <c r="B13" i="4"/>
  <c r="A13" i="4"/>
  <c r="I12" i="4"/>
  <c r="H12" i="4"/>
  <c r="H11" i="4" s="1"/>
  <c r="H10" i="4" s="1"/>
  <c r="G12" i="4"/>
  <c r="G11" i="4" s="1"/>
  <c r="G10" i="4" s="1"/>
  <c r="F12" i="4"/>
  <c r="F11" i="4" s="1"/>
  <c r="F10" i="4" s="1"/>
  <c r="D12" i="4"/>
  <c r="D11" i="4" s="1"/>
  <c r="D10" i="4" s="1"/>
  <c r="I11" i="4"/>
  <c r="I10" i="4" s="1"/>
  <c r="C11" i="4"/>
  <c r="B11" i="4"/>
  <c r="A11" i="4"/>
  <c r="B10" i="4"/>
  <c r="A10" i="4"/>
  <c r="K9" i="4"/>
  <c r="I9" i="4"/>
  <c r="H9" i="4"/>
  <c r="B9" i="4"/>
  <c r="K8" i="4"/>
  <c r="F8" i="4"/>
  <c r="B8" i="4"/>
  <c r="B7" i="4"/>
  <c r="A7" i="4"/>
  <c r="A4" i="4"/>
  <c r="H23" i="5"/>
  <c r="I23" i="5" s="1"/>
  <c r="K22" i="5"/>
  <c r="L22" i="5" s="1"/>
  <c r="H22" i="5"/>
  <c r="I22" i="5" s="1"/>
  <c r="G22" i="5"/>
  <c r="H25" i="5" s="1"/>
  <c r="I25" i="5" s="1"/>
  <c r="K21" i="5"/>
  <c r="L21" i="5" s="1"/>
  <c r="I21" i="5"/>
  <c r="H21" i="5"/>
  <c r="G21" i="5"/>
  <c r="K20" i="5"/>
  <c r="L20" i="5" s="1"/>
  <c r="H20" i="5"/>
  <c r="I20" i="5" s="1"/>
  <c r="G20" i="5"/>
  <c r="K19" i="5"/>
  <c r="H19" i="5"/>
  <c r="I19" i="5" s="1"/>
  <c r="G19" i="5"/>
  <c r="L19" i="5" s="1"/>
  <c r="K17" i="5"/>
  <c r="L17" i="5" s="1"/>
  <c r="H17" i="5"/>
  <c r="I17" i="5" s="1"/>
  <c r="G17" i="5"/>
  <c r="K16" i="5"/>
  <c r="L16" i="5" s="1"/>
  <c r="I16" i="5"/>
  <c r="H16" i="5"/>
  <c r="G16" i="5"/>
  <c r="K15" i="5"/>
  <c r="L15" i="5" s="1"/>
  <c r="H15" i="5"/>
  <c r="I15" i="5" s="1"/>
  <c r="G15" i="5"/>
  <c r="K14" i="5"/>
  <c r="H14" i="5"/>
  <c r="I14" i="5" s="1"/>
  <c r="G14" i="5"/>
  <c r="L14" i="5" s="1"/>
  <c r="J13" i="5"/>
  <c r="K12" i="5"/>
  <c r="L12" i="5" s="1"/>
  <c r="I12" i="5"/>
  <c r="H12" i="5"/>
  <c r="G12" i="5"/>
  <c r="K11" i="5"/>
  <c r="L11" i="5" s="1"/>
  <c r="H11" i="5"/>
  <c r="I11" i="5" s="1"/>
  <c r="G11" i="5"/>
  <c r="K10" i="5"/>
  <c r="H10" i="5"/>
  <c r="I10" i="5" s="1"/>
  <c r="G10" i="5"/>
  <c r="L10" i="5" s="1"/>
  <c r="K9" i="5"/>
  <c r="L9" i="5" s="1"/>
  <c r="H9" i="5"/>
  <c r="I9" i="5" s="1"/>
  <c r="G9" i="5"/>
  <c r="J8" i="5"/>
  <c r="C5" i="5"/>
  <c r="G495" i="6"/>
  <c r="G494" i="6" s="1"/>
  <c r="G493" i="6" s="1"/>
  <c r="F495" i="6"/>
  <c r="E495" i="6"/>
  <c r="C495" i="6"/>
  <c r="B495" i="6"/>
  <c r="A495" i="6"/>
  <c r="F494" i="6"/>
  <c r="F493" i="6" s="1"/>
  <c r="D494" i="6"/>
  <c r="D493" i="6" s="1"/>
  <c r="C494" i="6"/>
  <c r="B494" i="6"/>
  <c r="C493" i="6"/>
  <c r="B493" i="6"/>
  <c r="A493" i="6"/>
  <c r="C492" i="6"/>
  <c r="B492" i="6"/>
  <c r="A492" i="6"/>
  <c r="C491" i="6"/>
  <c r="B491" i="6"/>
  <c r="A491" i="6"/>
  <c r="C490" i="6"/>
  <c r="G481" i="6"/>
  <c r="F481" i="6"/>
  <c r="E481" i="6"/>
  <c r="D481" i="6"/>
  <c r="C481" i="6"/>
  <c r="B481" i="6"/>
  <c r="A481" i="6"/>
  <c r="G480" i="6"/>
  <c r="F480" i="6"/>
  <c r="E480" i="6"/>
  <c r="D480" i="6"/>
  <c r="H480" i="6" s="1"/>
  <c r="C480" i="6"/>
  <c r="B480" i="6"/>
  <c r="A480" i="6"/>
  <c r="G479" i="6"/>
  <c r="F479" i="6"/>
  <c r="F475" i="6" s="1"/>
  <c r="F474" i="6" s="1"/>
  <c r="E479" i="6"/>
  <c r="D479" i="6"/>
  <c r="D475" i="6" s="1"/>
  <c r="D474" i="6" s="1"/>
  <c r="C479" i="6"/>
  <c r="B479" i="6"/>
  <c r="G478" i="6"/>
  <c r="F478" i="6"/>
  <c r="E478" i="6"/>
  <c r="D478" i="6"/>
  <c r="H478" i="6" s="1"/>
  <c r="C478" i="6"/>
  <c r="B478" i="6"/>
  <c r="A478" i="6"/>
  <c r="G477" i="6"/>
  <c r="F477" i="6"/>
  <c r="E477" i="6"/>
  <c r="E475" i="6" s="1"/>
  <c r="E474" i="6" s="1"/>
  <c r="D477" i="6"/>
  <c r="C477" i="6"/>
  <c r="B477" i="6"/>
  <c r="A477" i="6"/>
  <c r="G476" i="6"/>
  <c r="F476" i="6"/>
  <c r="E476" i="6"/>
  <c r="D476" i="6"/>
  <c r="H476" i="6" s="1"/>
  <c r="C476" i="6"/>
  <c r="B476" i="6"/>
  <c r="A476" i="6"/>
  <c r="G475" i="6"/>
  <c r="G474" i="6" s="1"/>
  <c r="G463" i="6" s="1"/>
  <c r="G462" i="6" s="1"/>
  <c r="C475" i="6"/>
  <c r="B475" i="6"/>
  <c r="C474" i="6"/>
  <c r="B474" i="6"/>
  <c r="A474" i="6"/>
  <c r="G473" i="6"/>
  <c r="F473" i="6"/>
  <c r="E473" i="6"/>
  <c r="D473" i="6"/>
  <c r="D470" i="6" s="1"/>
  <c r="A473" i="6"/>
  <c r="G472" i="6"/>
  <c r="F472" i="6"/>
  <c r="F470" i="6" s="1"/>
  <c r="E472" i="6"/>
  <c r="D472" i="6"/>
  <c r="C472" i="6"/>
  <c r="B472" i="6"/>
  <c r="A472" i="6"/>
  <c r="G471" i="6"/>
  <c r="F471" i="6"/>
  <c r="E471" i="6"/>
  <c r="D471" i="6"/>
  <c r="H471" i="6" s="1"/>
  <c r="C471" i="6"/>
  <c r="B471" i="6"/>
  <c r="A471" i="6"/>
  <c r="G470" i="6"/>
  <c r="E470" i="6"/>
  <c r="C470" i="6"/>
  <c r="B470" i="6"/>
  <c r="G469" i="6"/>
  <c r="E469" i="6"/>
  <c r="C469" i="6"/>
  <c r="B469" i="6"/>
  <c r="A469" i="6"/>
  <c r="G468" i="6"/>
  <c r="F468" i="6"/>
  <c r="E468" i="6"/>
  <c r="D468" i="6"/>
  <c r="H468" i="6" s="1"/>
  <c r="C468" i="6"/>
  <c r="B468" i="6"/>
  <c r="A468" i="6"/>
  <c r="G467" i="6"/>
  <c r="F467" i="6"/>
  <c r="E467" i="6"/>
  <c r="E466" i="6" s="1"/>
  <c r="D467" i="6"/>
  <c r="C467" i="6"/>
  <c r="B467" i="6"/>
  <c r="A467" i="6"/>
  <c r="G466" i="6"/>
  <c r="F466" i="6"/>
  <c r="D466" i="6"/>
  <c r="B466" i="6"/>
  <c r="I465" i="6"/>
  <c r="G465" i="6"/>
  <c r="F465" i="6"/>
  <c r="D465" i="6"/>
  <c r="C465" i="6"/>
  <c r="B465" i="6"/>
  <c r="A465" i="6"/>
  <c r="G464" i="6"/>
  <c r="B464" i="6"/>
  <c r="C463" i="6"/>
  <c r="C466" i="6" s="1"/>
  <c r="B463" i="6"/>
  <c r="A463" i="6"/>
  <c r="C462" i="6"/>
  <c r="B462" i="6"/>
  <c r="A462" i="6"/>
  <c r="C457" i="6"/>
  <c r="H456" i="6"/>
  <c r="G456" i="6"/>
  <c r="F456" i="6"/>
  <c r="E456" i="6"/>
  <c r="C456" i="6"/>
  <c r="B456" i="6"/>
  <c r="A456" i="6"/>
  <c r="C455" i="6"/>
  <c r="G454" i="6"/>
  <c r="F454" i="6"/>
  <c r="F446" i="6" s="1"/>
  <c r="F445" i="6" s="1"/>
  <c r="F444" i="6" s="1"/>
  <c r="F443" i="6" s="1"/>
  <c r="E454" i="6"/>
  <c r="D454" i="6"/>
  <c r="D446" i="6" s="1"/>
  <c r="D445" i="6" s="1"/>
  <c r="D444" i="6" s="1"/>
  <c r="D443" i="6" s="1"/>
  <c r="C454" i="6"/>
  <c r="B454" i="6"/>
  <c r="A454" i="6"/>
  <c r="C453" i="6"/>
  <c r="G452" i="6"/>
  <c r="F452" i="6"/>
  <c r="E452" i="6"/>
  <c r="D452" i="6"/>
  <c r="H452" i="6" s="1"/>
  <c r="C452" i="6"/>
  <c r="B452" i="6"/>
  <c r="A452" i="6"/>
  <c r="H450" i="6"/>
  <c r="C450" i="6"/>
  <c r="B450" i="6"/>
  <c r="A450" i="6"/>
  <c r="H449" i="6"/>
  <c r="C449" i="6"/>
  <c r="B449" i="6"/>
  <c r="A449" i="6"/>
  <c r="G448" i="6"/>
  <c r="F448" i="6"/>
  <c r="E448" i="6"/>
  <c r="E446" i="6" s="1"/>
  <c r="E445" i="6" s="1"/>
  <c r="E444" i="6" s="1"/>
  <c r="E443" i="6" s="1"/>
  <c r="D448" i="6"/>
  <c r="C448" i="6"/>
  <c r="B448" i="6"/>
  <c r="A448" i="6"/>
  <c r="G447" i="6"/>
  <c r="F447" i="6"/>
  <c r="E447" i="6"/>
  <c r="D447" i="6"/>
  <c r="H447" i="6" s="1"/>
  <c r="C447" i="6"/>
  <c r="B447" i="6"/>
  <c r="A447" i="6"/>
  <c r="G446" i="6"/>
  <c r="G445" i="6" s="1"/>
  <c r="G444" i="6" s="1"/>
  <c r="G443" i="6" s="1"/>
  <c r="C446" i="6"/>
  <c r="B446" i="6"/>
  <c r="C445" i="6"/>
  <c r="B445" i="6"/>
  <c r="A445" i="6"/>
  <c r="C444" i="6"/>
  <c r="B444" i="6"/>
  <c r="A444" i="6"/>
  <c r="C443" i="6"/>
  <c r="B443" i="6"/>
  <c r="A443" i="6"/>
  <c r="G442" i="6"/>
  <c r="F442" i="6"/>
  <c r="E442" i="6"/>
  <c r="D442" i="6"/>
  <c r="H442" i="6" s="1"/>
  <c r="G441" i="6"/>
  <c r="G440" i="6" s="1"/>
  <c r="G439" i="6" s="1"/>
  <c r="F441" i="6"/>
  <c r="E441" i="6"/>
  <c r="E440" i="6" s="1"/>
  <c r="D441" i="6"/>
  <c r="F440" i="6"/>
  <c r="F439" i="6" s="1"/>
  <c r="D440" i="6"/>
  <c r="D439" i="6" s="1"/>
  <c r="C440" i="6"/>
  <c r="B440" i="6"/>
  <c r="E439" i="6"/>
  <c r="C439" i="6"/>
  <c r="B439" i="6"/>
  <c r="G438" i="6"/>
  <c r="F438" i="6"/>
  <c r="E438" i="6"/>
  <c r="D438" i="6"/>
  <c r="H438" i="6" s="1"/>
  <c r="H437" i="6" s="1"/>
  <c r="H436" i="6" s="1"/>
  <c r="C438" i="6"/>
  <c r="B438" i="6"/>
  <c r="A438" i="6"/>
  <c r="G437" i="6"/>
  <c r="F437" i="6"/>
  <c r="F436" i="6" s="1"/>
  <c r="E437" i="6"/>
  <c r="D437" i="6"/>
  <c r="D436" i="6" s="1"/>
  <c r="C437" i="6"/>
  <c r="B437" i="6"/>
  <c r="G436" i="6"/>
  <c r="E436" i="6"/>
  <c r="C436" i="6"/>
  <c r="B436" i="6"/>
  <c r="A436" i="6"/>
  <c r="G435" i="6"/>
  <c r="F435" i="6"/>
  <c r="E435" i="6"/>
  <c r="D435" i="6"/>
  <c r="H435" i="6" s="1"/>
  <c r="C435" i="6"/>
  <c r="B435" i="6"/>
  <c r="A435" i="6"/>
  <c r="G434" i="6"/>
  <c r="F434" i="6"/>
  <c r="E434" i="6"/>
  <c r="D434" i="6"/>
  <c r="C434" i="6"/>
  <c r="B434" i="6"/>
  <c r="A434" i="6"/>
  <c r="G433" i="6"/>
  <c r="F433" i="6"/>
  <c r="E433" i="6"/>
  <c r="D433" i="6"/>
  <c r="H433" i="6" s="1"/>
  <c r="C433" i="6"/>
  <c r="B433" i="6"/>
  <c r="A433" i="6"/>
  <c r="G432" i="6"/>
  <c r="G431" i="6" s="1"/>
  <c r="G430" i="6" s="1"/>
  <c r="F432" i="6"/>
  <c r="E432" i="6"/>
  <c r="D432" i="6"/>
  <c r="C432" i="6"/>
  <c r="B432" i="6"/>
  <c r="A432" i="6"/>
  <c r="F431" i="6"/>
  <c r="E431" i="6"/>
  <c r="E430" i="6" s="1"/>
  <c r="D431" i="6"/>
  <c r="C431" i="6"/>
  <c r="B431" i="6"/>
  <c r="F430" i="6"/>
  <c r="D430" i="6"/>
  <c r="C430" i="6"/>
  <c r="B430" i="6"/>
  <c r="A430" i="6"/>
  <c r="G429" i="6"/>
  <c r="E429" i="6"/>
  <c r="H429" i="6" s="1"/>
  <c r="D429" i="6"/>
  <c r="C429" i="6"/>
  <c r="B429" i="6"/>
  <c r="A429" i="6"/>
  <c r="G428" i="6"/>
  <c r="E428" i="6"/>
  <c r="D428" i="6"/>
  <c r="C428" i="6"/>
  <c r="B428" i="6"/>
  <c r="A428" i="6"/>
  <c r="H427" i="6"/>
  <c r="G427" i="6"/>
  <c r="E427" i="6"/>
  <c r="E423" i="6" s="1"/>
  <c r="E422" i="6" s="1"/>
  <c r="D427" i="6"/>
  <c r="C427" i="6"/>
  <c r="B427" i="6"/>
  <c r="A427" i="6"/>
  <c r="G426" i="6"/>
  <c r="G423" i="6" s="1"/>
  <c r="G422" i="6" s="1"/>
  <c r="E426" i="6"/>
  <c r="D426" i="6"/>
  <c r="C426" i="6"/>
  <c r="B426" i="6"/>
  <c r="A426" i="6"/>
  <c r="G425" i="6"/>
  <c r="F425" i="6"/>
  <c r="F423" i="6" s="1"/>
  <c r="F422" i="6" s="1"/>
  <c r="E425" i="6"/>
  <c r="D425" i="6"/>
  <c r="C425" i="6"/>
  <c r="B425" i="6"/>
  <c r="A425" i="6"/>
  <c r="G424" i="6"/>
  <c r="F424" i="6"/>
  <c r="E424" i="6"/>
  <c r="D424" i="6"/>
  <c r="H424" i="6" s="1"/>
  <c r="C424" i="6"/>
  <c r="B424" i="6"/>
  <c r="A424" i="6"/>
  <c r="C423" i="6"/>
  <c r="B423" i="6"/>
  <c r="C422" i="6"/>
  <c r="B422" i="6"/>
  <c r="A422" i="6"/>
  <c r="G421" i="6"/>
  <c r="G420" i="6" s="1"/>
  <c r="G419" i="6" s="1"/>
  <c r="F421" i="6"/>
  <c r="E421" i="6"/>
  <c r="E420" i="6" s="1"/>
  <c r="E419" i="6" s="1"/>
  <c r="D421" i="6"/>
  <c r="C421" i="6"/>
  <c r="B421" i="6"/>
  <c r="F420" i="6"/>
  <c r="D420" i="6"/>
  <c r="D419" i="6" s="1"/>
  <c r="B420" i="6"/>
  <c r="F419" i="6"/>
  <c r="C419" i="6"/>
  <c r="B419" i="6"/>
  <c r="A419" i="6"/>
  <c r="H416" i="6"/>
  <c r="H415" i="6" s="1"/>
  <c r="C416" i="6"/>
  <c r="B416" i="6"/>
  <c r="A416" i="6"/>
  <c r="G415" i="6"/>
  <c r="F415" i="6"/>
  <c r="E415" i="6"/>
  <c r="D415" i="6"/>
  <c r="H414" i="6"/>
  <c r="B414" i="6"/>
  <c r="A414" i="6"/>
  <c r="H413" i="6"/>
  <c r="H407" i="6" s="1"/>
  <c r="H406" i="6" s="1"/>
  <c r="C413" i="6"/>
  <c r="B413" i="6"/>
  <c r="A413" i="6"/>
  <c r="H412" i="6"/>
  <c r="C412" i="6"/>
  <c r="B412" i="6"/>
  <c r="A412" i="6"/>
  <c r="H411" i="6"/>
  <c r="C411" i="6"/>
  <c r="B411" i="6"/>
  <c r="A411" i="6"/>
  <c r="H410" i="6"/>
  <c r="C410" i="6"/>
  <c r="B410" i="6"/>
  <c r="A410" i="6"/>
  <c r="H409" i="6"/>
  <c r="C409" i="6"/>
  <c r="B409" i="6"/>
  <c r="A409" i="6"/>
  <c r="H408" i="6"/>
  <c r="C408" i="6"/>
  <c r="B408" i="6"/>
  <c r="A408" i="6"/>
  <c r="G407" i="6"/>
  <c r="G406" i="6" s="1"/>
  <c r="F407" i="6"/>
  <c r="F406" i="6" s="1"/>
  <c r="E407" i="6"/>
  <c r="D407" i="6"/>
  <c r="B407" i="6"/>
  <c r="E406" i="6"/>
  <c r="D406" i="6"/>
  <c r="C406" i="6"/>
  <c r="B406" i="6"/>
  <c r="A406" i="6"/>
  <c r="G405" i="6"/>
  <c r="F405" i="6"/>
  <c r="E405" i="6"/>
  <c r="D405" i="6"/>
  <c r="H405" i="6" s="1"/>
  <c r="C405" i="6"/>
  <c r="B405" i="6"/>
  <c r="A405" i="6"/>
  <c r="G404" i="6"/>
  <c r="F404" i="6"/>
  <c r="E404" i="6"/>
  <c r="D404" i="6"/>
  <c r="H404" i="6" s="1"/>
  <c r="H403" i="6" s="1"/>
  <c r="H402" i="6" s="1"/>
  <c r="C404" i="6"/>
  <c r="B404" i="6"/>
  <c r="A404" i="6"/>
  <c r="G403" i="6"/>
  <c r="F403" i="6"/>
  <c r="F402" i="6" s="1"/>
  <c r="E403" i="6"/>
  <c r="D403" i="6"/>
  <c r="D402" i="6" s="1"/>
  <c r="C403" i="6"/>
  <c r="B403" i="6"/>
  <c r="G402" i="6"/>
  <c r="E402" i="6"/>
  <c r="C402" i="6"/>
  <c r="B402" i="6"/>
  <c r="A402" i="6"/>
  <c r="G401" i="6"/>
  <c r="F401" i="6"/>
  <c r="E401" i="6"/>
  <c r="D401" i="6"/>
  <c r="C401" i="6"/>
  <c r="B401" i="6"/>
  <c r="A401" i="6"/>
  <c r="G400" i="6"/>
  <c r="F400" i="6"/>
  <c r="E400" i="6"/>
  <c r="D400" i="6"/>
  <c r="H400" i="6" s="1"/>
  <c r="C400" i="6"/>
  <c r="B400" i="6"/>
  <c r="A400" i="6"/>
  <c r="G399" i="6"/>
  <c r="F399" i="6"/>
  <c r="E399" i="6"/>
  <c r="D399" i="6"/>
  <c r="C399" i="6"/>
  <c r="B399" i="6"/>
  <c r="A399" i="6"/>
  <c r="G398" i="6"/>
  <c r="F398" i="6"/>
  <c r="E398" i="6"/>
  <c r="D398" i="6"/>
  <c r="H398" i="6" s="1"/>
  <c r="C398" i="6"/>
  <c r="B398" i="6"/>
  <c r="A398" i="6"/>
  <c r="G397" i="6"/>
  <c r="F397" i="6"/>
  <c r="E397" i="6"/>
  <c r="D397" i="6"/>
  <c r="C397" i="6"/>
  <c r="B397" i="6"/>
  <c r="A397" i="6"/>
  <c r="G396" i="6"/>
  <c r="F396" i="6"/>
  <c r="E396" i="6"/>
  <c r="D396" i="6"/>
  <c r="H396" i="6" s="1"/>
  <c r="C396" i="6"/>
  <c r="B396" i="6"/>
  <c r="A396" i="6"/>
  <c r="G395" i="6"/>
  <c r="G394" i="6" s="1"/>
  <c r="F395" i="6"/>
  <c r="E395" i="6"/>
  <c r="D395" i="6"/>
  <c r="C395" i="6"/>
  <c r="B395" i="6"/>
  <c r="F394" i="6"/>
  <c r="E394" i="6"/>
  <c r="D394" i="6"/>
  <c r="C394" i="6"/>
  <c r="B394" i="6"/>
  <c r="A394" i="6"/>
  <c r="G393" i="6"/>
  <c r="F393" i="6"/>
  <c r="E393" i="6"/>
  <c r="D393" i="6"/>
  <c r="H393" i="6" s="1"/>
  <c r="C393" i="6"/>
  <c r="B393" i="6"/>
  <c r="A393" i="6"/>
  <c r="G392" i="6"/>
  <c r="F392" i="6"/>
  <c r="E392" i="6"/>
  <c r="D392" i="6"/>
  <c r="H392" i="6" s="1"/>
  <c r="C392" i="6"/>
  <c r="B392" i="6"/>
  <c r="A392" i="6"/>
  <c r="G391" i="6"/>
  <c r="F391" i="6"/>
  <c r="E391" i="6"/>
  <c r="D391" i="6"/>
  <c r="H391" i="6" s="1"/>
  <c r="C391" i="6"/>
  <c r="B391" i="6"/>
  <c r="A391" i="6"/>
  <c r="G390" i="6"/>
  <c r="F390" i="6"/>
  <c r="E390" i="6"/>
  <c r="D390" i="6"/>
  <c r="H390" i="6" s="1"/>
  <c r="C390" i="6"/>
  <c r="B390" i="6"/>
  <c r="A390" i="6"/>
  <c r="G389" i="6"/>
  <c r="F389" i="6"/>
  <c r="E389" i="6"/>
  <c r="D389" i="6"/>
  <c r="C389" i="6"/>
  <c r="B389" i="6"/>
  <c r="A389" i="6"/>
  <c r="G388" i="6"/>
  <c r="F388" i="6"/>
  <c r="F386" i="6" s="1"/>
  <c r="F385" i="6" s="1"/>
  <c r="E388" i="6"/>
  <c r="D388" i="6"/>
  <c r="C388" i="6"/>
  <c r="B388" i="6"/>
  <c r="A388" i="6"/>
  <c r="G387" i="6"/>
  <c r="F387" i="6"/>
  <c r="E387" i="6"/>
  <c r="D387" i="6"/>
  <c r="H387" i="6" s="1"/>
  <c r="C387" i="6"/>
  <c r="B387" i="6"/>
  <c r="A387" i="6"/>
  <c r="G386" i="6"/>
  <c r="E386" i="6"/>
  <c r="D386" i="6"/>
  <c r="C386" i="6"/>
  <c r="B386" i="6"/>
  <c r="A386" i="6"/>
  <c r="G385" i="6"/>
  <c r="E385" i="6"/>
  <c r="D385" i="6"/>
  <c r="C385" i="6"/>
  <c r="B385" i="6"/>
  <c r="A385" i="6"/>
  <c r="G384" i="6"/>
  <c r="F384" i="6"/>
  <c r="F382" i="6" s="1"/>
  <c r="E384" i="6"/>
  <c r="D384" i="6"/>
  <c r="C384" i="6"/>
  <c r="B384" i="6"/>
  <c r="A384" i="6"/>
  <c r="G383" i="6"/>
  <c r="F383" i="6"/>
  <c r="E383" i="6"/>
  <c r="D383" i="6"/>
  <c r="H383" i="6" s="1"/>
  <c r="C383" i="6"/>
  <c r="B383" i="6"/>
  <c r="A383" i="6"/>
  <c r="G382" i="6"/>
  <c r="E382" i="6"/>
  <c r="D382" i="6"/>
  <c r="C382" i="6"/>
  <c r="B382" i="6"/>
  <c r="A382" i="6"/>
  <c r="G381" i="6"/>
  <c r="F381" i="6"/>
  <c r="E381" i="6"/>
  <c r="D381" i="6"/>
  <c r="C381" i="6"/>
  <c r="B381" i="6"/>
  <c r="A381" i="6"/>
  <c r="C380" i="6"/>
  <c r="B380" i="6"/>
  <c r="A380" i="6"/>
  <c r="H379" i="6"/>
  <c r="G379" i="6"/>
  <c r="F379" i="6"/>
  <c r="E379" i="6"/>
  <c r="D379" i="6"/>
  <c r="C379" i="6"/>
  <c r="B379" i="6"/>
  <c r="A379" i="6"/>
  <c r="H378" i="6"/>
  <c r="C378" i="6"/>
  <c r="B378" i="6"/>
  <c r="A378" i="6"/>
  <c r="H377" i="6"/>
  <c r="C377" i="6"/>
  <c r="B377" i="6"/>
  <c r="A377" i="6"/>
  <c r="H376" i="6"/>
  <c r="C376" i="6"/>
  <c r="B376" i="6"/>
  <c r="A376" i="6"/>
  <c r="H375" i="6"/>
  <c r="G375" i="6"/>
  <c r="F375" i="6"/>
  <c r="F374" i="6" s="1"/>
  <c r="E375" i="6"/>
  <c r="E374" i="6" s="1"/>
  <c r="D375" i="6"/>
  <c r="B375" i="6"/>
  <c r="A375" i="6"/>
  <c r="H374" i="6"/>
  <c r="G374" i="6"/>
  <c r="D374" i="6"/>
  <c r="B374" i="6"/>
  <c r="A374" i="6"/>
  <c r="G373" i="6"/>
  <c r="F373" i="6"/>
  <c r="E373" i="6"/>
  <c r="D373" i="6"/>
  <c r="H373" i="6" s="1"/>
  <c r="G372" i="6"/>
  <c r="F372" i="6"/>
  <c r="E372" i="6"/>
  <c r="D372" i="6"/>
  <c r="H372" i="6" s="1"/>
  <c r="G371" i="6"/>
  <c r="F371" i="6"/>
  <c r="E371" i="6"/>
  <c r="D371" i="6"/>
  <c r="G370" i="6"/>
  <c r="F370" i="6"/>
  <c r="E370" i="6"/>
  <c r="D370" i="6"/>
  <c r="G369" i="6"/>
  <c r="F369" i="6"/>
  <c r="E369" i="6"/>
  <c r="D369" i="6"/>
  <c r="H369" i="6" s="1"/>
  <c r="G368" i="6"/>
  <c r="F368" i="6"/>
  <c r="E368" i="6"/>
  <c r="D368" i="6"/>
  <c r="H368" i="6" s="1"/>
  <c r="G367" i="6"/>
  <c r="F367" i="6"/>
  <c r="E367" i="6"/>
  <c r="D367" i="6"/>
  <c r="G366" i="6"/>
  <c r="F366" i="6"/>
  <c r="E366" i="6"/>
  <c r="D366" i="6"/>
  <c r="G365" i="6"/>
  <c r="F365" i="6"/>
  <c r="E365" i="6"/>
  <c r="D365" i="6"/>
  <c r="G364" i="6"/>
  <c r="F364" i="6"/>
  <c r="E364" i="6"/>
  <c r="D364" i="6"/>
  <c r="H364" i="6" s="1"/>
  <c r="G363" i="6"/>
  <c r="F363" i="6"/>
  <c r="E363" i="6"/>
  <c r="D363" i="6"/>
  <c r="H363" i="6" s="1"/>
  <c r="G362" i="6"/>
  <c r="F362" i="6"/>
  <c r="E362" i="6"/>
  <c r="D362" i="6"/>
  <c r="H362" i="6" s="1"/>
  <c r="G361" i="6"/>
  <c r="F361" i="6"/>
  <c r="E361" i="6"/>
  <c r="D361" i="6"/>
  <c r="H361" i="6" s="1"/>
  <c r="G360" i="6"/>
  <c r="F360" i="6"/>
  <c r="E360" i="6"/>
  <c r="D360" i="6"/>
  <c r="H360" i="6" s="1"/>
  <c r="G359" i="6"/>
  <c r="F359" i="6"/>
  <c r="E359" i="6"/>
  <c r="D359" i="6"/>
  <c r="G358" i="6"/>
  <c r="F358" i="6"/>
  <c r="E358" i="6"/>
  <c r="E353" i="6" s="1"/>
  <c r="E352" i="6" s="1"/>
  <c r="D358" i="6"/>
  <c r="H358" i="6" s="1"/>
  <c r="G357" i="6"/>
  <c r="G353" i="6" s="1"/>
  <c r="F357" i="6"/>
  <c r="F353" i="6" s="1"/>
  <c r="F352" i="6" s="1"/>
  <c r="E357" i="6"/>
  <c r="D357" i="6"/>
  <c r="H357" i="6" s="1"/>
  <c r="H356" i="6"/>
  <c r="G356" i="6"/>
  <c r="F356" i="6"/>
  <c r="E356" i="6"/>
  <c r="H354" i="6"/>
  <c r="C354" i="6"/>
  <c r="B354" i="6"/>
  <c r="A354" i="6"/>
  <c r="D353" i="6"/>
  <c r="D352" i="6" s="1"/>
  <c r="B353" i="6"/>
  <c r="A353" i="6"/>
  <c r="G352" i="6"/>
  <c r="B352" i="6"/>
  <c r="A352" i="6"/>
  <c r="H351" i="6"/>
  <c r="C351" i="6"/>
  <c r="B351" i="6"/>
  <c r="A351" i="6"/>
  <c r="C350" i="6"/>
  <c r="B350" i="6"/>
  <c r="H349" i="6"/>
  <c r="H345" i="6" s="1"/>
  <c r="H344" i="6" s="1"/>
  <c r="C349" i="6"/>
  <c r="B349" i="6"/>
  <c r="H348" i="6"/>
  <c r="C348" i="6"/>
  <c r="B348" i="6"/>
  <c r="A348" i="6"/>
  <c r="H347" i="6"/>
  <c r="C347" i="6"/>
  <c r="B347" i="6"/>
  <c r="A347" i="6"/>
  <c r="H346" i="6"/>
  <c r="C346" i="6"/>
  <c r="B346" i="6"/>
  <c r="A346" i="6"/>
  <c r="G345" i="6"/>
  <c r="F345" i="6"/>
  <c r="E345" i="6"/>
  <c r="D345" i="6"/>
  <c r="C345" i="6"/>
  <c r="B345" i="6"/>
  <c r="A345" i="6"/>
  <c r="G344" i="6"/>
  <c r="F344" i="6"/>
  <c r="E344" i="6"/>
  <c r="D344" i="6"/>
  <c r="C344" i="6"/>
  <c r="B344" i="6"/>
  <c r="A344" i="6"/>
  <c r="G343" i="6"/>
  <c r="F343" i="6"/>
  <c r="E343" i="6"/>
  <c r="D343" i="6"/>
  <c r="C343" i="6"/>
  <c r="B343" i="6"/>
  <c r="A343" i="6"/>
  <c r="G342" i="6"/>
  <c r="F342" i="6"/>
  <c r="F341" i="6" s="1"/>
  <c r="F340" i="6" s="1"/>
  <c r="E342" i="6"/>
  <c r="E341" i="6" s="1"/>
  <c r="E340" i="6" s="1"/>
  <c r="D342" i="6"/>
  <c r="H342" i="6" s="1"/>
  <c r="C342" i="6"/>
  <c r="B342" i="6"/>
  <c r="A342" i="6"/>
  <c r="I341" i="6"/>
  <c r="D341" i="6"/>
  <c r="D340" i="6" s="1"/>
  <c r="C341" i="6"/>
  <c r="B341" i="6"/>
  <c r="C340" i="6"/>
  <c r="B340" i="6"/>
  <c r="A340" i="6"/>
  <c r="G339" i="6"/>
  <c r="G337" i="6" s="1"/>
  <c r="G333" i="6" s="1"/>
  <c r="E339" i="6"/>
  <c r="D339" i="6"/>
  <c r="H339" i="6" s="1"/>
  <c r="C339" i="6"/>
  <c r="B339" i="6"/>
  <c r="A339" i="6"/>
  <c r="G338" i="6"/>
  <c r="E338" i="6"/>
  <c r="E337" i="6" s="1"/>
  <c r="E333" i="6" s="1"/>
  <c r="D338" i="6"/>
  <c r="C338" i="6"/>
  <c r="B338" i="6"/>
  <c r="A338" i="6"/>
  <c r="I337" i="6"/>
  <c r="F337" i="6"/>
  <c r="C337" i="6"/>
  <c r="B337" i="6"/>
  <c r="A337" i="6"/>
  <c r="G336" i="6"/>
  <c r="F336" i="6"/>
  <c r="E336" i="6"/>
  <c r="D336" i="6"/>
  <c r="C336" i="6"/>
  <c r="B336" i="6"/>
  <c r="A336" i="6"/>
  <c r="G335" i="6"/>
  <c r="F335" i="6"/>
  <c r="F334" i="6" s="1"/>
  <c r="F333" i="6" s="1"/>
  <c r="E335" i="6"/>
  <c r="D335" i="6"/>
  <c r="C335" i="6"/>
  <c r="B335" i="6"/>
  <c r="A335" i="6"/>
  <c r="G334" i="6"/>
  <c r="E334" i="6"/>
  <c r="D334" i="6"/>
  <c r="C334" i="6"/>
  <c r="B334" i="6"/>
  <c r="I333" i="6"/>
  <c r="C333" i="6"/>
  <c r="B333" i="6"/>
  <c r="A333" i="6"/>
  <c r="G332" i="6"/>
  <c r="F332" i="6"/>
  <c r="E332" i="6"/>
  <c r="D332" i="6"/>
  <c r="H332" i="6" s="1"/>
  <c r="H331" i="6" s="1"/>
  <c r="H330" i="6" s="1"/>
  <c r="C332" i="6"/>
  <c r="B332" i="6"/>
  <c r="A332" i="6"/>
  <c r="G331" i="6"/>
  <c r="F331" i="6"/>
  <c r="F330" i="6" s="1"/>
  <c r="E331" i="6"/>
  <c r="D331" i="6"/>
  <c r="C331" i="6"/>
  <c r="B331" i="6"/>
  <c r="G330" i="6"/>
  <c r="E330" i="6"/>
  <c r="D330" i="6"/>
  <c r="C330" i="6"/>
  <c r="B330" i="6"/>
  <c r="A330" i="6"/>
  <c r="H329" i="6"/>
  <c r="B329" i="6"/>
  <c r="A329" i="6"/>
  <c r="H328" i="6"/>
  <c r="B328" i="6"/>
  <c r="A328" i="6"/>
  <c r="H327" i="6"/>
  <c r="B327" i="6"/>
  <c r="A327" i="6"/>
  <c r="H326" i="6"/>
  <c r="C326" i="6"/>
  <c r="B326" i="6"/>
  <c r="A326" i="6"/>
  <c r="H325" i="6"/>
  <c r="G325" i="6"/>
  <c r="F325" i="6"/>
  <c r="E325" i="6"/>
  <c r="D325" i="6"/>
  <c r="C325" i="6"/>
  <c r="C329" i="6" s="1"/>
  <c r="B325" i="6"/>
  <c r="A325" i="6"/>
  <c r="G324" i="6"/>
  <c r="F324" i="6"/>
  <c r="E324" i="6"/>
  <c r="D324" i="6"/>
  <c r="H324" i="6" s="1"/>
  <c r="C324" i="6"/>
  <c r="B324" i="6"/>
  <c r="A324" i="6"/>
  <c r="G323" i="6"/>
  <c r="F323" i="6"/>
  <c r="E323" i="6"/>
  <c r="D323" i="6"/>
  <c r="C323" i="6"/>
  <c r="B323" i="6"/>
  <c r="A323" i="6"/>
  <c r="G322" i="6"/>
  <c r="F322" i="6"/>
  <c r="E322" i="6"/>
  <c r="D322" i="6"/>
  <c r="H322" i="6" s="1"/>
  <c r="C322" i="6"/>
  <c r="B322" i="6"/>
  <c r="A322" i="6"/>
  <c r="G321" i="6"/>
  <c r="F321" i="6"/>
  <c r="E321" i="6"/>
  <c r="E315" i="6" s="1"/>
  <c r="E314" i="6" s="1"/>
  <c r="D321" i="6"/>
  <c r="C321" i="6"/>
  <c r="B321" i="6"/>
  <c r="A321" i="6"/>
  <c r="C320" i="6"/>
  <c r="B320" i="6"/>
  <c r="A320" i="6"/>
  <c r="C319" i="6"/>
  <c r="B319" i="6"/>
  <c r="A319" i="6"/>
  <c r="G318" i="6"/>
  <c r="G315" i="6" s="1"/>
  <c r="F318" i="6"/>
  <c r="E318" i="6"/>
  <c r="D318" i="6"/>
  <c r="C318" i="6"/>
  <c r="B318" i="6"/>
  <c r="A318" i="6"/>
  <c r="C317" i="6"/>
  <c r="B317" i="6"/>
  <c r="A317" i="6"/>
  <c r="G316" i="6"/>
  <c r="F316" i="6"/>
  <c r="E316" i="6"/>
  <c r="D316" i="6"/>
  <c r="H316" i="6" s="1"/>
  <c r="B316" i="6"/>
  <c r="A316" i="6"/>
  <c r="D315" i="6"/>
  <c r="D314" i="6" s="1"/>
  <c r="B315" i="6"/>
  <c r="G314" i="6"/>
  <c r="C314" i="6"/>
  <c r="B314" i="6"/>
  <c r="A314" i="6"/>
  <c r="B313" i="6"/>
  <c r="H312" i="6"/>
  <c r="G312" i="6"/>
  <c r="F312" i="6"/>
  <c r="E312" i="6"/>
  <c r="D312" i="6"/>
  <c r="C312" i="6"/>
  <c r="B312" i="6"/>
  <c r="A312" i="6"/>
  <c r="G311" i="6"/>
  <c r="F311" i="6"/>
  <c r="E311" i="6"/>
  <c r="D311" i="6"/>
  <c r="C311" i="6"/>
  <c r="B311" i="6"/>
  <c r="A311" i="6"/>
  <c r="H310" i="6"/>
  <c r="G310" i="6"/>
  <c r="F310" i="6"/>
  <c r="E310" i="6"/>
  <c r="E309" i="6" s="1"/>
  <c r="E308" i="6" s="1"/>
  <c r="D310" i="6"/>
  <c r="C310" i="6"/>
  <c r="B310" i="6"/>
  <c r="A310" i="6"/>
  <c r="G309" i="6"/>
  <c r="F309" i="6"/>
  <c r="D309" i="6"/>
  <c r="D308" i="6" s="1"/>
  <c r="B309" i="6"/>
  <c r="G308" i="6"/>
  <c r="F308" i="6"/>
  <c r="C308" i="6"/>
  <c r="B308" i="6"/>
  <c r="A308" i="6"/>
  <c r="G307" i="6"/>
  <c r="F307" i="6"/>
  <c r="E307" i="6"/>
  <c r="D307" i="6"/>
  <c r="H307" i="6" s="1"/>
  <c r="C307" i="6"/>
  <c r="B307" i="6"/>
  <c r="A307" i="6"/>
  <c r="G306" i="6"/>
  <c r="F306" i="6"/>
  <c r="E306" i="6"/>
  <c r="D306" i="6"/>
  <c r="H306" i="6" s="1"/>
  <c r="C306" i="6"/>
  <c r="B306" i="6"/>
  <c r="A306" i="6"/>
  <c r="G305" i="6"/>
  <c r="F305" i="6"/>
  <c r="E305" i="6"/>
  <c r="D305" i="6"/>
  <c r="H305" i="6" s="1"/>
  <c r="H304" i="6" s="1"/>
  <c r="H303" i="6" s="1"/>
  <c r="C305" i="6"/>
  <c r="B305" i="6"/>
  <c r="A305" i="6"/>
  <c r="G304" i="6"/>
  <c r="F304" i="6"/>
  <c r="E304" i="6"/>
  <c r="D304" i="6"/>
  <c r="D303" i="6" s="1"/>
  <c r="C304" i="6"/>
  <c r="B304" i="6"/>
  <c r="G303" i="6"/>
  <c r="F303" i="6"/>
  <c r="E303" i="6"/>
  <c r="C303" i="6"/>
  <c r="B303" i="6"/>
  <c r="A303" i="6"/>
  <c r="G302" i="6"/>
  <c r="F302" i="6"/>
  <c r="F300" i="6" s="1"/>
  <c r="F299" i="6" s="1"/>
  <c r="E302" i="6"/>
  <c r="D302" i="6"/>
  <c r="C302" i="6"/>
  <c r="B302" i="6"/>
  <c r="A302" i="6"/>
  <c r="G301" i="6"/>
  <c r="F301" i="6"/>
  <c r="E301" i="6"/>
  <c r="D301" i="6"/>
  <c r="H301" i="6" s="1"/>
  <c r="C301" i="6"/>
  <c r="B301" i="6"/>
  <c r="A301" i="6"/>
  <c r="G300" i="6"/>
  <c r="G299" i="6" s="1"/>
  <c r="E300" i="6"/>
  <c r="D300" i="6"/>
  <c r="C300" i="6"/>
  <c r="B300" i="6"/>
  <c r="E299" i="6"/>
  <c r="D299" i="6"/>
  <c r="C299" i="6"/>
  <c r="B299" i="6"/>
  <c r="A299" i="6"/>
  <c r="C298" i="6"/>
  <c r="C313" i="6" s="1"/>
  <c r="B298" i="6"/>
  <c r="A298" i="6"/>
  <c r="H297" i="6"/>
  <c r="C297" i="6"/>
  <c r="B297" i="6"/>
  <c r="A297" i="6"/>
  <c r="H296" i="6"/>
  <c r="C296" i="6"/>
  <c r="B296" i="6"/>
  <c r="A296" i="6"/>
  <c r="H295" i="6"/>
  <c r="G295" i="6"/>
  <c r="G294" i="6" s="1"/>
  <c r="F295" i="6"/>
  <c r="F294" i="6" s="1"/>
  <c r="E295" i="6"/>
  <c r="E294" i="6" s="1"/>
  <c r="D295" i="6"/>
  <c r="C295" i="6"/>
  <c r="C309" i="6" s="1"/>
  <c r="B295" i="6"/>
  <c r="H294" i="6"/>
  <c r="D294" i="6"/>
  <c r="C294" i="6"/>
  <c r="B294" i="6"/>
  <c r="A294" i="6"/>
  <c r="G293" i="6"/>
  <c r="F293" i="6"/>
  <c r="E293" i="6"/>
  <c r="E292" i="6" s="1"/>
  <c r="D293" i="6"/>
  <c r="C293" i="6"/>
  <c r="G292" i="6"/>
  <c r="F292" i="6"/>
  <c r="C292" i="6"/>
  <c r="B292" i="6"/>
  <c r="G291" i="6"/>
  <c r="G290" i="6" s="1"/>
  <c r="G289" i="6" s="1"/>
  <c r="G288" i="6" s="1"/>
  <c r="F291" i="6"/>
  <c r="C291" i="6"/>
  <c r="B291" i="6"/>
  <c r="A291" i="6"/>
  <c r="F290" i="6"/>
  <c r="F289" i="6" s="1"/>
  <c r="B290" i="6"/>
  <c r="A290" i="6"/>
  <c r="B289" i="6"/>
  <c r="F288" i="6"/>
  <c r="C288" i="6"/>
  <c r="B288" i="6"/>
  <c r="A288" i="6"/>
  <c r="B287" i="6"/>
  <c r="A287" i="6"/>
  <c r="H285" i="6"/>
  <c r="C285" i="6"/>
  <c r="B285" i="6"/>
  <c r="A285" i="6"/>
  <c r="H284" i="6"/>
  <c r="G284" i="6"/>
  <c r="F284" i="6"/>
  <c r="E284" i="6"/>
  <c r="E283" i="6" s="1"/>
  <c r="D284" i="6"/>
  <c r="C284" i="6"/>
  <c r="B284" i="6"/>
  <c r="H283" i="6"/>
  <c r="G283" i="6"/>
  <c r="F283" i="6"/>
  <c r="D283" i="6"/>
  <c r="C283" i="6"/>
  <c r="B283" i="6"/>
  <c r="A283" i="6"/>
  <c r="H282" i="6"/>
  <c r="G282" i="6"/>
  <c r="E282" i="6"/>
  <c r="D282" i="6"/>
  <c r="C282" i="6"/>
  <c r="B282" i="6"/>
  <c r="A282" i="6"/>
  <c r="G281" i="6"/>
  <c r="G278" i="6" s="1"/>
  <c r="E281" i="6"/>
  <c r="D281" i="6"/>
  <c r="C281" i="6"/>
  <c r="B281" i="6"/>
  <c r="A281" i="6"/>
  <c r="G280" i="6"/>
  <c r="E280" i="6"/>
  <c r="E278" i="6" s="1"/>
  <c r="E277" i="6" s="1"/>
  <c r="E276" i="6" s="1"/>
  <c r="D280" i="6"/>
  <c r="C280" i="6"/>
  <c r="B280" i="6"/>
  <c r="A280" i="6"/>
  <c r="G279" i="6"/>
  <c r="E279" i="6"/>
  <c r="D279" i="6"/>
  <c r="H279" i="6" s="1"/>
  <c r="C279" i="6"/>
  <c r="B279" i="6"/>
  <c r="A279" i="6"/>
  <c r="F278" i="6"/>
  <c r="D278" i="6"/>
  <c r="D277" i="6" s="1"/>
  <c r="C278" i="6"/>
  <c r="B278" i="6"/>
  <c r="G277" i="6"/>
  <c r="G276" i="6" s="1"/>
  <c r="F277" i="6"/>
  <c r="C277" i="6"/>
  <c r="B277" i="6"/>
  <c r="A277" i="6"/>
  <c r="F276" i="6"/>
  <c r="C276" i="6"/>
  <c r="B276" i="6"/>
  <c r="A276" i="6"/>
  <c r="G275" i="6"/>
  <c r="G273" i="6" s="1"/>
  <c r="E275" i="6"/>
  <c r="D275" i="6"/>
  <c r="H275" i="6" s="1"/>
  <c r="C275" i="6"/>
  <c r="B275" i="6"/>
  <c r="A275" i="6"/>
  <c r="G274" i="6"/>
  <c r="F274" i="6"/>
  <c r="F273" i="6" s="1"/>
  <c r="E274" i="6"/>
  <c r="D274" i="6"/>
  <c r="C274" i="6"/>
  <c r="B274" i="6"/>
  <c r="A274" i="6"/>
  <c r="E273" i="6"/>
  <c r="D273" i="6"/>
  <c r="C273" i="6"/>
  <c r="B273" i="6"/>
  <c r="A273" i="6"/>
  <c r="E272" i="6"/>
  <c r="E270" i="6" s="1"/>
  <c r="D272" i="6"/>
  <c r="C272" i="6"/>
  <c r="B272" i="6"/>
  <c r="A272" i="6"/>
  <c r="E271" i="6"/>
  <c r="D271" i="6"/>
  <c r="B271" i="6"/>
  <c r="D270" i="6"/>
  <c r="C270" i="6"/>
  <c r="B270" i="6"/>
  <c r="A270" i="6"/>
  <c r="H269" i="6"/>
  <c r="C269" i="6"/>
  <c r="B269" i="6"/>
  <c r="A269" i="6"/>
  <c r="H268" i="6"/>
  <c r="H267" i="6" s="1"/>
  <c r="C268" i="6"/>
  <c r="B268" i="6"/>
  <c r="A268" i="6"/>
  <c r="I267" i="6"/>
  <c r="G267" i="6"/>
  <c r="F267" i="6"/>
  <c r="E267" i="6"/>
  <c r="D267" i="6"/>
  <c r="C267" i="6"/>
  <c r="B267" i="6"/>
  <c r="A267" i="6"/>
  <c r="B266" i="6"/>
  <c r="G265" i="6"/>
  <c r="F265" i="6"/>
  <c r="F264" i="6" s="1"/>
  <c r="E265" i="6"/>
  <c r="E264" i="6" s="1"/>
  <c r="D265" i="6"/>
  <c r="H265" i="6" s="1"/>
  <c r="H264" i="6" s="1"/>
  <c r="C265" i="6"/>
  <c r="B265" i="6"/>
  <c r="A265" i="6"/>
  <c r="G264" i="6"/>
  <c r="C264" i="6"/>
  <c r="B264" i="6"/>
  <c r="A264" i="6"/>
  <c r="I263" i="6"/>
  <c r="H263" i="6"/>
  <c r="C263" i="6"/>
  <c r="B263" i="6"/>
  <c r="A263" i="6"/>
  <c r="G262" i="6"/>
  <c r="F262" i="6"/>
  <c r="E262" i="6"/>
  <c r="E256" i="6" s="1"/>
  <c r="D262" i="6"/>
  <c r="C262" i="6"/>
  <c r="B262" i="6"/>
  <c r="A262" i="6"/>
  <c r="H261" i="6"/>
  <c r="C261" i="6"/>
  <c r="B261" i="6"/>
  <c r="A261" i="6"/>
  <c r="H260" i="6"/>
  <c r="C260" i="6"/>
  <c r="B260" i="6"/>
  <c r="A260" i="6"/>
  <c r="H259" i="6"/>
  <c r="C259" i="6"/>
  <c r="B259" i="6"/>
  <c r="A259" i="6"/>
  <c r="H258" i="6"/>
  <c r="C258" i="6"/>
  <c r="B258" i="6"/>
  <c r="A258" i="6"/>
  <c r="H257" i="6"/>
  <c r="C257" i="6"/>
  <c r="B257" i="6"/>
  <c r="A257" i="6"/>
  <c r="G256" i="6"/>
  <c r="F256" i="6"/>
  <c r="B256" i="6"/>
  <c r="A256" i="6"/>
  <c r="G255" i="6"/>
  <c r="F255" i="6"/>
  <c r="E255" i="6"/>
  <c r="D255" i="6"/>
  <c r="B255" i="6"/>
  <c r="A255" i="6"/>
  <c r="G254" i="6"/>
  <c r="F254" i="6"/>
  <c r="E254" i="6"/>
  <c r="D254" i="6"/>
  <c r="C254" i="6"/>
  <c r="B254" i="6"/>
  <c r="A254" i="6"/>
  <c r="G253" i="6"/>
  <c r="F253" i="6"/>
  <c r="F248" i="6" s="1"/>
  <c r="E253" i="6"/>
  <c r="D253" i="6"/>
  <c r="C253" i="6"/>
  <c r="B253" i="6"/>
  <c r="A253" i="6"/>
  <c r="G252" i="6"/>
  <c r="F252" i="6"/>
  <c r="E252" i="6"/>
  <c r="E251" i="6" s="1"/>
  <c r="E250" i="6" s="1"/>
  <c r="E249" i="6" s="1"/>
  <c r="D252" i="6"/>
  <c r="H252" i="6" s="1"/>
  <c r="C252" i="6"/>
  <c r="B252" i="6"/>
  <c r="A252" i="6"/>
  <c r="G251" i="6"/>
  <c r="G250" i="6" s="1"/>
  <c r="G249" i="6" s="1"/>
  <c r="B251" i="6"/>
  <c r="C250" i="6"/>
  <c r="B250" i="6"/>
  <c r="A250" i="6"/>
  <c r="B249" i="6"/>
  <c r="I248" i="6"/>
  <c r="G248" i="6"/>
  <c r="E248" i="6"/>
  <c r="D248" i="6"/>
  <c r="B248" i="6"/>
  <c r="A248" i="6"/>
  <c r="C247" i="6"/>
  <c r="B247" i="6"/>
  <c r="A247" i="6"/>
  <c r="C246" i="6"/>
  <c r="B246" i="6"/>
  <c r="A246" i="6"/>
  <c r="G245" i="6"/>
  <c r="F245" i="6"/>
  <c r="E245" i="6"/>
  <c r="D245" i="6"/>
  <c r="C245" i="6"/>
  <c r="B245" i="6"/>
  <c r="A245" i="6"/>
  <c r="C244" i="6"/>
  <c r="B244" i="6"/>
  <c r="A244" i="6"/>
  <c r="C243" i="6"/>
  <c r="B243" i="6"/>
  <c r="A243" i="6"/>
  <c r="G242" i="6"/>
  <c r="F242" i="6"/>
  <c r="E242" i="6"/>
  <c r="D242" i="6"/>
  <c r="H242" i="6" s="1"/>
  <c r="C242" i="6"/>
  <c r="B242" i="6"/>
  <c r="A242" i="6"/>
  <c r="C241" i="6"/>
  <c r="B241" i="6"/>
  <c r="A241" i="6"/>
  <c r="C240" i="6"/>
  <c r="B240" i="6"/>
  <c r="A240" i="6"/>
  <c r="G239" i="6"/>
  <c r="F239" i="6"/>
  <c r="E239" i="6"/>
  <c r="D239" i="6"/>
  <c r="C239" i="6"/>
  <c r="B239" i="6"/>
  <c r="A239" i="6"/>
  <c r="C238" i="6"/>
  <c r="B238" i="6"/>
  <c r="A238" i="6"/>
  <c r="C237" i="6"/>
  <c r="B237" i="6"/>
  <c r="A237" i="6"/>
  <c r="G236" i="6"/>
  <c r="F236" i="6"/>
  <c r="E236" i="6"/>
  <c r="D236" i="6"/>
  <c r="H236" i="6" s="1"/>
  <c r="C236" i="6"/>
  <c r="B236" i="6"/>
  <c r="A236" i="6"/>
  <c r="C235" i="6"/>
  <c r="B235" i="6"/>
  <c r="A235" i="6"/>
  <c r="C234" i="6"/>
  <c r="B234" i="6"/>
  <c r="A234" i="6"/>
  <c r="G233" i="6"/>
  <c r="G230" i="6" s="1"/>
  <c r="F233" i="6"/>
  <c r="E233" i="6"/>
  <c r="D233" i="6"/>
  <c r="C233" i="6"/>
  <c r="B233" i="6"/>
  <c r="A233" i="6"/>
  <c r="B232" i="6"/>
  <c r="A232" i="6"/>
  <c r="B231" i="6"/>
  <c r="A231" i="6"/>
  <c r="F230" i="6"/>
  <c r="C230" i="6"/>
  <c r="B230" i="6"/>
  <c r="A230" i="6"/>
  <c r="G229" i="6"/>
  <c r="F229" i="6"/>
  <c r="E229" i="6"/>
  <c r="D229" i="6"/>
  <c r="C229" i="6"/>
  <c r="B229" i="6"/>
  <c r="A229" i="6"/>
  <c r="G228" i="6"/>
  <c r="F228" i="6"/>
  <c r="F225" i="6" s="1"/>
  <c r="E228" i="6"/>
  <c r="D228" i="6"/>
  <c r="H228" i="6" s="1"/>
  <c r="C228" i="6"/>
  <c r="B228" i="6"/>
  <c r="A228" i="6"/>
  <c r="B227" i="6"/>
  <c r="H226" i="6"/>
  <c r="C226" i="6"/>
  <c r="B226" i="6"/>
  <c r="A226" i="6"/>
  <c r="I225" i="6"/>
  <c r="E225" i="6"/>
  <c r="D225" i="6"/>
  <c r="C225" i="6"/>
  <c r="B225" i="6"/>
  <c r="A225" i="6"/>
  <c r="G224" i="6"/>
  <c r="F224" i="6"/>
  <c r="E224" i="6"/>
  <c r="D224" i="6"/>
  <c r="H224" i="6" s="1"/>
  <c r="C224" i="6"/>
  <c r="B224" i="6"/>
  <c r="A224" i="6"/>
  <c r="G223" i="6"/>
  <c r="F223" i="6"/>
  <c r="E223" i="6"/>
  <c r="D223" i="6"/>
  <c r="C223" i="6"/>
  <c r="B223" i="6"/>
  <c r="A223" i="6"/>
  <c r="G222" i="6"/>
  <c r="F222" i="6"/>
  <c r="E222" i="6"/>
  <c r="D222" i="6"/>
  <c r="H222" i="6" s="1"/>
  <c r="C222" i="6"/>
  <c r="B222" i="6"/>
  <c r="A222" i="6"/>
  <c r="G221" i="6"/>
  <c r="F221" i="6"/>
  <c r="E221" i="6"/>
  <c r="D221" i="6"/>
  <c r="C221" i="6"/>
  <c r="B221" i="6"/>
  <c r="A221" i="6"/>
  <c r="G220" i="6"/>
  <c r="G215" i="6" s="1"/>
  <c r="F220" i="6"/>
  <c r="E220" i="6"/>
  <c r="D220" i="6"/>
  <c r="H220" i="6" s="1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I215" i="6"/>
  <c r="F215" i="6"/>
  <c r="D215" i="6"/>
  <c r="C215" i="6"/>
  <c r="B215" i="6"/>
  <c r="A215" i="6"/>
  <c r="H214" i="6"/>
  <c r="C214" i="6"/>
  <c r="B214" i="6"/>
  <c r="A214" i="6"/>
  <c r="H213" i="6"/>
  <c r="C213" i="6"/>
  <c r="B213" i="6"/>
  <c r="A213" i="6"/>
  <c r="H212" i="6"/>
  <c r="C212" i="6"/>
  <c r="B212" i="6"/>
  <c r="A212" i="6"/>
  <c r="H211" i="6"/>
  <c r="C211" i="6"/>
  <c r="B211" i="6"/>
  <c r="A211" i="6"/>
  <c r="H210" i="6"/>
  <c r="H209" i="6" s="1"/>
  <c r="C210" i="6"/>
  <c r="B210" i="6"/>
  <c r="A210" i="6"/>
  <c r="I209" i="6"/>
  <c r="G209" i="6"/>
  <c r="F209" i="6"/>
  <c r="E209" i="6"/>
  <c r="D209" i="6"/>
  <c r="C209" i="6"/>
  <c r="B209" i="6"/>
  <c r="A209" i="6"/>
  <c r="C208" i="6"/>
  <c r="B208" i="6"/>
  <c r="A208" i="6"/>
  <c r="C207" i="6"/>
  <c r="C249" i="6" s="1"/>
  <c r="B207" i="6"/>
  <c r="C206" i="6"/>
  <c r="B206" i="6"/>
  <c r="A206" i="6"/>
  <c r="C205" i="6"/>
  <c r="B205" i="6"/>
  <c r="A205" i="6"/>
  <c r="B204" i="6"/>
  <c r="A204" i="6"/>
  <c r="G203" i="6"/>
  <c r="F203" i="6"/>
  <c r="E203" i="6"/>
  <c r="E202" i="6" s="1"/>
  <c r="E201" i="6" s="1"/>
  <c r="D203" i="6"/>
  <c r="C203" i="6"/>
  <c r="B203" i="6"/>
  <c r="A203" i="6"/>
  <c r="G202" i="6"/>
  <c r="F202" i="6"/>
  <c r="D202" i="6"/>
  <c r="C202" i="6"/>
  <c r="B202" i="6"/>
  <c r="A202" i="6"/>
  <c r="G201" i="6"/>
  <c r="F201" i="6"/>
  <c r="D201" i="6"/>
  <c r="C201" i="6"/>
  <c r="B201" i="6"/>
  <c r="A201" i="6"/>
  <c r="G200" i="6"/>
  <c r="F200" i="6"/>
  <c r="E200" i="6"/>
  <c r="D200" i="6"/>
  <c r="C200" i="6"/>
  <c r="B200" i="6"/>
  <c r="A200" i="6"/>
  <c r="G199" i="6"/>
  <c r="F199" i="6"/>
  <c r="E199" i="6"/>
  <c r="E198" i="6" s="1"/>
  <c r="D199" i="6"/>
  <c r="C199" i="6"/>
  <c r="B199" i="6"/>
  <c r="A199" i="6"/>
  <c r="G198" i="6"/>
  <c r="G197" i="6" s="1"/>
  <c r="F198" i="6"/>
  <c r="D198" i="6"/>
  <c r="C198" i="6"/>
  <c r="B198" i="6"/>
  <c r="A198" i="6"/>
  <c r="I197" i="6"/>
  <c r="F197" i="6"/>
  <c r="D197" i="6"/>
  <c r="C197" i="6"/>
  <c r="B197" i="6"/>
  <c r="A197" i="6"/>
  <c r="G196" i="6"/>
  <c r="F196" i="6"/>
  <c r="E196" i="6"/>
  <c r="D196" i="6"/>
  <c r="H196" i="6" s="1"/>
  <c r="C196" i="6"/>
  <c r="B196" i="6"/>
  <c r="A196" i="6"/>
  <c r="G195" i="6"/>
  <c r="F195" i="6"/>
  <c r="E195" i="6"/>
  <c r="D195" i="6"/>
  <c r="H195" i="6" s="1"/>
  <c r="C195" i="6"/>
  <c r="B195" i="6"/>
  <c r="A195" i="6"/>
  <c r="G194" i="6"/>
  <c r="F194" i="6"/>
  <c r="E194" i="6"/>
  <c r="D194" i="6"/>
  <c r="C194" i="6"/>
  <c r="B194" i="6"/>
  <c r="A194" i="6"/>
  <c r="G193" i="6"/>
  <c r="F193" i="6"/>
  <c r="F192" i="6" s="1"/>
  <c r="E193" i="6"/>
  <c r="D193" i="6"/>
  <c r="C193" i="6"/>
  <c r="B193" i="6"/>
  <c r="A193" i="6"/>
  <c r="G192" i="6"/>
  <c r="E192" i="6"/>
  <c r="D192" i="6"/>
  <c r="C192" i="6"/>
  <c r="B192" i="6"/>
  <c r="A192" i="6"/>
  <c r="G191" i="6"/>
  <c r="F191" i="6"/>
  <c r="F190" i="6" s="1"/>
  <c r="F189" i="6" s="1"/>
  <c r="E191" i="6"/>
  <c r="D191" i="6"/>
  <c r="H191" i="6" s="1"/>
  <c r="H190" i="6" s="1"/>
  <c r="H189" i="6" s="1"/>
  <c r="C191" i="6"/>
  <c r="B191" i="6"/>
  <c r="G190" i="6"/>
  <c r="G189" i="6" s="1"/>
  <c r="E190" i="6"/>
  <c r="D190" i="6"/>
  <c r="E189" i="6"/>
  <c r="D189" i="6"/>
  <c r="C189" i="6"/>
  <c r="B189" i="6"/>
  <c r="A189" i="6"/>
  <c r="H188" i="6"/>
  <c r="C188" i="6"/>
  <c r="B188" i="6"/>
  <c r="A188" i="6"/>
  <c r="H187" i="6"/>
  <c r="C187" i="6"/>
  <c r="B187" i="6"/>
  <c r="A187" i="6"/>
  <c r="G186" i="6"/>
  <c r="F186" i="6"/>
  <c r="E186" i="6"/>
  <c r="E185" i="6" s="1"/>
  <c r="D186" i="6"/>
  <c r="C186" i="6"/>
  <c r="B186" i="6"/>
  <c r="A186" i="6"/>
  <c r="G185" i="6"/>
  <c r="F185" i="6"/>
  <c r="D185" i="6"/>
  <c r="C185" i="6"/>
  <c r="B185" i="6"/>
  <c r="G184" i="6"/>
  <c r="F184" i="6"/>
  <c r="D184" i="6"/>
  <c r="C184" i="6"/>
  <c r="B184" i="6"/>
  <c r="A184" i="6"/>
  <c r="H183" i="6"/>
  <c r="G183" i="6"/>
  <c r="E183" i="6"/>
  <c r="D183" i="6"/>
  <c r="C183" i="6"/>
  <c r="B183" i="6"/>
  <c r="A183" i="6"/>
  <c r="G182" i="6"/>
  <c r="E182" i="6"/>
  <c r="D182" i="6"/>
  <c r="C182" i="6"/>
  <c r="B182" i="6"/>
  <c r="A182" i="6"/>
  <c r="G181" i="6"/>
  <c r="E181" i="6"/>
  <c r="D181" i="6"/>
  <c r="C181" i="6"/>
  <c r="B181" i="6"/>
  <c r="A181" i="6"/>
  <c r="G180" i="6"/>
  <c r="E180" i="6"/>
  <c r="D180" i="6"/>
  <c r="H180" i="6" s="1"/>
  <c r="C180" i="6"/>
  <c r="B180" i="6"/>
  <c r="A180" i="6"/>
  <c r="H179" i="6"/>
  <c r="G179" i="6"/>
  <c r="E179" i="6"/>
  <c r="D179" i="6"/>
  <c r="C179" i="6"/>
  <c r="B179" i="6"/>
  <c r="A179" i="6"/>
  <c r="G178" i="6"/>
  <c r="E178" i="6"/>
  <c r="D178" i="6"/>
  <c r="H178" i="6" s="1"/>
  <c r="C178" i="6"/>
  <c r="B178" i="6"/>
  <c r="A178" i="6"/>
  <c r="G177" i="6"/>
  <c r="E177" i="6"/>
  <c r="D177" i="6"/>
  <c r="H177" i="6" s="1"/>
  <c r="C177" i="6"/>
  <c r="B177" i="6"/>
  <c r="A177" i="6"/>
  <c r="G176" i="6"/>
  <c r="E176" i="6"/>
  <c r="D176" i="6"/>
  <c r="H176" i="6" s="1"/>
  <c r="C176" i="6"/>
  <c r="B176" i="6"/>
  <c r="A176" i="6"/>
  <c r="H175" i="6"/>
  <c r="G175" i="6"/>
  <c r="E175" i="6"/>
  <c r="D175" i="6"/>
  <c r="C175" i="6"/>
  <c r="B175" i="6"/>
  <c r="A175" i="6"/>
  <c r="G174" i="6"/>
  <c r="E174" i="6"/>
  <c r="D174" i="6"/>
  <c r="H174" i="6" s="1"/>
  <c r="C174" i="6"/>
  <c r="B174" i="6"/>
  <c r="A174" i="6"/>
  <c r="G173" i="6"/>
  <c r="E173" i="6"/>
  <c r="D173" i="6"/>
  <c r="C173" i="6"/>
  <c r="B173" i="6"/>
  <c r="A173" i="6"/>
  <c r="G172" i="6"/>
  <c r="E172" i="6"/>
  <c r="D172" i="6"/>
  <c r="H172" i="6" s="1"/>
  <c r="C172" i="6"/>
  <c r="B172" i="6"/>
  <c r="A172" i="6"/>
  <c r="F171" i="6"/>
  <c r="C171" i="6"/>
  <c r="B171" i="6"/>
  <c r="A171" i="6"/>
  <c r="F170" i="6"/>
  <c r="C170" i="6"/>
  <c r="B170" i="6"/>
  <c r="A170" i="6"/>
  <c r="G169" i="6"/>
  <c r="F169" i="6"/>
  <c r="D169" i="6"/>
  <c r="B169" i="6"/>
  <c r="C168" i="6"/>
  <c r="B168" i="6"/>
  <c r="I167" i="6"/>
  <c r="C167" i="6"/>
  <c r="B167" i="6"/>
  <c r="A167" i="6"/>
  <c r="G166" i="6"/>
  <c r="F166" i="6"/>
  <c r="E166" i="6"/>
  <c r="D166" i="6"/>
  <c r="H166" i="6" s="1"/>
  <c r="C166" i="6"/>
  <c r="B166" i="6"/>
  <c r="A166" i="6"/>
  <c r="G165" i="6"/>
  <c r="F165" i="6"/>
  <c r="E165" i="6"/>
  <c r="D165" i="6"/>
  <c r="H165" i="6" s="1"/>
  <c r="C165" i="6"/>
  <c r="B165" i="6"/>
  <c r="A165" i="6"/>
  <c r="G164" i="6"/>
  <c r="F164" i="6"/>
  <c r="E164" i="6"/>
  <c r="E163" i="6" s="1"/>
  <c r="E162" i="6" s="1"/>
  <c r="E155" i="6" s="1"/>
  <c r="D164" i="6"/>
  <c r="C164" i="6"/>
  <c r="B164" i="6"/>
  <c r="A164" i="6"/>
  <c r="G163" i="6"/>
  <c r="C163" i="6"/>
  <c r="B163" i="6"/>
  <c r="G162" i="6"/>
  <c r="C162" i="6"/>
  <c r="B162" i="6"/>
  <c r="A162" i="6"/>
  <c r="H161" i="6"/>
  <c r="C161" i="6"/>
  <c r="B161" i="6"/>
  <c r="A161" i="6"/>
  <c r="I160" i="6"/>
  <c r="H160" i="6"/>
  <c r="G160" i="6"/>
  <c r="F160" i="6"/>
  <c r="E160" i="6"/>
  <c r="D160" i="6"/>
  <c r="C160" i="6"/>
  <c r="B160" i="6"/>
  <c r="A160" i="6"/>
  <c r="H159" i="6"/>
  <c r="C159" i="6"/>
  <c r="B159" i="6"/>
  <c r="A159" i="6"/>
  <c r="H158" i="6"/>
  <c r="C158" i="6"/>
  <c r="B158" i="6"/>
  <c r="A158" i="6"/>
  <c r="H157" i="6"/>
  <c r="H156" i="6" s="1"/>
  <c r="G157" i="6"/>
  <c r="F157" i="6"/>
  <c r="E157" i="6"/>
  <c r="D157" i="6"/>
  <c r="D156" i="6" s="1"/>
  <c r="C157" i="6"/>
  <c r="B157" i="6"/>
  <c r="G156" i="6"/>
  <c r="F156" i="6"/>
  <c r="E156" i="6"/>
  <c r="C156" i="6"/>
  <c r="B156" i="6"/>
  <c r="A156" i="6"/>
  <c r="G155" i="6"/>
  <c r="C155" i="6"/>
  <c r="B155" i="6"/>
  <c r="A155" i="6"/>
  <c r="H154" i="6"/>
  <c r="C154" i="6"/>
  <c r="B154" i="6"/>
  <c r="A154" i="6"/>
  <c r="I153" i="6"/>
  <c r="H153" i="6"/>
  <c r="H152" i="6" s="1"/>
  <c r="G153" i="6"/>
  <c r="G152" i="6" s="1"/>
  <c r="F153" i="6"/>
  <c r="F152" i="6" s="1"/>
  <c r="E153" i="6"/>
  <c r="D153" i="6"/>
  <c r="D152" i="6" s="1"/>
  <c r="C153" i="6"/>
  <c r="B153" i="6"/>
  <c r="A153" i="6"/>
  <c r="I152" i="6"/>
  <c r="E152" i="6"/>
  <c r="C152" i="6"/>
  <c r="B152" i="6"/>
  <c r="A152" i="6"/>
  <c r="G151" i="6"/>
  <c r="F151" i="6"/>
  <c r="E151" i="6"/>
  <c r="E149" i="6" s="1"/>
  <c r="D151" i="6"/>
  <c r="C151" i="6"/>
  <c r="B151" i="6"/>
  <c r="A151" i="6"/>
  <c r="G150" i="6"/>
  <c r="F150" i="6"/>
  <c r="E150" i="6"/>
  <c r="D150" i="6"/>
  <c r="H150" i="6" s="1"/>
  <c r="C150" i="6"/>
  <c r="B150" i="6"/>
  <c r="A150" i="6"/>
  <c r="G149" i="6"/>
  <c r="F149" i="6"/>
  <c r="D149" i="6"/>
  <c r="C149" i="6"/>
  <c r="B149" i="6"/>
  <c r="A149" i="6"/>
  <c r="G148" i="6"/>
  <c r="F148" i="6"/>
  <c r="E148" i="6"/>
  <c r="D148" i="6"/>
  <c r="H148" i="6" s="1"/>
  <c r="C148" i="6"/>
  <c r="B148" i="6"/>
  <c r="A148" i="6"/>
  <c r="G147" i="6"/>
  <c r="F147" i="6"/>
  <c r="E147" i="6"/>
  <c r="D147" i="6"/>
  <c r="C147" i="6"/>
  <c r="B147" i="6"/>
  <c r="A147" i="6"/>
  <c r="C146" i="6"/>
  <c r="B146" i="6"/>
  <c r="A146" i="6"/>
  <c r="C145" i="6"/>
  <c r="B145" i="6"/>
  <c r="A145" i="6"/>
  <c r="G144" i="6"/>
  <c r="F144" i="6"/>
  <c r="E144" i="6"/>
  <c r="D144" i="6"/>
  <c r="H144" i="6" s="1"/>
  <c r="C144" i="6"/>
  <c r="B144" i="6"/>
  <c r="A144" i="6"/>
  <c r="H143" i="6"/>
  <c r="C143" i="6"/>
  <c r="B143" i="6"/>
  <c r="H142" i="6"/>
  <c r="C142" i="6"/>
  <c r="B142" i="6"/>
  <c r="H141" i="6"/>
  <c r="C141" i="6"/>
  <c r="B141" i="6"/>
  <c r="A141" i="6"/>
  <c r="G140" i="6"/>
  <c r="F140" i="6"/>
  <c r="E140" i="6"/>
  <c r="D140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G136" i="6"/>
  <c r="F136" i="6"/>
  <c r="F135" i="6" s="1"/>
  <c r="F134" i="6" s="1"/>
  <c r="E136" i="6"/>
  <c r="D136" i="6"/>
  <c r="H136" i="6" s="1"/>
  <c r="C136" i="6"/>
  <c r="B136" i="6"/>
  <c r="A136" i="6"/>
  <c r="I135" i="6"/>
  <c r="I134" i="6" s="1"/>
  <c r="G135" i="6"/>
  <c r="G134" i="6" s="1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G130" i="6"/>
  <c r="F130" i="6"/>
  <c r="E130" i="6"/>
  <c r="E121" i="6" s="1"/>
  <c r="E120" i="6" s="1"/>
  <c r="D130" i="6"/>
  <c r="C130" i="6"/>
  <c r="B130" i="6"/>
  <c r="A130" i="6"/>
  <c r="C129" i="6"/>
  <c r="B129" i="6"/>
  <c r="A129" i="6"/>
  <c r="C128" i="6"/>
  <c r="B128" i="6"/>
  <c r="A128" i="6"/>
  <c r="G127" i="6"/>
  <c r="F127" i="6"/>
  <c r="E127" i="6"/>
  <c r="D127" i="6"/>
  <c r="H127" i="6" s="1"/>
  <c r="C127" i="6"/>
  <c r="B127" i="6"/>
  <c r="A127" i="6"/>
  <c r="G126" i="6"/>
  <c r="F126" i="6"/>
  <c r="E126" i="6"/>
  <c r="D126" i="6"/>
  <c r="C126" i="6"/>
  <c r="B126" i="6"/>
  <c r="A126" i="6"/>
  <c r="G125" i="6"/>
  <c r="F125" i="6"/>
  <c r="F121" i="6" s="1"/>
  <c r="F120" i="6" s="1"/>
  <c r="E125" i="6"/>
  <c r="D125" i="6"/>
  <c r="H125" i="6" s="1"/>
  <c r="C125" i="6"/>
  <c r="B125" i="6"/>
  <c r="A125" i="6"/>
  <c r="C124" i="6"/>
  <c r="B124" i="6"/>
  <c r="A124" i="6"/>
  <c r="C123" i="6"/>
  <c r="B123" i="6"/>
  <c r="A123" i="6"/>
  <c r="G122" i="6"/>
  <c r="F122" i="6"/>
  <c r="D122" i="6"/>
  <c r="C122" i="6"/>
  <c r="B122" i="6"/>
  <c r="A122" i="6"/>
  <c r="I121" i="6"/>
  <c r="I120" i="6" s="1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H116" i="6"/>
  <c r="C116" i="6"/>
  <c r="B116" i="6"/>
  <c r="A116" i="6"/>
  <c r="B115" i="6"/>
  <c r="A115" i="6"/>
  <c r="G114" i="6"/>
  <c r="G113" i="6" s="1"/>
  <c r="G112" i="6" s="1"/>
  <c r="F114" i="6"/>
  <c r="E114" i="6"/>
  <c r="E113" i="6" s="1"/>
  <c r="E112" i="6" s="1"/>
  <c r="D114" i="6"/>
  <c r="C114" i="6"/>
  <c r="B114" i="6"/>
  <c r="A114" i="6"/>
  <c r="I113" i="6"/>
  <c r="I112" i="6" s="1"/>
  <c r="F113" i="6"/>
  <c r="F112" i="6" s="1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G108" i="6"/>
  <c r="G107" i="6" s="1"/>
  <c r="G106" i="6" s="1"/>
  <c r="F108" i="6"/>
  <c r="F107" i="6" s="1"/>
  <c r="E108" i="6"/>
  <c r="D108" i="6"/>
  <c r="D107" i="6" s="1"/>
  <c r="D106" i="6" s="1"/>
  <c r="C108" i="6"/>
  <c r="B108" i="6"/>
  <c r="A108" i="6"/>
  <c r="I107" i="6"/>
  <c r="I106" i="6" s="1"/>
  <c r="E107" i="6"/>
  <c r="E106" i="6" s="1"/>
  <c r="C107" i="6"/>
  <c r="B107" i="6"/>
  <c r="A107" i="6"/>
  <c r="F106" i="6"/>
  <c r="C106" i="6"/>
  <c r="B106" i="6"/>
  <c r="A106" i="6"/>
  <c r="I100" i="6"/>
  <c r="H100" i="6"/>
  <c r="G100" i="6"/>
  <c r="F100" i="6"/>
  <c r="E100" i="6"/>
  <c r="D100" i="6"/>
  <c r="B100" i="6"/>
  <c r="A100" i="6"/>
  <c r="I99" i="6"/>
  <c r="H99" i="6"/>
  <c r="G99" i="6"/>
  <c r="F99" i="6"/>
  <c r="E99" i="6"/>
  <c r="D99" i="6"/>
  <c r="C99" i="6"/>
  <c r="B99" i="6"/>
  <c r="A99" i="6"/>
  <c r="G98" i="6"/>
  <c r="G95" i="6" s="1"/>
  <c r="G94" i="6" s="1"/>
  <c r="E98" i="6"/>
  <c r="D98" i="6"/>
  <c r="H98" i="6" s="1"/>
  <c r="C98" i="6"/>
  <c r="B98" i="6"/>
  <c r="A98" i="6"/>
  <c r="G97" i="6"/>
  <c r="E97" i="6"/>
  <c r="E95" i="6" s="1"/>
  <c r="E94" i="6" s="1"/>
  <c r="D97" i="6"/>
  <c r="C97" i="6"/>
  <c r="B97" i="6"/>
  <c r="A97" i="6"/>
  <c r="G96" i="6"/>
  <c r="E96" i="6"/>
  <c r="D96" i="6"/>
  <c r="C96" i="6"/>
  <c r="B96" i="6"/>
  <c r="A96" i="6"/>
  <c r="I95" i="6"/>
  <c r="F95" i="6"/>
  <c r="B95" i="6"/>
  <c r="A95" i="6"/>
  <c r="I94" i="6"/>
  <c r="F94" i="6"/>
  <c r="C94" i="6"/>
  <c r="B94" i="6"/>
  <c r="A94" i="6"/>
  <c r="G93" i="6"/>
  <c r="F93" i="6"/>
  <c r="E93" i="6"/>
  <c r="H93" i="6" s="1"/>
  <c r="H92" i="6" s="1"/>
  <c r="H91" i="6" s="1"/>
  <c r="C93" i="6"/>
  <c r="B93" i="6"/>
  <c r="A93" i="6"/>
  <c r="I92" i="6"/>
  <c r="I91" i="6" s="1"/>
  <c r="G92" i="6"/>
  <c r="F92" i="6"/>
  <c r="D92" i="6"/>
  <c r="B92" i="6"/>
  <c r="A92" i="6"/>
  <c r="G91" i="6"/>
  <c r="F91" i="6"/>
  <c r="D91" i="6"/>
  <c r="B91" i="6"/>
  <c r="A91" i="6"/>
  <c r="G90" i="6"/>
  <c r="F90" i="6"/>
  <c r="E90" i="6"/>
  <c r="D90" i="6"/>
  <c r="D84" i="6" s="1"/>
  <c r="D83" i="6" s="1"/>
  <c r="A90" i="6"/>
  <c r="G89" i="6"/>
  <c r="F89" i="6"/>
  <c r="F84" i="6" s="1"/>
  <c r="F83" i="6" s="1"/>
  <c r="E89" i="6"/>
  <c r="D89" i="6"/>
  <c r="H89" i="6" s="1"/>
  <c r="C89" i="6"/>
  <c r="B89" i="6"/>
  <c r="A89" i="6"/>
  <c r="G88" i="6"/>
  <c r="E88" i="6"/>
  <c r="H88" i="6" s="1"/>
  <c r="D88" i="6"/>
  <c r="C88" i="6"/>
  <c r="B88" i="6"/>
  <c r="A88" i="6"/>
  <c r="G87" i="6"/>
  <c r="E87" i="6"/>
  <c r="D87" i="6"/>
  <c r="H87" i="6" s="1"/>
  <c r="C87" i="6"/>
  <c r="B87" i="6"/>
  <c r="A87" i="6"/>
  <c r="H86" i="6"/>
  <c r="G86" i="6"/>
  <c r="E86" i="6"/>
  <c r="D86" i="6"/>
  <c r="C86" i="6"/>
  <c r="B86" i="6"/>
  <c r="A86" i="6"/>
  <c r="G85" i="6"/>
  <c r="G84" i="6" s="1"/>
  <c r="G83" i="6" s="1"/>
  <c r="F85" i="6"/>
  <c r="E85" i="6"/>
  <c r="E84" i="6" s="1"/>
  <c r="E83" i="6" s="1"/>
  <c r="D85" i="6"/>
  <c r="C85" i="6"/>
  <c r="B85" i="6"/>
  <c r="A85" i="6"/>
  <c r="I84" i="6"/>
  <c r="C84" i="6"/>
  <c r="B84" i="6"/>
  <c r="I83" i="6"/>
  <c r="C83" i="6"/>
  <c r="B83" i="6"/>
  <c r="A83" i="6"/>
  <c r="H82" i="6"/>
  <c r="G82" i="6"/>
  <c r="E82" i="6"/>
  <c r="D82" i="6"/>
  <c r="C82" i="6"/>
  <c r="B82" i="6"/>
  <c r="A82" i="6"/>
  <c r="G81" i="6"/>
  <c r="E81" i="6"/>
  <c r="D81" i="6"/>
  <c r="C81" i="6"/>
  <c r="B81" i="6"/>
  <c r="A81" i="6"/>
  <c r="I80" i="6"/>
  <c r="I79" i="6" s="1"/>
  <c r="G80" i="6"/>
  <c r="G79" i="6" s="1"/>
  <c r="F80" i="6"/>
  <c r="E80" i="6"/>
  <c r="E79" i="6" s="1"/>
  <c r="C80" i="6"/>
  <c r="B80" i="6"/>
  <c r="A80" i="6"/>
  <c r="F79" i="6"/>
  <c r="C79" i="6"/>
  <c r="B79" i="6"/>
  <c r="A79" i="6"/>
  <c r="H78" i="6"/>
  <c r="C78" i="6"/>
  <c r="B78" i="6"/>
  <c r="A78" i="6"/>
  <c r="H77" i="6"/>
  <c r="C77" i="6"/>
  <c r="B77" i="6"/>
  <c r="A77" i="6"/>
  <c r="G76" i="6"/>
  <c r="F76" i="6"/>
  <c r="F75" i="6" s="1"/>
  <c r="F74" i="6" s="1"/>
  <c r="E76" i="6"/>
  <c r="D76" i="6"/>
  <c r="D75" i="6" s="1"/>
  <c r="D74" i="6" s="1"/>
  <c r="C76" i="6"/>
  <c r="B76" i="6"/>
  <c r="A76" i="6"/>
  <c r="I75" i="6"/>
  <c r="I74" i="6" s="1"/>
  <c r="G75" i="6"/>
  <c r="E75" i="6"/>
  <c r="E74" i="6" s="1"/>
  <c r="B75" i="6"/>
  <c r="A75" i="6"/>
  <c r="G74" i="6"/>
  <c r="C74" i="6"/>
  <c r="B74" i="6"/>
  <c r="A74" i="6"/>
  <c r="C73" i="6"/>
  <c r="B73" i="6"/>
  <c r="A73" i="6"/>
  <c r="H71" i="6"/>
  <c r="C71" i="6"/>
  <c r="B71" i="6"/>
  <c r="A71" i="6"/>
  <c r="G70" i="6"/>
  <c r="F70" i="6"/>
  <c r="E70" i="6"/>
  <c r="D70" i="6"/>
  <c r="H70" i="6" s="1"/>
  <c r="H69" i="6" s="1"/>
  <c r="C70" i="6"/>
  <c r="B70" i="6"/>
  <c r="A70" i="6"/>
  <c r="G69" i="6"/>
  <c r="F69" i="6"/>
  <c r="E69" i="6"/>
  <c r="D69" i="6"/>
  <c r="C69" i="6"/>
  <c r="B69" i="6"/>
  <c r="A69" i="6"/>
  <c r="G68" i="6"/>
  <c r="G67" i="6" s="1"/>
  <c r="E68" i="6"/>
  <c r="D68" i="6"/>
  <c r="H68" i="6" s="1"/>
  <c r="C68" i="6"/>
  <c r="B68" i="6"/>
  <c r="A68" i="6"/>
  <c r="F67" i="6"/>
  <c r="F66" i="6" s="1"/>
  <c r="E67" i="6"/>
  <c r="D67" i="6"/>
  <c r="D66" i="6" s="1"/>
  <c r="C67" i="6"/>
  <c r="B67" i="6"/>
  <c r="G66" i="6"/>
  <c r="E66" i="6"/>
  <c r="C66" i="6"/>
  <c r="B66" i="6"/>
  <c r="A66" i="6"/>
  <c r="G65" i="6"/>
  <c r="G64" i="6" s="1"/>
  <c r="G63" i="6" s="1"/>
  <c r="F65" i="6"/>
  <c r="E65" i="6"/>
  <c r="E64" i="6" s="1"/>
  <c r="H64" i="6" s="1"/>
  <c r="H63" i="6" s="1"/>
  <c r="D65" i="6"/>
  <c r="C65" i="6"/>
  <c r="B65" i="6"/>
  <c r="F64" i="6"/>
  <c r="F63" i="6" s="1"/>
  <c r="D64" i="6"/>
  <c r="D63" i="6" s="1"/>
  <c r="C64" i="6"/>
  <c r="B64" i="6"/>
  <c r="C63" i="6"/>
  <c r="B63" i="6"/>
  <c r="A63" i="6"/>
  <c r="H62" i="6"/>
  <c r="G62" i="6"/>
  <c r="E62" i="6"/>
  <c r="D62" i="6"/>
  <c r="C62" i="6"/>
  <c r="B62" i="6"/>
  <c r="A62" i="6"/>
  <c r="G61" i="6"/>
  <c r="H61" i="6" s="1"/>
  <c r="H60" i="6" s="1"/>
  <c r="H59" i="6" s="1"/>
  <c r="E61" i="6"/>
  <c r="E60" i="6" s="1"/>
  <c r="E59" i="6" s="1"/>
  <c r="D61" i="6"/>
  <c r="C61" i="6"/>
  <c r="B61" i="6"/>
  <c r="A61" i="6"/>
  <c r="I60" i="6"/>
  <c r="G60" i="6"/>
  <c r="G59" i="6" s="1"/>
  <c r="G58" i="6" s="1"/>
  <c r="F60" i="6"/>
  <c r="D60" i="6"/>
  <c r="D59" i="6" s="1"/>
  <c r="D58" i="6" s="1"/>
  <c r="C60" i="6"/>
  <c r="B60" i="6"/>
  <c r="I59" i="6"/>
  <c r="F59" i="6"/>
  <c r="C59" i="6"/>
  <c r="B59" i="6"/>
  <c r="A59" i="6"/>
  <c r="I58" i="6"/>
  <c r="C58" i="6"/>
  <c r="B58" i="6"/>
  <c r="A58" i="6"/>
  <c r="G57" i="6"/>
  <c r="F57" i="6"/>
  <c r="E57" i="6"/>
  <c r="D57" i="6"/>
  <c r="H57" i="6" s="1"/>
  <c r="H56" i="6" s="1"/>
  <c r="H55" i="6" s="1"/>
  <c r="C57" i="6"/>
  <c r="B57" i="6"/>
  <c r="A57" i="6"/>
  <c r="G56" i="6"/>
  <c r="G55" i="6" s="1"/>
  <c r="F56" i="6"/>
  <c r="E56" i="6"/>
  <c r="E55" i="6" s="1"/>
  <c r="D56" i="6"/>
  <c r="C56" i="6"/>
  <c r="B56" i="6"/>
  <c r="F55" i="6"/>
  <c r="D55" i="6"/>
  <c r="C55" i="6"/>
  <c r="B55" i="6"/>
  <c r="A55" i="6"/>
  <c r="H53" i="6"/>
  <c r="G53" i="6"/>
  <c r="F53" i="6"/>
  <c r="E53" i="6"/>
  <c r="D53" i="6"/>
  <c r="C53" i="6"/>
  <c r="B53" i="6"/>
  <c r="A53" i="6"/>
  <c r="G51" i="6"/>
  <c r="G46" i="6" s="1"/>
  <c r="G45" i="6" s="1"/>
  <c r="F51" i="6"/>
  <c r="F46" i="6" s="1"/>
  <c r="E51" i="6"/>
  <c r="D51" i="6"/>
  <c r="H51" i="6" s="1"/>
  <c r="G50" i="6"/>
  <c r="F50" i="6"/>
  <c r="E50" i="6"/>
  <c r="D50" i="6"/>
  <c r="H50" i="6" s="1"/>
  <c r="A50" i="6"/>
  <c r="H49" i="6"/>
  <c r="A49" i="6"/>
  <c r="G48" i="6"/>
  <c r="F48" i="6"/>
  <c r="E48" i="6"/>
  <c r="D48" i="6"/>
  <c r="H48" i="6" s="1"/>
  <c r="C48" i="6"/>
  <c r="B48" i="6"/>
  <c r="A48" i="6"/>
  <c r="G47" i="6"/>
  <c r="F47" i="6"/>
  <c r="E47" i="6"/>
  <c r="D47" i="6"/>
  <c r="D46" i="6" s="1"/>
  <c r="D45" i="6" s="1"/>
  <c r="C47" i="6"/>
  <c r="B47" i="6"/>
  <c r="A47" i="6"/>
  <c r="E46" i="6"/>
  <c r="E45" i="6" s="1"/>
  <c r="C46" i="6"/>
  <c r="B46" i="6"/>
  <c r="F45" i="6"/>
  <c r="C45" i="6"/>
  <c r="B45" i="6"/>
  <c r="A45" i="6"/>
  <c r="G44" i="6"/>
  <c r="F44" i="6"/>
  <c r="E44" i="6"/>
  <c r="D44" i="6"/>
  <c r="H44" i="6" s="1"/>
  <c r="C44" i="6"/>
  <c r="B44" i="6"/>
  <c r="A44" i="6"/>
  <c r="G43" i="6"/>
  <c r="F43" i="6"/>
  <c r="E43" i="6"/>
  <c r="D43" i="6"/>
  <c r="H43" i="6" s="1"/>
  <c r="C43" i="6"/>
  <c r="B43" i="6"/>
  <c r="A43" i="6"/>
  <c r="G42" i="6"/>
  <c r="F42" i="6"/>
  <c r="E42" i="6"/>
  <c r="D42" i="6"/>
  <c r="C42" i="6"/>
  <c r="B42" i="6"/>
  <c r="G41" i="6"/>
  <c r="D41" i="6"/>
  <c r="C41" i="6"/>
  <c r="B41" i="6"/>
  <c r="A41" i="6"/>
  <c r="G40" i="6"/>
  <c r="G38" i="6" s="1"/>
  <c r="G37" i="6" s="1"/>
  <c r="F40" i="6"/>
  <c r="E40" i="6"/>
  <c r="D40" i="6"/>
  <c r="H40" i="6" s="1"/>
  <c r="H39" i="6"/>
  <c r="H38" i="6" s="1"/>
  <c r="H37" i="6" s="1"/>
  <c r="C39" i="6"/>
  <c r="B39" i="6"/>
  <c r="A39" i="6"/>
  <c r="F38" i="6"/>
  <c r="F37" i="6" s="1"/>
  <c r="E38" i="6"/>
  <c r="D38" i="6"/>
  <c r="C38" i="6"/>
  <c r="B38" i="6"/>
  <c r="E37" i="6"/>
  <c r="D37" i="6"/>
  <c r="C37" i="6"/>
  <c r="B37" i="6"/>
  <c r="A37" i="6"/>
  <c r="H36" i="6"/>
  <c r="C36" i="6"/>
  <c r="B36" i="6"/>
  <c r="A36" i="6"/>
  <c r="H35" i="6"/>
  <c r="C35" i="6"/>
  <c r="B35" i="6"/>
  <c r="A35" i="6"/>
  <c r="H34" i="6"/>
  <c r="C34" i="6"/>
  <c r="B34" i="6"/>
  <c r="A34" i="6"/>
  <c r="H33" i="6"/>
  <c r="G33" i="6"/>
  <c r="G32" i="6" s="1"/>
  <c r="F33" i="6"/>
  <c r="E33" i="6"/>
  <c r="E32" i="6" s="1"/>
  <c r="D33" i="6"/>
  <c r="D32" i="6" s="1"/>
  <c r="C33" i="6"/>
  <c r="B33" i="6"/>
  <c r="H32" i="6"/>
  <c r="F32" i="6"/>
  <c r="C32" i="6"/>
  <c r="B32" i="6"/>
  <c r="A32" i="6"/>
  <c r="G31" i="6"/>
  <c r="F31" i="6"/>
  <c r="E31" i="6"/>
  <c r="D31" i="6"/>
  <c r="H31" i="6" s="1"/>
  <c r="C31" i="6"/>
  <c r="B31" i="6"/>
  <c r="A31" i="6"/>
  <c r="G30" i="6"/>
  <c r="F30" i="6"/>
  <c r="E30" i="6"/>
  <c r="D30" i="6"/>
  <c r="H30" i="6" s="1"/>
  <c r="H29" i="6" s="1"/>
  <c r="H28" i="6" s="1"/>
  <c r="C30" i="6"/>
  <c r="B30" i="6"/>
  <c r="A30" i="6"/>
  <c r="G29" i="6"/>
  <c r="G28" i="6" s="1"/>
  <c r="F29" i="6"/>
  <c r="F28" i="6" s="1"/>
  <c r="F24" i="6" s="1"/>
  <c r="E29" i="6"/>
  <c r="D29" i="6"/>
  <c r="D28" i="6" s="1"/>
  <c r="C29" i="6"/>
  <c r="B29" i="6"/>
  <c r="E28" i="6"/>
  <c r="C28" i="6"/>
  <c r="B28" i="6"/>
  <c r="A28" i="6"/>
  <c r="G27" i="6"/>
  <c r="E27" i="6"/>
  <c r="D27" i="6"/>
  <c r="D26" i="6" s="1"/>
  <c r="D25" i="6" s="1"/>
  <c r="D24" i="6" s="1"/>
  <c r="C27" i="6"/>
  <c r="B27" i="6"/>
  <c r="A27" i="6"/>
  <c r="I26" i="6"/>
  <c r="G26" i="6"/>
  <c r="G25" i="6" s="1"/>
  <c r="F26" i="6"/>
  <c r="E26" i="6"/>
  <c r="E25" i="6" s="1"/>
  <c r="E24" i="6" s="1"/>
  <c r="C26" i="6"/>
  <c r="B26" i="6"/>
  <c r="F25" i="6"/>
  <c r="C25" i="6"/>
  <c r="B25" i="6"/>
  <c r="A25" i="6"/>
  <c r="C24" i="6"/>
  <c r="B24" i="6"/>
  <c r="A24" i="6"/>
  <c r="I23" i="6"/>
  <c r="I486" i="6" s="1"/>
  <c r="C23" i="6"/>
  <c r="B23" i="6"/>
  <c r="A23" i="6"/>
  <c r="C22" i="6"/>
  <c r="B22" i="6"/>
  <c r="A22" i="6"/>
  <c r="C21" i="6"/>
  <c r="B21" i="6"/>
  <c r="A21" i="6"/>
  <c r="G20" i="6"/>
  <c r="G15" i="6" s="1"/>
  <c r="G8" i="6" s="1"/>
  <c r="G7" i="6" s="1"/>
  <c r="G6" i="6" s="1"/>
  <c r="F20" i="6"/>
  <c r="E20" i="6"/>
  <c r="E15" i="6" s="1"/>
  <c r="E8" i="6" s="1"/>
  <c r="E7" i="6" s="1"/>
  <c r="E6" i="6" s="1"/>
  <c r="D20" i="6"/>
  <c r="H20" i="6" s="1"/>
  <c r="C20" i="6"/>
  <c r="B20" i="6"/>
  <c r="A20" i="6"/>
  <c r="C19" i="6"/>
  <c r="B19" i="6"/>
  <c r="A19" i="6"/>
  <c r="C18" i="6"/>
  <c r="B18" i="6"/>
  <c r="A18" i="6"/>
  <c r="C17" i="6"/>
  <c r="B17" i="6"/>
  <c r="A17" i="6"/>
  <c r="G16" i="6"/>
  <c r="F16" i="6"/>
  <c r="E16" i="6"/>
  <c r="D16" i="6"/>
  <c r="H16" i="6" s="1"/>
  <c r="H15" i="6" s="1"/>
  <c r="C16" i="6"/>
  <c r="B16" i="6"/>
  <c r="A16" i="6"/>
  <c r="F15" i="6"/>
  <c r="D15" i="6"/>
  <c r="C15" i="6"/>
  <c r="B15" i="6"/>
  <c r="A15" i="6"/>
  <c r="G14" i="6"/>
  <c r="F14" i="6"/>
  <c r="E14" i="6"/>
  <c r="D14" i="6"/>
  <c r="H14" i="6" s="1"/>
  <c r="C14" i="6"/>
  <c r="B14" i="6"/>
  <c r="A14" i="6"/>
  <c r="G13" i="6"/>
  <c r="F13" i="6"/>
  <c r="F9" i="6" s="1"/>
  <c r="F8" i="6" s="1"/>
  <c r="F7" i="6" s="1"/>
  <c r="F6" i="6" s="1"/>
  <c r="E13" i="6"/>
  <c r="D13" i="6"/>
  <c r="H13" i="6" s="1"/>
  <c r="C13" i="6"/>
  <c r="B13" i="6"/>
  <c r="A13" i="6"/>
  <c r="C12" i="6"/>
  <c r="B12" i="6"/>
  <c r="A12" i="6"/>
  <c r="C11" i="6"/>
  <c r="B11" i="6"/>
  <c r="A11" i="6"/>
  <c r="G10" i="6"/>
  <c r="F10" i="6"/>
  <c r="E10" i="6"/>
  <c r="D10" i="6"/>
  <c r="H10" i="6" s="1"/>
  <c r="H9" i="6" s="1"/>
  <c r="H8" i="6" s="1"/>
  <c r="H7" i="6" s="1"/>
  <c r="H6" i="6" s="1"/>
  <c r="C10" i="6"/>
  <c r="B10" i="6"/>
  <c r="A10" i="6"/>
  <c r="G9" i="6"/>
  <c r="E9" i="6"/>
  <c r="D9" i="6"/>
  <c r="D8" i="6" s="1"/>
  <c r="D7" i="6" s="1"/>
  <c r="D6" i="6" s="1"/>
  <c r="C9" i="6"/>
  <c r="B9" i="6"/>
  <c r="C8" i="6"/>
  <c r="B8" i="6"/>
  <c r="A8" i="6"/>
  <c r="C7" i="6"/>
  <c r="B7" i="6"/>
  <c r="A7" i="6"/>
  <c r="C6" i="6"/>
  <c r="B6" i="6"/>
  <c r="A6" i="6"/>
  <c r="B4" i="6"/>
  <c r="AG104" i="1"/>
  <c r="S104" i="1"/>
  <c r="O104" i="1"/>
  <c r="L104" i="1"/>
  <c r="E104" i="1"/>
  <c r="P103" i="1"/>
  <c r="N103" i="1"/>
  <c r="L103" i="1"/>
  <c r="K103" i="1"/>
  <c r="M103" i="1" s="1"/>
  <c r="Q103" i="1" s="1"/>
  <c r="I103" i="1"/>
  <c r="AD103" i="1" s="1"/>
  <c r="H103" i="1"/>
  <c r="AC103" i="1" s="1"/>
  <c r="G103" i="1"/>
  <c r="AB103" i="1" s="1"/>
  <c r="F103" i="1"/>
  <c r="E103" i="1"/>
  <c r="Z103" i="1" s="1"/>
  <c r="D103" i="1"/>
  <c r="B103" i="1"/>
  <c r="A103" i="1"/>
  <c r="AD102" i="1"/>
  <c r="Z102" i="1"/>
  <c r="P102" i="1"/>
  <c r="N102" i="1"/>
  <c r="AB102" i="1" s="1"/>
  <c r="L102" i="1"/>
  <c r="M102" i="1" s="1"/>
  <c r="K102" i="1"/>
  <c r="I102" i="1"/>
  <c r="H102" i="1"/>
  <c r="AC102" i="1" s="1"/>
  <c r="G102" i="1"/>
  <c r="F102" i="1"/>
  <c r="J102" i="1" s="1"/>
  <c r="E102" i="1"/>
  <c r="D102" i="1"/>
  <c r="Y102" i="1" s="1"/>
  <c r="B102" i="1"/>
  <c r="A102" i="1"/>
  <c r="AC101" i="1"/>
  <c r="Y101" i="1"/>
  <c r="P101" i="1"/>
  <c r="N101" i="1"/>
  <c r="M101" i="1"/>
  <c r="Q101" i="1" s="1"/>
  <c r="L101" i="1"/>
  <c r="K101" i="1"/>
  <c r="I101" i="1"/>
  <c r="AD101" i="1" s="1"/>
  <c r="H101" i="1"/>
  <c r="G101" i="1"/>
  <c r="AB101" i="1" s="1"/>
  <c r="F101" i="1"/>
  <c r="J101" i="1" s="1"/>
  <c r="E101" i="1"/>
  <c r="Z101" i="1" s="1"/>
  <c r="D101" i="1"/>
  <c r="B101" i="1"/>
  <c r="A101" i="1"/>
  <c r="AD100" i="1"/>
  <c r="AB100" i="1"/>
  <c r="P100" i="1"/>
  <c r="N100" i="1"/>
  <c r="L100" i="1"/>
  <c r="Z100" i="1" s="1"/>
  <c r="K100" i="1"/>
  <c r="I100" i="1"/>
  <c r="H100" i="1"/>
  <c r="AC100" i="1" s="1"/>
  <c r="G100" i="1"/>
  <c r="F100" i="1"/>
  <c r="E100" i="1"/>
  <c r="D100" i="1"/>
  <c r="Y100" i="1" s="1"/>
  <c r="AA100" i="1" s="1"/>
  <c r="B100" i="1"/>
  <c r="A100" i="1"/>
  <c r="AC99" i="1"/>
  <c r="P99" i="1"/>
  <c r="N99" i="1"/>
  <c r="L99" i="1"/>
  <c r="K99" i="1"/>
  <c r="I99" i="1"/>
  <c r="AD99" i="1" s="1"/>
  <c r="H99" i="1"/>
  <c r="G99" i="1"/>
  <c r="AB99" i="1" s="1"/>
  <c r="F99" i="1"/>
  <c r="E99" i="1"/>
  <c r="Z99" i="1" s="1"/>
  <c r="D99" i="1"/>
  <c r="B99" i="1"/>
  <c r="A99" i="1"/>
  <c r="AD98" i="1"/>
  <c r="Z98" i="1"/>
  <c r="P98" i="1"/>
  <c r="N98" i="1"/>
  <c r="AB98" i="1" s="1"/>
  <c r="L98" i="1"/>
  <c r="M98" i="1" s="1"/>
  <c r="Q98" i="1" s="1"/>
  <c r="K98" i="1"/>
  <c r="I98" i="1"/>
  <c r="H98" i="1"/>
  <c r="AC98" i="1" s="1"/>
  <c r="G98" i="1"/>
  <c r="F98" i="1"/>
  <c r="J98" i="1" s="1"/>
  <c r="E98" i="1"/>
  <c r="D98" i="1"/>
  <c r="Y98" i="1" s="1"/>
  <c r="AA98" i="1" s="1"/>
  <c r="B98" i="1"/>
  <c r="A98" i="1"/>
  <c r="AC97" i="1"/>
  <c r="Y97" i="1"/>
  <c r="I97" i="1"/>
  <c r="AD97" i="1" s="1"/>
  <c r="H97" i="1"/>
  <c r="G97" i="1"/>
  <c r="AB97" i="1" s="1"/>
  <c r="F97" i="1"/>
  <c r="J97" i="1" s="1"/>
  <c r="E97" i="1"/>
  <c r="Z97" i="1" s="1"/>
  <c r="D97" i="1"/>
  <c r="B97" i="1"/>
  <c r="A97" i="1"/>
  <c r="AD96" i="1"/>
  <c r="Z96" i="1"/>
  <c r="P96" i="1"/>
  <c r="N96" i="1"/>
  <c r="AB96" i="1" s="1"/>
  <c r="L96" i="1"/>
  <c r="M96" i="1" s="1"/>
  <c r="K96" i="1"/>
  <c r="I96" i="1"/>
  <c r="H96" i="1"/>
  <c r="AC96" i="1" s="1"/>
  <c r="G96" i="1"/>
  <c r="F96" i="1"/>
  <c r="J96" i="1" s="1"/>
  <c r="E96" i="1"/>
  <c r="D96" i="1"/>
  <c r="Y96" i="1" s="1"/>
  <c r="AA96" i="1" s="1"/>
  <c r="B96" i="1"/>
  <c r="A96" i="1"/>
  <c r="AC95" i="1"/>
  <c r="Y95" i="1"/>
  <c r="P95" i="1"/>
  <c r="N95" i="1"/>
  <c r="M95" i="1"/>
  <c r="Q95" i="1" s="1"/>
  <c r="L95" i="1"/>
  <c r="K95" i="1"/>
  <c r="I95" i="1"/>
  <c r="AD95" i="1" s="1"/>
  <c r="H95" i="1"/>
  <c r="G95" i="1"/>
  <c r="AB95" i="1" s="1"/>
  <c r="F95" i="1"/>
  <c r="E95" i="1"/>
  <c r="Z95" i="1" s="1"/>
  <c r="D95" i="1"/>
  <c r="B95" i="1"/>
  <c r="A95" i="1"/>
  <c r="AD94" i="1"/>
  <c r="AB94" i="1"/>
  <c r="Z94" i="1"/>
  <c r="I94" i="1"/>
  <c r="H94" i="1"/>
  <c r="AC94" i="1" s="1"/>
  <c r="G94" i="1"/>
  <c r="F94" i="1"/>
  <c r="J94" i="1" s="1"/>
  <c r="E94" i="1"/>
  <c r="D94" i="1"/>
  <c r="Y94" i="1" s="1"/>
  <c r="AA94" i="1" s="1"/>
  <c r="B94" i="1"/>
  <c r="A94" i="1"/>
  <c r="AC93" i="1"/>
  <c r="Y93" i="1"/>
  <c r="I93" i="1"/>
  <c r="AD93" i="1" s="1"/>
  <c r="H93" i="1"/>
  <c r="G93" i="1"/>
  <c r="AB93" i="1" s="1"/>
  <c r="F93" i="1"/>
  <c r="E93" i="1"/>
  <c r="Z93" i="1" s="1"/>
  <c r="D93" i="1"/>
  <c r="C93" i="1"/>
  <c r="B93" i="1"/>
  <c r="A93" i="1"/>
  <c r="AD92" i="1"/>
  <c r="Z92" i="1"/>
  <c r="P92" i="1"/>
  <c r="N92" i="1"/>
  <c r="L92" i="1"/>
  <c r="M92" i="1" s="1"/>
  <c r="K92" i="1"/>
  <c r="I92" i="1"/>
  <c r="H92" i="1"/>
  <c r="AC92" i="1" s="1"/>
  <c r="G92" i="1"/>
  <c r="F92" i="1"/>
  <c r="E92" i="1"/>
  <c r="D92" i="1"/>
  <c r="Y92" i="1" s="1"/>
  <c r="B92" i="1"/>
  <c r="A92" i="1"/>
  <c r="AC91" i="1"/>
  <c r="Y91" i="1"/>
  <c r="P91" i="1"/>
  <c r="N91" i="1"/>
  <c r="M91" i="1"/>
  <c r="L91" i="1"/>
  <c r="K91" i="1"/>
  <c r="K89" i="1" s="1"/>
  <c r="I91" i="1"/>
  <c r="H91" i="1"/>
  <c r="G91" i="1"/>
  <c r="AB91" i="1" s="1"/>
  <c r="F91" i="1"/>
  <c r="J91" i="1" s="1"/>
  <c r="E91" i="1"/>
  <c r="D91" i="1"/>
  <c r="C91" i="1"/>
  <c r="C101" i="1" s="1"/>
  <c r="B91" i="1"/>
  <c r="A91" i="1"/>
  <c r="X89" i="1"/>
  <c r="W89" i="1"/>
  <c r="W64" i="1" s="1"/>
  <c r="W63" i="1" s="1"/>
  <c r="V89" i="1"/>
  <c r="U89" i="1"/>
  <c r="T89" i="1"/>
  <c r="S89" i="1"/>
  <c r="S64" i="1" s="1"/>
  <c r="S63" i="1" s="1"/>
  <c r="S50" i="1" s="1"/>
  <c r="S49" i="1" s="1"/>
  <c r="S48" i="1" s="1"/>
  <c r="S10" i="1" s="1"/>
  <c r="R89" i="1"/>
  <c r="P89" i="1"/>
  <c r="O89" i="1"/>
  <c r="L89" i="1"/>
  <c r="H89" i="1"/>
  <c r="D89" i="1"/>
  <c r="B89" i="1"/>
  <c r="A89" i="1"/>
  <c r="AD88" i="1"/>
  <c r="AC88" i="1"/>
  <c r="AB88" i="1"/>
  <c r="AA88" i="1"/>
  <c r="AE88" i="1" s="1"/>
  <c r="Z88" i="1"/>
  <c r="Y88" i="1"/>
  <c r="AD87" i="1"/>
  <c r="Z87" i="1"/>
  <c r="P87" i="1"/>
  <c r="N87" i="1"/>
  <c r="AB87" i="1" s="1"/>
  <c r="L87" i="1"/>
  <c r="K87" i="1"/>
  <c r="Y87" i="1" s="1"/>
  <c r="AA87" i="1" s="1"/>
  <c r="I87" i="1"/>
  <c r="H87" i="1"/>
  <c r="AC87" i="1" s="1"/>
  <c r="G87" i="1"/>
  <c r="F87" i="1"/>
  <c r="J87" i="1" s="1"/>
  <c r="E87" i="1"/>
  <c r="D87" i="1"/>
  <c r="B87" i="1"/>
  <c r="A87" i="1"/>
  <c r="AC86" i="1"/>
  <c r="Y86" i="1"/>
  <c r="P86" i="1"/>
  <c r="N86" i="1"/>
  <c r="M86" i="1"/>
  <c r="Q86" i="1" s="1"/>
  <c r="L86" i="1"/>
  <c r="Z86" i="1" s="1"/>
  <c r="K86" i="1"/>
  <c r="I86" i="1"/>
  <c r="AD86" i="1" s="1"/>
  <c r="H86" i="1"/>
  <c r="G86" i="1"/>
  <c r="AB86" i="1" s="1"/>
  <c r="F86" i="1"/>
  <c r="J86" i="1" s="1"/>
  <c r="E86" i="1"/>
  <c r="D86" i="1"/>
  <c r="B86" i="1"/>
  <c r="A86" i="1"/>
  <c r="AD85" i="1"/>
  <c r="AB85" i="1"/>
  <c r="P85" i="1"/>
  <c r="N85" i="1"/>
  <c r="L85" i="1"/>
  <c r="K85" i="1"/>
  <c r="Y85" i="1" s="1"/>
  <c r="I85" i="1"/>
  <c r="H85" i="1"/>
  <c r="AC85" i="1" s="1"/>
  <c r="G85" i="1"/>
  <c r="F85" i="1"/>
  <c r="J85" i="1" s="1"/>
  <c r="E85" i="1"/>
  <c r="D85" i="1"/>
  <c r="B85" i="1"/>
  <c r="A85" i="1"/>
  <c r="AC84" i="1"/>
  <c r="Y84" i="1"/>
  <c r="I84" i="1"/>
  <c r="AD84" i="1" s="1"/>
  <c r="H84" i="1"/>
  <c r="G84" i="1"/>
  <c r="AB84" i="1" s="1"/>
  <c r="F84" i="1"/>
  <c r="J84" i="1" s="1"/>
  <c r="E84" i="1"/>
  <c r="Z84" i="1" s="1"/>
  <c r="AA84" i="1" s="1"/>
  <c r="AE84" i="1" s="1"/>
  <c r="D84" i="1"/>
  <c r="B84" i="1"/>
  <c r="A84" i="1"/>
  <c r="AD83" i="1"/>
  <c r="AB83" i="1"/>
  <c r="P83" i="1"/>
  <c r="N83" i="1"/>
  <c r="L83" i="1"/>
  <c r="K83" i="1"/>
  <c r="I83" i="1"/>
  <c r="H83" i="1"/>
  <c r="AC83" i="1" s="1"/>
  <c r="G83" i="1"/>
  <c r="F83" i="1"/>
  <c r="E83" i="1"/>
  <c r="D83" i="1"/>
  <c r="B83" i="1"/>
  <c r="A83" i="1"/>
  <c r="AC82" i="1"/>
  <c r="P82" i="1"/>
  <c r="N82" i="1"/>
  <c r="L82" i="1"/>
  <c r="Z82" i="1" s="1"/>
  <c r="K82" i="1"/>
  <c r="I82" i="1"/>
  <c r="AD82" i="1" s="1"/>
  <c r="H82" i="1"/>
  <c r="G82" i="1"/>
  <c r="AB82" i="1" s="1"/>
  <c r="F82" i="1"/>
  <c r="E82" i="1"/>
  <c r="D82" i="1"/>
  <c r="B82" i="1"/>
  <c r="A82" i="1"/>
  <c r="AD81" i="1"/>
  <c r="Z81" i="1"/>
  <c r="P81" i="1"/>
  <c r="N81" i="1"/>
  <c r="AB81" i="1" s="1"/>
  <c r="L81" i="1"/>
  <c r="M81" i="1" s="1"/>
  <c r="Q81" i="1" s="1"/>
  <c r="K81" i="1"/>
  <c r="I81" i="1"/>
  <c r="H81" i="1"/>
  <c r="AC81" i="1" s="1"/>
  <c r="G81" i="1"/>
  <c r="F81" i="1"/>
  <c r="J81" i="1" s="1"/>
  <c r="E81" i="1"/>
  <c r="D81" i="1"/>
  <c r="Y81" i="1" s="1"/>
  <c r="B81" i="1"/>
  <c r="A81" i="1"/>
  <c r="AC80" i="1"/>
  <c r="Y80" i="1"/>
  <c r="P80" i="1"/>
  <c r="N80" i="1"/>
  <c r="M80" i="1"/>
  <c r="Q80" i="1" s="1"/>
  <c r="L80" i="1"/>
  <c r="Z80" i="1" s="1"/>
  <c r="K80" i="1"/>
  <c r="I80" i="1"/>
  <c r="AD80" i="1" s="1"/>
  <c r="H80" i="1"/>
  <c r="G80" i="1"/>
  <c r="AB80" i="1" s="1"/>
  <c r="F80" i="1"/>
  <c r="J80" i="1" s="1"/>
  <c r="E80" i="1"/>
  <c r="D80" i="1"/>
  <c r="B80" i="1"/>
  <c r="A80" i="1"/>
  <c r="AD79" i="1"/>
  <c r="AB79" i="1"/>
  <c r="Z79" i="1"/>
  <c r="I79" i="1"/>
  <c r="H79" i="1"/>
  <c r="AC79" i="1" s="1"/>
  <c r="G79" i="1"/>
  <c r="F79" i="1"/>
  <c r="J79" i="1" s="1"/>
  <c r="E79" i="1"/>
  <c r="D79" i="1"/>
  <c r="Y79" i="1" s="1"/>
  <c r="AA79" i="1" s="1"/>
  <c r="AE79" i="1" s="1"/>
  <c r="B79" i="1"/>
  <c r="A79" i="1"/>
  <c r="AC78" i="1"/>
  <c r="Y78" i="1"/>
  <c r="I78" i="1"/>
  <c r="AD78" i="1" s="1"/>
  <c r="H78" i="1"/>
  <c r="G78" i="1"/>
  <c r="AB78" i="1" s="1"/>
  <c r="F78" i="1"/>
  <c r="J78" i="1" s="1"/>
  <c r="E78" i="1"/>
  <c r="Z78" i="1" s="1"/>
  <c r="D78" i="1"/>
  <c r="B78" i="1"/>
  <c r="A78" i="1"/>
  <c r="AD77" i="1"/>
  <c r="AB77" i="1"/>
  <c r="Z77" i="1"/>
  <c r="I77" i="1"/>
  <c r="H77" i="1"/>
  <c r="AC77" i="1" s="1"/>
  <c r="G77" i="1"/>
  <c r="F77" i="1"/>
  <c r="E77" i="1"/>
  <c r="D77" i="1"/>
  <c r="Y77" i="1" s="1"/>
  <c r="AA77" i="1" s="1"/>
  <c r="AE77" i="1" s="1"/>
  <c r="B77" i="1"/>
  <c r="A77" i="1"/>
  <c r="AC76" i="1"/>
  <c r="P76" i="1"/>
  <c r="P70" i="1" s="1"/>
  <c r="N76" i="1"/>
  <c r="L76" i="1"/>
  <c r="K76" i="1"/>
  <c r="I76" i="1"/>
  <c r="H76" i="1"/>
  <c r="G76" i="1"/>
  <c r="AB76" i="1" s="1"/>
  <c r="F76" i="1"/>
  <c r="J76" i="1" s="1"/>
  <c r="E76" i="1"/>
  <c r="Z76" i="1" s="1"/>
  <c r="D76" i="1"/>
  <c r="B76" i="1"/>
  <c r="A76" i="1"/>
  <c r="AD75" i="1"/>
  <c r="AB75" i="1"/>
  <c r="Z75" i="1"/>
  <c r="I75" i="1"/>
  <c r="H75" i="1"/>
  <c r="AC75" i="1" s="1"/>
  <c r="G75" i="1"/>
  <c r="F75" i="1"/>
  <c r="J75" i="1" s="1"/>
  <c r="E75" i="1"/>
  <c r="D75" i="1"/>
  <c r="Y75" i="1" s="1"/>
  <c r="C75" i="1"/>
  <c r="C77" i="1" s="1"/>
  <c r="B75" i="1"/>
  <c r="A75" i="1"/>
  <c r="AC74" i="1"/>
  <c r="P74" i="1"/>
  <c r="N74" i="1"/>
  <c r="M74" i="1"/>
  <c r="Q74" i="1" s="1"/>
  <c r="L74" i="1"/>
  <c r="K74" i="1"/>
  <c r="Y74" i="1" s="1"/>
  <c r="AA74" i="1" s="1"/>
  <c r="AE74" i="1" s="1"/>
  <c r="I74" i="1"/>
  <c r="AD74" i="1" s="1"/>
  <c r="H74" i="1"/>
  <c r="G74" i="1"/>
  <c r="AB74" i="1" s="1"/>
  <c r="F74" i="1"/>
  <c r="E74" i="1"/>
  <c r="Z74" i="1" s="1"/>
  <c r="D74" i="1"/>
  <c r="B74" i="1"/>
  <c r="A74" i="1"/>
  <c r="AB73" i="1"/>
  <c r="AA73" i="1"/>
  <c r="AE73" i="1" s="1"/>
  <c r="I73" i="1"/>
  <c r="AD73" i="1" s="1"/>
  <c r="H73" i="1"/>
  <c r="AC73" i="1" s="1"/>
  <c r="G73" i="1"/>
  <c r="F73" i="1"/>
  <c r="J73" i="1" s="1"/>
  <c r="E73" i="1"/>
  <c r="Z73" i="1" s="1"/>
  <c r="D73" i="1"/>
  <c r="Y73" i="1" s="1"/>
  <c r="B73" i="1"/>
  <c r="A73" i="1"/>
  <c r="AB72" i="1"/>
  <c r="I72" i="1"/>
  <c r="AD72" i="1" s="1"/>
  <c r="H72" i="1"/>
  <c r="AC72" i="1" s="1"/>
  <c r="G72" i="1"/>
  <c r="F72" i="1"/>
  <c r="E72" i="1"/>
  <c r="Z72" i="1" s="1"/>
  <c r="D72" i="1"/>
  <c r="Y72" i="1" s="1"/>
  <c r="B72" i="1"/>
  <c r="A72" i="1"/>
  <c r="AD71" i="1"/>
  <c r="AC71" i="1"/>
  <c r="AC70" i="1" s="1"/>
  <c r="AB71" i="1"/>
  <c r="AB70" i="1" s="1"/>
  <c r="Z71" i="1"/>
  <c r="Y71" i="1"/>
  <c r="AA71" i="1" s="1"/>
  <c r="AF70" i="1"/>
  <c r="X70" i="1"/>
  <c r="W70" i="1"/>
  <c r="V70" i="1"/>
  <c r="U70" i="1"/>
  <c r="U64" i="1" s="1"/>
  <c r="U63" i="1" s="1"/>
  <c r="T70" i="1"/>
  <c r="T64" i="1" s="1"/>
  <c r="T63" i="1" s="1"/>
  <c r="S70" i="1"/>
  <c r="R70" i="1"/>
  <c r="R64" i="1" s="1"/>
  <c r="R63" i="1" s="1"/>
  <c r="O70" i="1"/>
  <c r="N70" i="1"/>
  <c r="L70" i="1"/>
  <c r="H70" i="1"/>
  <c r="G70" i="1"/>
  <c r="F70" i="1"/>
  <c r="D70" i="1"/>
  <c r="B70" i="1"/>
  <c r="A70" i="1"/>
  <c r="AC69" i="1"/>
  <c r="AB69" i="1"/>
  <c r="Y69" i="1"/>
  <c r="I69" i="1"/>
  <c r="AD69" i="1" s="1"/>
  <c r="H69" i="1"/>
  <c r="G69" i="1"/>
  <c r="F69" i="1"/>
  <c r="E69" i="1"/>
  <c r="Z69" i="1" s="1"/>
  <c r="D69" i="1"/>
  <c r="B69" i="1"/>
  <c r="A69" i="1"/>
  <c r="AC68" i="1"/>
  <c r="AB68" i="1"/>
  <c r="Y68" i="1"/>
  <c r="P68" i="1"/>
  <c r="N68" i="1"/>
  <c r="M68" i="1"/>
  <c r="Q68" i="1" s="1"/>
  <c r="L68" i="1"/>
  <c r="Z68" i="1" s="1"/>
  <c r="K68" i="1"/>
  <c r="I68" i="1"/>
  <c r="H68" i="1"/>
  <c r="G68" i="1"/>
  <c r="F68" i="1"/>
  <c r="E68" i="1"/>
  <c r="D68" i="1"/>
  <c r="B68" i="1"/>
  <c r="A68" i="1"/>
  <c r="AB67" i="1"/>
  <c r="P67" i="1"/>
  <c r="N67" i="1"/>
  <c r="L67" i="1"/>
  <c r="K67" i="1"/>
  <c r="I67" i="1"/>
  <c r="AD67" i="1" s="1"/>
  <c r="H67" i="1"/>
  <c r="AC67" i="1" s="1"/>
  <c r="G67" i="1"/>
  <c r="F67" i="1"/>
  <c r="E67" i="1"/>
  <c r="D67" i="1"/>
  <c r="B67" i="1"/>
  <c r="A67" i="1"/>
  <c r="P66" i="1"/>
  <c r="N66" i="1"/>
  <c r="L66" i="1"/>
  <c r="Z66" i="1" s="1"/>
  <c r="K66" i="1"/>
  <c r="I66" i="1"/>
  <c r="H66" i="1"/>
  <c r="AC66" i="1" s="1"/>
  <c r="G66" i="1"/>
  <c r="AB66" i="1" s="1"/>
  <c r="F66" i="1"/>
  <c r="E66" i="1"/>
  <c r="D66" i="1"/>
  <c r="C66" i="1"/>
  <c r="B66" i="1"/>
  <c r="A66" i="1"/>
  <c r="AD65" i="1"/>
  <c r="Z65" i="1"/>
  <c r="I65" i="1"/>
  <c r="H65" i="1"/>
  <c r="G65" i="1"/>
  <c r="AB65" i="1" s="1"/>
  <c r="F65" i="1"/>
  <c r="J65" i="1" s="1"/>
  <c r="E65" i="1"/>
  <c r="D65" i="1"/>
  <c r="C65" i="1"/>
  <c r="B65" i="1"/>
  <c r="A65" i="1"/>
  <c r="X64" i="1"/>
  <c r="V64" i="1"/>
  <c r="V63" i="1" s="1"/>
  <c r="V50" i="1" s="1"/>
  <c r="V49" i="1" s="1"/>
  <c r="V48" i="1" s="1"/>
  <c r="O64" i="1"/>
  <c r="O63" i="1" s="1"/>
  <c r="O50" i="1" s="1"/>
  <c r="O49" i="1" s="1"/>
  <c r="O48" i="1" s="1"/>
  <c r="O10" i="1" s="1"/>
  <c r="C64" i="1"/>
  <c r="B64" i="1"/>
  <c r="A64" i="1"/>
  <c r="X63" i="1"/>
  <c r="C63" i="1"/>
  <c r="B63" i="1"/>
  <c r="A63" i="1"/>
  <c r="AC62" i="1"/>
  <c r="Z62" i="1"/>
  <c r="Y62" i="1"/>
  <c r="AA62" i="1" s="1"/>
  <c r="P62" i="1"/>
  <c r="AD62" i="1" s="1"/>
  <c r="N62" i="1"/>
  <c r="AB62" i="1" s="1"/>
  <c r="M62" i="1"/>
  <c r="Q62" i="1" s="1"/>
  <c r="K62" i="1"/>
  <c r="C62" i="1"/>
  <c r="B62" i="1"/>
  <c r="AB61" i="1"/>
  <c r="Z61" i="1"/>
  <c r="I61" i="1"/>
  <c r="AD61" i="1" s="1"/>
  <c r="H61" i="1"/>
  <c r="AC61" i="1" s="1"/>
  <c r="G61" i="1"/>
  <c r="D61" i="1"/>
  <c r="D51" i="1" s="1"/>
  <c r="C61" i="1"/>
  <c r="B61" i="1"/>
  <c r="A61" i="1"/>
  <c r="Z60" i="1"/>
  <c r="W60" i="1"/>
  <c r="V60" i="1"/>
  <c r="V104" i="1" s="1"/>
  <c r="U60" i="1"/>
  <c r="U104" i="1" s="1"/>
  <c r="R60" i="1"/>
  <c r="P60" i="1"/>
  <c r="N60" i="1"/>
  <c r="M60" i="1"/>
  <c r="Q60" i="1" s="1"/>
  <c r="K60" i="1"/>
  <c r="I60" i="1"/>
  <c r="AD60" i="1" s="1"/>
  <c r="H60" i="1"/>
  <c r="AC60" i="1" s="1"/>
  <c r="G60" i="1"/>
  <c r="AB60" i="1" s="1"/>
  <c r="D60" i="1"/>
  <c r="F60" i="1" s="1"/>
  <c r="C60" i="1"/>
  <c r="B60" i="1"/>
  <c r="A60" i="1"/>
  <c r="Z59" i="1"/>
  <c r="P59" i="1"/>
  <c r="N59" i="1"/>
  <c r="M59" i="1"/>
  <c r="Q59" i="1" s="1"/>
  <c r="K59" i="1"/>
  <c r="I59" i="1"/>
  <c r="AD59" i="1" s="1"/>
  <c r="H59" i="1"/>
  <c r="AC59" i="1" s="1"/>
  <c r="G59" i="1"/>
  <c r="AB59" i="1" s="1"/>
  <c r="D59" i="1"/>
  <c r="F59" i="1" s="1"/>
  <c r="C59" i="1"/>
  <c r="B59" i="1"/>
  <c r="A59" i="1"/>
  <c r="Z58" i="1"/>
  <c r="P58" i="1"/>
  <c r="N58" i="1"/>
  <c r="K58" i="1"/>
  <c r="Y58" i="1" s="1"/>
  <c r="AA58" i="1" s="1"/>
  <c r="AE58" i="1" s="1"/>
  <c r="I58" i="1"/>
  <c r="AD58" i="1" s="1"/>
  <c r="H58" i="1"/>
  <c r="AC58" i="1" s="1"/>
  <c r="G58" i="1"/>
  <c r="AB58" i="1" s="1"/>
  <c r="F58" i="1"/>
  <c r="J58" i="1" s="1"/>
  <c r="D58" i="1"/>
  <c r="C58" i="1"/>
  <c r="B58" i="1"/>
  <c r="A58" i="1"/>
  <c r="Z57" i="1"/>
  <c r="P57" i="1"/>
  <c r="N57" i="1"/>
  <c r="K57" i="1"/>
  <c r="I57" i="1"/>
  <c r="AD57" i="1" s="1"/>
  <c r="H57" i="1"/>
  <c r="AC57" i="1" s="1"/>
  <c r="G57" i="1"/>
  <c r="G51" i="1" s="1"/>
  <c r="D57" i="1"/>
  <c r="F57" i="1" s="1"/>
  <c r="C57" i="1"/>
  <c r="B57" i="1"/>
  <c r="A57" i="1"/>
  <c r="Z56" i="1"/>
  <c r="Y56" i="1"/>
  <c r="AA56" i="1" s="1"/>
  <c r="P56" i="1"/>
  <c r="N56" i="1"/>
  <c r="M56" i="1"/>
  <c r="Q56" i="1" s="1"/>
  <c r="K56" i="1"/>
  <c r="I56" i="1"/>
  <c r="AD56" i="1" s="1"/>
  <c r="H56" i="1"/>
  <c r="AC56" i="1" s="1"/>
  <c r="G56" i="1"/>
  <c r="AB56" i="1" s="1"/>
  <c r="D56" i="1"/>
  <c r="F56" i="1" s="1"/>
  <c r="J56" i="1" s="1"/>
  <c r="C56" i="1"/>
  <c r="B56" i="1"/>
  <c r="A56" i="1"/>
  <c r="AD55" i="1"/>
  <c r="Z55" i="1"/>
  <c r="Z51" i="1" s="1"/>
  <c r="I55" i="1"/>
  <c r="H55" i="1"/>
  <c r="AC55" i="1" s="1"/>
  <c r="G55" i="1"/>
  <c r="AB55" i="1" s="1"/>
  <c r="D55" i="1"/>
  <c r="Y55" i="1" s="1"/>
  <c r="AA55" i="1" s="1"/>
  <c r="C55" i="1"/>
  <c r="B55" i="1"/>
  <c r="A55" i="1"/>
  <c r="Z54" i="1"/>
  <c r="P54" i="1"/>
  <c r="N54" i="1"/>
  <c r="M54" i="1"/>
  <c r="Q54" i="1" s="1"/>
  <c r="K54" i="1"/>
  <c r="I54" i="1"/>
  <c r="I51" i="1" s="1"/>
  <c r="H54" i="1"/>
  <c r="AC54" i="1" s="1"/>
  <c r="G54" i="1"/>
  <c r="AB54" i="1" s="1"/>
  <c r="D54" i="1"/>
  <c r="C54" i="1"/>
  <c r="B54" i="1"/>
  <c r="A54" i="1"/>
  <c r="Z53" i="1"/>
  <c r="P53" i="1"/>
  <c r="P104" i="1" s="1"/>
  <c r="N53" i="1"/>
  <c r="K53" i="1"/>
  <c r="K104" i="1" s="1"/>
  <c r="I53" i="1"/>
  <c r="AD53" i="1" s="1"/>
  <c r="H53" i="1"/>
  <c r="AC53" i="1" s="1"/>
  <c r="G53" i="1"/>
  <c r="AB53" i="1" s="1"/>
  <c r="F53" i="1"/>
  <c r="J53" i="1" s="1"/>
  <c r="D53" i="1"/>
  <c r="C53" i="1"/>
  <c r="B53" i="1"/>
  <c r="A53" i="1"/>
  <c r="AB52" i="1"/>
  <c r="Z52" i="1"/>
  <c r="I52" i="1"/>
  <c r="AD52" i="1" s="1"/>
  <c r="H52" i="1"/>
  <c r="G52" i="1"/>
  <c r="F52" i="1"/>
  <c r="J52" i="1" s="1"/>
  <c r="D52" i="1"/>
  <c r="Y52" i="1" s="1"/>
  <c r="C52" i="1"/>
  <c r="B52" i="1"/>
  <c r="A52" i="1"/>
  <c r="V51" i="1"/>
  <c r="U51" i="1"/>
  <c r="S51" i="1"/>
  <c r="R51" i="1"/>
  <c r="P51" i="1"/>
  <c r="O51" i="1"/>
  <c r="N51" i="1"/>
  <c r="L51" i="1"/>
  <c r="E51" i="1"/>
  <c r="B51" i="1"/>
  <c r="A51" i="1"/>
  <c r="AF50" i="1"/>
  <c r="AF49" i="1" s="1"/>
  <c r="U50" i="1"/>
  <c r="C50" i="1"/>
  <c r="B50" i="1"/>
  <c r="U49" i="1"/>
  <c r="U48" i="1" s="1"/>
  <c r="U9" i="1" s="1"/>
  <c r="C49" i="1"/>
  <c r="C51" i="1" s="1"/>
  <c r="A49" i="1"/>
  <c r="C48" i="1"/>
  <c r="B48" i="1"/>
  <c r="A48" i="1"/>
  <c r="I47" i="1"/>
  <c r="H47" i="1"/>
  <c r="G47" i="1"/>
  <c r="F47" i="1"/>
  <c r="E47" i="1"/>
  <c r="C47" i="1"/>
  <c r="B47" i="1"/>
  <c r="I46" i="1"/>
  <c r="H46" i="1"/>
  <c r="G46" i="1"/>
  <c r="F46" i="1"/>
  <c r="E46" i="1"/>
  <c r="C46" i="1"/>
  <c r="B46" i="1"/>
  <c r="I45" i="1"/>
  <c r="H45" i="1"/>
  <c r="G45" i="1"/>
  <c r="F45" i="1"/>
  <c r="J45" i="1" s="1"/>
  <c r="E45" i="1"/>
  <c r="C45" i="1"/>
  <c r="B45" i="1"/>
  <c r="I44" i="1"/>
  <c r="H44" i="1"/>
  <c r="G44" i="1"/>
  <c r="F44" i="1"/>
  <c r="J44" i="1" s="1"/>
  <c r="E44" i="1"/>
  <c r="C44" i="1"/>
  <c r="B44" i="1"/>
  <c r="I43" i="1"/>
  <c r="H43" i="1"/>
  <c r="G43" i="1"/>
  <c r="F43" i="1"/>
  <c r="E43" i="1"/>
  <c r="C43" i="1"/>
  <c r="B43" i="1"/>
  <c r="I42" i="1"/>
  <c r="H42" i="1"/>
  <c r="G42" i="1"/>
  <c r="F42" i="1"/>
  <c r="E42" i="1"/>
  <c r="C42" i="1"/>
  <c r="B42" i="1"/>
  <c r="I41" i="1"/>
  <c r="H41" i="1"/>
  <c r="G41" i="1"/>
  <c r="F41" i="1"/>
  <c r="J41" i="1" s="1"/>
  <c r="E41" i="1"/>
  <c r="C41" i="1"/>
  <c r="B41" i="1"/>
  <c r="I40" i="1"/>
  <c r="H40" i="1"/>
  <c r="G40" i="1"/>
  <c r="F40" i="1"/>
  <c r="J40" i="1" s="1"/>
  <c r="E40" i="1"/>
  <c r="C40" i="1"/>
  <c r="B40" i="1"/>
  <c r="I39" i="1"/>
  <c r="H39" i="1"/>
  <c r="H38" i="1" s="1"/>
  <c r="G39" i="1"/>
  <c r="F39" i="1"/>
  <c r="F38" i="1" s="1"/>
  <c r="E39" i="1"/>
  <c r="C39" i="1"/>
  <c r="I38" i="1"/>
  <c r="G38" i="1"/>
  <c r="E38" i="1"/>
  <c r="C38" i="1"/>
  <c r="B38" i="1"/>
  <c r="F37" i="1"/>
  <c r="F36" i="1"/>
  <c r="D36" i="1"/>
  <c r="C36" i="1"/>
  <c r="B36" i="1"/>
  <c r="F35" i="1"/>
  <c r="D35" i="1"/>
  <c r="C35" i="1"/>
  <c r="B35" i="1"/>
  <c r="F34" i="1"/>
  <c r="D34" i="1"/>
  <c r="C34" i="1"/>
  <c r="B34" i="1"/>
  <c r="I33" i="1"/>
  <c r="H33" i="1"/>
  <c r="G33" i="1"/>
  <c r="F33" i="1"/>
  <c r="E33" i="1"/>
  <c r="B33" i="1"/>
  <c r="I32" i="1"/>
  <c r="H32" i="1"/>
  <c r="G32" i="1"/>
  <c r="E32" i="1"/>
  <c r="F32" i="1" s="1"/>
  <c r="J32" i="1" s="1"/>
  <c r="B32" i="1"/>
  <c r="I31" i="1"/>
  <c r="H31" i="1"/>
  <c r="G31" i="1"/>
  <c r="F31" i="1"/>
  <c r="J31" i="1" s="1"/>
  <c r="E31" i="1"/>
  <c r="B31" i="1"/>
  <c r="I30" i="1"/>
  <c r="H30" i="1"/>
  <c r="G30" i="1"/>
  <c r="E30" i="1"/>
  <c r="F30" i="1" s="1"/>
  <c r="J30" i="1" s="1"/>
  <c r="B30" i="1"/>
  <c r="I29" i="1"/>
  <c r="H29" i="1"/>
  <c r="G29" i="1"/>
  <c r="F29" i="1"/>
  <c r="E29" i="1"/>
  <c r="B29" i="1"/>
  <c r="I28" i="1"/>
  <c r="I27" i="1" s="1"/>
  <c r="I26" i="1" s="1"/>
  <c r="H28" i="1"/>
  <c r="G28" i="1"/>
  <c r="E28" i="1"/>
  <c r="F28" i="1" s="1"/>
  <c r="J28" i="1" s="1"/>
  <c r="B28" i="1"/>
  <c r="C27" i="1"/>
  <c r="B27" i="1"/>
  <c r="AG26" i="1"/>
  <c r="D26" i="1"/>
  <c r="C26" i="1"/>
  <c r="B26" i="1"/>
  <c r="I24" i="1"/>
  <c r="H24" i="1"/>
  <c r="G24" i="1"/>
  <c r="E24" i="1"/>
  <c r="D24" i="1"/>
  <c r="F24" i="1" s="1"/>
  <c r="C24" i="1"/>
  <c r="B24" i="1"/>
  <c r="A24" i="1"/>
  <c r="I23" i="1"/>
  <c r="H23" i="1"/>
  <c r="G23" i="1"/>
  <c r="F23" i="1"/>
  <c r="J23" i="1" s="1"/>
  <c r="D23" i="1"/>
  <c r="B23" i="1"/>
  <c r="A23" i="1"/>
  <c r="I22" i="1"/>
  <c r="H22" i="1"/>
  <c r="G22" i="1"/>
  <c r="F22" i="1"/>
  <c r="J22" i="1" s="1"/>
  <c r="D22" i="1"/>
  <c r="B22" i="1"/>
  <c r="A22" i="1"/>
  <c r="I21" i="1"/>
  <c r="H21" i="1"/>
  <c r="G21" i="1"/>
  <c r="F21" i="1"/>
  <c r="J21" i="1" s="1"/>
  <c r="D21" i="1"/>
  <c r="C21" i="1"/>
  <c r="B21" i="1"/>
  <c r="A21" i="1"/>
  <c r="I20" i="1"/>
  <c r="H20" i="1"/>
  <c r="G20" i="1"/>
  <c r="D20" i="1"/>
  <c r="F20" i="1" s="1"/>
  <c r="J20" i="1" s="1"/>
  <c r="C20" i="1"/>
  <c r="B20" i="1"/>
  <c r="A20" i="1"/>
  <c r="I19" i="1"/>
  <c r="H19" i="1"/>
  <c r="G19" i="1"/>
  <c r="F19" i="1"/>
  <c r="D19" i="1"/>
  <c r="C19" i="1"/>
  <c r="B19" i="1"/>
  <c r="A19" i="1"/>
  <c r="I18" i="1"/>
  <c r="I11" i="1" s="1"/>
  <c r="H18" i="1"/>
  <c r="G18" i="1"/>
  <c r="D18" i="1"/>
  <c r="C18" i="1"/>
  <c r="B18" i="1"/>
  <c r="A18" i="1"/>
  <c r="I17" i="1"/>
  <c r="H17" i="1"/>
  <c r="G17" i="1"/>
  <c r="F17" i="1"/>
  <c r="J17" i="1" s="1"/>
  <c r="D17" i="1"/>
  <c r="C17" i="1"/>
  <c r="B17" i="1"/>
  <c r="A17" i="1"/>
  <c r="I16" i="1"/>
  <c r="H16" i="1"/>
  <c r="G16" i="1"/>
  <c r="G11" i="1" s="1"/>
  <c r="D16" i="1"/>
  <c r="F16" i="1" s="1"/>
  <c r="C16" i="1"/>
  <c r="B16" i="1"/>
  <c r="A16" i="1"/>
  <c r="I15" i="1"/>
  <c r="H15" i="1"/>
  <c r="G15" i="1"/>
  <c r="F15" i="1"/>
  <c r="J15" i="1" s="1"/>
  <c r="D15" i="1"/>
  <c r="C15" i="1"/>
  <c r="B15" i="1"/>
  <c r="A15" i="1"/>
  <c r="D14" i="1"/>
  <c r="C14" i="1"/>
  <c r="B14" i="1"/>
  <c r="I13" i="1"/>
  <c r="H13" i="1"/>
  <c r="G13" i="1"/>
  <c r="F13" i="1"/>
  <c r="D13" i="1"/>
  <c r="C13" i="1"/>
  <c r="B13" i="1"/>
  <c r="A13" i="1"/>
  <c r="C12" i="1"/>
  <c r="B12" i="1"/>
  <c r="E11" i="1"/>
  <c r="C11" i="1"/>
  <c r="B11" i="1"/>
  <c r="C10" i="1"/>
  <c r="B10" i="1"/>
  <c r="B9" i="1"/>
  <c r="A9" i="1"/>
  <c r="H6" i="1"/>
  <c r="R5" i="1"/>
  <c r="K5" i="1"/>
  <c r="D5" i="1"/>
  <c r="J123" i="4" l="1"/>
  <c r="J122" i="4"/>
  <c r="G42" i="4"/>
  <c r="G8" i="4"/>
  <c r="J137" i="4"/>
  <c r="J136" i="4" s="1"/>
  <c r="J135" i="4" s="1"/>
  <c r="J134" i="4" s="1"/>
  <c r="H35" i="4"/>
  <c r="H34" i="4" s="1"/>
  <c r="H8" i="4"/>
  <c r="E184" i="4"/>
  <c r="G315" i="4"/>
  <c r="G152" i="4"/>
  <c r="G399" i="4" s="1"/>
  <c r="E11" i="4"/>
  <c r="E10" i="4" s="1"/>
  <c r="G34" i="4"/>
  <c r="G153" i="4"/>
  <c r="G151" i="4"/>
  <c r="G150" i="4" s="1"/>
  <c r="G133" i="4" s="1"/>
  <c r="F326" i="4"/>
  <c r="J327" i="4"/>
  <c r="J326" i="4" s="1"/>
  <c r="F118" i="4"/>
  <c r="F117" i="4" s="1"/>
  <c r="I350" i="4"/>
  <c r="I333" i="4"/>
  <c r="D8" i="4"/>
  <c r="J33" i="4"/>
  <c r="J27" i="4" s="1"/>
  <c r="J39" i="4"/>
  <c r="J38" i="4" s="1"/>
  <c r="D44" i="4"/>
  <c r="D43" i="4" s="1"/>
  <c r="D42" i="4" s="1"/>
  <c r="D34" i="4" s="1"/>
  <c r="E73" i="4"/>
  <c r="J75" i="4"/>
  <c r="J74" i="4" s="1"/>
  <c r="G118" i="4"/>
  <c r="G117" i="4" s="1"/>
  <c r="J149" i="4"/>
  <c r="J166" i="4"/>
  <c r="J165" i="4" s="1"/>
  <c r="J164" i="4" s="1"/>
  <c r="H196" i="4"/>
  <c r="H195" i="4" s="1"/>
  <c r="I216" i="4"/>
  <c r="F318" i="4"/>
  <c r="F316" i="4" s="1"/>
  <c r="F337" i="4"/>
  <c r="F317" i="4" s="1"/>
  <c r="F350" i="4"/>
  <c r="F349" i="4" s="1"/>
  <c r="F341" i="4" s="1"/>
  <c r="J350" i="4"/>
  <c r="J349" i="4" s="1"/>
  <c r="J341" i="4" s="1"/>
  <c r="J48" i="4"/>
  <c r="J47" i="4" s="1"/>
  <c r="F123" i="4"/>
  <c r="F122" i="4"/>
  <c r="J223" i="4"/>
  <c r="J41" i="4"/>
  <c r="J40" i="4" s="1"/>
  <c r="J46" i="4"/>
  <c r="J45" i="4" s="1"/>
  <c r="J111" i="4"/>
  <c r="J110" i="4" s="1"/>
  <c r="J118" i="4"/>
  <c r="J117" i="4" s="1"/>
  <c r="F154" i="4"/>
  <c r="J169" i="4"/>
  <c r="J168" i="4" s="1"/>
  <c r="E217" i="4"/>
  <c r="E318" i="4"/>
  <c r="E316" i="4" s="1"/>
  <c r="E315" i="4" s="1"/>
  <c r="J320" i="4"/>
  <c r="J319" i="4" s="1"/>
  <c r="D319" i="4"/>
  <c r="D318" i="4" s="1"/>
  <c r="D316" i="4" s="1"/>
  <c r="I8" i="4"/>
  <c r="J17" i="4"/>
  <c r="J15" i="4" s="1"/>
  <c r="E44" i="4"/>
  <c r="E43" i="4" s="1"/>
  <c r="E42" i="4" s="1"/>
  <c r="F73" i="4"/>
  <c r="J87" i="4"/>
  <c r="J89" i="4"/>
  <c r="J114" i="4"/>
  <c r="J113" i="4" s="1"/>
  <c r="H153" i="4"/>
  <c r="D154" i="4"/>
  <c r="J156" i="4"/>
  <c r="J155" i="4" s="1"/>
  <c r="J187" i="4"/>
  <c r="J186" i="4" s="1"/>
  <c r="J185" i="4" s="1"/>
  <c r="J184" i="4" s="1"/>
  <c r="J332" i="4"/>
  <c r="J331" i="4" s="1"/>
  <c r="E341" i="4"/>
  <c r="E337" i="4" s="1"/>
  <c r="E317" i="4" s="1"/>
  <c r="J196" i="4"/>
  <c r="J195" i="4" s="1"/>
  <c r="J209" i="4"/>
  <c r="J218" i="4"/>
  <c r="F217" i="4"/>
  <c r="J226" i="4"/>
  <c r="D337" i="4"/>
  <c r="D317" i="4" s="1"/>
  <c r="J339" i="4"/>
  <c r="J338" i="4" s="1"/>
  <c r="H321" i="4"/>
  <c r="J387" i="4"/>
  <c r="J386" i="4" s="1"/>
  <c r="J383" i="4" s="1"/>
  <c r="J382" i="4" s="1"/>
  <c r="J381" i="4" s="1"/>
  <c r="J380" i="4" s="1"/>
  <c r="I154" i="4"/>
  <c r="F200" i="4"/>
  <c r="F196" i="4" s="1"/>
  <c r="F195" i="4" s="1"/>
  <c r="E209" i="4"/>
  <c r="J265" i="4"/>
  <c r="J264" i="4" s="1"/>
  <c r="J275" i="4"/>
  <c r="D356" i="4"/>
  <c r="D350" i="4" s="1"/>
  <c r="D349" i="4" s="1"/>
  <c r="D341" i="4" s="1"/>
  <c r="H356" i="4"/>
  <c r="D218" i="4"/>
  <c r="D217" i="4" s="1"/>
  <c r="D223" i="4"/>
  <c r="D294" i="4"/>
  <c r="G24" i="6"/>
  <c r="H42" i="6"/>
  <c r="E184" i="6"/>
  <c r="E169" i="6"/>
  <c r="H90" i="6"/>
  <c r="I261" i="6"/>
  <c r="I260" i="6" s="1"/>
  <c r="I264" i="6"/>
  <c r="I259" i="6" s="1"/>
  <c r="I262" i="6"/>
  <c r="H41" i="6"/>
  <c r="H67" i="6"/>
  <c r="H66" i="6" s="1"/>
  <c r="H58" i="6" s="1"/>
  <c r="H81" i="6"/>
  <c r="H80" i="6" s="1"/>
  <c r="H79" i="6" s="1"/>
  <c r="H85" i="6"/>
  <c r="H97" i="6"/>
  <c r="H114" i="6"/>
  <c r="H113" i="6" s="1"/>
  <c r="H112" i="6" s="1"/>
  <c r="H140" i="6"/>
  <c r="H135" i="6" s="1"/>
  <c r="H134" i="6" s="1"/>
  <c r="D155" i="6"/>
  <c r="H155" i="6"/>
  <c r="H164" i="6"/>
  <c r="H163" i="6" s="1"/>
  <c r="H162" i="6" s="1"/>
  <c r="D171" i="6"/>
  <c r="H173" i="6"/>
  <c r="H171" i="6" s="1"/>
  <c r="G171" i="6"/>
  <c r="H182" i="6"/>
  <c r="H122" i="6"/>
  <c r="D121" i="6"/>
  <c r="D120" i="6" s="1"/>
  <c r="D492" i="6"/>
  <c r="D491" i="6"/>
  <c r="D496" i="6"/>
  <c r="H27" i="6"/>
  <c r="H26" i="6" s="1"/>
  <c r="H25" i="6" s="1"/>
  <c r="H47" i="6"/>
  <c r="H46" i="6" s="1"/>
  <c r="H45" i="6" s="1"/>
  <c r="F58" i="6"/>
  <c r="E63" i="6"/>
  <c r="E58" i="6" s="1"/>
  <c r="F73" i="6"/>
  <c r="E135" i="6"/>
  <c r="E134" i="6" s="1"/>
  <c r="F168" i="6"/>
  <c r="F167" i="6" s="1"/>
  <c r="E171" i="6"/>
  <c r="F469" i="6"/>
  <c r="F464" i="6"/>
  <c r="H76" i="6"/>
  <c r="H75" i="6" s="1"/>
  <c r="H74" i="6" s="1"/>
  <c r="G73" i="6"/>
  <c r="H65" i="6"/>
  <c r="E92" i="6"/>
  <c r="E91" i="6" s="1"/>
  <c r="E73" i="6" s="1"/>
  <c r="H96" i="6"/>
  <c r="D95" i="6"/>
  <c r="D94" i="6" s="1"/>
  <c r="H108" i="6"/>
  <c r="H107" i="6" s="1"/>
  <c r="H106" i="6" s="1"/>
  <c r="G121" i="6"/>
  <c r="G120" i="6" s="1"/>
  <c r="H126" i="6"/>
  <c r="H130" i="6"/>
  <c r="H147" i="6"/>
  <c r="H151" i="6"/>
  <c r="H149" i="6" s="1"/>
  <c r="F163" i="6"/>
  <c r="F162" i="6" s="1"/>
  <c r="F155" i="6" s="1"/>
  <c r="H181" i="6"/>
  <c r="H186" i="6"/>
  <c r="H185" i="6" s="1"/>
  <c r="E197" i="6"/>
  <c r="F272" i="6"/>
  <c r="F270" i="6" s="1"/>
  <c r="F271" i="6"/>
  <c r="D80" i="6"/>
  <c r="D79" i="6" s="1"/>
  <c r="D135" i="6"/>
  <c r="D134" i="6" s="1"/>
  <c r="D163" i="6"/>
  <c r="D162" i="6" s="1"/>
  <c r="H194" i="6"/>
  <c r="H193" i="6" s="1"/>
  <c r="H192" i="6" s="1"/>
  <c r="F208" i="6"/>
  <c r="F207" i="6" s="1"/>
  <c r="F206" i="6" s="1"/>
  <c r="F205" i="6" s="1"/>
  <c r="F204" i="6" s="1"/>
  <c r="H221" i="6"/>
  <c r="E230" i="6"/>
  <c r="H239" i="6"/>
  <c r="F251" i="6"/>
  <c r="F250" i="6" s="1"/>
  <c r="F249" i="6" s="1"/>
  <c r="H254" i="6"/>
  <c r="H274" i="6"/>
  <c r="H273" i="6" s="1"/>
  <c r="H281" i="6"/>
  <c r="H311" i="6"/>
  <c r="H309" i="6" s="1"/>
  <c r="H308" i="6" s="1"/>
  <c r="H323" i="6"/>
  <c r="E465" i="6"/>
  <c r="E463" i="6" s="1"/>
  <c r="E462" i="6" s="1"/>
  <c r="E464" i="6"/>
  <c r="D113" i="6"/>
  <c r="D112" i="6" s="1"/>
  <c r="H200" i="6"/>
  <c r="H199" i="6" s="1"/>
  <c r="H198" i="6" s="1"/>
  <c r="H197" i="6" s="1"/>
  <c r="H253" i="6"/>
  <c r="G272" i="6"/>
  <c r="G270" i="6" s="1"/>
  <c r="G271" i="6"/>
  <c r="F463" i="6"/>
  <c r="F462" i="6" s="1"/>
  <c r="H203" i="6"/>
  <c r="H202" i="6" s="1"/>
  <c r="H201" i="6" s="1"/>
  <c r="E215" i="6"/>
  <c r="E208" i="6" s="1"/>
  <c r="E207" i="6" s="1"/>
  <c r="E206" i="6" s="1"/>
  <c r="E205" i="6" s="1"/>
  <c r="E204" i="6" s="1"/>
  <c r="H223" i="6"/>
  <c r="H215" i="6" s="1"/>
  <c r="H225" i="6"/>
  <c r="G225" i="6"/>
  <c r="G208" i="6" s="1"/>
  <c r="G207" i="6" s="1"/>
  <c r="G206" i="6" s="1"/>
  <c r="G205" i="6" s="1"/>
  <c r="G204" i="6" s="1"/>
  <c r="H229" i="6"/>
  <c r="H233" i="6"/>
  <c r="H245" i="6"/>
  <c r="H248" i="6"/>
  <c r="H251" i="6"/>
  <c r="H250" i="6" s="1"/>
  <c r="H249" i="6" s="1"/>
  <c r="H255" i="6"/>
  <c r="H262" i="6"/>
  <c r="D276" i="6"/>
  <c r="H280" i="6"/>
  <c r="H278" i="6" s="1"/>
  <c r="H277" i="6" s="1"/>
  <c r="H276" i="6" s="1"/>
  <c r="E298" i="6"/>
  <c r="H321" i="6"/>
  <c r="G496" i="6"/>
  <c r="G492" i="6"/>
  <c r="G491" i="6"/>
  <c r="D230" i="6"/>
  <c r="D208" i="6" s="1"/>
  <c r="D207" i="6" s="1"/>
  <c r="D206" i="6" s="1"/>
  <c r="D205" i="6" s="1"/>
  <c r="D204" i="6" s="1"/>
  <c r="D251" i="6"/>
  <c r="D250" i="6" s="1"/>
  <c r="D249" i="6" s="1"/>
  <c r="D256" i="6"/>
  <c r="H256" i="6" s="1"/>
  <c r="D264" i="6"/>
  <c r="E291" i="6"/>
  <c r="E290" i="6" s="1"/>
  <c r="E289" i="6" s="1"/>
  <c r="E288" i="6" s="1"/>
  <c r="E287" i="6" s="1"/>
  <c r="D291" i="6"/>
  <c r="D290" i="6" s="1"/>
  <c r="D289" i="6" s="1"/>
  <c r="D288" i="6" s="1"/>
  <c r="D292" i="6"/>
  <c r="H293" i="6"/>
  <c r="H336" i="6"/>
  <c r="H338" i="6"/>
  <c r="H337" i="6" s="1"/>
  <c r="G341" i="6"/>
  <c r="G340" i="6" s="1"/>
  <c r="H343" i="6"/>
  <c r="H341" i="6" s="1"/>
  <c r="H340" i="6" s="1"/>
  <c r="H365" i="6"/>
  <c r="H366" i="6"/>
  <c r="H367" i="6"/>
  <c r="H381" i="6"/>
  <c r="H389" i="6"/>
  <c r="H399" i="6"/>
  <c r="H421" i="6"/>
  <c r="H420" i="6" s="1"/>
  <c r="H419" i="6" s="1"/>
  <c r="H426" i="6"/>
  <c r="H423" i="6" s="1"/>
  <c r="H422" i="6" s="1"/>
  <c r="H432" i="6"/>
  <c r="H441" i="6"/>
  <c r="H440" i="6" s="1"/>
  <c r="H439" i="6" s="1"/>
  <c r="F492" i="6"/>
  <c r="F491" i="6"/>
  <c r="F496" i="6"/>
  <c r="H302" i="6"/>
  <c r="F315" i="6"/>
  <c r="F314" i="6" s="1"/>
  <c r="F298" i="6" s="1"/>
  <c r="F287" i="6" s="1"/>
  <c r="H318" i="6"/>
  <c r="H315" i="6" s="1"/>
  <c r="H314" i="6" s="1"/>
  <c r="H335" i="6"/>
  <c r="H334" i="6" s="1"/>
  <c r="H333" i="6" s="1"/>
  <c r="H370" i="6"/>
  <c r="H371" i="6"/>
  <c r="H384" i="6"/>
  <c r="H388" i="6"/>
  <c r="H386" i="6" s="1"/>
  <c r="H385" i="6" s="1"/>
  <c r="H425" i="6"/>
  <c r="H428" i="6"/>
  <c r="D423" i="6"/>
  <c r="D422" i="6" s="1"/>
  <c r="H454" i="6"/>
  <c r="H472" i="6"/>
  <c r="H481" i="6"/>
  <c r="H495" i="6"/>
  <c r="H494" i="6" s="1"/>
  <c r="H493" i="6" s="1"/>
  <c r="E494" i="6"/>
  <c r="E493" i="6" s="1"/>
  <c r="G298" i="6"/>
  <c r="G287" i="6" s="1"/>
  <c r="H300" i="6"/>
  <c r="H299" i="6" s="1"/>
  <c r="H359" i="6"/>
  <c r="H353" i="6" s="1"/>
  <c r="H352" i="6" s="1"/>
  <c r="H382" i="6"/>
  <c r="H397" i="6"/>
  <c r="H395" i="6" s="1"/>
  <c r="H394" i="6" s="1"/>
  <c r="H401" i="6"/>
  <c r="H434" i="6"/>
  <c r="H448" i="6"/>
  <c r="H446" i="6" s="1"/>
  <c r="H445" i="6" s="1"/>
  <c r="H444" i="6" s="1"/>
  <c r="H443" i="6" s="1"/>
  <c r="H467" i="6"/>
  <c r="H466" i="6" s="1"/>
  <c r="H470" i="6"/>
  <c r="H469" i="6" s="1"/>
  <c r="D469" i="6"/>
  <c r="D463" i="6" s="1"/>
  <c r="D462" i="6" s="1"/>
  <c r="D464" i="6"/>
  <c r="H473" i="6"/>
  <c r="H477" i="6"/>
  <c r="H475" i="6" s="1"/>
  <c r="H474" i="6" s="1"/>
  <c r="C327" i="6"/>
  <c r="C328" i="6"/>
  <c r="D337" i="6"/>
  <c r="D333" i="6" s="1"/>
  <c r="D298" i="6" s="1"/>
  <c r="H479" i="6"/>
  <c r="R50" i="1"/>
  <c r="R49" i="1" s="1"/>
  <c r="AA72" i="1"/>
  <c r="AE72" i="1" s="1"/>
  <c r="AA93" i="1"/>
  <c r="AE93" i="1" s="1"/>
  <c r="AE94" i="1"/>
  <c r="U10" i="1"/>
  <c r="AA81" i="1"/>
  <c r="AE100" i="1"/>
  <c r="AA69" i="1"/>
  <c r="AE69" i="1" s="1"/>
  <c r="AA97" i="1"/>
  <c r="AE97" i="1" s="1"/>
  <c r="O9" i="1"/>
  <c r="S9" i="1"/>
  <c r="J24" i="1"/>
  <c r="G27" i="1"/>
  <c r="G26" i="1" s="1"/>
  <c r="J33" i="1"/>
  <c r="J43" i="1"/>
  <c r="J47" i="1"/>
  <c r="V9" i="1"/>
  <c r="V10" i="1"/>
  <c r="H11" i="1"/>
  <c r="J16" i="1"/>
  <c r="F18" i="1"/>
  <c r="J18" i="1" s="1"/>
  <c r="D11" i="1"/>
  <c r="J19" i="1"/>
  <c r="J29" i="1"/>
  <c r="J27" i="1" s="1"/>
  <c r="J26" i="1" s="1"/>
  <c r="J42" i="1"/>
  <c r="J46" i="1"/>
  <c r="AF104" i="1"/>
  <c r="AF48" i="1"/>
  <c r="T49" i="1"/>
  <c r="T48" i="1" s="1"/>
  <c r="R48" i="1"/>
  <c r="H27" i="1"/>
  <c r="H26" i="1" s="1"/>
  <c r="C67" i="1"/>
  <c r="C68" i="1" s="1"/>
  <c r="C69" i="1" s="1"/>
  <c r="C70" i="1"/>
  <c r="H51" i="1"/>
  <c r="G104" i="1"/>
  <c r="Y54" i="1"/>
  <c r="AA54" i="1" s="1"/>
  <c r="F54" i="1"/>
  <c r="J57" i="1"/>
  <c r="K51" i="1"/>
  <c r="Y57" i="1"/>
  <c r="AA57" i="1" s="1"/>
  <c r="AE57" i="1" s="1"/>
  <c r="M57" i="1"/>
  <c r="Q57" i="1" s="1"/>
  <c r="J59" i="1"/>
  <c r="Y59" i="1"/>
  <c r="AA59" i="1" s="1"/>
  <c r="AE59" i="1" s="1"/>
  <c r="W104" i="1"/>
  <c r="W51" i="1"/>
  <c r="W50" i="1" s="1"/>
  <c r="W49" i="1" s="1"/>
  <c r="W48" i="1" s="1"/>
  <c r="J67" i="1"/>
  <c r="Y67" i="1"/>
  <c r="AE71" i="1"/>
  <c r="J72" i="1"/>
  <c r="AA86" i="1"/>
  <c r="AE86" i="1" s="1"/>
  <c r="AA68" i="1"/>
  <c r="J13" i="1"/>
  <c r="J39" i="1"/>
  <c r="J38" i="1" s="1"/>
  <c r="H104" i="1"/>
  <c r="AD54" i="1"/>
  <c r="AD51" i="1" s="1"/>
  <c r="AE55" i="1"/>
  <c r="AB57" i="1"/>
  <c r="AB51" i="1" s="1"/>
  <c r="AB50" i="1" s="1"/>
  <c r="AB49" i="1" s="1"/>
  <c r="J60" i="1"/>
  <c r="R104" i="1"/>
  <c r="Y60" i="1"/>
  <c r="AA60" i="1" s="1"/>
  <c r="AE60" i="1" s="1"/>
  <c r="T60" i="1"/>
  <c r="AE62" i="1"/>
  <c r="Y65" i="1"/>
  <c r="D64" i="1"/>
  <c r="D63" i="1" s="1"/>
  <c r="D50" i="1" s="1"/>
  <c r="D49" i="1" s="1"/>
  <c r="AC65" i="1"/>
  <c r="H64" i="1"/>
  <c r="H63" i="1" s="1"/>
  <c r="AD66" i="1"/>
  <c r="P64" i="1"/>
  <c r="P63" i="1" s="1"/>
  <c r="P50" i="1" s="1"/>
  <c r="P49" i="1" s="1"/>
  <c r="P48" i="1" s="1"/>
  <c r="Z67" i="1"/>
  <c r="L64" i="1"/>
  <c r="L63" i="1" s="1"/>
  <c r="L50" i="1" s="1"/>
  <c r="L49" i="1" s="1"/>
  <c r="L48" i="1" s="1"/>
  <c r="AD68" i="1"/>
  <c r="E70" i="1"/>
  <c r="I70" i="1"/>
  <c r="I64" i="1" s="1"/>
  <c r="I63" i="1" s="1"/>
  <c r="I50" i="1" s="1"/>
  <c r="I49" i="1" s="1"/>
  <c r="I48" i="1" s="1"/>
  <c r="C71" i="1"/>
  <c r="Y61" i="1"/>
  <c r="AA61" i="1" s="1"/>
  <c r="AE61" i="1" s="1"/>
  <c r="F61" i="1"/>
  <c r="J61" i="1" s="1"/>
  <c r="M76" i="1"/>
  <c r="K70" i="1"/>
  <c r="K64" i="1" s="1"/>
  <c r="K63" i="1" s="1"/>
  <c r="Y76" i="1"/>
  <c r="AA76" i="1" s="1"/>
  <c r="E27" i="1"/>
  <c r="AA52" i="1"/>
  <c r="AE56" i="1"/>
  <c r="J66" i="1"/>
  <c r="Y66" i="1"/>
  <c r="AA66" i="1" s="1"/>
  <c r="AE66" i="1" s="1"/>
  <c r="M66" i="1"/>
  <c r="J68" i="1"/>
  <c r="J69" i="1"/>
  <c r="AA80" i="1"/>
  <c r="AE80" i="1" s="1"/>
  <c r="AE81" i="1"/>
  <c r="AE98" i="1"/>
  <c r="AC52" i="1"/>
  <c r="AC51" i="1" s="1"/>
  <c r="M67" i="1"/>
  <c r="Q67" i="1" s="1"/>
  <c r="J74" i="1"/>
  <c r="AA75" i="1"/>
  <c r="AE75" i="1" s="1"/>
  <c r="J77" i="1"/>
  <c r="AA78" i="1"/>
  <c r="AE78" i="1" s="1"/>
  <c r="J83" i="1"/>
  <c r="Y83" i="1"/>
  <c r="Y70" i="1" s="1"/>
  <c r="Z85" i="1"/>
  <c r="AA85" i="1" s="1"/>
  <c r="AE85" i="1" s="1"/>
  <c r="M85" i="1"/>
  <c r="Q85" i="1" s="1"/>
  <c r="AA91" i="1"/>
  <c r="AA92" i="1"/>
  <c r="AE92" i="1" s="1"/>
  <c r="Q92" i="1"/>
  <c r="J95" i="1"/>
  <c r="J100" i="1"/>
  <c r="M100" i="1"/>
  <c r="Q100" i="1" s="1"/>
  <c r="AA101" i="1"/>
  <c r="AE101" i="1" s="1"/>
  <c r="AA102" i="1"/>
  <c r="AE102" i="1" s="1"/>
  <c r="Q102" i="1"/>
  <c r="Y103" i="1"/>
  <c r="AA103" i="1" s="1"/>
  <c r="AE103" i="1" s="1"/>
  <c r="M53" i="1"/>
  <c r="Y53" i="1"/>
  <c r="AA53" i="1" s="1"/>
  <c r="AE53" i="1" s="1"/>
  <c r="F55" i="1"/>
  <c r="J55" i="1" s="1"/>
  <c r="M58" i="1"/>
  <c r="Q58" i="1" s="1"/>
  <c r="J82" i="1"/>
  <c r="Y82" i="1"/>
  <c r="AA82" i="1" s="1"/>
  <c r="AE82" i="1" s="1"/>
  <c r="M82" i="1"/>
  <c r="Q82" i="1" s="1"/>
  <c r="Z83" i="1"/>
  <c r="Z70" i="1" s="1"/>
  <c r="Z64" i="1" s="1"/>
  <c r="Z63" i="1" s="1"/>
  <c r="Z50" i="1" s="1"/>
  <c r="Z49" i="1" s="1"/>
  <c r="M83" i="1"/>
  <c r="Q83" i="1" s="1"/>
  <c r="Q91" i="1"/>
  <c r="AC89" i="1"/>
  <c r="AB92" i="1"/>
  <c r="AB89" i="1" s="1"/>
  <c r="AB64" i="1" s="1"/>
  <c r="AB63" i="1" s="1"/>
  <c r="N89" i="1"/>
  <c r="N64" i="1" s="1"/>
  <c r="N63" i="1" s="1"/>
  <c r="N50" i="1" s="1"/>
  <c r="N49" i="1" s="1"/>
  <c r="N48" i="1" s="1"/>
  <c r="AA95" i="1"/>
  <c r="AE95" i="1" s="1"/>
  <c r="AE96" i="1"/>
  <c r="Q96" i="1"/>
  <c r="J99" i="1"/>
  <c r="Y99" i="1"/>
  <c r="AA99" i="1" s="1"/>
  <c r="AE99" i="1" s="1"/>
  <c r="M99" i="1"/>
  <c r="Q99" i="1" s="1"/>
  <c r="D104" i="1"/>
  <c r="I104" i="1"/>
  <c r="N104" i="1"/>
  <c r="AD76" i="1"/>
  <c r="AD70" i="1" s="1"/>
  <c r="AE87" i="1"/>
  <c r="Z91" i="1"/>
  <c r="Z89" i="1" s="1"/>
  <c r="E89" i="1"/>
  <c r="E64" i="1" s="1"/>
  <c r="E63" i="1" s="1"/>
  <c r="E50" i="1" s="1"/>
  <c r="E49" i="1" s="1"/>
  <c r="E48" i="1" s="1"/>
  <c r="AD91" i="1"/>
  <c r="AD89" i="1" s="1"/>
  <c r="I89" i="1"/>
  <c r="F89" i="1"/>
  <c r="F64" i="1" s="1"/>
  <c r="F63" i="1" s="1"/>
  <c r="J92" i="1"/>
  <c r="J93" i="1"/>
  <c r="J103" i="1"/>
  <c r="C92" i="1"/>
  <c r="M87" i="1"/>
  <c r="Q87" i="1" s="1"/>
  <c r="G89" i="1"/>
  <c r="G64" i="1" s="1"/>
  <c r="G63" i="1" s="1"/>
  <c r="G50" i="1" s="1"/>
  <c r="G49" i="1" s="1"/>
  <c r="G48" i="1" s="1"/>
  <c r="D216" i="4" l="1"/>
  <c r="D152" i="4"/>
  <c r="D399" i="4" s="1"/>
  <c r="I153" i="4"/>
  <c r="J217" i="4"/>
  <c r="D153" i="4"/>
  <c r="D151" i="4"/>
  <c r="D150" i="4" s="1"/>
  <c r="D133" i="4" s="1"/>
  <c r="D398" i="4"/>
  <c r="D400" i="4" s="1"/>
  <c r="D7" i="4"/>
  <c r="G398" i="4"/>
  <c r="G400" i="4" s="1"/>
  <c r="G7" i="4"/>
  <c r="H333" i="4"/>
  <c r="H350" i="4"/>
  <c r="F315" i="4"/>
  <c r="F72" i="4"/>
  <c r="F34" i="4" s="1"/>
  <c r="F9" i="4"/>
  <c r="F7" i="4" s="1"/>
  <c r="D315" i="4"/>
  <c r="J37" i="4"/>
  <c r="J36" i="4" s="1"/>
  <c r="I327" i="4"/>
  <c r="I326" i="4" s="1"/>
  <c r="I349" i="4"/>
  <c r="I341" i="4" s="1"/>
  <c r="I337" i="4" s="1"/>
  <c r="I317" i="4" s="1"/>
  <c r="I152" i="4" s="1"/>
  <c r="I399" i="4" s="1"/>
  <c r="I323" i="4" s="1"/>
  <c r="I322" i="4" s="1"/>
  <c r="E8" i="4"/>
  <c r="E151" i="4"/>
  <c r="J337" i="4"/>
  <c r="J317" i="4" s="1"/>
  <c r="F151" i="4"/>
  <c r="F153" i="4"/>
  <c r="E72" i="4"/>
  <c r="E34" i="4" s="1"/>
  <c r="E9" i="4"/>
  <c r="H7" i="4"/>
  <c r="J11" i="4"/>
  <c r="J10" i="4" s="1"/>
  <c r="J86" i="4"/>
  <c r="J73" i="4" s="1"/>
  <c r="I7" i="4"/>
  <c r="E152" i="4"/>
  <c r="E216" i="4"/>
  <c r="F216" i="4"/>
  <c r="F152" i="4"/>
  <c r="F399" i="4" s="1"/>
  <c r="J154" i="4"/>
  <c r="J318" i="4"/>
  <c r="J316" i="4" s="1"/>
  <c r="J315" i="4" s="1"/>
  <c r="J44" i="4"/>
  <c r="J43" i="4" s="1"/>
  <c r="J42" i="4" s="1"/>
  <c r="F23" i="6"/>
  <c r="D73" i="6"/>
  <c r="F486" i="6"/>
  <c r="F498" i="6" s="1"/>
  <c r="H169" i="6"/>
  <c r="H184" i="6"/>
  <c r="H230" i="6"/>
  <c r="H208" i="6" s="1"/>
  <c r="H207" i="6" s="1"/>
  <c r="H206" i="6" s="1"/>
  <c r="H205" i="6" s="1"/>
  <c r="H204" i="6" s="1"/>
  <c r="H121" i="6"/>
  <c r="H120" i="6" s="1"/>
  <c r="D168" i="6"/>
  <c r="D167" i="6" s="1"/>
  <c r="D23" i="6" s="1"/>
  <c r="D486" i="6" s="1"/>
  <c r="D498" i="6" s="1"/>
  <c r="D170" i="6"/>
  <c r="H84" i="6"/>
  <c r="H83" i="6" s="1"/>
  <c r="H291" i="6"/>
  <c r="H290" i="6" s="1"/>
  <c r="H289" i="6" s="1"/>
  <c r="H288" i="6" s="1"/>
  <c r="H292" i="6"/>
  <c r="H168" i="6"/>
  <c r="H170" i="6"/>
  <c r="E492" i="6"/>
  <c r="E491" i="6"/>
  <c r="E496" i="6"/>
  <c r="D287" i="6"/>
  <c r="H272" i="6"/>
  <c r="H270" i="6" s="1"/>
  <c r="H271" i="6"/>
  <c r="H95" i="6"/>
  <c r="H94" i="6" s="1"/>
  <c r="H73" i="6"/>
  <c r="H24" i="6"/>
  <c r="I258" i="6"/>
  <c r="H465" i="6"/>
  <c r="H463" i="6" s="1"/>
  <c r="H462" i="6" s="1"/>
  <c r="H464" i="6"/>
  <c r="H492" i="6"/>
  <c r="H491" i="6"/>
  <c r="H496" i="6"/>
  <c r="H497" i="6" s="1"/>
  <c r="D497" i="6" s="1"/>
  <c r="H431" i="6"/>
  <c r="H430" i="6" s="1"/>
  <c r="H298" i="6" s="1"/>
  <c r="E168" i="6"/>
  <c r="E167" i="6" s="1"/>
  <c r="E23" i="6" s="1"/>
  <c r="E486" i="6" s="1"/>
  <c r="E170" i="6"/>
  <c r="G170" i="6"/>
  <c r="G168" i="6"/>
  <c r="G167" i="6" s="1"/>
  <c r="G23" i="6" s="1"/>
  <c r="G486" i="6" s="1"/>
  <c r="J89" i="1"/>
  <c r="M89" i="1"/>
  <c r="H50" i="1"/>
  <c r="H49" i="1" s="1"/>
  <c r="H48" i="1" s="1"/>
  <c r="AD64" i="1"/>
  <c r="AD63" i="1" s="1"/>
  <c r="AD50" i="1" s="1"/>
  <c r="AD49" i="1" s="1"/>
  <c r="E9" i="1"/>
  <c r="E10" i="1"/>
  <c r="I9" i="1"/>
  <c r="I10" i="1"/>
  <c r="AB104" i="1"/>
  <c r="AB48" i="1"/>
  <c r="N9" i="1"/>
  <c r="N10" i="1"/>
  <c r="P10" i="1"/>
  <c r="P9" i="1"/>
  <c r="F49" i="1"/>
  <c r="F48" i="1" s="1"/>
  <c r="D48" i="1"/>
  <c r="Z104" i="1"/>
  <c r="Z48" i="1"/>
  <c r="C102" i="1"/>
  <c r="C94" i="1"/>
  <c r="Q76" i="1"/>
  <c r="Q70" i="1" s="1"/>
  <c r="M70" i="1"/>
  <c r="M64" i="1" s="1"/>
  <c r="M63" i="1" s="1"/>
  <c r="AE54" i="1"/>
  <c r="Q89" i="1"/>
  <c r="Y89" i="1"/>
  <c r="AA83" i="1"/>
  <c r="E26" i="1"/>
  <c r="F27" i="1"/>
  <c r="F26" i="1" s="1"/>
  <c r="L10" i="1"/>
  <c r="L9" i="1"/>
  <c r="AE68" i="1"/>
  <c r="J70" i="1"/>
  <c r="J64" i="1" s="1"/>
  <c r="J63" i="1" s="1"/>
  <c r="K50" i="1"/>
  <c r="K49" i="1" s="1"/>
  <c r="R9" i="1"/>
  <c r="R10" i="1"/>
  <c r="Y64" i="1"/>
  <c r="Y63" i="1" s="1"/>
  <c r="AA65" i="1"/>
  <c r="G10" i="1"/>
  <c r="G9" i="1"/>
  <c r="AA89" i="1"/>
  <c r="AE91" i="1"/>
  <c r="AE89" i="1" s="1"/>
  <c r="AE76" i="1"/>
  <c r="AC64" i="1"/>
  <c r="AC63" i="1" s="1"/>
  <c r="AC50" i="1" s="1"/>
  <c r="AC49" i="1" s="1"/>
  <c r="T104" i="1"/>
  <c r="X60" i="1"/>
  <c r="T51" i="1"/>
  <c r="T50" i="1" s="1"/>
  <c r="F104" i="1"/>
  <c r="H10" i="1"/>
  <c r="H9" i="1"/>
  <c r="T10" i="1"/>
  <c r="T9" i="1"/>
  <c r="AE52" i="1"/>
  <c r="AE51" i="1" s="1"/>
  <c r="AA51" i="1"/>
  <c r="M104" i="1"/>
  <c r="Q53" i="1"/>
  <c r="M51" i="1"/>
  <c r="Q66" i="1"/>
  <c r="Q64" i="1" s="1"/>
  <c r="Q63" i="1" s="1"/>
  <c r="Y51" i="1"/>
  <c r="Y50" i="1" s="1"/>
  <c r="Y49" i="1" s="1"/>
  <c r="J11" i="1"/>
  <c r="AA67" i="1"/>
  <c r="AE67" i="1" s="1"/>
  <c r="W10" i="1"/>
  <c r="W9" i="1"/>
  <c r="J54" i="1"/>
  <c r="F51" i="1"/>
  <c r="F50" i="1" s="1"/>
  <c r="C89" i="1"/>
  <c r="C72" i="1"/>
  <c r="F11" i="1"/>
  <c r="J72" i="4" l="1"/>
  <c r="J9" i="4"/>
  <c r="J151" i="4"/>
  <c r="J153" i="4"/>
  <c r="E399" i="4"/>
  <c r="E150" i="4"/>
  <c r="E133" i="4" s="1"/>
  <c r="J35" i="4"/>
  <c r="J34" i="4" s="1"/>
  <c r="J8" i="4"/>
  <c r="E398" i="4"/>
  <c r="E400" i="4" s="1"/>
  <c r="E401" i="4" s="1"/>
  <c r="E7" i="4"/>
  <c r="H349" i="4"/>
  <c r="H341" i="4" s="1"/>
  <c r="H337" i="4" s="1"/>
  <c r="H317" i="4" s="1"/>
  <c r="H152" i="4" s="1"/>
  <c r="H399" i="4" s="1"/>
  <c r="H323" i="4" s="1"/>
  <c r="H322" i="4" s="1"/>
  <c r="G401" i="4"/>
  <c r="F150" i="4"/>
  <c r="F133" i="4" s="1"/>
  <c r="F398" i="4"/>
  <c r="F400" i="4" s="1"/>
  <c r="F401" i="4" s="1"/>
  <c r="J216" i="4"/>
  <c r="J152" i="4"/>
  <c r="J399" i="4" s="1"/>
  <c r="E487" i="6"/>
  <c r="E498" i="6"/>
  <c r="G487" i="6"/>
  <c r="G498" i="6"/>
  <c r="H167" i="6"/>
  <c r="H23" i="6" s="1"/>
  <c r="H486" i="6" s="1"/>
  <c r="I257" i="6"/>
  <c r="I255" i="6" s="1"/>
  <c r="I256" i="6"/>
  <c r="H287" i="6"/>
  <c r="AC104" i="1"/>
  <c r="AC48" i="1"/>
  <c r="J51" i="1"/>
  <c r="J50" i="1" s="1"/>
  <c r="J49" i="1" s="1"/>
  <c r="J48" i="1" s="1"/>
  <c r="J104" i="1"/>
  <c r="M50" i="1"/>
  <c r="C78" i="1"/>
  <c r="C79" i="1" s="1"/>
  <c r="C80" i="1" s="1"/>
  <c r="C81" i="1" s="1"/>
  <c r="C82" i="1" s="1"/>
  <c r="C83" i="1" s="1"/>
  <c r="C84" i="1" s="1"/>
  <c r="C85" i="1" s="1"/>
  <c r="C86" i="1" s="1"/>
  <c r="C87" i="1" s="1"/>
  <c r="C74" i="1"/>
  <c r="C76" i="1" s="1"/>
  <c r="Y104" i="1"/>
  <c r="Y48" i="1"/>
  <c r="AA49" i="1"/>
  <c r="Q104" i="1"/>
  <c r="Q51" i="1"/>
  <c r="Q50" i="1" s="1"/>
  <c r="Q49" i="1" s="1"/>
  <c r="Q48" i="1" s="1"/>
  <c r="M49" i="1"/>
  <c r="M48" i="1" s="1"/>
  <c r="K48" i="1"/>
  <c r="AE83" i="1"/>
  <c r="AE70" i="1" s="1"/>
  <c r="AA70" i="1"/>
  <c r="AA64" i="1" s="1"/>
  <c r="AA63" i="1" s="1"/>
  <c r="AA50" i="1" s="1"/>
  <c r="F9" i="1"/>
  <c r="F10" i="1"/>
  <c r="C95" i="1"/>
  <c r="C96" i="1" s="1"/>
  <c r="C97" i="1" s="1"/>
  <c r="C98" i="1" s="1"/>
  <c r="C99" i="1" s="1"/>
  <c r="C100" i="1" s="1"/>
  <c r="C103" i="1"/>
  <c r="AD104" i="1"/>
  <c r="AD48" i="1"/>
  <c r="AB10" i="1"/>
  <c r="AB9" i="1"/>
  <c r="X104" i="1"/>
  <c r="X51" i="1"/>
  <c r="X50" i="1" s="1"/>
  <c r="X49" i="1" s="1"/>
  <c r="X48" i="1" s="1"/>
  <c r="AE65" i="1"/>
  <c r="Z9" i="1"/>
  <c r="Z10" i="1"/>
  <c r="D10" i="1"/>
  <c r="D9" i="1"/>
  <c r="J398" i="4" l="1"/>
  <c r="J400" i="4" s="1"/>
  <c r="J401" i="4" s="1"/>
  <c r="D401" i="4" s="1"/>
  <c r="J7" i="4"/>
  <c r="H327" i="4"/>
  <c r="H326" i="4" s="1"/>
  <c r="J150" i="4"/>
  <c r="J133" i="4" s="1"/>
  <c r="H498" i="6"/>
  <c r="H487" i="6"/>
  <c r="D487" i="6" s="1"/>
  <c r="I250" i="6"/>
  <c r="I251" i="6"/>
  <c r="AE64" i="1"/>
  <c r="AE63" i="1" s="1"/>
  <c r="AE50" i="1" s="1"/>
  <c r="AE49" i="1" s="1"/>
  <c r="AE104" i="1" s="1"/>
  <c r="AE48" i="1"/>
  <c r="Q9" i="1"/>
  <c r="Q10" i="1"/>
  <c r="X10" i="1"/>
  <c r="X9" i="1"/>
  <c r="AD9" i="1"/>
  <c r="AD10" i="1"/>
  <c r="K10" i="1"/>
  <c r="K9" i="1"/>
  <c r="AA104" i="1"/>
  <c r="AB105" i="1" s="1"/>
  <c r="AA48" i="1"/>
  <c r="AC9" i="1"/>
  <c r="AC10" i="1"/>
  <c r="J9" i="1"/>
  <c r="J10" i="1"/>
  <c r="M9" i="1"/>
  <c r="M10" i="1"/>
  <c r="Y9" i="1"/>
  <c r="Y10" i="1"/>
  <c r="AA10" i="1" l="1"/>
  <c r="AA9" i="1"/>
  <c r="AC105" i="1"/>
  <c r="AA105" i="1" s="1"/>
  <c r="AE10" i="1"/>
  <c r="AE9" i="1"/>
  <c r="AD105" i="1"/>
  <c r="AE105" i="1"/>
  <c r="I147" i="1" l="1"/>
  <c r="G147" i="1"/>
  <c r="E147" i="1"/>
  <c r="D147" i="1"/>
  <c r="C147" i="1"/>
  <c r="B147" i="1"/>
  <c r="A147" i="1"/>
  <c r="I146" i="1"/>
  <c r="G146" i="1"/>
  <c r="F146" i="1"/>
  <c r="J146" i="1" s="1"/>
  <c r="E146" i="1"/>
  <c r="D146" i="1"/>
  <c r="C146" i="1"/>
  <c r="B146" i="1"/>
  <c r="A146" i="1"/>
  <c r="I145" i="1"/>
  <c r="G145" i="1"/>
  <c r="E145" i="1"/>
  <c r="D145" i="1"/>
  <c r="F145" i="1" s="1"/>
  <c r="C145" i="1"/>
  <c r="B145" i="1"/>
  <c r="A145" i="1"/>
  <c r="I144" i="1"/>
  <c r="G144" i="1"/>
  <c r="E144" i="1"/>
  <c r="D144" i="1"/>
  <c r="F144" i="1" s="1"/>
  <c r="J144" i="1" s="1"/>
  <c r="C144" i="1"/>
  <c r="B144" i="1"/>
  <c r="A144" i="1"/>
  <c r="I143" i="1"/>
  <c r="G143" i="1"/>
  <c r="E143" i="1"/>
  <c r="D143" i="1"/>
  <c r="C143" i="1"/>
  <c r="B143" i="1"/>
  <c r="A143" i="1"/>
  <c r="I142" i="1"/>
  <c r="G142" i="1"/>
  <c r="F142" i="1"/>
  <c r="J142" i="1" s="1"/>
  <c r="E142" i="1"/>
  <c r="D142" i="1"/>
  <c r="C142" i="1"/>
  <c r="B142" i="1"/>
  <c r="A142" i="1"/>
  <c r="I141" i="1"/>
  <c r="G141" i="1"/>
  <c r="E141" i="1"/>
  <c r="D141" i="1"/>
  <c r="F141" i="1" s="1"/>
  <c r="J141" i="1" s="1"/>
  <c r="C141" i="1"/>
  <c r="B141" i="1"/>
  <c r="A141" i="1"/>
  <c r="I140" i="1"/>
  <c r="I132" i="1" s="1"/>
  <c r="G140" i="1"/>
  <c r="E140" i="1"/>
  <c r="D140" i="1"/>
  <c r="F140" i="1" s="1"/>
  <c r="B140" i="1"/>
  <c r="A140" i="1"/>
  <c r="I139" i="1"/>
  <c r="G139" i="1"/>
  <c r="E139" i="1"/>
  <c r="D139" i="1"/>
  <c r="B139" i="1"/>
  <c r="A139" i="1"/>
  <c r="I138" i="1"/>
  <c r="G138" i="1"/>
  <c r="F138" i="1"/>
  <c r="J138" i="1" s="1"/>
  <c r="E138" i="1"/>
  <c r="D138" i="1"/>
  <c r="B138" i="1"/>
  <c r="A138" i="1"/>
  <c r="I137" i="1"/>
  <c r="G137" i="1"/>
  <c r="E137" i="1"/>
  <c r="D137" i="1"/>
  <c r="F137" i="1" s="1"/>
  <c r="C137" i="1"/>
  <c r="C138" i="1" s="1"/>
  <c r="C139" i="1" s="1"/>
  <c r="C140" i="1" s="1"/>
  <c r="B137" i="1"/>
  <c r="A137" i="1"/>
  <c r="I136" i="1"/>
  <c r="G136" i="1"/>
  <c r="E136" i="1"/>
  <c r="D136" i="1"/>
  <c r="C136" i="1"/>
  <c r="B136" i="1"/>
  <c r="A136" i="1"/>
  <c r="I135" i="1"/>
  <c r="G135" i="1"/>
  <c r="E135" i="1"/>
  <c r="E132" i="1" s="1"/>
  <c r="D135" i="1"/>
  <c r="F135" i="1" s="1"/>
  <c r="J135" i="1" s="1"/>
  <c r="C135" i="1"/>
  <c r="B135" i="1"/>
  <c r="A135" i="1"/>
  <c r="I134" i="1"/>
  <c r="G134" i="1"/>
  <c r="F134" i="1"/>
  <c r="J134" i="1" s="1"/>
  <c r="E134" i="1"/>
  <c r="D134" i="1"/>
  <c r="C134" i="1"/>
  <c r="B134" i="1"/>
  <c r="A134" i="1"/>
  <c r="I133" i="1"/>
  <c r="G133" i="1"/>
  <c r="E133" i="1"/>
  <c r="D133" i="1"/>
  <c r="F133" i="1" s="1"/>
  <c r="C133" i="1"/>
  <c r="B133" i="1"/>
  <c r="A133" i="1"/>
  <c r="H132" i="1"/>
  <c r="C132" i="1"/>
  <c r="B132" i="1"/>
  <c r="A132" i="1"/>
  <c r="I131" i="1"/>
  <c r="G131" i="1"/>
  <c r="F131" i="1"/>
  <c r="J131" i="1" s="1"/>
  <c r="E131" i="1"/>
  <c r="D131" i="1"/>
  <c r="C131" i="1"/>
  <c r="B131" i="1"/>
  <c r="A131" i="1"/>
  <c r="I130" i="1"/>
  <c r="G130" i="1"/>
  <c r="E130" i="1"/>
  <c r="D130" i="1"/>
  <c r="F130" i="1" s="1"/>
  <c r="C130" i="1"/>
  <c r="B130" i="1"/>
  <c r="A130" i="1"/>
  <c r="I129" i="1"/>
  <c r="G129" i="1"/>
  <c r="E129" i="1"/>
  <c r="D129" i="1"/>
  <c r="F129" i="1" s="1"/>
  <c r="J129" i="1" s="1"/>
  <c r="C129" i="1"/>
  <c r="B129" i="1"/>
  <c r="A129" i="1"/>
  <c r="I128" i="1"/>
  <c r="G128" i="1"/>
  <c r="E128" i="1"/>
  <c r="D128" i="1"/>
  <c r="C128" i="1"/>
  <c r="B128" i="1"/>
  <c r="A128" i="1"/>
  <c r="I127" i="1"/>
  <c r="G127" i="1"/>
  <c r="F127" i="1"/>
  <c r="J127" i="1" s="1"/>
  <c r="E127" i="1"/>
  <c r="D127" i="1"/>
  <c r="C127" i="1"/>
  <c r="B127" i="1"/>
  <c r="A127" i="1"/>
  <c r="I126" i="1"/>
  <c r="G126" i="1"/>
  <c r="E126" i="1"/>
  <c r="D126" i="1"/>
  <c r="F126" i="1" s="1"/>
  <c r="J126" i="1" s="1"/>
  <c r="C126" i="1"/>
  <c r="B126" i="1"/>
  <c r="A126" i="1"/>
  <c r="I125" i="1"/>
  <c r="G125" i="1"/>
  <c r="E125" i="1"/>
  <c r="D125" i="1"/>
  <c r="F125" i="1" s="1"/>
  <c r="C125" i="1"/>
  <c r="B125" i="1"/>
  <c r="A125" i="1"/>
  <c r="I124" i="1"/>
  <c r="G124" i="1"/>
  <c r="E124" i="1"/>
  <c r="D124" i="1"/>
  <c r="C124" i="1"/>
  <c r="B124" i="1"/>
  <c r="A124" i="1"/>
  <c r="I123" i="1"/>
  <c r="G123" i="1"/>
  <c r="F123" i="1"/>
  <c r="J123" i="1" s="1"/>
  <c r="E123" i="1"/>
  <c r="D123" i="1"/>
  <c r="C123" i="1"/>
  <c r="B123" i="1"/>
  <c r="A123" i="1"/>
  <c r="I122" i="1"/>
  <c r="G122" i="1"/>
  <c r="E122" i="1"/>
  <c r="D122" i="1"/>
  <c r="F122" i="1" s="1"/>
  <c r="C122" i="1"/>
  <c r="B122" i="1"/>
  <c r="A122" i="1"/>
  <c r="I121" i="1"/>
  <c r="G121" i="1"/>
  <c r="E121" i="1"/>
  <c r="D121" i="1"/>
  <c r="F121" i="1" s="1"/>
  <c r="J121" i="1" s="1"/>
  <c r="C121" i="1"/>
  <c r="B121" i="1"/>
  <c r="A121" i="1"/>
  <c r="I120" i="1"/>
  <c r="G120" i="1"/>
  <c r="E120" i="1"/>
  <c r="F120" i="1" s="1"/>
  <c r="J120" i="1" s="1"/>
  <c r="D120" i="1"/>
  <c r="C120" i="1"/>
  <c r="B120" i="1"/>
  <c r="A120" i="1"/>
  <c r="I119" i="1"/>
  <c r="G119" i="1"/>
  <c r="F119" i="1"/>
  <c r="J119" i="1" s="1"/>
  <c r="E119" i="1"/>
  <c r="D119" i="1"/>
  <c r="C119" i="1"/>
  <c r="B119" i="1"/>
  <c r="A119" i="1"/>
  <c r="I118" i="1"/>
  <c r="G118" i="1"/>
  <c r="G117" i="1" s="1"/>
  <c r="E118" i="1"/>
  <c r="D118" i="1"/>
  <c r="F118" i="1" s="1"/>
  <c r="C118" i="1"/>
  <c r="B118" i="1"/>
  <c r="A118" i="1"/>
  <c r="I117" i="1"/>
  <c r="H117" i="1"/>
  <c r="B117" i="1"/>
  <c r="A117" i="1"/>
  <c r="K116" i="1"/>
  <c r="H116" i="1"/>
  <c r="C116" i="1"/>
  <c r="A116" i="1"/>
  <c r="I115" i="1"/>
  <c r="G115" i="1"/>
  <c r="F115" i="1"/>
  <c r="J115" i="1" s="1"/>
  <c r="D115" i="1"/>
  <c r="C115" i="1"/>
  <c r="B115" i="1"/>
  <c r="A115" i="1"/>
  <c r="I114" i="1"/>
  <c r="G114" i="1"/>
  <c r="F114" i="1"/>
  <c r="D114" i="1"/>
  <c r="C114" i="1"/>
  <c r="B114" i="1"/>
  <c r="A114" i="1"/>
  <c r="I113" i="1"/>
  <c r="G113" i="1"/>
  <c r="D113" i="1"/>
  <c r="F113" i="1" s="1"/>
  <c r="C113" i="1"/>
  <c r="B113" i="1"/>
  <c r="A113" i="1"/>
  <c r="K113" i="1"/>
  <c r="G116" i="1" l="1"/>
  <c r="I116" i="1"/>
  <c r="I148" i="1" s="1"/>
  <c r="J118" i="1"/>
  <c r="J117" i="1" s="1"/>
  <c r="F117" i="1"/>
  <c r="J114" i="1"/>
  <c r="F124" i="1"/>
  <c r="J124" i="1" s="1"/>
  <c r="J125" i="1"/>
  <c r="G132" i="1"/>
  <c r="J137" i="1"/>
  <c r="J140" i="1"/>
  <c r="F147" i="1"/>
  <c r="J147" i="1" s="1"/>
  <c r="H148" i="1"/>
  <c r="J113" i="1"/>
  <c r="E117" i="1"/>
  <c r="E116" i="1" s="1"/>
  <c r="J122" i="1"/>
  <c r="J130" i="1"/>
  <c r="D132" i="1"/>
  <c r="F136" i="1"/>
  <c r="J136" i="1" s="1"/>
  <c r="F139" i="1"/>
  <c r="J139" i="1" s="1"/>
  <c r="J145" i="1"/>
  <c r="F128" i="1"/>
  <c r="J128" i="1" s="1"/>
  <c r="J133" i="1"/>
  <c r="F143" i="1"/>
  <c r="J143" i="1" s="1"/>
  <c r="D117" i="1"/>
  <c r="D116" i="1" s="1"/>
  <c r="F132" i="1" l="1"/>
  <c r="J132" i="1"/>
  <c r="J116" i="1" s="1"/>
  <c r="E148" i="1"/>
  <c r="D148" i="1"/>
  <c r="F116" i="1"/>
  <c r="F148" i="1"/>
  <c r="I149" i="1" s="1"/>
  <c r="G148" i="1" l="1"/>
  <c r="G149" i="1" s="1"/>
  <c r="J148" i="1" l="1"/>
  <c r="J149" i="1" s="1"/>
  <c r="F149" i="1" s="1"/>
  <c r="G54" i="3"/>
  <c r="G55" i="3"/>
  <c r="H328" i="4"/>
  <c r="H329" i="4"/>
  <c r="H133" i="4"/>
  <c r="H150" i="4"/>
  <c r="I315" i="4"/>
  <c r="G113" i="3"/>
  <c r="G108" i="3"/>
  <c r="G112" i="3"/>
  <c r="G114" i="3"/>
  <c r="I328" i="4"/>
  <c r="I329" i="4"/>
  <c r="H151" i="4"/>
  <c r="H398" i="4"/>
  <c r="H400" i="4"/>
  <c r="H401" i="4"/>
  <c r="H325" i="4"/>
  <c r="H324" i="4"/>
  <c r="H318" i="4"/>
  <c r="H316" i="4"/>
  <c r="H315" i="4"/>
  <c r="I162" i="6"/>
  <c r="I163" i="6"/>
  <c r="K108" i="3"/>
  <c r="I133" i="4"/>
  <c r="I398" i="4"/>
  <c r="I400" i="4"/>
  <c r="I401" i="4"/>
  <c r="I325" i="4"/>
  <c r="I324" i="4"/>
  <c r="I318" i="4"/>
  <c r="I316" i="4"/>
  <c r="I151" i="4"/>
  <c r="I150" i="4"/>
  <c r="G52" i="3"/>
  <c r="G51" i="3"/>
  <c r="K52" i="3"/>
  <c r="K51" i="3"/>
  <c r="K50" i="3"/>
  <c r="K49" i="3"/>
  <c r="K55" i="3"/>
  <c r="G56" i="3"/>
  <c r="K56" i="3"/>
  <c r="K44" i="3"/>
</calcChain>
</file>

<file path=xl/sharedStrings.xml><?xml version="1.0" encoding="utf-8"?>
<sst xmlns="http://schemas.openxmlformats.org/spreadsheetml/2006/main" count="690" uniqueCount="302">
  <si>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</si>
  <si>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</si>
  <si>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</si>
  <si>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</si>
  <si>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</si>
  <si>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</si>
  <si>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</si>
  <si>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</si>
  <si>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</si>
  <si>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</si>
  <si>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</si>
  <si>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</si>
  <si>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</si>
  <si>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</si>
  <si>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</si>
  <si>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</si>
  <si>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</si>
  <si>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</si>
  <si>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</si>
  <si>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</si>
  <si>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</si>
  <si>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</si>
  <si>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</si>
  <si>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</si>
  <si>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</si>
  <si>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</si>
  <si>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</si>
  <si>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</si>
  <si>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</si>
  <si>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</si>
  <si>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</si>
  <si>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</si>
  <si>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</si>
  <si>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</si>
  <si>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</si>
  <si>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</si>
  <si>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</si>
  <si>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</si>
  <si>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</si>
  <si>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</si>
  <si>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</si>
  <si>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</si>
  <si>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</si>
  <si>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</si>
  <si>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ร.ร.ชุมชนบึงบา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</si>
  <si>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</si>
  <si>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</si>
  <si>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</si>
  <si>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</si>
  <si>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</si>
  <si>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</si>
  <si>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</si>
  <si>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</si>
  <si>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</si>
  <si>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</si>
  <si>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>2.4.1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</si>
  <si>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</si>
  <si>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</si>
  <si>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</si>
  <si>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</si>
  <si>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</si>
  <si>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</si>
  <si>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</si>
  <si>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</si>
  <si>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</si>
  <si>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</si>
  <si>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</si>
  <si>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</si>
  <si>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</si>
  <si>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</si>
  <si>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</si>
  <si>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</si>
  <si>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</si>
  <si>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</si>
  <si>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</si>
  <si>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</si>
  <si>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</si>
  <si>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</si>
  <si>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</si>
  <si>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</si>
  <si>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</si>
  <si>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</si>
  <si>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</si>
  <si>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</si>
  <si>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</si>
  <si>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ร.ร.วัดเขียนเขต/กลุ่มนิเทศติดตามและประเมินผลการจัดการศึกษา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</si>
  <si>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</si>
  <si>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</si>
  <si>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</si>
  <si>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</si>
  <si>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</si>
  <si>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</si>
  <si>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</si>
  <si>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</si>
  <si>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</si>
  <si>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</si>
  <si>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</si>
  <si>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</si>
  <si>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</si>
  <si>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</si>
  <si>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</si>
  <si>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</si>
  <si>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</si>
  <si>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</si>
  <si>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</si>
  <si>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</si>
  <si>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</si>
  <si>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</si>
  <si>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</si>
  <si>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</si>
  <si>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</si>
  <si>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</si>
  <si>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</si>
  <si>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</si>
  <si>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</si>
  <si>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>ผลการเบิกจ่ายและใช้จ่ายเงินงบประมาณรายจ่าย ประจำปีงบประมาณ พ.ศ. 2568</t>
  </si>
  <si>
    <t>ตามมาตรการเร่งรัดการเบิกจ่ายงบประมาณและใช้จ่ายภาครัฐ ประจำปีงบประมาณ  พ.ศ. 2568</t>
  </si>
  <si>
    <t>หนังสือสำนักเลขาธิการคณะรัฐมนตรี ด่วนที่สุด ที่ นร 0505/ว 466  ลงวันที่ 25 ตุลาคม 2567</t>
  </si>
  <si>
    <t xml:space="preserve">  รายละเอียด 1</t>
  </si>
  <si>
    <t>สรุปผลการเบิกจ่ายและการใช้จ่ายฯ</t>
  </si>
  <si>
    <t>ไตรมาสที่ 1    ต.ค.67 - ธ.ค.67</t>
  </si>
  <si>
    <t>ไตรมาสที่ 2    ม.ค.68 - มี.ค.68</t>
  </si>
  <si>
    <t>ไตรมาสที่ 3    เม.ย.68 - มิ.ย.68</t>
  </si>
  <si>
    <t>ไตรมาสที่ 4    ก.ค.68 - ก.ย.68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</si>
  <si>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</si>
  <si>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t xml:space="preserve">              ตรวจสอบแล้วถูกต้อง</t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</si>
  <si>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</si>
  <si>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</si>
  <si>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>การเบิกจ่ายและใช้จ่ายเงินฯ</t>
  </si>
  <si>
    <t xml:space="preserve">                   (นางสาวสุพิชสิริ ถิรวัฒนาพงศ์)     ติดตามเร่งรัดการเบิกจ่ายเงินฯ</t>
  </si>
  <si>
    <t>ประจำปีงบประมาณ พ.ศ. 2568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</si>
  <si>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</si>
  <si>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</si>
  <si>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(นางพัชรี  เรืองรุ่ง)   การเบิกจ่ายและการใช้จ่ายเงินฯ</t>
  </si>
  <si>
    <t xml:space="preserve">                </t>
  </si>
  <si>
    <t xml:space="preserve">         ประธานคณะกรรมการติดตามเร่งรัด</t>
  </si>
  <si>
    <t xml:space="preserve">    ผู้อำนวยการสำนักงานเขตพื้นที่การศึกษาประถมศึกษาปทุมธานี เขต 2</t>
  </si>
  <si>
    <t xml:space="preserve">         การเบิกจ่ายและการใช้จ่ายเงินฯ</t>
  </si>
  <si>
    <t xml:space="preserve">รายงานผลการเบิกจ่ายเงินงบประมาณ งบดำเนินงาน งบรายจ่ายอื่น โครงการของสำนักงานคณะกรรมการการศึกษาขั้นพื้นฐาน 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</si>
  <si>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</si>
  <si>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</si>
  <si>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วัดเขียนเขต/รร 10 รร</t>
  </si>
  <si>
    <t>20004 68 00105 00000</t>
  </si>
  <si>
    <t>กลุ่มนิเทศติดตามและประเมินผลการจัดการศึกษา (รอแจ้งการจัดสรร)</t>
  </si>
  <si>
    <t>3.9.2.2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</si>
  <si>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</si>
  <si>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</si>
  <si>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</si>
  <si>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</si>
  <si>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>งบรายจ่ายอื่น   6811500</t>
  </si>
  <si>
    <t xml:space="preserve">กลุ่มส่งเสริมการศึกษาทางไกลเทคโนโลยีสารสนเทศและการสื่อสาร </t>
  </si>
  <si>
    <t>กลุ่มนิเทศติดตามและประเมินผลการจัดการศึกษา/วัดเขีนเขต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</si>
  <si>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</si>
  <si>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</si>
  <si>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</si>
  <si>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ร่วมใจประสิทธิ์ ร่วมจิตประสาท เจริญดีวิทา รวมราษฎร์สามัคคี</t>
  </si>
  <si>
    <t>งบดำเนินงาน 67112xx</t>
  </si>
  <si>
    <t>กลุ่มส่งเสริมแจ้งจัดสรรงบประมาณให้รร</t>
  </si>
  <si>
    <t>กลุ่มนิเทศติดตามและประเมินผลฯ/วัดมูลจินดาราม/วัดลาดสนุ่น/ชุมชนบึงบา</t>
  </si>
  <si>
    <t>(นางสาวสุพิชสิริ ถิรวัฒนาพงศ์)</t>
  </si>
  <si>
    <t>การอนุมัติเงินงวด</t>
  </si>
  <si>
    <t>ปัญหาอุปสรรค</t>
  </si>
  <si>
    <t>งบลงทุน   6811310</t>
  </si>
  <si>
    <t>งบลงทุน   6811320</t>
  </si>
  <si>
    <t xml:space="preserve">ครั้งที่ 201 </t>
  </si>
  <si>
    <t>ครั้งที่ 202</t>
  </si>
  <si>
    <t>ครั้งที่ 203</t>
  </si>
  <si>
    <t>28 พ.ย.2559</t>
  </si>
  <si>
    <t>1.1.1.3</t>
  </si>
  <si>
    <t>1.1.1.4</t>
  </si>
  <si>
    <t>1.1.1.5</t>
  </si>
  <si>
    <t>1.2.1</t>
  </si>
  <si>
    <t>1.2.2</t>
  </si>
  <si>
    <t>งวด1 295,500 บาท ครบ 11 กค 67</t>
  </si>
  <si>
    <t>งวด2  443,250 บาท ครบ 31 กค 67</t>
  </si>
  <si>
    <t>งวด3 295,500 บาท ครบ 20 สค 67</t>
  </si>
  <si>
    <t>งวด4 354,600 บาท ครบ 14 กย 67</t>
  </si>
  <si>
    <t>งวด5 591,000 บาท ครบ 9 ตค 67</t>
  </si>
  <si>
    <t>งวด6 384,150 บาท ครบ 29 ตค 67</t>
  </si>
  <si>
    <t>งวด7 591,000 บาท ครบ 18 พย 67</t>
  </si>
  <si>
    <t>1.2.3</t>
  </si>
  <si>
    <t>ทำสัญญา 25 กค 66     ครบกำหนด 8 กย 66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</si>
  <si>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</si>
  <si>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</si>
  <si>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</si>
  <si>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</si>
  <si>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</si>
  <si>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</si>
  <si>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</si>
  <si>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</si>
  <si>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</si>
  <si>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t>2.3.4</t>
  </si>
  <si>
    <r>
      <t xml:space="preserve">งวดที่1   2,611,000 ครบ 11 ตค 67 </t>
    </r>
    <r>
      <rPr>
        <sz val="14"/>
        <color rgb="FFFF0000"/>
        <rFont val="TH Sarabun New"/>
        <family val="2"/>
      </rPr>
      <t>แก้เป็น 1,997,387.31</t>
    </r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</si>
  <si>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</si>
  <si>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</si>
  <si>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</si>
  <si>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</si>
  <si>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r>
      <t>งวดที่ 4 บางส่วน 587,700 ครบ 9 มค 68</t>
    </r>
    <r>
      <rPr>
        <sz val="14"/>
        <color rgb="FFFF0000"/>
        <rFont val="TH Sarabun New"/>
        <family val="2"/>
      </rPr>
      <t xml:space="preserve"> แก้เป็น 1,201,312.69</t>
    </r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</si>
  <si>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</si>
  <si>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</si>
  <si>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</si>
  <si>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</si>
  <si>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</si>
  <si>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</si>
  <si>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</si>
  <si>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</si>
  <si>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</si>
  <si>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</si>
  <si>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</si>
  <si>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</si>
  <si>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</si>
  <si>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</si>
  <si>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</si>
  <si>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</si>
  <si>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</si>
  <si>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</si>
  <si>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</si>
  <si>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</si>
  <si>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</si>
  <si>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</si>
  <si>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</si>
  <si>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 xml:space="preserve">       การเบิกจ่ายและการใช้จ่ายเงินฯ</t>
  </si>
  <si>
    <t>รายงานผลการเบิกจ่ายเงินกันไว้เบิกเหลื่อมปี งบประมาณประจำปี พ.ศ. 2567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</si>
  <si>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</si>
  <si>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</si>
  <si>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</si>
  <si>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</si>
  <si>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</si>
  <si>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</si>
  <si>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 xml:space="preserve">              (นางพัชรี  เรืองรุ่ง)       การเบิกจ่ายและการใช้จ่ายเงินฯ                   </t>
  </si>
  <si>
    <t xml:space="preserve">        การเบิกจ่ายและการใช้จ่ายเงินฯ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</si>
  <si>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</si>
  <si>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</si>
  <si>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</si>
  <si>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</si>
  <si>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</si>
  <si>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</si>
  <si>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r>
      <t xml:space="preserve">กลุ่มส่งเสริมการศึกษาทางไกลเทคโนโลยีสารสนเทศและการสื่อสาร </t>
    </r>
    <r>
      <rPr>
        <sz val="12"/>
        <color rgb="FFFF0000"/>
        <rFont val="TH SarabunIT๙"/>
        <family val="2"/>
      </rPr>
      <t>(ให้แจ้งจัดสรรโดยด่วน)</t>
    </r>
  </si>
  <si>
    <t>กลุ่มนิเทศติดตามและประเมินผล</t>
  </si>
  <si>
    <t>กลุ่มพัฒนาบุคลากรทางการศึกษา</t>
  </si>
  <si>
    <t>1.1.1.2</t>
  </si>
  <si>
    <t xml:space="preserve">ศธ04002/ว5273 ลว.27 ต.ค.67 ครั้งที่ 1 โอนครั้งที่ 19 </t>
  </si>
  <si>
    <t>งบเพิ่มประสิทธิผลกลยุทธ์ของ สพป.ปทุมธานี เขต 2</t>
  </si>
  <si>
    <t>เลขานุการคณะกรรมการติดตาม</t>
  </si>
  <si>
    <t>เร่งรัดการเบิกจ่ายและใช้จ่ายเงินฯ</t>
  </si>
  <si>
    <t xml:space="preserve">เบิกจ่ายและใช้จ่าย                (√) เป็น (  ) ไม่เป็น            ตามมาตรการภาครัฐ        </t>
  </si>
  <si>
    <t>สำนักงานเขตพื้นที่การศึกษาประถมศึกษาปทุมธานี เขต 2</t>
  </si>
  <si>
    <t xml:space="preserve">นายชิตพงษ์ เหนือเกาะหวาย ครู โรงเรียนวัดเขียนเขต </t>
  </si>
  <si>
    <t>กลุ่มนิเทศนติดตามและประเมินการจัดการศึกษา</t>
  </si>
  <si>
    <t>ศน.ไอลดา +ศน.ดอกลักษณ์</t>
  </si>
  <si>
    <t xml:space="preserve">กลุ่มบริหารงานบุคคล </t>
  </si>
  <si>
    <t>กลุ่มนิเทศติดตามและประเมินผลการจัดการศึกษา /ร.ร.ธัญญสิทธิศิลป์</t>
  </si>
  <si>
    <t>งบเงินอุดหนุน</t>
  </si>
  <si>
    <t>งบลงทุน 6711320</t>
  </si>
  <si>
    <t>รายละเอียด 2</t>
  </si>
  <si>
    <t>วัดมูลจินดารามและวัดลาดสนุ่น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</si>
  <si>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</si>
  <si>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</si>
  <si>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</si>
  <si>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</si>
  <si>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</si>
  <si>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</si>
  <si>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 xml:space="preserve">ผลการเบิกจ่าย                   (  ) เป็น    (√) ไม่เป็น          และผลการใช้จ่าย             (√) เป็น  (  ) ไม่เป็น         ตามมาตรการภาครัฐ        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</si>
  <si>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</si>
  <si>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</si>
  <si>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</si>
  <si>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</si>
  <si>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</si>
  <si>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</si>
  <si>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</si>
  <si>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</si>
  <si>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</si>
  <si>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</si>
  <si>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</si>
  <si>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</si>
  <si>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>ลงชื่อ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</si>
  <si>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เร่งรัดการเบิกจ่ายและการใช้จ่ายเงินฯ</t>
  </si>
  <si>
    <t xml:space="preserve">                           (นางสาวสุพิชสิริ ถิรวัฒนาพงศ์)</t>
  </si>
  <si>
    <t xml:space="preserve"> รองผู้อำนวยการสำนักงานเขตพื้นที่การศึกษา รักษาราชการแทน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</si>
  <si>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2568                                       </t>
    </r>
    <r>
      <rPr>
        <b/>
        <sz val="14"/>
        <color theme="0"/>
        <rFont val="TH Sarabun New"/>
        <family val="2"/>
      </rPr>
      <t>รายละเอียด 2</t>
    </r>
  </si>
  <si>
    <t>ข้อมูลประจำวันที่ 31 สิงหาคม 2568</t>
  </si>
  <si>
    <t>รวม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</si>
  <si>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</si>
  <si>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>8.2)</t>
  </si>
  <si>
    <t xml:space="preserve">โรงเรียนวัดมูลจินดาราม โรงเรียนวัดลาดสนุ่น และโรงเรียนชุมชนบึงบา </t>
  </si>
  <si>
    <t>กลุ่มนิเทศติดตามและประเมินผลการจัดการศึกษา/วัดเขียนเขต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</si>
  <si>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</si>
  <si>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</si>
  <si>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วัดเขียนเขต/ชุมชนประชาธิปัตย์ สพป.ดำเนินการ</t>
  </si>
  <si>
    <t>ร.ร.ร่วมจิตประสาทและร.ร.รวมราษฎร์สามัคคี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</si>
  <si>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</si>
  <si>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</si>
  <si>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</si>
  <si>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</si>
  <si>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</si>
  <si>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</si>
  <si>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</si>
  <si>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(นางพัชรี  เรืองรุ่ง)           การเบิกจ่ายและการใช้จ่ายเงินฯ</t>
  </si>
  <si>
    <t>ประจำวันที่ 31 สิงหาคม 2568</t>
  </si>
  <si>
    <t xml:space="preserve">                                                            ตรวจสอบแล้วถูกต้อง</t>
  </si>
  <si>
    <t xml:space="preserve"> ลงชื่อ                                ผู้จัดทำ</t>
  </si>
  <si>
    <t xml:space="preserve">        ลงชื่อ                                   ผู้จัดทำ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</si>
</sst>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  <numFmt numFmtId="192" formatCode="_(* #,##0.0_);_(* \(#,##0.0\);_(* &quot;-&quot;??_);_(@_)"/>
  </numFmts>
  <fonts count="4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sz val="10"/>
      <color theme="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2"/>
      <color indexed="8"/>
      <name val="TH Sarabun New"/>
      <family val="2"/>
    </font>
    <font>
      <sz val="12"/>
      <color rgb="FFFF0000"/>
      <name val="TH SarabunIT๙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33" fillId="0" borderId="0"/>
  </cellStyleXfs>
  <cellXfs count="1333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2" fontId="13" fillId="15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49" fontId="9" fillId="6" borderId="6" xfId="0" applyNumberFormat="1" applyFont="1" applyFill="1" applyBorder="1" applyAlignment="1">
      <alignment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15" borderId="6" xfId="0" applyFont="1" applyFill="1" applyBorder="1" applyAlignment="1">
      <alignment vertical="top"/>
    </xf>
    <xf numFmtId="0" fontId="13" fillId="11" borderId="6" xfId="0" applyFont="1" applyFill="1" applyBorder="1" applyAlignment="1">
      <alignment horizontal="left" vertical="top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2" fontId="14" fillId="3" borderId="6" xfId="0" applyNumberFormat="1" applyFont="1" applyFill="1" applyBorder="1"/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1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2" fontId="13" fillId="6" borderId="6" xfId="0" applyNumberFormat="1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4" fillId="13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2" fontId="14" fillId="9" borderId="10" xfId="0" applyNumberFormat="1" applyFont="1" applyFill="1" applyBorder="1" applyAlignment="1">
      <alignment horizontal="left" vertical="center" wrapText="1"/>
    </xf>
    <xf numFmtId="2" fontId="13" fillId="13" borderId="10" xfId="0" applyNumberFormat="1" applyFont="1" applyFill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center" vertical="center"/>
    </xf>
    <xf numFmtId="188" fontId="13" fillId="6" borderId="6" xfId="0" applyNumberFormat="1" applyFont="1" applyFill="1" applyBorder="1"/>
    <xf numFmtId="2" fontId="14" fillId="6" borderId="6" xfId="0" applyNumberFormat="1" applyFont="1" applyFill="1" applyBorder="1" applyAlignment="1">
      <alignment horizontal="center"/>
    </xf>
    <xf numFmtId="2" fontId="13" fillId="6" borderId="6" xfId="0" applyNumberFormat="1" applyFont="1" applyFill="1" applyBorder="1" applyAlignment="1">
      <alignment horizontal="left"/>
    </xf>
    <xf numFmtId="188" fontId="13" fillId="6" borderId="0" xfId="0" applyNumberFormat="1" applyFont="1" applyFill="1"/>
    <xf numFmtId="2" fontId="13" fillId="6" borderId="0" xfId="0" applyNumberFormat="1" applyFont="1" applyFill="1" applyAlignment="1">
      <alignment horizontal="left"/>
    </xf>
    <xf numFmtId="0" fontId="13" fillId="6" borderId="0" xfId="0" applyFont="1" applyFill="1"/>
    <xf numFmtId="43" fontId="11" fillId="0" borderId="0" xfId="2" applyFont="1" applyBorder="1" applyAlignment="1"/>
    <xf numFmtId="0" fontId="12" fillId="0" borderId="1" xfId="0" applyFont="1" applyBorder="1"/>
    <xf numFmtId="0" fontId="12" fillId="6" borderId="1" xfId="0" applyFont="1" applyFill="1" applyBorder="1" applyAlignment="1">
      <alignment horizontal="right"/>
    </xf>
    <xf numFmtId="49" fontId="14" fillId="0" borderId="7" xfId="0" applyNumberFormat="1" applyFont="1" applyBorder="1"/>
    <xf numFmtId="0" fontId="13" fillId="0" borderId="8" xfId="0" applyFont="1" applyBorder="1"/>
    <xf numFmtId="0" fontId="13" fillId="0" borderId="2" xfId="0" applyFont="1" applyBorder="1"/>
    <xf numFmtId="49" fontId="13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/>
    <xf numFmtId="49" fontId="14" fillId="0" borderId="3" xfId="0" applyNumberFormat="1" applyFont="1" applyBorder="1"/>
    <xf numFmtId="0" fontId="14" fillId="0" borderId="0" xfId="0" applyFont="1"/>
    <xf numFmtId="0" fontId="13" fillId="0" borderId="4" xfId="0" applyFont="1" applyBorder="1"/>
    <xf numFmtId="0" fontId="13" fillId="0" borderId="3" xfId="0" applyFont="1" applyBorder="1"/>
    <xf numFmtId="187" fontId="13" fillId="0" borderId="4" xfId="0" applyNumberFormat="1" applyFont="1" applyBorder="1"/>
    <xf numFmtId="0" fontId="13" fillId="0" borderId="9" xfId="0" applyFont="1" applyBorder="1"/>
    <xf numFmtId="0" fontId="14" fillId="0" borderId="1" xfId="0" applyFont="1" applyBorder="1"/>
    <xf numFmtId="0" fontId="13" fillId="0" borderId="1" xfId="0" applyFont="1" applyBorder="1"/>
    <xf numFmtId="0" fontId="13" fillId="0" borderId="12" xfId="0" applyFont="1" applyBorder="1"/>
    <xf numFmtId="0" fontId="17" fillId="0" borderId="0" xfId="0" applyFont="1"/>
    <xf numFmtId="0" fontId="13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87" fontId="13" fillId="0" borderId="2" xfId="1" applyFont="1" applyBorder="1"/>
    <xf numFmtId="187" fontId="13" fillId="0" borderId="4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horizontal="right" vertical="top"/>
    </xf>
    <xf numFmtId="0" fontId="13" fillId="0" borderId="0" xfId="0" applyFont="1" applyAlignment="1">
      <alignment vertical="top"/>
    </xf>
    <xf numFmtId="0" fontId="13" fillId="0" borderId="15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/>
    </xf>
    <xf numFmtId="187" fontId="13" fillId="0" borderId="4" xfId="1" applyFont="1" applyBorder="1" applyAlignment="1">
      <alignment vertical="center"/>
    </xf>
    <xf numFmtId="190" fontId="13" fillId="0" borderId="3" xfId="1" applyNumberFormat="1" applyFont="1" applyBorder="1" applyAlignment="1">
      <alignment horizontal="right" vertical="center"/>
    </xf>
    <xf numFmtId="2" fontId="16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187" fontId="13" fillId="0" borderId="4" xfId="0" applyNumberFormat="1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87" fontId="13" fillId="0" borderId="4" xfId="1" applyFont="1" applyFill="1" applyBorder="1"/>
    <xf numFmtId="187" fontId="9" fillId="0" borderId="4" xfId="1" applyFont="1" applyFill="1" applyBorder="1"/>
    <xf numFmtId="187" fontId="13" fillId="0" borderId="4" xfId="1" applyFont="1" applyBorder="1" applyAlignment="1"/>
    <xf numFmtId="0" fontId="9" fillId="0" borderId="5" xfId="0" applyFont="1" applyBorder="1" applyAlignment="1">
      <alignment horizontal="center"/>
    </xf>
    <xf numFmtId="187" fontId="9" fillId="0" borderId="5" xfId="1" applyFont="1" applyFill="1" applyBorder="1"/>
    <xf numFmtId="0" fontId="13" fillId="0" borderId="5" xfId="0" applyFont="1" applyBorder="1"/>
    <xf numFmtId="187" fontId="13" fillId="0" borderId="5" xfId="0" applyNumberFormat="1" applyFont="1" applyBorder="1"/>
    <xf numFmtId="187" fontId="13" fillId="0" borderId="0" xfId="1" applyFont="1" applyBorder="1" applyAlignme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187" fontId="17" fillId="0" borderId="0" xfId="0" applyNumberFormat="1" applyFont="1"/>
    <xf numFmtId="187" fontId="13" fillId="0" borderId="0" xfId="0" applyNumberFormat="1" applyFont="1"/>
    <xf numFmtId="187" fontId="13" fillId="28" borderId="6" xfId="0" applyNumberFormat="1" applyFont="1" applyFill="1" applyBorder="1"/>
    <xf numFmtId="187" fontId="13" fillId="0" borderId="0" xfId="1" applyFont="1" applyBorder="1" applyAlignment="1">
      <alignment horizontal="left"/>
    </xf>
    <xf numFmtId="187" fontId="13" fillId="0" borderId="0" xfId="1" applyFont="1" applyBorder="1" applyAlignment="1">
      <alignment horizontal="right"/>
    </xf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top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13" borderId="10" xfId="1" applyFont="1" applyFill="1" applyBorder="1" applyAlignment="1">
      <alignment vertical="center"/>
    </xf>
    <xf numFmtId="187" fontId="13" fillId="6" borderId="5" xfId="1" applyFont="1" applyFill="1" applyBorder="1" applyAlignment="1">
      <alignment horizontal="center" vertical="top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/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8" fontId="13" fillId="6" borderId="9" xfId="1" applyNumberFormat="1" applyFont="1" applyFill="1" applyBorder="1" applyAlignment="1">
      <alignment horizontal="right" vertical="top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left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8" fontId="13" fillId="0" borderId="6" xfId="1" applyNumberFormat="1" applyFont="1" applyBorder="1" applyAlignment="1">
      <alignment horizontal="left" vertical="center" wrapText="1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187" fontId="13" fillId="0" borderId="13" xfId="1" applyFont="1" applyBorder="1" applyAlignment="1">
      <alignment horizontal="center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right" vertical="top"/>
    </xf>
    <xf numFmtId="189" fontId="13" fillId="13" borderId="5" xfId="1" applyNumberFormat="1" applyFont="1" applyFill="1" applyBorder="1" applyAlignment="1">
      <alignment horizontal="right" vertical="center"/>
    </xf>
    <xf numFmtId="187" fontId="13" fillId="13" borderId="10" xfId="1" applyFont="1" applyFill="1" applyBorder="1" applyAlignment="1">
      <alignment horizontal="left" vertical="center" wrapText="1"/>
    </xf>
    <xf numFmtId="187" fontId="13" fillId="6" borderId="6" xfId="1" applyFont="1" applyFill="1" applyBorder="1" applyAlignment="1">
      <alignment horizontal="left" vertical="center" wrapText="1"/>
    </xf>
    <xf numFmtId="187" fontId="13" fillId="13" borderId="6" xfId="1" applyFont="1" applyFill="1" applyBorder="1" applyAlignment="1">
      <alignment horizontal="left" vertical="center" wrapText="1"/>
    </xf>
    <xf numFmtId="187" fontId="14" fillId="3" borderId="6" xfId="1" applyFont="1" applyFill="1" applyBorder="1" applyAlignment="1">
      <alignment horizontal="center"/>
    </xf>
    <xf numFmtId="2" fontId="14" fillId="3" borderId="6" xfId="1" applyNumberFormat="1" applyFont="1" applyFill="1" applyBorder="1" applyAlignment="1">
      <alignment horizontal="center"/>
    </xf>
    <xf numFmtId="187" fontId="18" fillId="3" borderId="6" xfId="1" applyFont="1" applyFill="1" applyBorder="1" applyAlignment="1">
      <alignment horizontal="center"/>
    </xf>
    <xf numFmtId="187" fontId="12" fillId="3" borderId="6" xfId="1" applyFont="1" applyFill="1" applyBorder="1" applyAlignment="1">
      <alignment horizontal="center"/>
    </xf>
    <xf numFmtId="2" fontId="13" fillId="6" borderId="0" xfId="0" applyNumberFormat="1" applyFont="1" applyFill="1" applyAlignment="1">
      <alignment horizontal="left" vertical="center"/>
    </xf>
    <xf numFmtId="187" fontId="14" fillId="6" borderId="0" xfId="1" applyFont="1" applyFill="1" applyBorder="1" applyAlignment="1">
      <alignment horizontal="center"/>
    </xf>
    <xf numFmtId="187" fontId="12" fillId="6" borderId="0" xfId="1" applyFont="1" applyFill="1" applyBorder="1"/>
    <xf numFmtId="187" fontId="13" fillId="6" borderId="0" xfId="0" applyNumberFormat="1" applyFont="1" applyFill="1" applyAlignment="1">
      <alignment horizontal="left"/>
    </xf>
    <xf numFmtId="188" fontId="13" fillId="6" borderId="0" xfId="1" applyNumberFormat="1" applyFont="1" applyFill="1" applyBorder="1" applyAlignment="1"/>
    <xf numFmtId="2" fontId="13" fillId="6" borderId="0" xfId="1" applyNumberFormat="1" applyFont="1" applyFill="1" applyBorder="1" applyAlignment="1">
      <alignment horizontal="left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0" applyNumberFormat="1" applyFont="1" applyFill="1"/>
    <xf numFmtId="187" fontId="13" fillId="6" borderId="0" xfId="1" applyFont="1" applyFill="1" applyBorder="1" applyAlignment="1"/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9" fillId="6" borderId="0" xfId="0" applyFont="1" applyFill="1" applyAlignment="1">
      <alignment horizontal="left"/>
    </xf>
    <xf numFmtId="188" fontId="13" fillId="6" borderId="0" xfId="1" applyNumberFormat="1" applyFont="1" applyFill="1" applyBorder="1" applyAlignment="1">
      <alignment horizontal="left"/>
    </xf>
    <xf numFmtId="0" fontId="24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0" fontId="13" fillId="11" borderId="6" xfId="0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4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4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4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left"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4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188" fontId="9" fillId="6" borderId="6" xfId="1" applyNumberFormat="1" applyFont="1" applyFill="1" applyBorder="1" applyAlignment="1">
      <alignment vertical="top"/>
    </xf>
    <xf numFmtId="187" fontId="9" fillId="6" borderId="6" xfId="0" applyNumberFormat="1" applyFont="1" applyFill="1" applyBorder="1" applyAlignment="1">
      <alignment vertical="top"/>
    </xf>
    <xf numFmtId="2" fontId="13" fillId="7" borderId="6" xfId="1" applyNumberFormat="1" applyFont="1" applyFill="1" applyBorder="1" applyAlignment="1">
      <alignment horizontal="left" vertical="top" wrapText="1"/>
    </xf>
    <xf numFmtId="189" fontId="24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4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4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4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4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1" fontId="9" fillId="15" borderId="6" xfId="0" applyNumberFormat="1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left" vertical="top"/>
    </xf>
    <xf numFmtId="190" fontId="24" fillId="16" borderId="6" xfId="0" applyNumberFormat="1" applyFont="1" applyFill="1" applyBorder="1" applyAlignment="1">
      <alignment horizontal="center" vertical="top"/>
    </xf>
    <xf numFmtId="187" fontId="9" fillId="16" borderId="6" xfId="1" applyFont="1" applyFill="1" applyBorder="1" applyAlignment="1">
      <alignment horizontal="center" vertical="top"/>
    </xf>
    <xf numFmtId="2" fontId="13" fillId="16" borderId="6" xfId="0" applyNumberFormat="1" applyFont="1" applyFill="1" applyBorder="1" applyAlignment="1">
      <alignment vertical="top"/>
    </xf>
    <xf numFmtId="2" fontId="24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4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4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4" fillId="7" borderId="6" xfId="0" applyNumberFormat="1" applyFont="1" applyFill="1" applyBorder="1" applyAlignment="1">
      <alignment horizontal="center" vertical="top"/>
    </xf>
    <xf numFmtId="0" fontId="25" fillId="0" borderId="6" xfId="0" applyFont="1" applyBorder="1" applyAlignment="1">
      <alignment vertical="top" wrapText="1"/>
    </xf>
    <xf numFmtId="187" fontId="24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4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6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5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4" fillId="7" borderId="6" xfId="1" applyFont="1" applyFill="1" applyBorder="1" applyAlignment="1">
      <alignment horizontal="center" vertical="top"/>
    </xf>
    <xf numFmtId="0" fontId="24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4" fillId="6" borderId="6" xfId="1" applyFont="1" applyFill="1" applyBorder="1" applyAlignment="1">
      <alignment horizontal="center" vertical="top"/>
    </xf>
    <xf numFmtId="191" fontId="24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187" fontId="13" fillId="0" borderId="6" xfId="1" applyFont="1" applyBorder="1" applyAlignment="1">
      <alignment vertical="top" wrapText="1"/>
    </xf>
    <xf numFmtId="192" fontId="24" fillId="9" borderId="6" xfId="1" applyNumberFormat="1" applyFont="1" applyFill="1" applyBorder="1" applyAlignment="1">
      <alignment horizontal="center" vertical="top"/>
    </xf>
    <xf numFmtId="187" fontId="9" fillId="9" borderId="6" xfId="1" applyFont="1" applyFill="1" applyBorder="1" applyAlignment="1">
      <alignment vertical="top" wrapText="1"/>
    </xf>
    <xf numFmtId="187" fontId="9" fillId="9" borderId="6" xfId="1" applyFont="1" applyFill="1" applyBorder="1" applyAlignment="1">
      <alignment horizontal="center" vertical="top"/>
    </xf>
    <xf numFmtId="187" fontId="13" fillId="9" borderId="6" xfId="1" applyFont="1" applyFill="1" applyBorder="1" applyAlignment="1">
      <alignment horizontal="center" vertical="top"/>
    </xf>
    <xf numFmtId="187" fontId="13" fillId="9" borderId="6" xfId="1" applyFont="1" applyFill="1" applyBorder="1" applyAlignment="1">
      <alignment vertical="top" wrapText="1"/>
    </xf>
    <xf numFmtId="192" fontId="24" fillId="7" borderId="6" xfId="1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vertical="top" wrapText="1"/>
    </xf>
    <xf numFmtId="187" fontId="13" fillId="7" borderId="6" xfId="1" applyFont="1" applyFill="1" applyBorder="1" applyAlignment="1">
      <alignment vertical="top" wrapText="1"/>
    </xf>
    <xf numFmtId="0" fontId="24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4" fillId="9" borderId="13" xfId="0" applyNumberFormat="1" applyFont="1" applyFill="1" applyBorder="1" applyAlignment="1">
      <alignment horizontal="center" vertical="top"/>
    </xf>
    <xf numFmtId="0" fontId="24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189" fontId="13" fillId="20" borderId="6" xfId="1" applyNumberFormat="1" applyFont="1" applyFill="1" applyBorder="1" applyAlignment="1">
      <alignment horizontal="center" vertical="center"/>
    </xf>
    <xf numFmtId="49" fontId="10" fillId="20" borderId="6" xfId="0" applyNumberFormat="1" applyFont="1" applyFill="1" applyBorder="1" applyAlignment="1">
      <alignment horizontal="left" vertical="center"/>
    </xf>
    <xf numFmtId="187" fontId="10" fillId="20" borderId="6" xfId="1" applyFont="1" applyFill="1" applyBorder="1" applyAlignment="1">
      <alignment horizontal="center" vertical="center"/>
    </xf>
    <xf numFmtId="0" fontId="15" fillId="20" borderId="6" xfId="0" applyFont="1" applyFill="1" applyBorder="1" applyAlignment="1">
      <alignment horizontal="left" vertical="center"/>
    </xf>
    <xf numFmtId="2" fontId="10" fillId="7" borderId="5" xfId="0" applyNumberFormat="1" applyFont="1" applyFill="1" applyBorder="1" applyAlignment="1">
      <alignment horizontal="left"/>
    </xf>
    <xf numFmtId="187" fontId="10" fillId="7" borderId="6" xfId="1" applyFont="1" applyFill="1" applyBorder="1" applyAlignment="1">
      <alignment horizontal="right"/>
    </xf>
    <xf numFmtId="187" fontId="15" fillId="7" borderId="6" xfId="1" applyFont="1" applyFill="1" applyBorder="1" applyAlignment="1">
      <alignment horizontal="right"/>
    </xf>
    <xf numFmtId="2" fontId="10" fillId="7" borderId="5" xfId="0" applyNumberFormat="1" applyFont="1" applyFill="1" applyBorder="1"/>
    <xf numFmtId="0" fontId="13" fillId="21" borderId="5" xfId="0" applyFont="1" applyFill="1" applyBorder="1" applyAlignment="1">
      <alignment horizontal="center" vertical="center"/>
    </xf>
    <xf numFmtId="49" fontId="10" fillId="21" borderId="5" xfId="0" applyNumberFormat="1" applyFont="1" applyFill="1" applyBorder="1" applyAlignment="1">
      <alignment horizontal="left" vertical="top"/>
    </xf>
    <xf numFmtId="187" fontId="10" fillId="21" borderId="5" xfId="1" applyFont="1" applyFill="1" applyBorder="1" applyAlignment="1">
      <alignment horizontal="right" vertical="top"/>
    </xf>
    <xf numFmtId="0" fontId="15" fillId="21" borderId="6" xfId="0" applyFont="1" applyFill="1" applyBorder="1" applyAlignment="1">
      <alignment vertical="top"/>
    </xf>
    <xf numFmtId="190" fontId="13" fillId="9" borderId="6" xfId="0" applyNumberFormat="1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left" vertical="top" wrapText="1"/>
    </xf>
    <xf numFmtId="187" fontId="10" fillId="9" borderId="6" xfId="1" applyFont="1" applyFill="1" applyBorder="1" applyAlignment="1">
      <alignment horizontal="right" vertical="top"/>
    </xf>
    <xf numFmtId="0" fontId="15" fillId="9" borderId="6" xfId="0" applyFont="1" applyFill="1" applyBorder="1" applyAlignment="1">
      <alignment vertical="top"/>
    </xf>
    <xf numFmtId="2" fontId="10" fillId="7" borderId="6" xfId="0" applyNumberFormat="1" applyFont="1" applyFill="1" applyBorder="1" applyAlignment="1">
      <alignment horizontal="left"/>
    </xf>
    <xf numFmtId="0" fontId="15" fillId="7" borderId="6" xfId="0" applyFont="1" applyFill="1" applyBorder="1"/>
    <xf numFmtId="0" fontId="13" fillId="10" borderId="6" xfId="0" applyFont="1" applyFill="1" applyBorder="1" applyAlignment="1">
      <alignment horizontal="center" vertical="center"/>
    </xf>
    <xf numFmtId="2" fontId="10" fillId="10" borderId="6" xfId="0" applyNumberFormat="1" applyFont="1" applyFill="1" applyBorder="1" applyAlignment="1">
      <alignment horizontal="left" vertical="top"/>
    </xf>
    <xf numFmtId="187" fontId="10" fillId="10" borderId="6" xfId="1" applyFont="1" applyFill="1" applyBorder="1" applyAlignment="1">
      <alignment horizontal="right" vertical="top"/>
    </xf>
    <xf numFmtId="0" fontId="15" fillId="10" borderId="6" xfId="0" applyFont="1" applyFill="1" applyBorder="1" applyAlignment="1">
      <alignment vertical="top"/>
    </xf>
    <xf numFmtId="2" fontId="10" fillId="6" borderId="6" xfId="0" applyNumberFormat="1" applyFont="1" applyFill="1" applyBorder="1" applyAlignment="1">
      <alignment horizontal="left"/>
    </xf>
    <xf numFmtId="187" fontId="10" fillId="6" borderId="6" xfId="1" applyFont="1" applyFill="1" applyBorder="1" applyAlignment="1">
      <alignment horizontal="right"/>
    </xf>
    <xf numFmtId="0" fontId="15" fillId="6" borderId="6" xfId="0" applyFont="1" applyFill="1" applyBorder="1"/>
    <xf numFmtId="0" fontId="19" fillId="10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right" vertical="top"/>
    </xf>
    <xf numFmtId="187" fontId="13" fillId="15" borderId="6" xfId="1" applyFont="1" applyFill="1" applyBorder="1" applyAlignment="1">
      <alignment horizontal="center" vertical="center"/>
    </xf>
    <xf numFmtId="2" fontId="10" fillId="15" borderId="6" xfId="0" applyNumberFormat="1" applyFont="1" applyFill="1" applyBorder="1" applyAlignment="1">
      <alignment horizontal="left" vertical="top" wrapText="1"/>
    </xf>
    <xf numFmtId="187" fontId="10" fillId="15" borderId="6" xfId="1" applyFont="1" applyFill="1" applyBorder="1" applyAlignment="1">
      <alignment horizontal="right" vertical="top"/>
    </xf>
    <xf numFmtId="0" fontId="15" fillId="15" borderId="6" xfId="0" applyFont="1" applyFill="1" applyBorder="1" applyAlignment="1">
      <alignment horizontal="left" vertical="top"/>
    </xf>
    <xf numFmtId="0" fontId="13" fillId="6" borderId="16" xfId="0" applyFont="1" applyFill="1" applyBorder="1" applyAlignment="1">
      <alignment horizontal="center" vertical="center"/>
    </xf>
    <xf numFmtId="0" fontId="10" fillId="6" borderId="16" xfId="0" applyFont="1" applyFill="1" applyBorder="1"/>
    <xf numFmtId="187" fontId="10" fillId="6" borderId="16" xfId="1" applyFont="1" applyFill="1" applyBorder="1" applyAlignment="1">
      <alignment horizontal="right"/>
    </xf>
    <xf numFmtId="187" fontId="10" fillId="6" borderId="16" xfId="1" applyFont="1" applyFill="1" applyBorder="1" applyAlignment="1">
      <alignment horizontal="center"/>
    </xf>
    <xf numFmtId="187" fontId="10" fillId="6" borderId="16" xfId="1" applyFont="1" applyFill="1" applyBorder="1"/>
    <xf numFmtId="0" fontId="10" fillId="6" borderId="16" xfId="0" applyFont="1" applyFill="1" applyBorder="1" applyAlignment="1">
      <alignment horizontal="left"/>
    </xf>
    <xf numFmtId="187" fontId="10" fillId="6" borderId="19" xfId="0" applyNumberFormat="1" applyFont="1" applyFill="1" applyBorder="1" applyAlignment="1">
      <alignment horizontal="left"/>
    </xf>
    <xf numFmtId="0" fontId="15" fillId="6" borderId="16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center" vertical="center"/>
    </xf>
    <xf numFmtId="187" fontId="10" fillId="6" borderId="4" xfId="1" applyFont="1" applyFill="1" applyBorder="1" applyAlignment="1">
      <alignment horizontal="right"/>
    </xf>
    <xf numFmtId="187" fontId="10" fillId="6" borderId="4" xfId="1" applyFont="1" applyFill="1" applyBorder="1" applyAlignment="1">
      <alignment horizontal="center"/>
    </xf>
    <xf numFmtId="187" fontId="10" fillId="6" borderId="4" xfId="1" applyFont="1" applyFill="1" applyBorder="1"/>
    <xf numFmtId="0" fontId="10" fillId="6" borderId="4" xfId="0" applyFont="1" applyFill="1" applyBorder="1" applyAlignment="1">
      <alignment horizontal="left"/>
    </xf>
    <xf numFmtId="187" fontId="10" fillId="6" borderId="3" xfId="0" applyNumberFormat="1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187" fontId="10" fillId="15" borderId="10" xfId="1" applyFont="1" applyFill="1" applyBorder="1" applyAlignment="1">
      <alignment horizontal="right" vertical="top"/>
    </xf>
    <xf numFmtId="2" fontId="10" fillId="7" borderId="6" xfId="0" applyNumberFormat="1" applyFont="1" applyFill="1" applyBorder="1" applyAlignment="1">
      <alignment horizontal="left" vertical="top" wrapText="1"/>
    </xf>
    <xf numFmtId="187" fontId="10" fillId="7" borderId="6" xfId="1" applyFont="1" applyFill="1" applyBorder="1" applyAlignment="1">
      <alignment horizontal="right" vertical="top"/>
    </xf>
    <xf numFmtId="0" fontId="15" fillId="7" borderId="6" xfId="0" applyFont="1" applyFill="1" applyBorder="1" applyAlignment="1">
      <alignment horizontal="left" vertical="top"/>
    </xf>
    <xf numFmtId="2" fontId="10" fillId="12" borderId="5" xfId="0" applyNumberFormat="1" applyFont="1" applyFill="1" applyBorder="1" applyAlignment="1">
      <alignment horizontal="left"/>
    </xf>
    <xf numFmtId="187" fontId="10" fillId="12" borderId="5" xfId="1" applyFont="1" applyFill="1" applyBorder="1" applyAlignment="1">
      <alignment horizontal="right"/>
    </xf>
    <xf numFmtId="0" fontId="15" fillId="12" borderId="5" xfId="0" applyFont="1" applyFill="1" applyBorder="1" applyAlignment="1">
      <alignment horizontal="left"/>
    </xf>
    <xf numFmtId="190" fontId="13" fillId="9" borderId="5" xfId="0" applyNumberFormat="1" applyFont="1" applyFill="1" applyBorder="1" applyAlignment="1">
      <alignment horizontal="center" vertical="center"/>
    </xf>
    <xf numFmtId="187" fontId="10" fillId="9" borderId="5" xfId="1" applyFont="1" applyFill="1" applyBorder="1" applyAlignment="1">
      <alignment horizontal="right" vertical="top"/>
    </xf>
    <xf numFmtId="0" fontId="15" fillId="9" borderId="6" xfId="0" applyFont="1" applyFill="1" applyBorder="1" applyAlignment="1">
      <alignment horizontal="left" vertical="top"/>
    </xf>
    <xf numFmtId="187" fontId="15" fillId="7" borderId="6" xfId="0" applyNumberFormat="1" applyFont="1" applyFill="1" applyBorder="1" applyAlignment="1">
      <alignment horizontal="center"/>
    </xf>
    <xf numFmtId="0" fontId="13" fillId="27" borderId="2" xfId="0" applyFont="1" applyFill="1" applyBorder="1" applyAlignment="1">
      <alignment horizontal="center" vertical="center"/>
    </xf>
    <xf numFmtId="2" fontId="10" fillId="27" borderId="2" xfId="0" applyNumberFormat="1" applyFont="1" applyFill="1" applyBorder="1" applyAlignment="1">
      <alignment horizontal="left"/>
    </xf>
    <xf numFmtId="187" fontId="10" fillId="27" borderId="13" xfId="1" applyFont="1" applyFill="1" applyBorder="1" applyAlignment="1">
      <alignment horizontal="right"/>
    </xf>
    <xf numFmtId="0" fontId="13" fillId="12" borderId="13" xfId="0" applyFont="1" applyFill="1" applyBorder="1" applyAlignment="1">
      <alignment horizontal="center" vertical="top"/>
    </xf>
    <xf numFmtId="2" fontId="10" fillId="12" borderId="13" xfId="0" applyNumberFormat="1" applyFont="1" applyFill="1" applyBorder="1" applyAlignment="1">
      <alignment vertical="top"/>
    </xf>
    <xf numFmtId="187" fontId="10" fillId="12" borderId="13" xfId="1" applyFont="1" applyFill="1" applyBorder="1" applyAlignment="1">
      <alignment horizontal="right" vertical="top"/>
    </xf>
    <xf numFmtId="3" fontId="15" fillId="12" borderId="13" xfId="0" applyNumberFormat="1" applyFont="1" applyFill="1" applyBorder="1" applyAlignment="1">
      <alignment vertical="top"/>
    </xf>
    <xf numFmtId="0" fontId="13" fillId="6" borderId="14" xfId="0" applyFont="1" applyFill="1" applyBorder="1" applyAlignment="1">
      <alignment horizontal="center" vertical="center"/>
    </xf>
    <xf numFmtId="2" fontId="10" fillId="6" borderId="14" xfId="0" applyNumberFormat="1" applyFont="1" applyFill="1" applyBorder="1" applyAlignment="1">
      <alignment vertical="top"/>
    </xf>
    <xf numFmtId="187" fontId="10" fillId="6" borderId="14" xfId="1" applyFont="1" applyFill="1" applyBorder="1" applyAlignment="1">
      <alignment horizontal="right" vertical="top"/>
    </xf>
    <xf numFmtId="187" fontId="10" fillId="6" borderId="14" xfId="1" applyFont="1" applyFill="1" applyBorder="1" applyAlignment="1">
      <alignment horizontal="center" vertical="top"/>
    </xf>
    <xf numFmtId="187" fontId="10" fillId="6" borderId="14" xfId="1" applyFont="1" applyFill="1" applyBorder="1" applyAlignment="1">
      <alignment horizontal="left" vertical="top"/>
    </xf>
    <xf numFmtId="14" fontId="10" fillId="6" borderId="14" xfId="0" quotePrefix="1" applyNumberFormat="1" applyFont="1" applyFill="1" applyBorder="1" applyAlignment="1">
      <alignment horizontal="left" vertical="top"/>
    </xf>
    <xf numFmtId="187" fontId="10" fillId="6" borderId="20" xfId="0" applyNumberFormat="1" applyFont="1" applyFill="1" applyBorder="1" applyAlignment="1">
      <alignment horizontal="left" vertical="top"/>
    </xf>
    <xf numFmtId="3" fontId="15" fillId="6" borderId="14" xfId="0" applyNumberFormat="1" applyFont="1" applyFill="1" applyBorder="1" applyAlignment="1">
      <alignment horizontal="left" vertical="top"/>
    </xf>
    <xf numFmtId="3" fontId="15" fillId="7" borderId="6" xfId="0" applyNumberFormat="1" applyFont="1" applyFill="1" applyBorder="1"/>
    <xf numFmtId="0" fontId="13" fillId="12" borderId="13" xfId="0" applyFont="1" applyFill="1" applyBorder="1" applyAlignment="1">
      <alignment horizontal="center" vertical="center"/>
    </xf>
    <xf numFmtId="2" fontId="10" fillId="12" borderId="13" xfId="0" applyNumberFormat="1" applyFont="1" applyFill="1" applyBorder="1" applyAlignment="1">
      <alignment vertical="top" wrapText="1"/>
    </xf>
    <xf numFmtId="0" fontId="13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left" vertical="top"/>
    </xf>
    <xf numFmtId="187" fontId="10" fillId="0" borderId="14" xfId="1" applyFont="1" applyBorder="1" applyAlignment="1">
      <alignment horizontal="center" vertical="top"/>
    </xf>
    <xf numFmtId="0" fontId="10" fillId="6" borderId="14" xfId="0" applyFont="1" applyFill="1" applyBorder="1" applyAlignment="1">
      <alignment horizontal="center" vertical="top"/>
    </xf>
    <xf numFmtId="187" fontId="10" fillId="6" borderId="20" xfId="0" applyNumberFormat="1" applyFont="1" applyFill="1" applyBorder="1" applyAlignment="1">
      <alignment horizontal="center" vertical="top"/>
    </xf>
    <xf numFmtId="3" fontId="15" fillId="0" borderId="14" xfId="0" applyNumberFormat="1" applyFont="1" applyBorder="1" applyAlignment="1">
      <alignment horizontal="center" vertical="top"/>
    </xf>
    <xf numFmtId="0" fontId="1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center"/>
    </xf>
    <xf numFmtId="187" fontId="10" fillId="0" borderId="6" xfId="1" applyFont="1" applyBorder="1"/>
    <xf numFmtId="0" fontId="10" fillId="6" borderId="6" xfId="0" applyFont="1" applyFill="1" applyBorder="1"/>
    <xf numFmtId="187" fontId="10" fillId="6" borderId="6" xfId="0" applyNumberFormat="1" applyFont="1" applyFill="1" applyBorder="1" applyAlignment="1">
      <alignment horizontal="left"/>
    </xf>
    <xf numFmtId="3" fontId="15" fillId="0" borderId="6" xfId="0" applyNumberFormat="1" applyFont="1" applyBorder="1"/>
    <xf numFmtId="187" fontId="10" fillId="6" borderId="6" xfId="1" applyFont="1" applyFill="1" applyBorder="1" applyAlignment="1">
      <alignment vertical="top"/>
    </xf>
    <xf numFmtId="187" fontId="10" fillId="6" borderId="6" xfId="0" applyNumberFormat="1" applyFont="1" applyFill="1" applyBorder="1" applyAlignment="1">
      <alignment horizontal="left" vertical="top"/>
    </xf>
    <xf numFmtId="3" fontId="15" fillId="6" borderId="6" xfId="0" applyNumberFormat="1" applyFont="1" applyFill="1" applyBorder="1" applyAlignment="1">
      <alignment vertical="top" wrapText="1"/>
    </xf>
    <xf numFmtId="0" fontId="13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vertical="top"/>
    </xf>
    <xf numFmtId="187" fontId="10" fillId="12" borderId="6" xfId="1" applyFont="1" applyFill="1" applyBorder="1" applyAlignment="1">
      <alignment vertical="top"/>
    </xf>
    <xf numFmtId="187" fontId="10" fillId="12" borderId="6" xfId="0" applyNumberFormat="1" applyFont="1" applyFill="1" applyBorder="1" applyAlignment="1">
      <alignment vertical="top"/>
    </xf>
    <xf numFmtId="187" fontId="15" fillId="12" borderId="6" xfId="1" applyFont="1" applyFill="1" applyBorder="1" applyAlignment="1">
      <alignment horizontal="right" vertical="top"/>
    </xf>
    <xf numFmtId="0" fontId="13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top"/>
    </xf>
    <xf numFmtId="187" fontId="10" fillId="6" borderId="5" xfId="1" applyFont="1" applyFill="1" applyBorder="1" applyAlignment="1">
      <alignment horizontal="right" vertical="top"/>
    </xf>
    <xf numFmtId="187" fontId="10" fillId="0" borderId="5" xfId="1" applyFont="1" applyBorder="1" applyAlignment="1">
      <alignment horizontal="center" vertical="top"/>
    </xf>
    <xf numFmtId="187" fontId="10" fillId="0" borderId="6" xfId="1" applyFont="1" applyBorder="1" applyAlignment="1">
      <alignment vertical="top"/>
    </xf>
    <xf numFmtId="3" fontId="15" fillId="6" borderId="6" xfId="0" applyNumberFormat="1" applyFont="1" applyFill="1" applyBorder="1" applyAlignment="1">
      <alignment wrapText="1"/>
    </xf>
    <xf numFmtId="0" fontId="10" fillId="6" borderId="14" xfId="0" applyFont="1" applyFill="1" applyBorder="1" applyAlignment="1">
      <alignment vertical="top"/>
    </xf>
    <xf numFmtId="187" fontId="10" fillId="0" borderId="5" xfId="1" applyFont="1" applyBorder="1" applyAlignment="1">
      <alignment vertical="top"/>
    </xf>
    <xf numFmtId="187" fontId="10" fillId="6" borderId="5" xfId="0" applyNumberFormat="1" applyFont="1" applyFill="1" applyBorder="1" applyAlignment="1">
      <alignment horizontal="left" vertical="top"/>
    </xf>
    <xf numFmtId="3" fontId="15" fillId="6" borderId="6" xfId="0" applyNumberFormat="1" applyFont="1" applyFill="1" applyBorder="1" applyAlignment="1">
      <alignment vertical="top"/>
    </xf>
    <xf numFmtId="187" fontId="10" fillId="6" borderId="5" xfId="1" applyFont="1" applyFill="1" applyBorder="1" applyAlignment="1">
      <alignment horizontal="center" vertical="top"/>
    </xf>
    <xf numFmtId="0" fontId="10" fillId="12" borderId="14" xfId="0" applyFont="1" applyFill="1" applyBorder="1" applyAlignment="1">
      <alignment vertical="top"/>
    </xf>
    <xf numFmtId="187" fontId="10" fillId="12" borderId="5" xfId="1" applyFont="1" applyFill="1" applyBorder="1" applyAlignment="1">
      <alignment horizontal="right" vertical="top"/>
    </xf>
    <xf numFmtId="187" fontId="10" fillId="12" borderId="5" xfId="1" applyFont="1" applyFill="1" applyBorder="1" applyAlignment="1">
      <alignment horizontal="center" vertical="top"/>
    </xf>
    <xf numFmtId="187" fontId="10" fillId="12" borderId="6" xfId="0" applyNumberFormat="1" applyFont="1" applyFill="1" applyBorder="1" applyAlignment="1">
      <alignment horizontal="left" vertical="top"/>
    </xf>
    <xf numFmtId="3" fontId="15" fillId="12" borderId="6" xfId="0" applyNumberFormat="1" applyFont="1" applyFill="1" applyBorder="1" applyAlignment="1">
      <alignment vertical="top"/>
    </xf>
    <xf numFmtId="0" fontId="13" fillId="18" borderId="6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vertical="top"/>
    </xf>
    <xf numFmtId="187" fontId="10" fillId="18" borderId="5" xfId="1" applyFont="1" applyFill="1" applyBorder="1" applyAlignment="1">
      <alignment horizontal="right" vertical="top"/>
    </xf>
    <xf numFmtId="187" fontId="10" fillId="18" borderId="5" xfId="1" applyFont="1" applyFill="1" applyBorder="1" applyAlignment="1">
      <alignment horizontal="center" vertical="top"/>
    </xf>
    <xf numFmtId="187" fontId="10" fillId="18" borderId="6" xfId="1" applyFont="1" applyFill="1" applyBorder="1" applyAlignment="1">
      <alignment vertical="top"/>
    </xf>
    <xf numFmtId="0" fontId="10" fillId="18" borderId="6" xfId="0" applyFont="1" applyFill="1" applyBorder="1" applyAlignment="1">
      <alignment vertical="top"/>
    </xf>
    <xf numFmtId="187" fontId="10" fillId="18" borderId="6" xfId="0" applyNumberFormat="1" applyFont="1" applyFill="1" applyBorder="1" applyAlignment="1">
      <alignment horizontal="left" vertical="top"/>
    </xf>
    <xf numFmtId="0" fontId="10" fillId="18" borderId="5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vertical="top" wrapText="1"/>
    </xf>
    <xf numFmtId="3" fontId="15" fillId="9" borderId="6" xfId="0" applyNumberFormat="1" applyFont="1" applyFill="1" applyBorder="1" applyAlignment="1">
      <alignment vertical="top"/>
    </xf>
    <xf numFmtId="187" fontId="10" fillId="7" borderId="5" xfId="1" applyFont="1" applyFill="1" applyBorder="1" applyAlignment="1">
      <alignment horizontal="right"/>
    </xf>
    <xf numFmtId="3" fontId="15" fillId="7" borderId="5" xfId="0" applyNumberFormat="1" applyFont="1" applyFill="1" applyBorder="1" applyAlignment="1">
      <alignment horizontal="left"/>
    </xf>
    <xf numFmtId="0" fontId="13" fillId="22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vertical="top" wrapText="1"/>
    </xf>
    <xf numFmtId="187" fontId="10" fillId="22" borderId="6" xfId="1" applyFont="1" applyFill="1" applyBorder="1" applyAlignment="1">
      <alignment horizontal="right" vertical="top"/>
    </xf>
    <xf numFmtId="3" fontId="15" fillId="22" borderId="13" xfId="0" applyNumberFormat="1" applyFont="1" applyFill="1" applyBorder="1" applyAlignment="1">
      <alignment vertical="top"/>
    </xf>
    <xf numFmtId="0" fontId="13" fillId="18" borderId="5" xfId="0" applyFont="1" applyFill="1" applyBorder="1" applyAlignment="1">
      <alignment horizontal="center" vertical="center"/>
    </xf>
    <xf numFmtId="187" fontId="29" fillId="18" borderId="5" xfId="1" applyFont="1" applyFill="1" applyBorder="1" applyAlignment="1">
      <alignment horizontal="left" vertical="top" wrapText="1"/>
    </xf>
    <xf numFmtId="3" fontId="15" fillId="18" borderId="14" xfId="0" applyNumberFormat="1" applyFont="1" applyFill="1" applyBorder="1" applyAlignment="1">
      <alignment vertical="top"/>
    </xf>
    <xf numFmtId="3" fontId="15" fillId="18" borderId="5" xfId="0" applyNumberFormat="1" applyFont="1" applyFill="1" applyBorder="1" applyAlignment="1">
      <alignment vertical="top"/>
    </xf>
    <xf numFmtId="0" fontId="13" fillId="18" borderId="14" xfId="0" applyFont="1" applyFill="1" applyBorder="1" applyAlignment="1">
      <alignment horizontal="center" vertical="center"/>
    </xf>
    <xf numFmtId="3" fontId="15" fillId="18" borderId="6" xfId="0" applyNumberFormat="1" applyFont="1" applyFill="1" applyBorder="1" applyAlignment="1">
      <alignment vertical="top"/>
    </xf>
    <xf numFmtId="187" fontId="10" fillId="18" borderId="14" xfId="1" applyFont="1" applyFill="1" applyBorder="1" applyAlignment="1">
      <alignment horizontal="right" vertical="top"/>
    </xf>
    <xf numFmtId="49" fontId="10" fillId="22" borderId="6" xfId="0" applyNumberFormat="1" applyFont="1" applyFill="1" applyBorder="1" applyAlignment="1">
      <alignment vertical="top" wrapText="1"/>
    </xf>
    <xf numFmtId="49" fontId="10" fillId="18" borderId="6" xfId="0" applyNumberFormat="1" applyFont="1" applyFill="1" applyBorder="1" applyAlignment="1">
      <alignment vertical="top"/>
    </xf>
    <xf numFmtId="187" fontId="29" fillId="18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center" vertical="top"/>
    </xf>
    <xf numFmtId="2" fontId="10" fillId="18" borderId="6" xfId="0" applyNumberFormat="1" applyFont="1" applyFill="1" applyBorder="1" applyAlignment="1">
      <alignment vertical="top"/>
    </xf>
    <xf numFmtId="187" fontId="10" fillId="18" borderId="6" xfId="1" applyFont="1" applyFill="1" applyBorder="1" applyAlignment="1">
      <alignment horizontal="right" vertical="top"/>
    </xf>
    <xf numFmtId="3" fontId="15" fillId="22" borderId="6" xfId="0" applyNumberFormat="1" applyFont="1" applyFill="1" applyBorder="1" applyAlignment="1">
      <alignment vertical="top"/>
    </xf>
    <xf numFmtId="0" fontId="10" fillId="18" borderId="14" xfId="0" applyFont="1" applyFill="1" applyBorder="1"/>
    <xf numFmtId="2" fontId="10" fillId="18" borderId="14" xfId="0" applyNumberFormat="1" applyFont="1" applyFill="1" applyBorder="1"/>
    <xf numFmtId="0" fontId="10" fillId="18" borderId="5" xfId="0" applyFont="1" applyFill="1" applyBorder="1"/>
    <xf numFmtId="187" fontId="10" fillId="18" borderId="14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center"/>
    </xf>
    <xf numFmtId="3" fontId="15" fillId="18" borderId="6" xfId="0" applyNumberFormat="1" applyFont="1" applyFill="1" applyBorder="1"/>
    <xf numFmtId="187" fontId="8" fillId="6" borderId="6" xfId="1" applyFont="1" applyFill="1" applyBorder="1" applyAlignment="1">
      <alignment horizontal="right" vertical="top"/>
    </xf>
    <xf numFmtId="0" fontId="10" fillId="18" borderId="6" xfId="0" applyFont="1" applyFill="1" applyBorder="1"/>
    <xf numFmtId="187" fontId="10" fillId="18" borderId="6" xfId="1" applyFont="1" applyFill="1" applyBorder="1" applyAlignment="1">
      <alignment horizontal="right"/>
    </xf>
    <xf numFmtId="3" fontId="15" fillId="9" borderId="6" xfId="0" applyNumberFormat="1" applyFont="1" applyFill="1" applyBorder="1"/>
    <xf numFmtId="2" fontId="13" fillId="22" borderId="6" xfId="0" applyNumberFormat="1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187" fontId="10" fillId="22" borderId="6" xfId="1" applyFont="1" applyFill="1" applyBorder="1" applyAlignment="1">
      <alignment vertical="top"/>
    </xf>
    <xf numFmtId="0" fontId="10" fillId="18" borderId="5" xfId="0" applyFont="1" applyFill="1" applyBorder="1" applyAlignment="1">
      <alignment horizontal="left" vertical="top"/>
    </xf>
    <xf numFmtId="2" fontId="10" fillId="18" borderId="5" xfId="0" applyNumberFormat="1" applyFont="1" applyFill="1" applyBorder="1" applyAlignment="1">
      <alignment horizontal="left" vertical="top"/>
    </xf>
    <xf numFmtId="0" fontId="13" fillId="11" borderId="5" xfId="0" applyFont="1" applyFill="1" applyBorder="1" applyAlignment="1">
      <alignment horizontal="center" vertical="center"/>
    </xf>
    <xf numFmtId="2" fontId="10" fillId="11" borderId="5" xfId="0" applyNumberFormat="1" applyFont="1" applyFill="1" applyBorder="1"/>
    <xf numFmtId="187" fontId="10" fillId="11" borderId="5" xfId="1" applyFont="1" applyFill="1" applyBorder="1" applyAlignment="1">
      <alignment horizontal="right"/>
    </xf>
    <xf numFmtId="3" fontId="15" fillId="11" borderId="4" xfId="0" applyNumberFormat="1" applyFont="1" applyFill="1" applyBorder="1" applyAlignment="1">
      <alignment horizontal="left"/>
    </xf>
    <xf numFmtId="2" fontId="10" fillId="6" borderId="6" xfId="0" applyNumberFormat="1" applyFont="1" applyFill="1" applyBorder="1" applyAlignment="1">
      <alignment vertical="top" wrapText="1"/>
    </xf>
    <xf numFmtId="3" fontId="15" fillId="6" borderId="6" xfId="0" applyNumberFormat="1" applyFont="1" applyFill="1" applyBorder="1"/>
    <xf numFmtId="0" fontId="10" fillId="18" borderId="5" xfId="0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wrapText="1"/>
    </xf>
    <xf numFmtId="3" fontId="10" fillId="6" borderId="6" xfId="0" applyNumberFormat="1" applyFont="1" applyFill="1" applyBorder="1"/>
    <xf numFmtId="3" fontId="10" fillId="18" borderId="6" xfId="0" applyNumberFormat="1" applyFont="1" applyFill="1" applyBorder="1"/>
    <xf numFmtId="2" fontId="13" fillId="11" borderId="6" xfId="0" applyNumberFormat="1" applyFont="1" applyFill="1" applyBorder="1" applyAlignment="1">
      <alignment horizontal="center" vertical="center"/>
    </xf>
    <xf numFmtId="2" fontId="10" fillId="11" borderId="6" xfId="0" applyNumberFormat="1" applyFont="1" applyFill="1" applyBorder="1" applyAlignment="1">
      <alignment vertical="top" wrapText="1"/>
    </xf>
    <xf numFmtId="187" fontId="22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2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2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2" fontId="15" fillId="7" borderId="6" xfId="0" applyNumberFormat="1" applyFont="1" applyFill="1" applyBorder="1"/>
    <xf numFmtId="2" fontId="13" fillId="22" borderId="18" xfId="0" applyNumberFormat="1" applyFont="1" applyFill="1" applyBorder="1" applyAlignment="1">
      <alignment horizontal="center" vertical="center"/>
    </xf>
    <xf numFmtId="2" fontId="10" fillId="22" borderId="18" xfId="0" applyNumberFormat="1" applyFont="1" applyFill="1" applyBorder="1" applyAlignment="1">
      <alignment vertical="center"/>
    </xf>
    <xf numFmtId="187" fontId="10" fillId="22" borderId="6" xfId="1" applyFont="1" applyFill="1" applyBorder="1" applyAlignment="1">
      <alignment horizontal="right" vertical="center"/>
    </xf>
    <xf numFmtId="2" fontId="15" fillId="22" borderId="6" xfId="0" applyNumberFormat="1" applyFont="1" applyFill="1" applyBorder="1" applyAlignment="1">
      <alignment vertical="center"/>
    </xf>
    <xf numFmtId="2" fontId="13" fillId="6" borderId="18" xfId="0" applyNumberFormat="1" applyFont="1" applyFill="1" applyBorder="1" applyAlignment="1">
      <alignment horizontal="center" vertical="center"/>
    </xf>
    <xf numFmtId="2" fontId="10" fillId="6" borderId="18" xfId="0" applyNumberFormat="1" applyFont="1" applyFill="1" applyBorder="1"/>
    <xf numFmtId="2" fontId="10" fillId="6" borderId="18" xfId="0" applyNumberFormat="1" applyFont="1" applyFill="1" applyBorder="1" applyAlignment="1">
      <alignment horizontal="left"/>
    </xf>
    <xf numFmtId="2" fontId="10" fillId="22" borderId="6" xfId="0" applyNumberFormat="1" applyFont="1" applyFill="1" applyBorder="1" applyAlignment="1">
      <alignment vertical="top"/>
    </xf>
    <xf numFmtId="187" fontId="22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2" fillId="7" borderId="6" xfId="1" applyNumberFormat="1" applyFont="1" applyFill="1" applyBorder="1"/>
    <xf numFmtId="1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 applyAlignment="1">
      <alignment vertical="top"/>
    </xf>
    <xf numFmtId="2" fontId="22" fillId="7" borderId="6" xfId="1" applyNumberFormat="1" applyFont="1" applyFill="1" applyBorder="1" applyAlignment="1">
      <alignment vertical="top"/>
    </xf>
    <xf numFmtId="2" fontId="10" fillId="9" borderId="6" xfId="0" applyNumberFormat="1" applyFont="1" applyFill="1" applyBorder="1" applyAlignment="1">
      <alignment wrapText="1"/>
    </xf>
    <xf numFmtId="187" fontId="22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2" fillId="7" borderId="6" xfId="1" applyFont="1" applyFill="1" applyBorder="1"/>
    <xf numFmtId="187" fontId="13" fillId="5" borderId="6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left"/>
    </xf>
    <xf numFmtId="187" fontId="10" fillId="5" borderId="6" xfId="1" applyFont="1" applyFill="1" applyBorder="1" applyAlignment="1">
      <alignment horizontal="right"/>
    </xf>
    <xf numFmtId="187" fontId="15" fillId="5" borderId="6" xfId="1" applyFont="1" applyFill="1" applyBorder="1" applyAlignment="1">
      <alignment horizontal="right"/>
    </xf>
    <xf numFmtId="187" fontId="13" fillId="15" borderId="6" xfId="0" applyNumberFormat="1" applyFont="1" applyFill="1" applyBorder="1" applyAlignment="1">
      <alignment horizontal="center" vertical="center"/>
    </xf>
    <xf numFmtId="49" fontId="10" fillId="15" borderId="6" xfId="0" applyNumberFormat="1" applyFont="1" applyFill="1" applyBorder="1" applyAlignment="1">
      <alignment vertical="top" wrapText="1"/>
    </xf>
    <xf numFmtId="187" fontId="10" fillId="15" borderId="5" xfId="1" applyFont="1" applyFill="1" applyBorder="1" applyAlignment="1">
      <alignment vertical="top"/>
    </xf>
    <xf numFmtId="0" fontId="10" fillId="15" borderId="5" xfId="0" applyFont="1" applyFill="1" applyBorder="1" applyAlignment="1">
      <alignment vertical="top"/>
    </xf>
    <xf numFmtId="187" fontId="10" fillId="15" borderId="5" xfId="0" applyNumberFormat="1" applyFont="1" applyFill="1" applyBorder="1" applyAlignment="1">
      <alignment horizontal="left" vertical="top"/>
    </xf>
    <xf numFmtId="0" fontId="15" fillId="15" borderId="6" xfId="0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/>
    </xf>
    <xf numFmtId="2" fontId="10" fillId="15" borderId="6" xfId="0" applyNumberFormat="1" applyFont="1" applyFill="1" applyBorder="1" applyAlignment="1">
      <alignment vertical="top" wrapText="1"/>
    </xf>
    <xf numFmtId="2" fontId="15" fillId="15" borderId="6" xfId="0" applyNumberFormat="1" applyFont="1" applyFill="1" applyBorder="1" applyAlignment="1">
      <alignment vertical="top"/>
    </xf>
    <xf numFmtId="2" fontId="15" fillId="6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center"/>
    </xf>
    <xf numFmtId="49" fontId="10" fillId="12" borderId="6" xfId="0" applyNumberFormat="1" applyFont="1" applyFill="1" applyBorder="1" applyAlignment="1">
      <alignment vertical="top" wrapText="1"/>
    </xf>
    <xf numFmtId="187" fontId="10" fillId="12" borderId="6" xfId="1" applyFont="1" applyFill="1" applyBorder="1" applyAlignment="1">
      <alignment horizontal="right" vertical="top"/>
    </xf>
    <xf numFmtId="0" fontId="15" fillId="12" borderId="6" xfId="0" applyFont="1" applyFill="1" applyBorder="1" applyAlignment="1">
      <alignment vertical="top"/>
    </xf>
    <xf numFmtId="2" fontId="13" fillId="12" borderId="6" xfId="0" applyNumberFormat="1" applyFont="1" applyFill="1" applyBorder="1" applyAlignment="1">
      <alignment horizontal="center" vertical="center"/>
    </xf>
    <xf numFmtId="2" fontId="10" fillId="1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horizontal="left" vertical="top"/>
    </xf>
    <xf numFmtId="2" fontId="10" fillId="9" borderId="6" xfId="0" applyNumberFormat="1" applyFont="1" applyFill="1" applyBorder="1" applyAlignment="1">
      <alignment horizontal="left"/>
    </xf>
    <xf numFmtId="187" fontId="10" fillId="9" borderId="6" xfId="1" applyFont="1" applyFill="1" applyBorder="1" applyAlignment="1">
      <alignment horizontal="right"/>
    </xf>
    <xf numFmtId="187" fontId="15" fillId="9" borderId="6" xfId="1" applyFont="1" applyFill="1" applyBorder="1" applyAlignment="1">
      <alignment horizontal="right"/>
    </xf>
    <xf numFmtId="2" fontId="10" fillId="6" borderId="6" xfId="0" applyNumberFormat="1" applyFont="1" applyFill="1" applyBorder="1" applyAlignment="1">
      <alignment vertical="top"/>
    </xf>
    <xf numFmtId="2" fontId="10" fillId="6" borderId="5" xfId="0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top" wrapText="1"/>
    </xf>
    <xf numFmtId="190" fontId="13" fillId="7" borderId="6" xfId="0" applyNumberFormat="1" applyFont="1" applyFill="1" applyBorder="1" applyAlignment="1">
      <alignment horizontal="center" vertical="center"/>
    </xf>
    <xf numFmtId="0" fontId="13" fillId="23" borderId="6" xfId="0" applyFont="1" applyFill="1" applyBorder="1" applyAlignment="1">
      <alignment horizontal="center" vertical="center"/>
    </xf>
    <xf numFmtId="2" fontId="10" fillId="23" borderId="6" xfId="0" applyNumberFormat="1" applyFont="1" applyFill="1" applyBorder="1" applyAlignment="1">
      <alignment horizontal="left"/>
    </xf>
    <xf numFmtId="187" fontId="10" fillId="23" borderId="6" xfId="1" applyFont="1" applyFill="1" applyBorder="1" applyAlignment="1">
      <alignment horizontal="right"/>
    </xf>
    <xf numFmtId="187" fontId="15" fillId="23" borderId="6" xfId="1" applyFont="1" applyFill="1" applyBorder="1" applyAlignment="1">
      <alignment horizontal="right"/>
    </xf>
    <xf numFmtId="2" fontId="13" fillId="6" borderId="6" xfId="0" applyNumberFormat="1" applyFont="1" applyFill="1" applyBorder="1" applyAlignment="1">
      <alignment horizontal="center" vertical="center"/>
    </xf>
    <xf numFmtId="2" fontId="10" fillId="0" borderId="6" xfId="1" applyNumberFormat="1" applyFont="1" applyBorder="1" applyAlignment="1">
      <alignment vertical="top"/>
    </xf>
    <xf numFmtId="2" fontId="10" fillId="6" borderId="6" xfId="1" applyNumberFormat="1" applyFont="1" applyFill="1" applyBorder="1" applyAlignment="1">
      <alignment vertical="top"/>
    </xf>
    <xf numFmtId="2" fontId="10" fillId="6" borderId="6" xfId="1" applyNumberFormat="1" applyFont="1" applyFill="1" applyBorder="1" applyAlignment="1">
      <alignment horizontal="right" vertical="top"/>
    </xf>
    <xf numFmtId="2" fontId="13" fillId="6" borderId="6" xfId="0" applyNumberFormat="1" applyFont="1" applyFill="1" applyBorder="1" applyAlignment="1">
      <alignment horizontal="left" vertical="top"/>
    </xf>
    <xf numFmtId="2" fontId="13" fillId="6" borderId="5" xfId="0" applyNumberFormat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/>
    </xf>
    <xf numFmtId="2" fontId="10" fillId="0" borderId="5" xfId="1" applyNumberFormat="1" applyFont="1" applyBorder="1" applyAlignment="1">
      <alignment vertical="top"/>
    </xf>
    <xf numFmtId="2" fontId="10" fillId="6" borderId="5" xfId="1" applyNumberFormat="1" applyFont="1" applyFill="1" applyBorder="1" applyAlignment="1">
      <alignment vertical="top"/>
    </xf>
    <xf numFmtId="2" fontId="10" fillId="9" borderId="5" xfId="0" applyNumberFormat="1" applyFont="1" applyFill="1" applyBorder="1" applyAlignment="1">
      <alignment horizontal="left" vertical="top" wrapText="1"/>
    </xf>
    <xf numFmtId="187" fontId="10" fillId="9" borderId="5" xfId="1" applyFont="1" applyFill="1" applyBorder="1" applyAlignment="1">
      <alignment horizontal="center" vertical="top"/>
    </xf>
    <xf numFmtId="2" fontId="10" fillId="9" borderId="5" xfId="1" applyNumberFormat="1" applyFont="1" applyFill="1" applyBorder="1" applyAlignment="1">
      <alignment vertical="top"/>
    </xf>
    <xf numFmtId="187" fontId="13" fillId="9" borderId="5" xfId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 vertical="top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7" fontId="10" fillId="7" borderId="6" xfId="1" applyFont="1" applyFill="1" applyBorder="1" applyAlignment="1">
      <alignment horizontal="left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187" fontId="29" fillId="6" borderId="6" xfId="1" applyFont="1" applyFill="1" applyBorder="1" applyAlignment="1">
      <alignment horizontal="left" vertical="top" wrapText="1"/>
    </xf>
    <xf numFmtId="187" fontId="20" fillId="6" borderId="5" xfId="0" applyNumberFormat="1" applyFont="1" applyFill="1" applyBorder="1" applyAlignment="1">
      <alignment horizontal="left" vertical="top"/>
    </xf>
    <xf numFmtId="0" fontId="2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vertical="top"/>
    </xf>
    <xf numFmtId="0" fontId="13" fillId="15" borderId="6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vertical="top" wrapText="1"/>
    </xf>
    <xf numFmtId="0" fontId="10" fillId="6" borderId="6" xfId="0" applyFont="1" applyFill="1" applyBorder="1" applyAlignment="1">
      <alignment horizontal="left" vertical="top"/>
    </xf>
    <xf numFmtId="49" fontId="10" fillId="6" borderId="6" xfId="0" applyNumberFormat="1" applyFont="1" applyFill="1" applyBorder="1" applyAlignment="1">
      <alignment horizontal="left" vertical="top"/>
    </xf>
    <xf numFmtId="187" fontId="15" fillId="6" borderId="6" xfId="1" applyFont="1" applyFill="1" applyBorder="1" applyAlignment="1">
      <alignment vertical="top"/>
    </xf>
    <xf numFmtId="2" fontId="10" fillId="10" borderId="6" xfId="0" applyNumberFormat="1" applyFont="1" applyFill="1" applyBorder="1" applyAlignment="1">
      <alignment vertical="top" wrapText="1"/>
    </xf>
    <xf numFmtId="0" fontId="15" fillId="10" borderId="6" xfId="0" applyFont="1" applyFill="1" applyBorder="1"/>
    <xf numFmtId="187" fontId="10" fillId="6" borderId="6" xfId="1" applyFont="1" applyFill="1" applyBorder="1"/>
    <xf numFmtId="0" fontId="13" fillId="25" borderId="6" xfId="0" applyFont="1" applyFill="1" applyBorder="1" applyAlignment="1">
      <alignment horizontal="center" vertical="center"/>
    </xf>
    <xf numFmtId="0" fontId="10" fillId="25" borderId="6" xfId="0" applyFont="1" applyFill="1" applyBorder="1" applyAlignment="1">
      <alignment horizontal="left" vertical="top" wrapText="1"/>
    </xf>
    <xf numFmtId="187" fontId="10" fillId="25" borderId="6" xfId="1" applyFont="1" applyFill="1" applyBorder="1" applyAlignment="1">
      <alignment horizontal="right" vertical="top"/>
    </xf>
    <xf numFmtId="0" fontId="15" fillId="25" borderId="6" xfId="0" applyFont="1" applyFill="1" applyBorder="1" applyAlignment="1">
      <alignment vertical="top"/>
    </xf>
    <xf numFmtId="0" fontId="10" fillId="6" borderId="6" xfId="0" applyFont="1" applyFill="1" applyBorder="1" applyAlignment="1">
      <alignment horizontal="left" vertical="top" wrapText="1"/>
    </xf>
    <xf numFmtId="2" fontId="20" fillId="6" borderId="6" xfId="0" applyNumberFormat="1" applyFont="1" applyFill="1" applyBorder="1" applyAlignment="1">
      <alignment vertical="top"/>
    </xf>
    <xf numFmtId="2" fontId="8" fillId="9" borderId="5" xfId="1" applyNumberFormat="1" applyFont="1" applyFill="1" applyBorder="1" applyAlignment="1">
      <alignment vertical="top" wrapText="1"/>
    </xf>
    <xf numFmtId="187" fontId="10" fillId="15" borderId="6" xfId="1" applyFont="1" applyFill="1" applyBorder="1" applyAlignment="1">
      <alignment horizontal="left"/>
    </xf>
    <xf numFmtId="187" fontId="10" fillId="15" borderId="6" xfId="1" applyFont="1" applyFill="1" applyBorder="1" applyAlignment="1">
      <alignment horizontal="left" wrapText="1"/>
    </xf>
    <xf numFmtId="187" fontId="8" fillId="15" borderId="6" xfId="1" applyFont="1" applyFill="1" applyBorder="1"/>
    <xf numFmtId="187" fontId="22" fillId="15" borderId="6" xfId="1" applyFont="1" applyFill="1" applyBorder="1"/>
    <xf numFmtId="187" fontId="10" fillId="6" borderId="6" xfId="1" applyFont="1" applyFill="1" applyBorder="1" applyAlignment="1">
      <alignment horizontal="left"/>
    </xf>
    <xf numFmtId="187" fontId="22" fillId="6" borderId="6" xfId="1" applyFont="1" applyFill="1" applyBorder="1"/>
    <xf numFmtId="187" fontId="10" fillId="15" borderId="6" xfId="1" applyFont="1" applyFill="1" applyBorder="1" applyAlignment="1">
      <alignment horizontal="left" vertical="top"/>
    </xf>
    <xf numFmtId="187" fontId="10" fillId="15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wrapText="1"/>
    </xf>
    <xf numFmtId="187" fontId="10" fillId="7" borderId="6" xfId="1" applyFont="1" applyFill="1" applyBorder="1" applyAlignment="1">
      <alignment horizontal="left" vertical="top"/>
    </xf>
    <xf numFmtId="187" fontId="10" fillId="7" borderId="6" xfId="1" applyFont="1" applyFill="1" applyBorder="1" applyAlignment="1">
      <alignment horizontal="left" vertical="top" wrapText="1"/>
    </xf>
    <xf numFmtId="187" fontId="22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0" fontId="19" fillId="0" borderId="6" xfId="0" applyFont="1" applyBorder="1" applyAlignment="1">
      <alignment vertical="top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49" fontId="10" fillId="7" borderId="1" xfId="1" applyNumberFormat="1" applyFont="1" applyFill="1" applyBorder="1" applyAlignment="1">
      <alignment horizontal="left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7" fontId="15" fillId="25" borderId="6" xfId="1" applyFont="1" applyFill="1" applyBorder="1" applyAlignment="1">
      <alignment horizontal="right" vertical="top"/>
    </xf>
    <xf numFmtId="187" fontId="20" fillId="6" borderId="6" xfId="1" applyFont="1" applyFill="1" applyBorder="1" applyAlignment="1">
      <alignment horizontal="right" vertical="top"/>
    </xf>
    <xf numFmtId="187" fontId="15" fillId="6" borderId="6" xfId="1" applyFont="1" applyFill="1" applyBorder="1" applyAlignment="1">
      <alignment horizontal="right"/>
    </xf>
    <xf numFmtId="187" fontId="13" fillId="7" borderId="6" xfId="0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2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horizontal="right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2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2" fillId="9" borderId="6" xfId="1" applyNumberFormat="1" applyFont="1" applyFill="1" applyBorder="1" applyAlignment="1">
      <alignment vertical="top"/>
    </xf>
    <xf numFmtId="2" fontId="15" fillId="7" borderId="6" xfId="1" applyNumberFormat="1" applyFont="1" applyFill="1" applyBorder="1" applyAlignment="1">
      <alignment horizontal="right"/>
    </xf>
    <xf numFmtId="187" fontId="10" fillId="22" borderId="4" xfId="1" applyFont="1" applyFill="1" applyBorder="1" applyAlignment="1">
      <alignment horizontal="right" vertical="top"/>
    </xf>
    <xf numFmtId="187" fontId="15" fillId="22" borderId="4" xfId="1" applyFont="1" applyFill="1" applyBorder="1" applyAlignment="1">
      <alignment horizontal="right" vertical="top"/>
    </xf>
    <xf numFmtId="187" fontId="10" fillId="8" borderId="6" xfId="1" applyFont="1" applyFill="1" applyBorder="1" applyAlignment="1">
      <alignment horizontal="right"/>
    </xf>
    <xf numFmtId="0" fontId="15" fillId="8" borderId="6" xfId="0" applyFont="1" applyFill="1" applyBorder="1"/>
    <xf numFmtId="0" fontId="10" fillId="23" borderId="6" xfId="0" applyFont="1" applyFill="1" applyBorder="1" applyAlignment="1">
      <alignment horizontal="center"/>
    </xf>
    <xf numFmtId="187" fontId="10" fillId="23" borderId="4" xfId="1" applyFont="1" applyFill="1" applyBorder="1" applyAlignment="1">
      <alignment horizontal="right"/>
    </xf>
    <xf numFmtId="187" fontId="15" fillId="23" borderId="4" xfId="0" applyNumberFormat="1" applyFont="1" applyFill="1" applyBorder="1" applyAlignment="1">
      <alignment horizontal="left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10" fillId="16" borderId="6" xfId="1" applyFont="1" applyFill="1" applyBorder="1"/>
    <xf numFmtId="187" fontId="10" fillId="16" borderId="6" xfId="1" applyFont="1" applyFill="1" applyBorder="1" applyAlignment="1">
      <alignment horizontal="right"/>
    </xf>
    <xf numFmtId="187" fontId="8" fillId="16" borderId="6" xfId="1" applyFont="1" applyFill="1" applyBorder="1" applyAlignment="1">
      <alignment horizontal="right"/>
    </xf>
    <xf numFmtId="187" fontId="15" fillId="16" borderId="6" xfId="1" applyFont="1" applyFill="1" applyBorder="1" applyAlignment="1">
      <alignment horizontal="lef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10" fillId="0" borderId="0" xfId="1" applyFont="1" applyAlignment="1">
      <alignment horizontal="lef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1" fillId="0" borderId="0" xfId="1" applyNumberFormat="1" applyFont="1" applyAlignment="1"/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13" fillId="23" borderId="6" xfId="1" applyFont="1" applyFill="1" applyBorder="1" applyAlignment="1">
      <alignment horizontal="center" vertical="center"/>
    </xf>
    <xf numFmtId="187" fontId="9" fillId="6" borderId="6" xfId="1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4" fillId="6" borderId="6" xfId="0" applyFont="1" applyFill="1" applyBorder="1" applyAlignment="1">
      <alignment horizontal="right" vertical="top"/>
    </xf>
    <xf numFmtId="191" fontId="24" fillId="6" borderId="6" xfId="1" applyNumberFormat="1" applyFont="1" applyFill="1" applyBorder="1" applyAlignment="1">
      <alignment horizontal="right" vertical="top"/>
    </xf>
    <xf numFmtId="187" fontId="9" fillId="0" borderId="4" xfId="1" applyFont="1" applyFill="1" applyBorder="1" applyAlignment="1">
      <alignment horizontal="left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25" fillId="4" borderId="6" xfId="0" applyFont="1" applyFill="1" applyBorder="1" applyAlignment="1">
      <alignment vertical="top" wrapText="1"/>
    </xf>
    <xf numFmtId="0" fontId="9" fillId="28" borderId="6" xfId="0" applyFont="1" applyFill="1" applyBorder="1" applyAlignment="1">
      <alignment horizontal="left" vertical="top"/>
    </xf>
    <xf numFmtId="2" fontId="24" fillId="16" borderId="6" xfId="0" applyNumberFormat="1" applyFont="1" applyFill="1" applyBorder="1" applyAlignment="1">
      <alignment horizontal="center" vertical="top"/>
    </xf>
    <xf numFmtId="188" fontId="13" fillId="4" borderId="9" xfId="1" applyNumberFormat="1" applyFont="1" applyFill="1" applyBorder="1" applyAlignment="1">
      <alignment horizontal="right" vertical="top"/>
    </xf>
    <xf numFmtId="2" fontId="9" fillId="4" borderId="6" xfId="0" applyNumberFormat="1" applyFont="1" applyFill="1" applyBorder="1" applyAlignment="1">
      <alignment horizontal="left" vertical="top" wrapText="1"/>
    </xf>
    <xf numFmtId="187" fontId="13" fillId="4" borderId="6" xfId="1" applyFont="1" applyFill="1" applyBorder="1" applyAlignment="1">
      <alignment horizontal="center" vertical="top"/>
    </xf>
    <xf numFmtId="188" fontId="13" fillId="4" borderId="6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vertical="top"/>
    </xf>
    <xf numFmtId="187" fontId="5" fillId="0" borderId="0" xfId="1" applyFont="1" applyAlignment="1">
      <alignment vertical="top"/>
    </xf>
    <xf numFmtId="2" fontId="13" fillId="9" borderId="4" xfId="0" applyNumberFormat="1" applyFont="1" applyFill="1" applyBorder="1" applyAlignment="1">
      <alignment vertical="center"/>
    </xf>
    <xf numFmtId="187" fontId="13" fillId="9" borderId="4" xfId="0" applyNumberFormat="1" applyFont="1" applyFill="1" applyBorder="1" applyAlignment="1">
      <alignment vertical="center"/>
    </xf>
    <xf numFmtId="187" fontId="13" fillId="9" borderId="4" xfId="1" applyFont="1" applyFill="1" applyBorder="1" applyAlignment="1">
      <alignment vertical="center"/>
    </xf>
    <xf numFmtId="49" fontId="29" fillId="6" borderId="6" xfId="1" applyNumberFormat="1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9" fillId="6" borderId="5" xfId="1" applyFont="1" applyFill="1" applyBorder="1" applyAlignment="1">
      <alignment horizontal="left" vertical="top" wrapText="1"/>
    </xf>
    <xf numFmtId="188" fontId="13" fillId="15" borderId="6" xfId="1" applyNumberFormat="1" applyFont="1" applyFill="1" applyBorder="1" applyAlignment="1">
      <alignment horizontal="right" vertical="top"/>
    </xf>
    <xf numFmtId="2" fontId="13" fillId="15" borderId="6" xfId="0" applyNumberFormat="1" applyFont="1" applyFill="1" applyBorder="1" applyAlignment="1">
      <alignment horizontal="left" vertical="top" wrapText="1"/>
    </xf>
    <xf numFmtId="187" fontId="13" fillId="15" borderId="6" xfId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horizontal="left" vertical="top" wrapText="1"/>
    </xf>
    <xf numFmtId="187" fontId="12" fillId="3" borderId="6" xfId="1" applyFont="1" applyFill="1" applyBorder="1" applyAlignment="1">
      <alignment horizontal="left" indent="2"/>
    </xf>
    <xf numFmtId="187" fontId="13" fillId="22" borderId="6" xfId="1" applyFont="1" applyFill="1" applyBorder="1" applyAlignment="1">
      <alignment horizontal="center" vertical="center"/>
    </xf>
    <xf numFmtId="187" fontId="13" fillId="5" borderId="6" xfId="0" applyNumberFormat="1" applyFont="1" applyFill="1" applyBorder="1"/>
    <xf numFmtId="49" fontId="29" fillId="6" borderId="6" xfId="1" applyNumberFormat="1" applyFont="1" applyFill="1" applyBorder="1" applyAlignment="1">
      <alignment horizontal="left"/>
    </xf>
    <xf numFmtId="49" fontId="29" fillId="6" borderId="6" xfId="1" applyNumberFormat="1" applyFont="1" applyFill="1" applyBorder="1" applyAlignment="1">
      <alignment horizontal="left" vertical="top"/>
    </xf>
    <xf numFmtId="49" fontId="29" fillId="16" borderId="6" xfId="1" applyNumberFormat="1" applyFont="1" applyFill="1" applyBorder="1" applyAlignment="1">
      <alignment horizontal="left"/>
    </xf>
    <xf numFmtId="49" fontId="29" fillId="20" borderId="6" xfId="1" applyNumberFormat="1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center" vertical="top"/>
    </xf>
    <xf numFmtId="2" fontId="10" fillId="7" borderId="5" xfId="0" applyNumberFormat="1" applyFont="1" applyFill="1" applyBorder="1" applyAlignment="1">
      <alignment horizontal="left" vertical="top"/>
    </xf>
    <xf numFmtId="49" fontId="29" fillId="7" borderId="6" xfId="1" applyNumberFormat="1" applyFont="1" applyFill="1" applyBorder="1" applyAlignment="1">
      <alignment horizontal="left" vertical="top"/>
    </xf>
    <xf numFmtId="187" fontId="15" fillId="7" borderId="6" xfId="1" applyFont="1" applyFill="1" applyBorder="1" applyAlignment="1">
      <alignment horizontal="right" vertical="top"/>
    </xf>
    <xf numFmtId="2" fontId="10" fillId="7" borderId="5" xfId="0" applyNumberFormat="1" applyFont="1" applyFill="1" applyBorder="1" applyAlignment="1">
      <alignment vertical="top"/>
    </xf>
    <xf numFmtId="49" fontId="29" fillId="21" borderId="5" xfId="1" applyNumberFormat="1" applyFont="1" applyFill="1" applyBorder="1" applyAlignment="1">
      <alignment horizontal="left" vertical="top" wrapText="1"/>
    </xf>
    <xf numFmtId="49" fontId="29" fillId="9" borderId="6" xfId="1" applyNumberFormat="1" applyFont="1" applyFill="1" applyBorder="1" applyAlignment="1">
      <alignment horizontal="left" vertical="top" wrapText="1"/>
    </xf>
    <xf numFmtId="2" fontId="10" fillId="7" borderId="6" xfId="0" applyNumberFormat="1" applyFont="1" applyFill="1" applyBorder="1" applyAlignment="1">
      <alignment horizontal="left" vertical="top"/>
    </xf>
    <xf numFmtId="0" fontId="15" fillId="7" borderId="6" xfId="0" applyFont="1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49" fontId="29" fillId="10" borderId="6" xfId="1" applyNumberFormat="1" applyFont="1" applyFill="1" applyBorder="1" applyAlignment="1">
      <alignment horizontal="left" vertical="top" wrapText="1"/>
    </xf>
    <xf numFmtId="49" fontId="29" fillId="7" borderId="6" xfId="1" applyNumberFormat="1" applyFont="1" applyFill="1" applyBorder="1" applyAlignment="1">
      <alignment horizontal="left"/>
    </xf>
    <xf numFmtId="49" fontId="29" fillId="15" borderId="6" xfId="1" applyNumberFormat="1" applyFont="1" applyFill="1" applyBorder="1" applyAlignment="1">
      <alignment horizontal="left" vertical="top" wrapText="1"/>
    </xf>
    <xf numFmtId="49" fontId="29" fillId="6" borderId="16" xfId="1" applyNumberFormat="1" applyFont="1" applyFill="1" applyBorder="1" applyAlignment="1">
      <alignment horizontal="left"/>
    </xf>
    <xf numFmtId="49" fontId="29" fillId="7" borderId="6" xfId="1" applyNumberFormat="1" applyFont="1" applyFill="1" applyBorder="1" applyAlignment="1">
      <alignment horizontal="left" vertical="top" wrapText="1"/>
    </xf>
    <xf numFmtId="49" fontId="29" fillId="12" borderId="5" xfId="1" applyNumberFormat="1" applyFont="1" applyFill="1" applyBorder="1" applyAlignment="1">
      <alignment horizontal="left"/>
    </xf>
    <xf numFmtId="49" fontId="29" fillId="9" borderId="5" xfId="1" applyNumberFormat="1" applyFont="1" applyFill="1" applyBorder="1" applyAlignment="1">
      <alignment horizontal="left" vertical="top"/>
    </xf>
    <xf numFmtId="49" fontId="29" fillId="27" borderId="13" xfId="1" applyNumberFormat="1" applyFont="1" applyFill="1" applyBorder="1" applyAlignment="1">
      <alignment horizontal="left"/>
    </xf>
    <xf numFmtId="49" fontId="29" fillId="12" borderId="13" xfId="1" applyNumberFormat="1" applyFont="1" applyFill="1" applyBorder="1" applyAlignment="1">
      <alignment horizontal="left" vertical="top" wrapText="1"/>
    </xf>
    <xf numFmtId="49" fontId="29" fillId="6" borderId="14" xfId="1" applyNumberFormat="1" applyFont="1" applyFill="1" applyBorder="1" applyAlignment="1">
      <alignment horizontal="left" wrapText="1"/>
    </xf>
    <xf numFmtId="49" fontId="10" fillId="12" borderId="13" xfId="1" applyNumberFormat="1" applyFont="1" applyFill="1" applyBorder="1" applyAlignment="1">
      <alignment vertical="top" wrapText="1"/>
    </xf>
    <xf numFmtId="49" fontId="29" fillId="0" borderId="14" xfId="1" applyNumberFormat="1" applyFont="1" applyBorder="1" applyAlignment="1">
      <alignment horizontal="left" vertical="top"/>
    </xf>
    <xf numFmtId="49" fontId="29" fillId="12" borderId="6" xfId="1" applyNumberFormat="1" applyFont="1" applyFill="1" applyBorder="1" applyAlignment="1">
      <alignment horizontal="left" vertical="top" wrapText="1"/>
    </xf>
    <xf numFmtId="49" fontId="29" fillId="6" borderId="5" xfId="1" applyNumberFormat="1" applyFont="1" applyFill="1" applyBorder="1" applyAlignment="1">
      <alignment horizontal="left" vertical="top" wrapText="1"/>
    </xf>
    <xf numFmtId="49" fontId="29" fillId="6" borderId="14" xfId="1" applyNumberFormat="1" applyFont="1" applyFill="1" applyBorder="1" applyAlignment="1">
      <alignment horizontal="left" vertical="top" wrapText="1"/>
    </xf>
    <xf numFmtId="49" fontId="29" fillId="12" borderId="14" xfId="1" applyNumberFormat="1" applyFont="1" applyFill="1" applyBorder="1" applyAlignment="1">
      <alignment horizontal="left" vertical="top" wrapText="1"/>
    </xf>
    <xf numFmtId="49" fontId="29" fillId="18" borderId="14" xfId="1" applyNumberFormat="1" applyFont="1" applyFill="1" applyBorder="1" applyAlignment="1">
      <alignment horizontal="left" vertical="top" wrapText="1"/>
    </xf>
    <xf numFmtId="49" fontId="29" fillId="18" borderId="5" xfId="1" applyNumberFormat="1" applyFont="1" applyFill="1" applyBorder="1" applyAlignment="1">
      <alignment horizontal="left" vertical="top" wrapText="1"/>
    </xf>
    <xf numFmtId="49" fontId="29" fillId="7" borderId="5" xfId="1" applyNumberFormat="1" applyFont="1" applyFill="1" applyBorder="1" applyAlignment="1">
      <alignment horizontal="left"/>
    </xf>
    <xf numFmtId="49" fontId="29" fillId="22" borderId="6" xfId="1" applyNumberFormat="1" applyFont="1" applyFill="1" applyBorder="1" applyAlignment="1">
      <alignment horizontal="left" vertical="top" wrapText="1"/>
    </xf>
    <xf numFmtId="49" fontId="29" fillId="18" borderId="14" xfId="1" applyNumberFormat="1" applyFont="1" applyFill="1" applyBorder="1" applyAlignment="1">
      <alignment horizontal="left" vertical="top"/>
    </xf>
    <xf numFmtId="49" fontId="29" fillId="18" borderId="6" xfId="1" applyNumberFormat="1" applyFont="1" applyFill="1" applyBorder="1" applyAlignment="1">
      <alignment horizontal="left" vertical="top" wrapText="1"/>
    </xf>
    <xf numFmtId="49" fontId="29" fillId="18" borderId="14" xfId="1" applyNumberFormat="1" applyFont="1" applyFill="1" applyBorder="1" applyAlignment="1">
      <alignment horizontal="left"/>
    </xf>
    <xf numFmtId="49" fontId="29" fillId="18" borderId="5" xfId="1" applyNumberFormat="1" applyFont="1" applyFill="1" applyBorder="1" applyAlignment="1">
      <alignment horizontal="left"/>
    </xf>
    <xf numFmtId="49" fontId="29" fillId="18" borderId="14" xfId="1" applyNumberFormat="1" applyFont="1" applyFill="1" applyBorder="1" applyAlignment="1">
      <alignment horizontal="left" wrapText="1"/>
    </xf>
    <xf numFmtId="49" fontId="29" fillId="18" borderId="6" xfId="1" applyNumberFormat="1" applyFont="1" applyFill="1" applyBorder="1" applyAlignment="1">
      <alignment horizontal="left"/>
    </xf>
    <xf numFmtId="49" fontId="29" fillId="18" borderId="5" xfId="1" applyNumberFormat="1" applyFont="1" applyFill="1" applyBorder="1" applyAlignment="1">
      <alignment horizontal="left" vertical="top"/>
    </xf>
    <xf numFmtId="49" fontId="29" fillId="11" borderId="5" xfId="1" applyNumberFormat="1" applyFont="1" applyFill="1" applyBorder="1" applyAlignment="1">
      <alignment horizontal="left"/>
    </xf>
    <xf numFmtId="49" fontId="30" fillId="11" borderId="6" xfId="1" applyNumberFormat="1" applyFont="1" applyFill="1" applyBorder="1" applyAlignment="1">
      <alignment horizontal="left"/>
    </xf>
    <xf numFmtId="49" fontId="30" fillId="15" borderId="6" xfId="1" applyNumberFormat="1" applyFont="1" applyFill="1" applyBorder="1" applyAlignment="1">
      <alignment horizontal="left" vertical="top" wrapText="1"/>
    </xf>
    <xf numFmtId="49" fontId="30" fillId="9" borderId="6" xfId="1" applyNumberFormat="1" applyFont="1" applyFill="1" applyBorder="1" applyAlignment="1">
      <alignment horizontal="left" vertical="top"/>
    </xf>
    <xf numFmtId="49" fontId="29" fillId="22" borderId="18" xfId="1" applyNumberFormat="1" applyFont="1" applyFill="1" applyBorder="1" applyAlignment="1">
      <alignment horizontal="left" vertical="center" wrapText="1"/>
    </xf>
    <xf numFmtId="49" fontId="29" fillId="6" borderId="18" xfId="1" applyNumberFormat="1" applyFont="1" applyFill="1" applyBorder="1" applyAlignment="1">
      <alignment horizontal="left"/>
    </xf>
    <xf numFmtId="49" fontId="30" fillId="7" borderId="6" xfId="1" applyNumberFormat="1" applyFont="1" applyFill="1" applyBorder="1" applyAlignment="1">
      <alignment horizontal="left"/>
    </xf>
    <xf numFmtId="49" fontId="29" fillId="9" borderId="6" xfId="1" applyNumberFormat="1" applyFont="1" applyFill="1" applyBorder="1" applyAlignment="1">
      <alignment horizontal="left"/>
    </xf>
    <xf numFmtId="49" fontId="29" fillId="5" borderId="6" xfId="1" applyNumberFormat="1" applyFont="1" applyFill="1" applyBorder="1" applyAlignment="1">
      <alignment horizontal="left"/>
    </xf>
    <xf numFmtId="49" fontId="29" fillId="9" borderId="6" xfId="1" applyNumberFormat="1" applyFont="1" applyFill="1" applyBorder="1" applyAlignment="1">
      <alignment horizontal="left" vertical="top"/>
    </xf>
    <xf numFmtId="49" fontId="29" fillId="23" borderId="6" xfId="1" applyNumberFormat="1" applyFont="1" applyFill="1" applyBorder="1" applyAlignment="1">
      <alignment horizontal="left"/>
    </xf>
    <xf numFmtId="49" fontId="29" fillId="6" borderId="5" xfId="1" applyNumberFormat="1" applyFont="1" applyFill="1" applyBorder="1" applyAlignment="1">
      <alignment horizontal="left" vertical="top"/>
    </xf>
    <xf numFmtId="49" fontId="30" fillId="9" borderId="5" xfId="1" applyNumberFormat="1" applyFont="1" applyFill="1" applyBorder="1" applyAlignment="1">
      <alignment horizontal="left" vertical="top" wrapText="1"/>
    </xf>
    <xf numFmtId="49" fontId="29" fillId="0" borderId="6" xfId="1" applyNumberFormat="1" applyFont="1" applyBorder="1" applyAlignment="1">
      <alignment horizontal="left" vertical="top"/>
    </xf>
    <xf numFmtId="49" fontId="28" fillId="0" borderId="6" xfId="1" applyNumberFormat="1" applyFont="1" applyBorder="1" applyAlignment="1">
      <alignment horizontal="left" vertical="top"/>
    </xf>
    <xf numFmtId="49" fontId="29" fillId="25" borderId="6" xfId="1" applyNumberFormat="1" applyFont="1" applyFill="1" applyBorder="1" applyAlignment="1">
      <alignment horizontal="left" vertical="top" wrapText="1"/>
    </xf>
    <xf numFmtId="49" fontId="10" fillId="6" borderId="6" xfId="1" applyNumberFormat="1" applyFont="1" applyFill="1" applyBorder="1" applyAlignment="1">
      <alignment horizontal="left" vertical="top" wrapText="1"/>
    </xf>
    <xf numFmtId="49" fontId="31" fillId="0" borderId="6" xfId="1" applyNumberFormat="1" applyFont="1" applyBorder="1" applyAlignment="1">
      <alignment horizontal="center"/>
    </xf>
    <xf numFmtId="49" fontId="13" fillId="0" borderId="6" xfId="1" applyNumberFormat="1" applyFont="1" applyBorder="1"/>
    <xf numFmtId="1" fontId="30" fillId="9" borderId="5" xfId="1" applyNumberFormat="1" applyFont="1" applyFill="1" applyBorder="1" applyAlignment="1">
      <alignment horizontal="left" vertical="top" wrapText="1"/>
    </xf>
    <xf numFmtId="49" fontId="30" fillId="15" borderId="6" xfId="1" applyNumberFormat="1" applyFont="1" applyFill="1" applyBorder="1" applyAlignment="1">
      <alignment horizontal="left" wrapText="1"/>
    </xf>
    <xf numFmtId="49" fontId="30" fillId="6" borderId="6" xfId="1" applyNumberFormat="1" applyFont="1" applyFill="1" applyBorder="1" applyAlignment="1">
      <alignment horizontal="left"/>
    </xf>
    <xf numFmtId="49" fontId="30" fillId="6" borderId="6" xfId="1" applyNumberFormat="1" applyFont="1" applyFill="1" applyBorder="1" applyAlignment="1">
      <alignment horizontal="left" vertical="top"/>
    </xf>
    <xf numFmtId="187" fontId="10" fillId="6" borderId="6" xfId="1" applyFont="1" applyFill="1" applyBorder="1" applyAlignment="1">
      <alignment horizontal="left" vertical="center"/>
    </xf>
    <xf numFmtId="187" fontId="10" fillId="6" borderId="6" xfId="1" applyFont="1" applyFill="1" applyBorder="1" applyAlignment="1">
      <alignment horizontal="left" vertical="center" wrapText="1"/>
    </xf>
    <xf numFmtId="49" fontId="30" fillId="6" borderId="6" xfId="1" applyNumberFormat="1" applyFont="1" applyFill="1" applyBorder="1" applyAlignment="1">
      <alignment horizontal="left" vertical="center" wrapText="1"/>
    </xf>
    <xf numFmtId="187" fontId="22" fillId="6" borderId="6" xfId="1" applyFont="1" applyFill="1" applyBorder="1" applyAlignment="1">
      <alignment vertical="center"/>
    </xf>
    <xf numFmtId="49" fontId="30" fillId="6" borderId="6" xfId="1" applyNumberFormat="1" applyFont="1" applyFill="1" applyBorder="1" applyAlignment="1">
      <alignment horizontal="left" wrapText="1"/>
    </xf>
    <xf numFmtId="188" fontId="9" fillId="15" borderId="6" xfId="1" applyNumberFormat="1" applyFont="1" applyFill="1" applyBorder="1" applyAlignment="1">
      <alignment horizontal="center" vertical="center" wrapText="1"/>
    </xf>
    <xf numFmtId="49" fontId="9" fillId="15" borderId="6" xfId="1" applyNumberFormat="1" applyFont="1" applyFill="1" applyBorder="1" applyAlignment="1">
      <alignment horizontal="center" vertical="center" wrapText="1"/>
    </xf>
    <xf numFmtId="49" fontId="9" fillId="6" borderId="6" xfId="1" applyNumberFormat="1" applyFont="1" applyFill="1" applyBorder="1" applyAlignment="1">
      <alignment horizontal="left" vertical="center"/>
    </xf>
    <xf numFmtId="49" fontId="30" fillId="7" borderId="5" xfId="1" applyNumberFormat="1" applyFont="1" applyFill="1" applyBorder="1" applyAlignment="1">
      <alignment horizontal="left" vertical="top" wrapText="1"/>
    </xf>
    <xf numFmtId="49" fontId="30" fillId="11" borderId="6" xfId="1" applyNumberFormat="1" applyFont="1" applyFill="1" applyBorder="1" applyAlignment="1">
      <alignment horizontal="left" vertical="top"/>
    </xf>
    <xf numFmtId="49" fontId="29" fillId="22" borderId="4" xfId="1" applyNumberFormat="1" applyFont="1" applyFill="1" applyBorder="1" applyAlignment="1">
      <alignment horizontal="left" vertical="top" wrapText="1"/>
    </xf>
    <xf numFmtId="0" fontId="10" fillId="10" borderId="6" xfId="0" applyFont="1" applyFill="1" applyBorder="1" applyAlignment="1">
      <alignment horizontal="center" vertical="top"/>
    </xf>
    <xf numFmtId="49" fontId="29" fillId="8" borderId="6" xfId="1" applyNumberFormat="1" applyFont="1" applyFill="1" applyBorder="1" applyAlignment="1">
      <alignment horizontal="center"/>
    </xf>
    <xf numFmtId="49" fontId="29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30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13" fillId="7" borderId="5" xfId="0" applyFont="1" applyFill="1" applyBorder="1" applyAlignment="1">
      <alignment horizontal="center" vertical="center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10" fillId="7" borderId="13" xfId="0" applyNumberFormat="1" applyFont="1" applyFill="1" applyBorder="1"/>
    <xf numFmtId="49" fontId="29" fillId="7" borderId="13" xfId="1" applyNumberFormat="1" applyFont="1" applyFill="1" applyBorder="1" applyAlignment="1">
      <alignment horizontal="left"/>
    </xf>
    <xf numFmtId="187" fontId="10" fillId="7" borderId="13" xfId="1" applyFont="1" applyFill="1" applyBorder="1" applyAlignment="1">
      <alignment horizontal="right"/>
    </xf>
    <xf numFmtId="2" fontId="29" fillId="6" borderId="6" xfId="1" applyNumberFormat="1" applyFont="1" applyFill="1" applyBorder="1" applyAlignment="1">
      <alignment horizontal="left" vertical="top" wrapText="1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7" xfId="0" applyFont="1" applyFill="1" applyBorder="1"/>
    <xf numFmtId="0" fontId="22" fillId="6" borderId="17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187" fontId="9" fillId="4" borderId="6" xfId="1" applyFont="1" applyFill="1" applyBorder="1" applyAlignment="1">
      <alignment horizontal="left" vertical="top" wrapText="1"/>
    </xf>
    <xf numFmtId="188" fontId="13" fillId="13" borderId="6" xfId="1" applyNumberFormat="1" applyFont="1" applyFill="1" applyBorder="1" applyAlignment="1">
      <alignment horizontal="right" vertical="top"/>
    </xf>
    <xf numFmtId="2" fontId="13" fillId="13" borderId="6" xfId="0" applyNumberFormat="1" applyFont="1" applyFill="1" applyBorder="1" applyAlignment="1">
      <alignment horizontal="left" vertical="top" wrapText="1"/>
    </xf>
    <xf numFmtId="187" fontId="13" fillId="13" borderId="6" xfId="1" applyFont="1" applyFill="1" applyBorder="1" applyAlignment="1">
      <alignment horizontal="center" vertical="top"/>
    </xf>
    <xf numFmtId="0" fontId="13" fillId="13" borderId="6" xfId="0" applyFont="1" applyFill="1" applyBorder="1" applyAlignment="1">
      <alignment horizontal="left" vertical="top" wrapText="1"/>
    </xf>
    <xf numFmtId="188" fontId="13" fillId="9" borderId="6" xfId="1" applyNumberFormat="1" applyFont="1" applyFill="1" applyBorder="1" applyAlignment="1">
      <alignment horizontal="right" vertical="top"/>
    </xf>
    <xf numFmtId="187" fontId="13" fillId="9" borderId="6" xfId="1" applyFont="1" applyFill="1" applyBorder="1" applyAlignment="1">
      <alignment horizontal="left" vertical="center" wrapText="1"/>
    </xf>
    <xf numFmtId="187" fontId="13" fillId="15" borderId="6" xfId="1" applyFont="1" applyFill="1" applyBorder="1" applyAlignment="1">
      <alignment horizontal="left" vertical="center" wrapText="1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5" fillId="6" borderId="6" xfId="0" applyNumberFormat="1" applyFont="1" applyFill="1" applyBorder="1" applyAlignment="1">
      <alignment vertical="top"/>
    </xf>
    <xf numFmtId="0" fontId="36" fillId="0" borderId="6" xfId="0" applyFont="1" applyBorder="1" applyAlignment="1">
      <alignment vertical="top" wrapText="1"/>
    </xf>
    <xf numFmtId="1" fontId="24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4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187" fontId="13" fillId="28" borderId="4" xfId="1" applyFont="1" applyFill="1" applyBorder="1" applyAlignment="1">
      <alignment vertical="center"/>
    </xf>
    <xf numFmtId="187" fontId="9" fillId="30" borderId="4" xfId="0" applyNumberFormat="1" applyFont="1" applyFill="1" applyBorder="1" applyAlignment="1">
      <alignment vertical="center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7" fillId="23" borderId="6" xfId="4" quotePrefix="1" applyNumberFormat="1" applyFont="1" applyFill="1" applyBorder="1" applyAlignment="1">
      <alignment vertical="top" wrapText="1" shrinkToFit="1"/>
    </xf>
    <xf numFmtId="0" fontId="37" fillId="23" borderId="6" xfId="4" quotePrefix="1" applyFont="1" applyFill="1" applyBorder="1" applyAlignment="1">
      <alignment horizontal="center" vertical="top" wrapText="1" shrinkToFit="1"/>
    </xf>
    <xf numFmtId="187" fontId="37" fillId="23" borderId="6" xfId="1" quotePrefix="1" applyFont="1" applyFill="1" applyBorder="1" applyAlignment="1">
      <alignment horizontal="right" vertical="top" wrapText="1" shrinkToFit="1"/>
    </xf>
    <xf numFmtId="43" fontId="37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8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" fontId="10" fillId="12" borderId="5" xfId="0" applyNumberFormat="1" applyFont="1" applyFill="1" applyBorder="1" applyAlignment="1">
      <alignment horizontal="left" indent="3"/>
    </xf>
    <xf numFmtId="190" fontId="10" fillId="9" borderId="5" xfId="0" applyNumberFormat="1" applyFont="1" applyFill="1" applyBorder="1" applyAlignment="1">
      <alignment horizontal="right" vertical="top" wrapText="1"/>
    </xf>
    <xf numFmtId="187" fontId="15" fillId="27" borderId="6" xfId="1" applyFont="1" applyFill="1" applyBorder="1"/>
    <xf numFmtId="187" fontId="13" fillId="7" borderId="13" xfId="1" applyFont="1" applyFill="1" applyBorder="1" applyAlignment="1">
      <alignment horizontal="center" vertical="center"/>
    </xf>
    <xf numFmtId="190" fontId="10" fillId="9" borderId="6" xfId="0" applyNumberFormat="1" applyFont="1" applyFill="1" applyBorder="1" applyAlignment="1">
      <alignment vertical="top" wrapText="1"/>
    </xf>
    <xf numFmtId="0" fontId="10" fillId="22" borderId="6" xfId="0" applyFont="1" applyFill="1" applyBorder="1" applyAlignment="1">
      <alignment horizontal="right" vertical="top" wrapText="1"/>
    </xf>
    <xf numFmtId="0" fontId="13" fillId="22" borderId="14" xfId="0" applyFont="1" applyFill="1" applyBorder="1" applyAlignment="1">
      <alignment horizontal="center" vertical="center"/>
    </xf>
    <xf numFmtId="0" fontId="10" fillId="22" borderId="14" xfId="0" applyFont="1" applyFill="1" applyBorder="1" applyAlignment="1">
      <alignment vertical="top" wrapText="1"/>
    </xf>
    <xf numFmtId="49" fontId="29" fillId="22" borderId="14" xfId="1" applyNumberFormat="1" applyFont="1" applyFill="1" applyBorder="1" applyAlignment="1">
      <alignment horizontal="left" vertical="top" wrapText="1"/>
    </xf>
    <xf numFmtId="187" fontId="10" fillId="22" borderId="5" xfId="1" applyFont="1" applyFill="1" applyBorder="1" applyAlignment="1">
      <alignment vertical="top"/>
    </xf>
    <xf numFmtId="0" fontId="10" fillId="22" borderId="5" xfId="0" applyFont="1" applyFill="1" applyBorder="1" applyAlignment="1">
      <alignment vertical="top"/>
    </xf>
    <xf numFmtId="187" fontId="10" fillId="22" borderId="5" xfId="0" applyNumberFormat="1" applyFont="1" applyFill="1" applyBorder="1" applyAlignment="1">
      <alignment horizontal="left" vertical="top"/>
    </xf>
    <xf numFmtId="0" fontId="19" fillId="18" borderId="6" xfId="0" applyFont="1" applyFill="1" applyBorder="1" applyAlignment="1">
      <alignment vertical="top"/>
    </xf>
    <xf numFmtId="49" fontId="10" fillId="22" borderId="6" xfId="0" applyNumberFormat="1" applyFont="1" applyFill="1" applyBorder="1" applyAlignment="1">
      <alignment horizontal="right" vertical="top" wrapText="1"/>
    </xf>
    <xf numFmtId="188" fontId="13" fillId="0" borderId="6" xfId="1" applyNumberFormat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87" fontId="13" fillId="6" borderId="6" xfId="1" applyFont="1" applyFill="1" applyBorder="1" applyAlignment="1">
      <alignment horizontal="left" vertical="top" wrapText="1"/>
    </xf>
    <xf numFmtId="1" fontId="24" fillId="31" borderId="6" xfId="0" applyNumberFormat="1" applyFont="1" applyFill="1" applyBorder="1" applyAlignment="1">
      <alignment horizontal="center" vertical="top"/>
    </xf>
    <xf numFmtId="2" fontId="9" fillId="31" borderId="6" xfId="0" applyNumberFormat="1" applyFont="1" applyFill="1" applyBorder="1" applyAlignment="1">
      <alignment vertical="top" wrapText="1"/>
    </xf>
    <xf numFmtId="187" fontId="9" fillId="31" borderId="6" xfId="0" applyNumberFormat="1" applyFont="1" applyFill="1" applyBorder="1" applyAlignment="1">
      <alignment horizontal="center" vertical="top"/>
    </xf>
    <xf numFmtId="0" fontId="13" fillId="31" borderId="6" xfId="0" applyFont="1" applyFill="1" applyBorder="1" applyAlignment="1">
      <alignment horizontal="left" vertical="top"/>
    </xf>
    <xf numFmtId="2" fontId="10" fillId="6" borderId="14" xfId="0" applyNumberFormat="1" applyFont="1" applyFill="1" applyBorder="1" applyAlignment="1">
      <alignment vertical="center"/>
    </xf>
    <xf numFmtId="49" fontId="29" fillId="6" borderId="14" xfId="1" applyNumberFormat="1" applyFont="1" applyFill="1" applyBorder="1" applyAlignment="1">
      <alignment horizontal="left" vertical="center" wrapText="1"/>
    </xf>
    <xf numFmtId="187" fontId="10" fillId="6" borderId="14" xfId="1" applyFont="1" applyFill="1" applyBorder="1" applyAlignment="1">
      <alignment horizontal="right" vertical="center"/>
    </xf>
    <xf numFmtId="187" fontId="10" fillId="6" borderId="14" xfId="1" applyFont="1" applyFill="1" applyBorder="1" applyAlignment="1">
      <alignment horizontal="center" vertical="center"/>
    </xf>
    <xf numFmtId="187" fontId="10" fillId="6" borderId="14" xfId="1" applyFont="1" applyFill="1" applyBorder="1" applyAlignment="1">
      <alignment horizontal="left" vertical="center"/>
    </xf>
    <xf numFmtId="14" fontId="10" fillId="6" borderId="14" xfId="0" quotePrefix="1" applyNumberFormat="1" applyFont="1" applyFill="1" applyBorder="1" applyAlignment="1">
      <alignment horizontal="left" vertical="center"/>
    </xf>
    <xf numFmtId="187" fontId="10" fillId="6" borderId="20" xfId="0" applyNumberFormat="1" applyFont="1" applyFill="1" applyBorder="1" applyAlignment="1">
      <alignment horizontal="left" vertical="center"/>
    </xf>
    <xf numFmtId="3" fontId="15" fillId="6" borderId="14" xfId="0" applyNumberFormat="1" applyFont="1" applyFill="1" applyBorder="1" applyAlignment="1">
      <alignment horizontal="left" vertical="center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/>
    <xf numFmtId="0" fontId="13" fillId="6" borderId="6" xfId="0" applyFont="1" applyFill="1" applyBorder="1" applyAlignment="1">
      <alignment vertical="top"/>
    </xf>
    <xf numFmtId="187" fontId="13" fillId="27" borderId="6" xfId="1" applyFont="1" applyFill="1" applyBorder="1" applyAlignment="1">
      <alignment horizontal="left" vertical="top" wrapText="1"/>
    </xf>
    <xf numFmtId="2" fontId="13" fillId="27" borderId="6" xfId="0" applyNumberFormat="1" applyFont="1" applyFill="1" applyBorder="1" applyAlignment="1">
      <alignment horizontal="left" vertical="top" wrapText="1"/>
    </xf>
    <xf numFmtId="2" fontId="13" fillId="27" borderId="6" xfId="0" applyNumberFormat="1" applyFont="1" applyFill="1" applyBorder="1" applyAlignment="1">
      <alignment horizontal="left" vertical="center" wrapText="1"/>
    </xf>
    <xf numFmtId="187" fontId="13" fillId="0" borderId="0" xfId="1" applyFont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14" fillId="32" borderId="17" xfId="0" applyFont="1" applyFill="1" applyBorder="1"/>
    <xf numFmtId="0" fontId="13" fillId="32" borderId="17" xfId="0" applyFont="1" applyFill="1" applyBorder="1"/>
    <xf numFmtId="0" fontId="14" fillId="32" borderId="0" xfId="0" applyFont="1" applyFill="1"/>
    <xf numFmtId="0" fontId="13" fillId="32" borderId="0" xfId="0" applyFont="1" applyFill="1"/>
    <xf numFmtId="187" fontId="9" fillId="0" borderId="0" xfId="1" applyFont="1" applyBorder="1" applyAlignment="1">
      <alignment horizontal="right"/>
    </xf>
    <xf numFmtId="187" fontId="9" fillId="0" borderId="0" xfId="1" applyFont="1" applyBorder="1" applyAlignment="1"/>
    <xf numFmtId="0" fontId="9" fillId="6" borderId="6" xfId="0" applyFont="1" applyFill="1" applyBorder="1" applyAlignment="1">
      <alignment horizontal="right" vertical="center"/>
    </xf>
    <xf numFmtId="187" fontId="35" fillId="6" borderId="6" xfId="0" applyNumberFormat="1" applyFont="1" applyFill="1" applyBorder="1" applyAlignment="1">
      <alignment vertical="top" wrapText="1"/>
    </xf>
    <xf numFmtId="0" fontId="24" fillId="33" borderId="6" xfId="0" applyFont="1" applyFill="1" applyBorder="1" applyAlignment="1">
      <alignment horizontal="center" vertical="top"/>
    </xf>
    <xf numFmtId="2" fontId="9" fillId="33" borderId="6" xfId="0" applyNumberFormat="1" applyFont="1" applyFill="1" applyBorder="1" applyAlignment="1">
      <alignment vertical="top" wrapText="1"/>
    </xf>
    <xf numFmtId="1" fontId="9" fillId="33" borderId="6" xfId="0" applyNumberFormat="1" applyFont="1" applyFill="1" applyBorder="1" applyAlignment="1">
      <alignment horizontal="left" vertical="top" wrapText="1"/>
    </xf>
    <xf numFmtId="187" fontId="9" fillId="33" borderId="6" xfId="0" applyNumberFormat="1" applyFont="1" applyFill="1" applyBorder="1" applyAlignment="1">
      <alignment horizontal="center" vertical="top"/>
    </xf>
    <xf numFmtId="187" fontId="24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4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187" fontId="24" fillId="16" borderId="6" xfId="1" applyFont="1" applyFill="1" applyBorder="1" applyAlignment="1">
      <alignment horizontal="left" vertical="top"/>
    </xf>
    <xf numFmtId="0" fontId="13" fillId="16" borderId="6" xfId="0" applyFont="1" applyFill="1" applyBorder="1" applyAlignment="1">
      <alignment vertical="top" wrapText="1"/>
    </xf>
    <xf numFmtId="0" fontId="24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7" xfId="0" applyNumberFormat="1" applyFont="1" applyFill="1" applyBorder="1" applyAlignment="1">
      <alignment horizontal="center"/>
    </xf>
    <xf numFmtId="2" fontId="10" fillId="6" borderId="17" xfId="0" applyNumberFormat="1" applyFont="1" applyFill="1" applyBorder="1"/>
    <xf numFmtId="187" fontId="8" fillId="6" borderId="17" xfId="1" applyFont="1" applyFill="1" applyBorder="1" applyAlignment="1">
      <alignment horizontal="center"/>
    </xf>
    <xf numFmtId="187" fontId="10" fillId="6" borderId="17" xfId="1" applyFont="1" applyFill="1" applyBorder="1" applyAlignment="1">
      <alignment horizontal="center"/>
    </xf>
    <xf numFmtId="0" fontId="13" fillId="6" borderId="17" xfId="0" applyFont="1" applyFill="1" applyBorder="1"/>
    <xf numFmtId="0" fontId="24" fillId="24" borderId="10" xfId="0" applyFont="1" applyFill="1" applyBorder="1" applyAlignment="1">
      <alignment horizontal="center"/>
    </xf>
    <xf numFmtId="2" fontId="8" fillId="24" borderId="21" xfId="0" applyNumberFormat="1" applyFont="1" applyFill="1" applyBorder="1" applyAlignment="1">
      <alignment horizontal="center" wrapText="1"/>
    </xf>
    <xf numFmtId="2" fontId="8" fillId="24" borderId="21" xfId="0" applyNumberFormat="1" applyFont="1" applyFill="1" applyBorder="1" applyAlignment="1">
      <alignment horizontal="center"/>
    </xf>
    <xf numFmtId="2" fontId="10" fillId="24" borderId="21" xfId="0" applyNumberFormat="1" applyFont="1" applyFill="1" applyBorder="1"/>
    <xf numFmtId="187" fontId="8" fillId="24" borderId="21" xfId="1" applyFont="1" applyFill="1" applyBorder="1" applyAlignment="1">
      <alignment horizontal="center"/>
    </xf>
    <xf numFmtId="187" fontId="10" fillId="24" borderId="21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2" fontId="38" fillId="6" borderId="0" xfId="0" applyNumberFormat="1" applyFont="1" applyFill="1" applyAlignment="1">
      <alignment horizontal="center" wrapText="1"/>
    </xf>
    <xf numFmtId="187" fontId="38" fillId="6" borderId="0" xfId="1" applyFont="1" applyFill="1" applyBorder="1" applyAlignment="1"/>
    <xf numFmtId="2" fontId="38" fillId="6" borderId="0" xfId="0" applyNumberFormat="1" applyFont="1" applyFill="1" applyAlignment="1">
      <alignment horizontal="center"/>
    </xf>
    <xf numFmtId="187" fontId="39" fillId="6" borderId="0" xfId="0" applyNumberFormat="1" applyFont="1" applyFill="1" applyAlignment="1">
      <alignment horizontal="center"/>
    </xf>
    <xf numFmtId="187" fontId="40" fillId="6" borderId="0" xfId="0" applyNumberFormat="1" applyFont="1" applyFill="1" applyAlignment="1">
      <alignment horizontal="center"/>
    </xf>
    <xf numFmtId="187" fontId="40" fillId="6" borderId="0" xfId="1" applyFont="1" applyFill="1" applyBorder="1" applyAlignment="1">
      <alignment horizontal="left"/>
    </xf>
    <xf numFmtId="187" fontId="38" fillId="0" borderId="0" xfId="1" applyFont="1" applyBorder="1" applyAlignment="1">
      <alignment horizontal="left"/>
    </xf>
    <xf numFmtId="2" fontId="38" fillId="0" borderId="0" xfId="0" applyNumberFormat="1" applyFont="1" applyAlignment="1">
      <alignment wrapText="1"/>
    </xf>
    <xf numFmtId="2" fontId="38" fillId="0" borderId="0" xfId="0" applyNumberFormat="1" applyFont="1"/>
    <xf numFmtId="187" fontId="38" fillId="0" borderId="0" xfId="0" applyNumberFormat="1" applyFont="1" applyAlignment="1">
      <alignment horizontal="center"/>
    </xf>
    <xf numFmtId="0" fontId="40" fillId="0" borderId="0" xfId="0" applyFont="1"/>
    <xf numFmtId="187" fontId="40" fillId="0" borderId="0" xfId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1" fillId="0" borderId="0" xfId="0" applyFont="1"/>
    <xf numFmtId="2" fontId="40" fillId="6" borderId="0" xfId="0" applyNumberFormat="1" applyFont="1" applyFill="1" applyAlignment="1">
      <alignment horizontal="center" wrapText="1"/>
    </xf>
    <xf numFmtId="187" fontId="38" fillId="0" borderId="0" xfId="1" applyFont="1" applyFill="1" applyBorder="1" applyAlignment="1"/>
    <xf numFmtId="187" fontId="13" fillId="6" borderId="0" xfId="1" applyFont="1" applyFill="1" applyBorder="1" applyAlignment="1">
      <alignment horizontal="right"/>
    </xf>
    <xf numFmtId="0" fontId="9" fillId="6" borderId="0" xfId="0" applyFont="1" applyFill="1"/>
    <xf numFmtId="187" fontId="12" fillId="6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8" fontId="13" fillId="6" borderId="0" xfId="1" applyNumberFormat="1" applyFont="1" applyFill="1" applyBorder="1" applyAlignment="1">
      <alignment horizontal="right"/>
    </xf>
    <xf numFmtId="2" fontId="13" fillId="6" borderId="0" xfId="0" applyNumberFormat="1" applyFont="1" applyFill="1" applyAlignment="1">
      <alignment horizontal="center"/>
    </xf>
    <xf numFmtId="187" fontId="13" fillId="9" borderId="4" xfId="0" applyNumberFormat="1" applyFont="1" applyFill="1" applyBorder="1" applyAlignment="1">
      <alignment vertical="top"/>
    </xf>
    <xf numFmtId="0" fontId="13" fillId="0" borderId="4" xfId="0" applyFont="1" applyBorder="1" applyAlignment="1">
      <alignment vertical="top" wrapText="1"/>
    </xf>
    <xf numFmtId="187" fontId="30" fillId="7" borderId="6" xfId="1" applyFont="1" applyFill="1" applyBorder="1" applyAlignment="1">
      <alignment horizontal="left" vertical="top" wrapText="1"/>
    </xf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9" fontId="29" fillId="7" borderId="2" xfId="1" applyNumberFormat="1" applyFont="1" applyFill="1" applyBorder="1" applyAlignment="1">
      <alignment horizontal="center" vertical="center" wrapText="1"/>
    </xf>
    <xf numFmtId="49" fontId="29" fillId="7" borderId="5" xfId="1" applyNumberFormat="1" applyFont="1" applyFill="1" applyBorder="1" applyAlignment="1">
      <alignment horizontal="center" vertical="center" wrapText="1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187" fontId="9" fillId="0" borderId="0" xfId="1" applyFont="1" applyFill="1" applyBorder="1" applyAlignment="1">
      <alignment horizontal="center"/>
    </xf>
    <xf numFmtId="187" fontId="9" fillId="6" borderId="0" xfId="0" applyNumberFormat="1" applyFont="1" applyFill="1" applyAlignment="1">
      <alignment horizontal="center"/>
    </xf>
    <xf numFmtId="187" fontId="13" fillId="6" borderId="0" xfId="1" applyFont="1" applyFill="1" applyBorder="1" applyAlignment="1">
      <alignment horizontal="left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87" fontId="9" fillId="0" borderId="0" xfId="1" applyFont="1" applyFill="1" applyBorder="1" applyAlignment="1">
      <alignment horizontal="left"/>
    </xf>
    <xf numFmtId="187" fontId="9" fillId="6" borderId="17" xfId="1" applyFont="1" applyFill="1" applyBorder="1" applyAlignment="1">
      <alignment horizontal="left"/>
    </xf>
    <xf numFmtId="187" fontId="38" fillId="6" borderId="0" xfId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187" fontId="9" fillId="0" borderId="0" xfId="0" applyNumberFormat="1" applyFont="1" applyAlignment="1">
      <alignment horizontal="center"/>
    </xf>
    <xf numFmtId="187" fontId="13" fillId="0" borderId="0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87" fontId="7" fillId="0" borderId="0" xfId="0" applyNumberFormat="1" applyFont="1" applyAlignment="1">
      <alignment horizontal="center"/>
    </xf>
    <xf numFmtId="188" fontId="9" fillId="0" borderId="6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49" fontId="13" fillId="32" borderId="10" xfId="0" applyNumberFormat="1" applyFont="1" applyFill="1" applyBorder="1" applyAlignment="1">
      <alignment horizontal="center" vertical="center"/>
    </xf>
    <xf numFmtId="0" fontId="13" fillId="32" borderId="21" xfId="0" applyFont="1" applyFill="1" applyBorder="1" applyAlignment="1">
      <alignment horizontal="center" vertical="center"/>
    </xf>
    <xf numFmtId="0" fontId="13" fillId="32" borderId="11" xfId="0" applyFont="1" applyFill="1" applyBorder="1" applyAlignment="1">
      <alignment horizontal="center" vertical="center"/>
    </xf>
    <xf numFmtId="187" fontId="9" fillId="13" borderId="10" xfId="0" applyNumberFormat="1" applyFont="1" applyFill="1" applyBorder="1" applyAlignment="1">
      <alignment horizontal="center" vertical="center"/>
    </xf>
    <xf numFmtId="187" fontId="9" fillId="13" borderId="21" xfId="0" applyNumberFormat="1" applyFont="1" applyFill="1" applyBorder="1" applyAlignment="1">
      <alignment horizontal="center" vertical="center"/>
    </xf>
    <xf numFmtId="187" fontId="9" fillId="13" borderId="11" xfId="0" applyNumberFormat="1" applyFont="1" applyFill="1" applyBorder="1" applyAlignment="1">
      <alignment horizontal="center" vertical="center"/>
    </xf>
    <xf numFmtId="187" fontId="9" fillId="31" borderId="10" xfId="0" applyNumberFormat="1" applyFont="1" applyFill="1" applyBorder="1" applyAlignment="1">
      <alignment horizontal="center" vertical="center"/>
    </xf>
    <xf numFmtId="187" fontId="9" fillId="31" borderId="21" xfId="0" applyNumberFormat="1" applyFont="1" applyFill="1" applyBorder="1" applyAlignment="1">
      <alignment horizontal="center" vertical="center"/>
    </xf>
    <xf numFmtId="187" fontId="9" fillId="31" borderId="11" xfId="0" applyNumberFormat="1" applyFont="1" applyFill="1" applyBorder="1" applyAlignment="1">
      <alignment horizontal="center" vertical="center"/>
    </xf>
    <xf numFmtId="187" fontId="9" fillId="11" borderId="6" xfId="0" applyNumberFormat="1" applyFont="1" applyFill="1" applyBorder="1" applyAlignment="1">
      <alignment horizontal="center" vertical="center" wrapText="1"/>
    </xf>
    <xf numFmtId="187" fontId="7" fillId="0" borderId="0" xfId="0" applyNumberFormat="1" applyFont="1" applyAlignment="1">
      <alignment horizontal="center" vertical="center"/>
    </xf>
    <xf numFmtId="187" fontId="8" fillId="18" borderId="2" xfId="1" applyFont="1" applyFill="1" applyBorder="1" applyAlignment="1">
      <alignment horizontal="center" vertical="center"/>
    </xf>
    <xf numFmtId="187" fontId="9" fillId="18" borderId="2" xfId="1" applyFont="1" applyFill="1" applyBorder="1" applyAlignment="1">
      <alignment horizontal="center" vertical="center" wrapText="1"/>
    </xf>
    <xf numFmtId="2" fontId="9" fillId="18" borderId="2" xfId="0" applyNumberFormat="1" applyFont="1" applyFill="1" applyBorder="1" applyAlignment="1">
      <alignment horizontal="center" vertical="center" wrapText="1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8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7" fontId="8" fillId="18" borderId="5" xfId="1" applyFont="1" applyFill="1" applyBorder="1" applyAlignment="1">
      <alignment horizontal="center" vertical="center"/>
    </xf>
    <xf numFmtId="189" fontId="14" fillId="11" borderId="6" xfId="1" applyNumberFormat="1" applyFont="1" applyFill="1" applyBorder="1" applyAlignment="1">
      <alignment horizontal="right" vertical="top"/>
    </xf>
    <xf numFmtId="2" fontId="14" fillId="11" borderId="6" xfId="0" applyNumberFormat="1" applyFont="1" applyFill="1" applyBorder="1" applyAlignment="1">
      <alignment horizontal="left" vertical="top" wrapText="1"/>
    </xf>
    <xf numFmtId="2" fontId="14" fillId="11" borderId="6" xfId="0" applyNumberFormat="1" applyFont="1" applyFill="1" applyBorder="1" applyAlignment="1">
      <alignment horizontal="left" vertical="top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0" fontId="13" fillId="13" borderId="6" xfId="0" applyFont="1" applyFill="1" applyBorder="1" applyAlignment="1">
      <alignment horizontal="center" wrapText="1"/>
    </xf>
    <xf numFmtId="188" fontId="13" fillId="6" borderId="6" xfId="1" applyNumberFormat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center"/>
    </xf>
    <xf numFmtId="187" fontId="13" fillId="13" borderId="6" xfId="1" applyFont="1" applyFill="1" applyBorder="1"/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188" fontId="13" fillId="2" borderId="6" xfId="1" applyNumberFormat="1" applyFont="1" applyFill="1" applyBorder="1" applyAlignment="1">
      <alignment horizontal="right" vertical="top"/>
    </xf>
    <xf numFmtId="2" fontId="9" fillId="2" borderId="6" xfId="0" applyNumberFormat="1" applyFont="1" applyFill="1" applyBorder="1" applyAlignment="1">
      <alignment horizontal="left" vertical="top" wrapText="1"/>
    </xf>
    <xf numFmtId="187" fontId="13" fillId="2" borderId="6" xfId="1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left" vertical="top"/>
    </xf>
    <xf numFmtId="188" fontId="13" fillId="22" borderId="9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left" vertical="top"/>
    </xf>
    <xf numFmtId="2" fontId="9" fillId="22" borderId="5" xfId="0" applyNumberFormat="1" applyFont="1" applyFill="1" applyBorder="1" applyAlignment="1">
      <alignment horizontal="left" vertical="top" wrapText="1"/>
    </xf>
    <xf numFmtId="187" fontId="9" fillId="22" borderId="5" xfId="1" applyFont="1" applyFill="1" applyBorder="1" applyAlignment="1">
      <alignment horizontal="left" vertical="top" wrapText="1"/>
    </xf>
    <xf numFmtId="187" fontId="9" fillId="13" borderId="5" xfId="1" applyFont="1" applyFill="1" applyBorder="1" applyAlignment="1">
      <alignment horizontal="left" vertical="top" wrapText="1"/>
    </xf>
    <xf numFmtId="0" fontId="13" fillId="13" borderId="5" xfId="0" applyFont="1" applyFill="1" applyBorder="1" applyAlignment="1">
      <alignment horizontal="left" vertical="top"/>
    </xf>
    <xf numFmtId="43" fontId="13" fillId="6" borderId="0" xfId="0" applyNumberFormat="1" applyFont="1" applyFill="1" applyAlignment="1">
      <alignment vertical="top"/>
    </xf>
    <xf numFmtId="43" fontId="13" fillId="6" borderId="6" xfId="0" applyNumberFormat="1" applyFont="1" applyFill="1" applyBorder="1" applyAlignment="1">
      <alignment vertical="top"/>
    </xf>
    <xf numFmtId="43" fontId="13" fillId="27" borderId="6" xfId="0" applyNumberFormat="1" applyFont="1" applyFill="1" applyBorder="1" applyAlignment="1">
      <alignment vertical="top"/>
    </xf>
    <xf numFmtId="188" fontId="13" fillId="22" borderId="5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center" vertical="top" wrapText="1"/>
    </xf>
    <xf numFmtId="187" fontId="13" fillId="22" borderId="5" xfId="1" applyFont="1" applyFill="1" applyBorder="1" applyAlignment="1">
      <alignment horizontal="center" vertical="top"/>
    </xf>
    <xf numFmtId="188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187" fontId="14" fillId="3" borderId="6" xfId="1" applyFont="1" applyFill="1" applyBorder="1" applyAlignment="1">
      <alignment horizontal="center" vertical="top"/>
    </xf>
    <xf numFmtId="2" fontId="14" fillId="3" borderId="6" xfId="1" applyNumberFormat="1" applyFont="1" applyFill="1" applyBorder="1" applyAlignment="1">
      <alignment horizontal="center" vertical="top"/>
    </xf>
    <xf numFmtId="2" fontId="14" fillId="3" borderId="6" xfId="0" applyNumberFormat="1" applyFont="1" applyFill="1" applyBorder="1" applyAlignment="1">
      <alignment vertical="top"/>
    </xf>
    <xf numFmtId="187" fontId="12" fillId="3" borderId="6" xfId="1" applyFont="1" applyFill="1" applyBorder="1" applyAlignment="1">
      <alignment horizontal="left" vertical="top"/>
    </xf>
    <xf numFmtId="187" fontId="18" fillId="3" borderId="6" xfId="1" applyFont="1" applyFill="1" applyBorder="1" applyAlignment="1">
      <alignment horizontal="center" vertical="top"/>
    </xf>
    <xf numFmtId="187" fontId="12" fillId="3" borderId="6" xfId="1" applyFont="1" applyFill="1" applyBorder="1" applyAlignment="1">
      <alignment horizontal="center" vertical="top"/>
    </xf>
    <xf numFmtId="0" fontId="42" fillId="0" borderId="0" xfId="0" applyFont="1" applyAlignment="1">
      <alignment horizontal="left"/>
    </xf>
    <xf numFmtId="189" fontId="24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4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4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4" fillId="9" borderId="6" xfId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horizontal="center" vertical="top" wrapText="1"/>
    </xf>
    <xf numFmtId="0" fontId="24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13" fillId="15" borderId="6" xfId="0" applyFont="1" applyFill="1" applyBorder="1" applyAlignment="1">
      <alignment vertical="top" wrapText="1"/>
    </xf>
    <xf numFmtId="0" fontId="3" fillId="16" borderId="6" xfId="0" applyFont="1" applyFill="1" applyBorder="1" applyAlignment="1">
      <alignment vertical="top"/>
    </xf>
    <xf numFmtId="0" fontId="9" fillId="0" borderId="6" xfId="1" applyNumberFormat="1" applyFont="1" applyBorder="1" applyAlignment="1">
      <alignment vertical="top" wrapText="1"/>
    </xf>
    <xf numFmtId="0" fontId="9" fillId="9" borderId="6" xfId="1" applyNumberFormat="1" applyFont="1" applyFill="1" applyBorder="1" applyAlignment="1">
      <alignment vertical="top" wrapText="1"/>
    </xf>
    <xf numFmtId="0" fontId="9" fillId="7" borderId="6" xfId="1" applyNumberFormat="1" applyFont="1" applyFill="1" applyBorder="1" applyAlignment="1">
      <alignment vertical="top" wrapText="1"/>
    </xf>
    <xf numFmtId="2" fontId="9" fillId="0" borderId="6" xfId="1" applyNumberFormat="1" applyFont="1" applyBorder="1" applyAlignment="1">
      <alignment vertical="top" wrapText="1"/>
    </xf>
    <xf numFmtId="0" fontId="27" fillId="6" borderId="6" xfId="0" applyFont="1" applyFill="1" applyBorder="1" applyAlignment="1">
      <alignment horizontal="center" vertical="top"/>
    </xf>
    <xf numFmtId="2" fontId="17" fillId="0" borderId="6" xfId="0" applyNumberFormat="1" applyFont="1" applyBorder="1" applyAlignment="1">
      <alignment vertical="top" wrapText="1"/>
    </xf>
    <xf numFmtId="187" fontId="17" fillId="6" borderId="6" xfId="0" applyNumberFormat="1" applyFont="1" applyFill="1" applyBorder="1" applyAlignment="1">
      <alignment horizontal="center" vertical="top"/>
    </xf>
    <xf numFmtId="0" fontId="17" fillId="0" borderId="6" xfId="0" applyFont="1" applyBorder="1" applyAlignment="1">
      <alignment vertical="top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187" fontId="9" fillId="11" borderId="6" xfId="1" applyFont="1" applyFill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4" fillId="6" borderId="6" xfId="0" applyFont="1" applyFill="1" applyBorder="1" applyAlignment="1">
      <alignment horizontal="left" vertical="top" wrapText="1"/>
    </xf>
    <xf numFmtId="0" fontId="24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4" fillId="9" borderId="6" xfId="0" applyNumberFormat="1" applyFont="1" applyFill="1" applyBorder="1" applyAlignment="1">
      <alignment horizontal="center" vertical="top"/>
    </xf>
    <xf numFmtId="187" fontId="13" fillId="9" borderId="6" xfId="0" applyNumberFormat="1" applyFont="1" applyFill="1" applyBorder="1" applyAlignment="1">
      <alignment horizontal="center" vertical="top"/>
    </xf>
    <xf numFmtId="187" fontId="13" fillId="7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187" fontId="17" fillId="0" borderId="0" xfId="1" applyFont="1" applyFill="1" applyBorder="1" applyAlignment="1">
      <alignment horizontal="center"/>
    </xf>
    <xf numFmtId="2" fontId="8" fillId="6" borderId="6" xfId="0" applyNumberFormat="1" applyFont="1" applyFill="1" applyBorder="1" applyAlignment="1">
      <alignment vertical="top"/>
    </xf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10" fillId="0" borderId="0" xfId="1" applyFont="1" applyBorder="1" applyAlignment="1">
      <alignment horizontal="left" vertical="center"/>
    </xf>
    <xf numFmtId="187" fontId="8" fillId="0" borderId="0" xfId="1" applyFont="1" applyBorder="1" applyAlignment="1">
      <alignment horizontal="left"/>
    </xf>
    <xf numFmtId="0" fontId="21" fillId="0" borderId="0" xfId="0" applyFont="1" applyAlignment="1">
      <alignment horizontal="left"/>
    </xf>
    <xf numFmtId="0" fontId="7" fillId="6" borderId="0" xfId="0" applyFont="1" applyFill="1"/>
    <xf numFmtId="0" fontId="21" fillId="0" borderId="0" xfId="0" applyFont="1"/>
    <xf numFmtId="187" fontId="21" fillId="0" borderId="0" xfId="1" applyFont="1" applyFill="1" applyBorder="1" applyAlignment="1"/>
    <xf numFmtId="187" fontId="21" fillId="0" borderId="0" xfId="1" applyFont="1" applyFill="1" applyBorder="1" applyAlignment="1">
      <alignment horizontal="center"/>
    </xf>
    <xf numFmtId="187" fontId="21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43" fillId="6" borderId="0" xfId="1" applyFont="1" applyFill="1" applyBorder="1" applyAlignment="1">
      <alignment horizontal="center"/>
    </xf>
    <xf numFmtId="187" fontId="43" fillId="6" borderId="0" xfId="0" applyNumberFormat="1" applyFont="1" applyFill="1"/>
    <xf numFmtId="187" fontId="43" fillId="6" borderId="0" xfId="1" applyFont="1" applyFill="1" applyBorder="1" applyAlignment="1"/>
    <xf numFmtId="187" fontId="43" fillId="6" borderId="0" xfId="1" applyFont="1" applyFill="1" applyBorder="1" applyAlignment="1">
      <alignment horizontal="left"/>
    </xf>
    <xf numFmtId="0" fontId="34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horizontal="center"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/>
    </xf>
    <xf numFmtId="0" fontId="17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187" fontId="8" fillId="0" borderId="0" xfId="1" applyFont="1" applyBorder="1"/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8/&#3591;&#3610;&#3611;&#3619;&#3632;&#3617;&#3634;&#3603;/&#3607;&#3632;&#3648;&#3610;&#3637;&#3618;&#3609;&#3588;&#3640;&#3617;&#3585;&#3619;&#3585;&#3598;&#3634;&#3588;&#3617;%20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6/&#3648;&#3591;&#3636;&#3609;&#3591;&#3623;&#3604;&#3605;.&#3588;.6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5/&#3648;&#3591;&#3636;&#3609;&#3591;&#3610;&#3611;&#3619;&#3632;&#3617;&#3634;&#3603;/&#3617;.&#3588;.65%20&#3651;&#3627;&#3617;&#36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5/&#3648;&#3591;&#3636;&#3609;&#3591;&#3610;&#3611;&#3619;&#3632;&#3617;&#3634;&#3603;/&#3648;&#3591;&#3636;&#3609;&#3591;&#3623;&#3604;&#3585;.&#3614;.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8/&#3591;&#3610;&#3611;&#3619;&#3632;&#3617;&#3634;&#3603;/&#3607;&#3632;&#3648;&#3610;&#3637;&#3618;&#3609;&#3588;&#3640;&#3617;&#3591;&#3623;&#3604;%20&#3608;&#3633;&#3609;&#3623;&#3634;&#3588;&#3617;%20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8/&#3591;&#3610;&#3611;&#3619;&#3632;&#3617;&#3634;&#3603;/&#3607;&#3632;&#3648;&#3610;&#3637;&#3618;&#3609;&#3588;&#3640;&#3617;&#3591;&#3623;&#3604;%20&#3617;&#3637;&#3588;%206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8/&#3591;&#3610;&#3611;&#3619;&#3632;&#3617;&#3634;&#3603;/&#3607;&#3632;&#3648;&#3610;&#3637;&#3618;&#3609;&#3588;&#3640;&#3617;&#3591;&#3623;&#3604;%20&#3617;&#3636;&#3606;&#3640;&#3609;&#3634;&#3618;&#3609;%20256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8/&#3591;&#3610;&#3611;&#3619;&#3632;&#3617;&#3634;&#3603;/&#3607;&#3632;&#3648;&#3610;&#3637;&#3618;&#3609;&#3588;&#3640;&#3617;&#3591;&#3623;&#3604;%20&#3626;&#3636;&#3591;&#3627;&#3634;&#3588;&#3617;%20256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8/&#3648;&#3591;&#3636;&#3609;&#3585;&#3633;&#3609;&#3652;&#3623;&#3657;&#3648;&#3610;&#3636;&#3585;&#3648;&#3627;&#3621;&#3639;&#3656;&#3629;&#3617;&#3611;&#3637;/&#3648;&#3591;&#3636;&#3609;&#3585;&#3633;&#3609;%20&#3626;&#3588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ของบ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ควบคุมสิ่งก่อสร้าง 37001 "/>
      <sheetName val="การพัฒนาเด็กปฐมวัย 86176"/>
      <sheetName val="ยกระดับคุณภาพกศ บ้านนักวิท3720 "/>
      <sheetName val="งบลงทุน68"/>
      <sheetName val="มาตรการ 68 ประชุมผอรร"/>
      <sheetName val="3720 ช่วยเหลือกลุ่ม  ขับเคลื่"/>
      <sheetName val="1408บุคลากรภาครัฐ"/>
      <sheetName val="6020บูรณาการต่อต้านการทุจร "/>
      <sheetName val="โครงการส่งเสริมการเรียนรู้ทุกที"/>
      <sheetName val="โครงการพัฒนาสมรรถนะครูฯ"/>
      <sheetName val="ยุทธศาสตร์ โครการพัฒนาหลักสูตร "/>
      <sheetName val="ยุทศาสตร์ โครงการยั่งยืน310061"/>
      <sheetName val="โครงการโรงเรียนคุณภาพ"/>
      <sheetName val="มาตการ รวมงบบุคลากร"/>
      <sheetName val="ระบบการควบคุมฯ"/>
      <sheetName val="งบสพฐ"/>
      <sheetName val="งบประจำและงบกลยุทธ์"/>
      <sheetName val="บริหารสำนักงานเขต 3720 1000"/>
      <sheetName val="3022ยุทธศาสตร์สร้างความเสมอภาค"/>
      <sheetName val="ทะเบียนคุมย่อย"/>
      <sheetName val="ประถม3720 1000"/>
      <sheetName val="มัธยม350002"/>
      <sheetName val="รายงานเงินงวด"/>
      <sheetName val="06036บูรณาการป้องกัน ปราบปราม ฯ"/>
      <sheetName val="สนับสนุนเสริมสร้างมัธยม52018"/>
      <sheetName val="งบลงทุน รายงานแผนผล 68 "/>
      <sheetName val="คุมงบ 36001 36002 ครุภัณฑ์"/>
      <sheetName val="ยุธศาสตร์เรียนดีปร3100116003211"/>
      <sheetName val="ขั้นพื้นฐานสนับสนุนการศึกษา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7">
          <cell r="I37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76">
          <cell r="C276" t="str">
            <v>4100604560 /25 มี.ค.68</v>
          </cell>
        </row>
      </sheetData>
      <sheetData sheetId="51"/>
      <sheetData sheetId="52"/>
      <sheetData sheetId="53">
        <row r="217">
          <cell r="B217" t="str">
            <v>ค่าที่ดินและสิ่งก่อสร้าง 6811320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5">
          <cell r="E175" t="str">
            <v>ผูกพัน  ครบ 12 มค 67</v>
          </cell>
        </row>
      </sheetData>
      <sheetData sheetId="63"/>
      <sheetData sheetId="64">
        <row r="4">
          <cell r="A4" t="str">
            <v xml:space="preserve">ข้อมูลประจำวันที่ 31 กรกฎาคม 2568 </v>
          </cell>
        </row>
        <row r="800">
          <cell r="A800" t="str">
            <v>7)</v>
          </cell>
          <cell r="B800" t="str">
            <v>ค่าน้ำมันเชื้อเพลิงและหล่อลื่น 200,000 บาท อนุมัติ 33,962.60 บาท</v>
          </cell>
          <cell r="C800" t="str">
            <v>ศธ04002/ว465 ลว.5 กพ 68 ครั้งที่ 2 โอนครั้งที่242 1,000,000 บาท</v>
          </cell>
          <cell r="E800">
            <v>116037.4</v>
          </cell>
          <cell r="G800">
            <v>0</v>
          </cell>
          <cell r="H800">
            <v>0</v>
          </cell>
          <cell r="K800">
            <v>92120</v>
          </cell>
          <cell r="L800">
            <v>0</v>
          </cell>
        </row>
        <row r="802">
          <cell r="A802" t="str">
            <v>8)</v>
          </cell>
          <cell r="B802" t="str">
            <v>งบกลาง 585,685 บาท ครั้งที่ 1 124,285.17 และซ่อมแซม 62,000 บาท ค่าวอลเปเปอร์ในครั้งที่ 1 42,000 บาท  ค่าซ่อมแซมสนง. 60,000บาท และ 38,860 บาท +ไซเบอร์ 12750</v>
          </cell>
          <cell r="C802" t="str">
            <v>ศธ04002/ว465 ลว.5 กพ 68 ครั้งที่ 2 โอนครั้งที่242 1,000,000 บาท</v>
          </cell>
          <cell r="E802">
            <v>169811.83</v>
          </cell>
          <cell r="G802">
            <v>0</v>
          </cell>
          <cell r="H802">
            <v>0</v>
          </cell>
          <cell r="K802">
            <v>118650.79</v>
          </cell>
          <cell r="L802">
            <v>600</v>
          </cell>
        </row>
        <row r="804">
          <cell r="A804" t="str">
            <v>8.1)</v>
          </cell>
          <cell r="B804" t="str">
            <v>ค่าใช้จ่ายในการประชุมเชิงปฏิบัติการส่งเสริมให้ร.ร.เข้าร่วม "โรงเรียนอุ่นใจปลอดภัยไซเบอร์"</v>
          </cell>
          <cell r="C804" t="str">
            <v>ศธ04002/ว465 ลว.5 กพ 68 ครั้งที่ 2 โอนครั้งที่242 1,000,000 บาท</v>
          </cell>
          <cell r="E804">
            <v>12750</v>
          </cell>
          <cell r="G804">
            <v>0</v>
          </cell>
          <cell r="H804">
            <v>0</v>
          </cell>
          <cell r="K804">
            <v>12750</v>
          </cell>
          <cell r="L804">
            <v>0</v>
          </cell>
        </row>
        <row r="805">
          <cell r="A805" t="str">
            <v>2)</v>
          </cell>
          <cell r="B805" t="str">
            <v>กลยุทธ์ที่ 2 เพิ่มโอกาสและความเสมอภาคทางการศึกษา</v>
          </cell>
        </row>
        <row r="806">
          <cell r="A806" t="str">
            <v>2.1)</v>
          </cell>
          <cell r="B806" t="str">
            <v>โครงการเพิ่มโอกาสและความเสมอภาคทางการศึกษา 20,060 บาท</v>
          </cell>
          <cell r="C806" t="str">
            <v>ศธ04002/ว465 ลว.5 กพ 68 ครั้งที่ 2 โอนครั้งที่242 1,000,000 บาท</v>
          </cell>
          <cell r="E806">
            <v>20060</v>
          </cell>
          <cell r="G806">
            <v>0</v>
          </cell>
          <cell r="H806">
            <v>0</v>
          </cell>
          <cell r="K806">
            <v>10030</v>
          </cell>
          <cell r="L806">
            <v>0</v>
          </cell>
        </row>
        <row r="807">
          <cell r="A807" t="str">
            <v>2.2)</v>
          </cell>
          <cell r="B807" t="str">
            <v>โครงการส่งเสริมประชาธิปไตยในโรงเรียน 25,840 บาท</v>
          </cell>
          <cell r="C807" t="str">
            <v>ศธ04002/ว465 ลว.5 กพ 68 ครั้งที่ 2 โอนครั้งที่242 1,000,000 บาท</v>
          </cell>
          <cell r="E807">
            <v>25840</v>
          </cell>
          <cell r="G807">
            <v>0</v>
          </cell>
          <cell r="H807">
            <v>0</v>
          </cell>
          <cell r="K807">
            <v>23970</v>
          </cell>
          <cell r="L807">
            <v>0</v>
          </cell>
        </row>
        <row r="808">
          <cell r="A808" t="str">
            <v>2.3)</v>
          </cell>
          <cell r="B808" t="str">
            <v>โครงการพัฒนาประสิทธิภาพในการจัดการเรียนรู้สำหรับผู้เรียนที่มีความต้องการพิเศษ สายชล 58,100 บาท ยืมสาธารณูปโภค 42,000 บาท</v>
          </cell>
          <cell r="C808" t="str">
            <v>ศธ04002/ว465 ลว.5 กพ 68 ครั้งที่ 2 โอนครั้งที่242 1,000,000 บาท</v>
          </cell>
          <cell r="E808">
            <v>58100</v>
          </cell>
          <cell r="G808">
            <v>0</v>
          </cell>
          <cell r="H808">
            <v>0</v>
          </cell>
          <cell r="K808">
            <v>57200</v>
          </cell>
          <cell r="L808">
            <v>0</v>
          </cell>
        </row>
        <row r="809">
          <cell r="A809" t="str">
            <v>3)</v>
          </cell>
          <cell r="B809" t="str">
            <v>โครงการยกระดับคุณภาพการศึกษา 900,000 บาท อนุมัติครั้ที่ 1  240,000 บาท</v>
          </cell>
          <cell r="C809">
            <v>0</v>
          </cell>
          <cell r="D809">
            <v>0</v>
          </cell>
          <cell r="E809">
            <v>177390</v>
          </cell>
          <cell r="G809">
            <v>0</v>
          </cell>
          <cell r="H809">
            <v>0</v>
          </cell>
          <cell r="K809">
            <v>97540</v>
          </cell>
          <cell r="L809">
            <v>0</v>
          </cell>
        </row>
        <row r="810">
          <cell r="B810" t="str">
            <v>กลยุทธ์ที่ 3 ยกระดับคุณภาพการศึกษา 400000</v>
          </cell>
        </row>
        <row r="811">
          <cell r="A811" t="str">
            <v>3.3)</v>
          </cell>
          <cell r="B811" t="str">
            <v>โครงการพัฒนาคุณภาพผู้เรียนสู่ศตวรรษที่ 21   46,440 บาท</v>
          </cell>
          <cell r="C811" t="str">
            <v>ศธ04002/ว2307 ลว.28 พ.ค. 68 ครั้งที่ 535  1,917,000 บาท</v>
          </cell>
          <cell r="E811">
            <v>46440</v>
          </cell>
          <cell r="G811">
            <v>0</v>
          </cell>
          <cell r="H811">
            <v>0</v>
          </cell>
          <cell r="K811">
            <v>34340</v>
          </cell>
          <cell r="L811">
            <v>0</v>
          </cell>
        </row>
        <row r="812">
          <cell r="A812" t="str">
            <v>3.5)</v>
          </cell>
          <cell r="B812" t="str">
            <v>โครงการพัฒนาและส่งเสริมสมรรถนะการจัดการเรียนรู้ที่ส่งเสริมทักษะการคิดวิเคราะห์ วิชาคณิตศาสตร์ 13,600 บาท</v>
          </cell>
          <cell r="C812" t="str">
            <v>ศธ04002/ว2307 ลว.28 พ.ค. 68 ครั้งที่ 535  1,917,000 บาท</v>
          </cell>
          <cell r="E812">
            <v>13600</v>
          </cell>
          <cell r="G812">
            <v>0</v>
          </cell>
          <cell r="H812">
            <v>0</v>
          </cell>
          <cell r="K812">
            <v>6800</v>
          </cell>
          <cell r="L812">
            <v>0</v>
          </cell>
        </row>
        <row r="813">
          <cell r="A813" t="str">
            <v>3.9)</v>
          </cell>
          <cell r="B813" t="str">
    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    </cell>
          <cell r="C813" t="str">
            <v>ศธ04002/ว2307 ลว.28 พ.ค. 68 ครั้งที่ 535  1,917,000 บาท</v>
          </cell>
          <cell r="E813">
            <v>10200</v>
          </cell>
          <cell r="G813">
            <v>0</v>
          </cell>
          <cell r="H813">
            <v>0</v>
          </cell>
          <cell r="K813">
            <v>0</v>
          </cell>
          <cell r="L813">
            <v>0</v>
          </cell>
        </row>
        <row r="814">
          <cell r="A814" t="str">
            <v>3.10)</v>
          </cell>
          <cell r="B814" t="str">
            <v>โครงการยกระดับระบบการเรียนรู้ตามแนวคิดการเรียนรู้เชิงรุก (Active Learning) ที่เสริมสร้างสมรรถนะ 30,000 บาท อนุมัติครั้งที่ 1  12,000 บาท รออนุมัติ 18,000 บาท</v>
          </cell>
          <cell r="C814" t="str">
            <v>ศธ04002/ว2307 ลว.28 พ.ค. 68 ครั้งที่ 535  1,917,000 บาท</v>
          </cell>
          <cell r="E814">
            <v>18000</v>
          </cell>
          <cell r="G814">
            <v>0</v>
          </cell>
          <cell r="H814">
            <v>0</v>
          </cell>
          <cell r="K814">
            <v>11800</v>
          </cell>
          <cell r="L814">
            <v>0</v>
          </cell>
        </row>
        <row r="815">
          <cell r="A815" t="str">
            <v>3.11)</v>
          </cell>
          <cell r="B815" t="str">
    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    </cell>
          <cell r="C815" t="str">
            <v>ศธ04002/ว2307 ลว.28 พ.ค. 68 ครั้งที่ 535  1,917,000 บาท</v>
          </cell>
          <cell r="E815">
            <v>22350</v>
          </cell>
          <cell r="G815">
            <v>0</v>
          </cell>
          <cell r="H815">
            <v>0</v>
          </cell>
          <cell r="K815">
            <v>2550</v>
          </cell>
          <cell r="L815">
            <v>0</v>
          </cell>
        </row>
        <row r="816">
          <cell r="A816" t="str">
            <v>3.12)</v>
          </cell>
          <cell r="B816" t="str">
            <v>โครงการพัฒนานวัตกรรมสื่อการจัดการเรียนรู้เทคโนโลยีที่ทันสมัย 5,100 บาท</v>
          </cell>
          <cell r="C816" t="str">
            <v>ศธ04002/ว2307 ลว.28 พ.ค. 68 ครั้งที่ 535  1,917,000 บาท</v>
          </cell>
          <cell r="E816">
            <v>5100</v>
          </cell>
          <cell r="G816">
            <v>0</v>
          </cell>
          <cell r="H816">
            <v>0</v>
          </cell>
          <cell r="K816">
            <v>2550</v>
          </cell>
          <cell r="L816">
            <v>0</v>
          </cell>
        </row>
        <row r="817">
          <cell r="A817" t="str">
            <v>3.14)</v>
          </cell>
          <cell r="B817" t="str">
            <v>โครงการโรงเรียนคุณธรรม สพฐ. 34,000 บาท ครั้งที่ 1  (14,200)</v>
          </cell>
          <cell r="C817" t="str">
            <v>ศธ04002/ว2307 ลว.28 พ.ค. 68 ครั้งที่ 535  1,917,000 บาท</v>
          </cell>
          <cell r="E817">
            <v>19800</v>
          </cell>
          <cell r="G817">
            <v>0</v>
          </cell>
          <cell r="H817">
            <v>0</v>
          </cell>
          <cell r="K817">
            <v>15300</v>
          </cell>
          <cell r="L817">
            <v>0</v>
          </cell>
        </row>
        <row r="818">
          <cell r="A818" t="str">
            <v>3.15)</v>
          </cell>
          <cell r="B818" t="str">
            <v xml:space="preserve">โครงการส่งเสริมทักษะอาชีพให้แก่นักเรียน 25,400 บาท </v>
          </cell>
          <cell r="C818" t="str">
            <v>ศธ04002/ว2307 ลว.28 พ.ค. 68 ครั้งที่ 535  1,917,000 บาท</v>
          </cell>
          <cell r="E818">
            <v>25400</v>
          </cell>
          <cell r="G818">
            <v>0</v>
          </cell>
          <cell r="H818">
            <v>0</v>
          </cell>
          <cell r="K818">
            <v>11900</v>
          </cell>
          <cell r="L818">
            <v>0</v>
          </cell>
        </row>
        <row r="819">
          <cell r="A819" t="str">
            <v>3.16)</v>
          </cell>
          <cell r="B819" t="str">
    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    </cell>
          <cell r="C819" t="str">
            <v>ศธ04002/ว2307 ลว.28 พ.ค. 68 ครั้งที่ 535  1,917,000 บาท</v>
          </cell>
          <cell r="E819">
            <v>16500</v>
          </cell>
          <cell r="G819">
            <v>0</v>
          </cell>
          <cell r="H819">
            <v>0</v>
          </cell>
          <cell r="K819">
            <v>12300</v>
          </cell>
          <cell r="L819">
            <v>0</v>
          </cell>
        </row>
        <row r="820">
          <cell r="A820" t="str">
            <v>4)</v>
          </cell>
          <cell r="B820" t="str">
            <v>โครงการเพิ่มประสิทธิภาพการบริหารจัดการศึกษา 800,000 บาท อนุมัติครั้งที่ 1 (400,000 บาท) ครั้งที่ 2 120,000 บาท</v>
          </cell>
        </row>
        <row r="822">
          <cell r="A822" t="str">
            <v>4.1)</v>
          </cell>
          <cell r="B822" t="str">
            <v xml:space="preserve">โครงการพัฒนาประสิทธิภาพการบริหารจัดการงานอำนวยการ 150,045 บาท ครั้งที่ 1   44,040 บาท </v>
          </cell>
          <cell r="C822" t="str">
            <v>ศธ04002/ว465 ลว.5 กพ 68 ครั้งที่ 2 โอนครั้งที่242 1,000,000 บาท</v>
          </cell>
          <cell r="E822">
            <v>106005</v>
          </cell>
          <cell r="G822">
            <v>0</v>
          </cell>
          <cell r="H822">
            <v>0</v>
          </cell>
          <cell r="K822">
            <v>63257.45</v>
          </cell>
          <cell r="L822">
            <v>0</v>
          </cell>
        </row>
        <row r="823">
          <cell r="B823" t="str">
            <v>โครงการพัฒนาประสิทธิภาพการบริหารจัดการงานอำนวยการ 150,045 บาท ครั้งที่ 1   44,040 บาท ครั้งที่ 2 17000 บาท ครั้งที่ 3  115,695 บาท</v>
          </cell>
          <cell r="C823" t="str">
            <v>ศธ04002/ว2307 ลว.28 พ.ค. 68 ครั้งที่ 535  1,917,000 บาท</v>
          </cell>
        </row>
        <row r="824">
          <cell r="A824" t="str">
            <v>4.2)</v>
          </cell>
          <cell r="B824" t="str">
            <v>โครงการเพิ่มประสิทธิภาพการบริหารจัดการงานนโยบายและแผนและการบริหารงบประมาณ ประจำปีงบประมาณ พ.ศ. 2568  195,000 บาท ครั้งที่ 1 49,405</v>
          </cell>
          <cell r="C824" t="str">
            <v>ศธ04002/ว465 ลว.5 กพ 68 ครั้งที่ 2 โอนครั้งที่242 1,000,000 บาท</v>
          </cell>
          <cell r="E824">
            <v>145595</v>
          </cell>
          <cell r="G824">
            <v>0</v>
          </cell>
          <cell r="H824">
            <v>0</v>
          </cell>
          <cell r="K824">
            <v>12270</v>
          </cell>
          <cell r="L824">
            <v>0</v>
          </cell>
        </row>
        <row r="825">
          <cell r="B825" t="str">
            <v xml:space="preserve">โครงการเพิ่มประสิทธิภาพการบริหารจัดการงานนโยบายและแผนและการบริหารงบประมาณ ประจำปีงบประมาณ พ.ศ. 2568  195,000 บาท ครั้งที่ 1 49,405+(38860 บาท นำไปหักงบกลางแล้ว) </v>
          </cell>
          <cell r="C825" t="str">
            <v>ศธ04002/ว2307 ลว.28 พ.ค. 68 ครั้งที่ 535  1,917,000 บาท</v>
          </cell>
        </row>
        <row r="826">
          <cell r="A826" t="str">
            <v>4.2.1)</v>
          </cell>
          <cell r="B826" t="str">
            <v>ปรับปรุงซ่อมแซมอาคารสำนักงาน 160860บาท จ่ายครั้งที่ 1 38,860 บาท</v>
          </cell>
          <cell r="G826">
            <v>0</v>
          </cell>
          <cell r="H826">
            <v>0</v>
          </cell>
          <cell r="K826">
            <v>0</v>
          </cell>
          <cell r="L826">
            <v>0</v>
          </cell>
        </row>
        <row r="827">
          <cell r="A827" t="str">
            <v>4.3)</v>
          </cell>
          <cell r="B827" t="str">
            <v>โครงการพัฒนาระบบดิจิทัล เพื่อการศึกษา 85,300 บาท ครั้งที่ 1  20,000 บาท ครั้งที่ 3 65,300 บาท</v>
          </cell>
          <cell r="E827">
            <v>65300</v>
          </cell>
          <cell r="G827">
            <v>0</v>
          </cell>
          <cell r="H827">
            <v>0</v>
          </cell>
          <cell r="K827">
            <v>0</v>
          </cell>
          <cell r="L827">
            <v>0</v>
          </cell>
        </row>
        <row r="828">
          <cell r="A828" t="str">
            <v>4.4)</v>
          </cell>
          <cell r="B828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80,000 บาท</v>
          </cell>
          <cell r="E828">
            <v>80000</v>
          </cell>
          <cell r="G828">
            <v>0</v>
          </cell>
          <cell r="H828">
            <v>0</v>
          </cell>
          <cell r="K828">
            <v>59330</v>
          </cell>
          <cell r="L828">
            <v>0</v>
          </cell>
        </row>
        <row r="829">
          <cell r="B829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ครั้งที่ 3 70,400 บาท</v>
          </cell>
        </row>
        <row r="830">
          <cell r="A830" t="str">
            <v>4.7)</v>
          </cell>
          <cell r="B830" t="str">
            <v>โครงการยกย่องเชิดชูเกียรติข้าราชการครูและบุคลากรทางการศึกษา 59,700 บาท ครั้งที่ 1  1,550 บาท ครั้งที่ 3  58,150 บาท</v>
          </cell>
          <cell r="C830" t="str">
            <v>ศธ04002/ว2307 ลว.28 พ.ค. 68 ครั้งที่ 535  1,917,000 บาท</v>
          </cell>
          <cell r="E830">
            <v>58150</v>
          </cell>
          <cell r="G830">
            <v>0</v>
          </cell>
          <cell r="H830">
            <v>0</v>
          </cell>
          <cell r="K830">
            <v>2550</v>
          </cell>
          <cell r="L830">
            <v>0</v>
          </cell>
        </row>
        <row r="831">
          <cell r="A831" t="str">
            <v>4.8)</v>
          </cell>
          <cell r="B831" t="str">
            <v>โครงการงานศิลปหัตถกรรมนักเรียน ระดับเขตพื้นที่การศึกษา ปีการศึกษา 148,500 บาท ครั้งที่ 1 112,800 บาท</v>
          </cell>
          <cell r="C831" t="str">
            <v>บันทึกกลุ่มส่งเสริมการจัดการศึกษา ลว 27 ธค 67</v>
          </cell>
          <cell r="E831">
            <v>35700</v>
          </cell>
          <cell r="G831">
            <v>0</v>
          </cell>
          <cell r="H831">
            <v>0</v>
          </cell>
          <cell r="K831">
            <v>700</v>
          </cell>
          <cell r="L831">
            <v>33500</v>
          </cell>
        </row>
        <row r="832">
          <cell r="A832" t="str">
            <v>4.9)</v>
          </cell>
          <cell r="B832" t="str">
            <v>โครงการพัฒนาศักยภาพบุคลากรทางการศึกษาสังกัดสพป.ปทุมธานี เขต 2 58,570 บาท ครั้งที่ 1 47,570 บาท ครั้งที่ 3   11,000 บาท</v>
          </cell>
          <cell r="C832" t="str">
            <v>ศธ04002/ว2307 ลว.28 พ.ค. 68 ครั้งที่ 535  1,917,000 บาท</v>
          </cell>
          <cell r="E832">
            <v>11000</v>
          </cell>
          <cell r="G832">
            <v>0</v>
          </cell>
          <cell r="H832">
            <v>0</v>
          </cell>
          <cell r="K832">
            <v>0</v>
          </cell>
          <cell r="L832">
            <v>0</v>
          </cell>
        </row>
        <row r="833">
          <cell r="A833" t="str">
            <v>4.10)</v>
          </cell>
          <cell r="B833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 ครั้งที่ 1 20,000 บาท</v>
          </cell>
          <cell r="C833" t="str">
            <v>บันทึกกลุ่มนิเทศติดตามและประเมินผลการจัดการศึกษา ลว. 27 พ.ย.67</v>
          </cell>
          <cell r="E833">
            <v>77000</v>
          </cell>
          <cell r="G833">
            <v>0</v>
          </cell>
          <cell r="H833">
            <v>0</v>
          </cell>
          <cell r="K833">
            <v>37201</v>
          </cell>
          <cell r="L833">
            <v>0</v>
          </cell>
        </row>
        <row r="834">
          <cell r="A834" t="str">
            <v>4.10.1)</v>
          </cell>
          <cell r="B834" t="str">
            <v xml:space="preserve"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 ครั้งที่ 1 20,000 บาท ครั้งที่ 2  30,000 บาท ครั้งที่ 3 47,000 บาท  </v>
          </cell>
          <cell r="C834" t="str">
            <v>ศธ04002/ว2307 ลว.28 พ.ค. 68 ครั้งที่ 535  1,917,000 บาท</v>
          </cell>
          <cell r="G834">
            <v>0</v>
          </cell>
          <cell r="H834">
            <v>0</v>
          </cell>
          <cell r="K834">
            <v>0</v>
          </cell>
          <cell r="L834">
            <v>0</v>
          </cell>
        </row>
        <row r="835">
          <cell r="A835" t="str">
            <v>4.11)</v>
          </cell>
          <cell r="B835" t="str">
    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    </cell>
          <cell r="C835" t="str">
            <v>ศธ04002/ว2307 ลว.28 พ.ค. 68 ครั้งที่ 535  1,917,000 บาท</v>
          </cell>
          <cell r="E835">
            <v>20250</v>
          </cell>
          <cell r="G835">
            <v>0</v>
          </cell>
          <cell r="H835">
            <v>0</v>
          </cell>
          <cell r="K835">
            <v>0</v>
          </cell>
          <cell r="L835">
            <v>0</v>
          </cell>
        </row>
        <row r="836">
          <cell r="A836" t="str">
            <v>4.12)</v>
          </cell>
          <cell r="B836" t="str">
            <v>โครงการเสริมสร้างประสิทธิภาพและสมรรถนะการบริหารงานบุคคล 50,000 บาท จัดสรรครั้งที่ 1 32,215 บาท ครั้งที่ 3   17,785 บาท</v>
          </cell>
          <cell r="C836" t="str">
            <v>ศธ04002/ว2307 ลว.28 พ.ค. 68 ครั้งที่ 535  1,917,000 บาท</v>
          </cell>
          <cell r="E836">
            <v>17785</v>
          </cell>
          <cell r="G836">
            <v>0</v>
          </cell>
          <cell r="H836">
            <v>0</v>
          </cell>
          <cell r="K836">
            <v>0</v>
          </cell>
          <cell r="L836">
            <v>0</v>
          </cell>
        </row>
      </sheetData>
      <sheetData sheetId="65"/>
      <sheetData sheetId="66">
        <row r="4">
          <cell r="A4" t="str">
            <v>ข้อมูลประจำวันที่ 31 กรกฎาคม 2568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324">
          <cell r="D324" t="str">
            <v>ทำสัญญา 19 ธค 65 ครบ 16 มีค 66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57037บูรณาการต่อต้านการทุจร "/>
      <sheetName val="คุมงบ 36001 36002 ครุภัณฑ์"/>
      <sheetName val="3022ยุทธศาสตร์สร้างความเสมอภาค"/>
      <sheetName val="ควบคุมสิ่งก่อสร้าง 36001 36002"/>
      <sheetName val="งบกลาง รายการเงินสำรอง"/>
      <sheetName val="ก่อนประถม"/>
      <sheetName val="เด็กผู้มีความสามารถพิเศษ36007"/>
      <sheetName val="ประถม มัธยมต้น"/>
      <sheetName val="ทะเบียนคุมย่อย"/>
      <sheetName val="ยุธศาสตร์การเรียนร310011 310061"/>
      <sheetName val="Sheet1"/>
      <sheetName val="06036บูรณาการป้องกัน ปราบปราม ฯ"/>
      <sheetName val="รายงานเงินงวด"/>
      <sheetName val="ผลผลิตเด็กพิการ36004"/>
      <sheetName val="งบลงทุน65"/>
      <sheetName val="มาตการ รวมงบบุคลากร"/>
      <sheetName val="1408บุคลากรภาครัฐ"/>
      <sheetName val="ระบบการควบคุมฯ"/>
      <sheetName val="งบประจำและงบกลยุทธ์"/>
      <sheetName val="งบสพฐ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44"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">
          <cell r="A5" t="str">
            <v>ประจำเดือนตุลาคม 2565</v>
          </cell>
        </row>
        <row r="6">
          <cell r="I6" t="str">
            <v>กันเงินไว้เบิก</v>
          </cell>
        </row>
        <row r="48">
          <cell r="C48" t="str">
            <v>20004 32003100 5000005</v>
          </cell>
          <cell r="K48">
            <v>0</v>
          </cell>
          <cell r="L48">
            <v>0</v>
          </cell>
        </row>
        <row r="51">
          <cell r="C51" t="str">
            <v>20004 6686176 00000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A58"/>
          <cell r="B58" t="str">
            <v>งบรายจ่ายอื่น   6611500</v>
          </cell>
          <cell r="C58" t="str">
            <v>20004 31003100 5000003</v>
          </cell>
        </row>
        <row r="65">
          <cell r="A65">
            <v>2.2000000000000002</v>
          </cell>
          <cell r="B65" t="str">
            <v xml:space="preserve">กิจกรรมการพัฒนาครูและบุคลากรทางการศึกษา           </v>
          </cell>
          <cell r="C65" t="str">
            <v>20004 66 00091 00000</v>
          </cell>
        </row>
        <row r="66">
          <cell r="C66" t="str">
            <v>20004 32004500 2000000</v>
          </cell>
        </row>
        <row r="67">
          <cell r="B67" t="str">
            <v>ค่าใช้จ่ายในการขยายผลการพัฒนาครูและบุคลากรทางการศึกษาด้วยกระบวนการ  การจัดการเรียนรู้</v>
          </cell>
          <cell r="C67" t="str">
            <v>ศธ 04002/ว2595 ลว.7 ก.ค.65 โอนครั้งที่ 604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/>
        </row>
        <row r="71">
          <cell r="B71" t="str">
            <v>โครงการขับเคลื่อนการพัฒนาการศึกษาที่ยั่งยืน</v>
          </cell>
        </row>
        <row r="83">
          <cell r="B83" t="str">
            <v>กิจกรรมอารยเกษตร สืบสาน รักษา ต่อยอด ตามแนวพระราชดำริเศรษฐกิจพอเพียง</v>
          </cell>
        </row>
        <row r="85">
          <cell r="B85" t="str">
    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    </cell>
        </row>
        <row r="91">
          <cell r="C91" t="str">
            <v>20004 66 86178 00000</v>
          </cell>
          <cell r="G91">
            <v>0</v>
          </cell>
          <cell r="H91">
            <v>0</v>
          </cell>
        </row>
        <row r="136">
          <cell r="C136" t="str">
            <v>20004 31006200</v>
          </cell>
        </row>
        <row r="137">
          <cell r="A137">
            <v>4.0999999999999996</v>
          </cell>
          <cell r="B137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137" t="str">
            <v>20004 66 5203900000</v>
          </cell>
        </row>
        <row r="138">
          <cell r="B138" t="str">
            <v>งบรายจ่ายอื่น 6611500</v>
          </cell>
          <cell r="C138" t="str">
            <v xml:space="preserve">20004 31006200 </v>
          </cell>
        </row>
        <row r="139">
          <cell r="A139" t="str">
            <v>4.1.1</v>
          </cell>
        </row>
        <row r="140">
          <cell r="A140" t="str">
            <v>4.1.2</v>
          </cell>
        </row>
        <row r="142">
          <cell r="A142">
            <v>4.2</v>
          </cell>
          <cell r="C142" t="str">
            <v>20004 66 86179 00000</v>
          </cell>
        </row>
        <row r="143">
          <cell r="C143" t="str">
            <v>20004 31006200 5000007</v>
          </cell>
        </row>
        <row r="146">
          <cell r="A146" t="str">
            <v>4.2.3</v>
          </cell>
          <cell r="B146" t="str">
    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    </cell>
          <cell r="C146" t="str">
            <v>ศธ 04002/ว1771 ลว.10/พ.ค./2565 โอนครั้งที่ 433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92">
          <cell r="B192" t="str">
    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    </cell>
          <cell r="C192" t="str">
            <v>ศธ 04002/ว3001 ลว.5ส.ค. 2565 โอนครั้งที่ 721</v>
          </cell>
          <cell r="D192"/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A196" t="str">
            <v>ค</v>
          </cell>
          <cell r="B196" t="str">
            <v>แผนงานยุทธศาสตร์ : สร้างความเสมอภาคทางการศึกษา</v>
          </cell>
        </row>
        <row r="253">
          <cell r="A253" t="str">
            <v>1.1.1.2</v>
          </cell>
          <cell r="B253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    </cell>
          <cell r="E253">
            <v>0</v>
          </cell>
          <cell r="F253">
            <v>0</v>
          </cell>
          <cell r="G253"/>
          <cell r="H253"/>
          <cell r="I253"/>
          <cell r="J253"/>
          <cell r="K253"/>
          <cell r="L253"/>
        </row>
        <row r="254">
          <cell r="C254"/>
          <cell r="E254"/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C256"/>
          <cell r="E256"/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C257"/>
          <cell r="E257"/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58">
          <cell r="C258"/>
          <cell r="E258"/>
          <cell r="G258">
            <v>0</v>
          </cell>
          <cell r="H258">
            <v>0</v>
          </cell>
          <cell r="K258">
            <v>0</v>
          </cell>
          <cell r="L258">
            <v>0</v>
          </cell>
        </row>
        <row r="259">
          <cell r="C259"/>
          <cell r="E259"/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C260"/>
          <cell r="E260"/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C261"/>
          <cell r="E261"/>
          <cell r="G261">
            <v>0</v>
          </cell>
          <cell r="H261">
            <v>0</v>
          </cell>
          <cell r="K261">
            <v>0</v>
          </cell>
          <cell r="L261">
            <v>0</v>
          </cell>
        </row>
        <row r="262">
          <cell r="C262"/>
          <cell r="E262"/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E263"/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(8.2</v>
          </cell>
          <cell r="B264" t="str">
            <v>โครงการเสริมสร้างคุณธรรม จริยธรรม และธรรมาภิบาลในสถานศึกษา</v>
          </cell>
          <cell r="E264"/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6">
          <cell r="C266" t="str">
            <v>20004 35000100 200000</v>
          </cell>
        </row>
        <row r="267">
          <cell r="E267"/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E268"/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E269"/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E270"/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E271"/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E272"/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7">
          <cell r="E277"/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E278"/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B279" t="str">
            <v>ซ่อมแซมครุภัณฑ์</v>
          </cell>
          <cell r="C279" t="str">
            <v>ยืมงบเพิ่มประสิทธิผลกลยุทธ์สพฐ.บท.17มี.ค.65</v>
          </cell>
          <cell r="E279"/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B280" t="str">
            <v xml:space="preserve">ค่าสาธารณูปโภค </v>
          </cell>
          <cell r="C280" t="str">
            <v>บท.แผนลว. 30 พ.ค.65</v>
          </cell>
          <cell r="E280"/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B281" t="str">
            <v>โครงการแข่งขันทักษะภาษาไทยโครงการรักษ์ภาษาไทยเนื่องในสัปดาห์วันภาษาไทยแห่งชาติ ปี ท2565</v>
          </cell>
          <cell r="E281"/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/>
        </row>
        <row r="282">
          <cell r="B282" t="str">
            <v>โครงการ ส่งเสริมสนับสนุนการทำวิจัยการบริหารจัดการของสถานศึกษา ฯ</v>
          </cell>
          <cell r="C282" t="str">
            <v>บท.แผนลว. 27 มิ..ย.65</v>
          </cell>
          <cell r="E282"/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B283" t="str">
    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    </cell>
          <cell r="C283" t="str">
            <v>บท.แผนลว. 11 ส.ค.65</v>
          </cell>
          <cell r="E283"/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B284" t="str">
            <v>โครงการเสริมสร้างคุณธรรม จริยธรรม และธรรมาภิบาลในสถานศึกษา</v>
          </cell>
          <cell r="C284" t="str">
            <v>บท.แผนลว. 22 ก.ค.65</v>
          </cell>
          <cell r="E284"/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B285" t="str">
            <v>โครงการเสริมสร้างศักยภาพทรัพยากรบุคคลให้มีทักษะที่จำเป็นในศตวรรษที่ 21</v>
          </cell>
          <cell r="C285"/>
          <cell r="E285"/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357">
          <cell r="A357" t="str">
            <v>2.1.2.2</v>
          </cell>
        </row>
        <row r="394">
          <cell r="D394"/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6">
          <cell r="G396"/>
          <cell r="H396"/>
          <cell r="I396"/>
          <cell r="J396"/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F406">
            <v>0</v>
          </cell>
          <cell r="K406">
            <v>0</v>
          </cell>
          <cell r="L406">
            <v>0</v>
          </cell>
        </row>
        <row r="407">
          <cell r="F407">
            <v>0</v>
          </cell>
          <cell r="K407">
            <v>0</v>
          </cell>
          <cell r="L407">
            <v>0</v>
          </cell>
        </row>
        <row r="408">
          <cell r="F408">
            <v>0</v>
          </cell>
          <cell r="K408">
            <v>0</v>
          </cell>
          <cell r="L408">
            <v>0</v>
          </cell>
        </row>
        <row r="409">
          <cell r="F409">
            <v>0</v>
          </cell>
          <cell r="K409">
            <v>0</v>
          </cell>
          <cell r="L409">
            <v>0</v>
          </cell>
        </row>
        <row r="410">
          <cell r="F410">
            <v>0</v>
          </cell>
          <cell r="K410">
            <v>0</v>
          </cell>
          <cell r="L410">
            <v>0</v>
          </cell>
        </row>
        <row r="411">
          <cell r="F411">
            <v>0</v>
          </cell>
          <cell r="K411">
            <v>0</v>
          </cell>
          <cell r="L411">
            <v>0</v>
          </cell>
        </row>
        <row r="412">
          <cell r="F412">
            <v>0</v>
          </cell>
          <cell r="K412">
            <v>0</v>
          </cell>
          <cell r="L412">
            <v>0</v>
          </cell>
        </row>
        <row r="890">
          <cell r="C890" t="str">
            <v>20004 66 5201500000</v>
          </cell>
        </row>
        <row r="909"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C910" t="str">
            <v>20004 66 62408 00000</v>
          </cell>
        </row>
        <row r="1099">
          <cell r="B1099" t="str">
    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    </cell>
          <cell r="C1099" t="str">
            <v>20004 66 00082 00000</v>
          </cell>
        </row>
        <row r="1100">
          <cell r="B1100" t="str">
            <v xml:space="preserve"> งบดำเนินงาน 66112xx</v>
          </cell>
          <cell r="C1100" t="str">
            <v>20004 35000700 2000000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D1101"/>
        </row>
        <row r="1105">
          <cell r="C1105"/>
        </row>
        <row r="1107">
          <cell r="C1107" t="str">
            <v>20004 66 57455 00000</v>
          </cell>
        </row>
        <row r="1111">
          <cell r="A1111" t="str">
            <v>1.1.2</v>
          </cell>
          <cell r="B1111" t="str">
    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    </cell>
          <cell r="C1111" t="str">
            <v>ศธ 04002/ว1970  ลว 25 พ.ค. 65 ครั้งที่ 479</v>
          </cell>
          <cell r="D1111"/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C1112" t="str">
            <v>20004 06003600</v>
          </cell>
        </row>
        <row r="1113">
          <cell r="A1113" t="str">
            <v>1.1.3</v>
          </cell>
          <cell r="B1113" t="str">
            <v xml:space="preserve">ค่าใช้จ่ายโครงการพัฒนาทักษะชีวิตเพื่อปรับเปลี่ยนพฤติกรรมนักเรียนกลุ่มเฝ้าระวัง  </v>
          </cell>
          <cell r="C1113" t="str">
            <v>ศธ 04002/ว2903  ลว 2 ส.ค. 65 ครั้งที่ 680</v>
          </cell>
          <cell r="D1113"/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C1114" t="str">
            <v>20004 06003600</v>
          </cell>
        </row>
        <row r="1115">
          <cell r="A1115" t="str">
            <v>1.1.4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28">
          <cell r="A1128">
            <v>1.2</v>
          </cell>
          <cell r="B1128" t="str">
            <v>กิจกรรมการบูรณาการระบบการประเมินด้านคุณธรรมและความโปร่งใสในการดำเนินงานของหน่วยงาน</v>
          </cell>
          <cell r="C1128" t="str">
            <v>20004 66 00060 00000</v>
          </cell>
        </row>
        <row r="1129">
          <cell r="C1129" t="str">
            <v>20004 57003700 2000000</v>
          </cell>
        </row>
        <row r="1132">
          <cell r="A1132">
            <v>1.3</v>
          </cell>
          <cell r="B1132" t="str">
            <v>กิจกรรมเสริมสร้างธรรมาภิบาลเพื่อเพิ่มประสิทธิภาพในการบริหารจัดการ</v>
          </cell>
          <cell r="C1132" t="str">
            <v>20004 66 00068 00000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B1133" t="str">
            <v xml:space="preserve"> งบดำเนินงาน 66112xx</v>
          </cell>
          <cell r="C1133" t="str">
            <v>20004 57003700 200000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A1134" t="str">
            <v>1.3.1</v>
          </cell>
          <cell r="B1134" t="str">
            <v xml:space="preserve">ค่าใช้จ่ายในการดำเนินโครงการเสริมสร้างคุณธรรมจริยธรรมและธรรมาภิบาลในสถานศึกษา </v>
          </cell>
          <cell r="C1134" t="str">
            <v>ที่ ศธ 04002/ว1422 ลว. 11 เม.ย. 65 ครั้งที่ 342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A1135" t="str">
            <v>1.3.2</v>
          </cell>
          <cell r="B1135" t="str">
            <v xml:space="preserve">ค่าใช้จ่ายในการนิเทศ กำกับ ติดตาม แบบบูรณาการ และค่าใช้จ่ายในการดำเนินการอื่น ๆ </v>
          </cell>
          <cell r="C1135" t="str">
            <v>ศธ 04002/ว2730 ลว 19 ก.ค. 65  ครั้งที่ 639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</sheetData>
      <sheetData sheetId="45">
        <row r="4">
          <cell r="A4" t="str">
            <v xml:space="preserve">                ประจำเดือนตุลาคม 2565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รายงานเงินงวด"/>
      <sheetName val="คุมสิ่งก่อสร้าง64"/>
      <sheetName val="350B611ยุทธศาสตร์กศไม่เอา"/>
      <sheetName val="ทะเบียนคุมย่อย"/>
      <sheetName val="ยุธศาสตร์การเรียนร 32061  3206B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ควบคุมสิ่งก่อสร้าง 36001 36002"/>
      <sheetName val="57037บูรณาการต่อต้านการทุจร "/>
      <sheetName val="งบประจำและงบกลยุทธ์"/>
      <sheetName val="ระบบการควบคุมฯ"/>
      <sheetName val="งบสพฐ"/>
      <sheetName val="มาตการ รวมงบบุคลากร"/>
      <sheetName val="งบลงทุน65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1">
          <cell r="B111"/>
        </row>
        <row r="112">
          <cell r="B112" t="str">
            <v>แผนงานพื้นฐานด้านการพัฒนาและเสริมสร้างศักยภาพทรัพยากรมนุษย์</v>
          </cell>
        </row>
        <row r="115">
          <cell r="C115"/>
        </row>
        <row r="116">
          <cell r="B116" t="str">
            <v xml:space="preserve">งบประจำเพื่อการบริหารสำนักงาน </v>
          </cell>
        </row>
        <row r="117">
          <cell r="B117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    </cell>
          <cell r="C117" t="str">
            <v xml:space="preserve">ศธ04002/ว4623 ลว.28 ต.ค.64 โอนครั้งที่ 10 </v>
          </cell>
        </row>
        <row r="118">
          <cell r="A118" t="str">
            <v>(1</v>
          </cell>
          <cell r="B118" t="str">
            <v xml:space="preserve">ค้าจ้างเหมาบริการ ลูกจ้างสพป.ปท.2 </v>
          </cell>
        </row>
        <row r="119">
          <cell r="B119" t="str">
            <v>15000x5คนx6 เดือน/9000x1คนx6 เดือน</v>
          </cell>
          <cell r="F119">
            <v>0</v>
          </cell>
        </row>
        <row r="120">
          <cell r="A120" t="str">
            <v>(2</v>
          </cell>
          <cell r="B120" t="str">
            <v xml:space="preserve">ค่าใช้จ่ายในการประชุมราชการ ค่าตอบแทนบุคคล </v>
          </cell>
        </row>
        <row r="121">
          <cell r="A121" t="str">
            <v>(3</v>
          </cell>
          <cell r="B121" t="str">
            <v>ค่าใช้จ่ายในการเดินทางไปราชการ</v>
          </cell>
        </row>
        <row r="122">
          <cell r="A122" t="str">
            <v>(4</v>
          </cell>
          <cell r="B122" t="str">
            <v xml:space="preserve">ค่าซ่อมแซมและบำรุงรักษาทรัพย์สิน </v>
          </cell>
          <cell r="I122">
            <v>0</v>
          </cell>
          <cell r="J122">
            <v>0</v>
          </cell>
        </row>
        <row r="123">
          <cell r="A123" t="str">
            <v>(5</v>
          </cell>
          <cell r="B123" t="str">
            <v xml:space="preserve">ค่าวัสดุสำนักงาน </v>
          </cell>
        </row>
        <row r="124">
          <cell r="A124" t="str">
            <v>(6</v>
          </cell>
          <cell r="B124" t="str">
            <v xml:space="preserve">ค่าน้ำมันเชื้อเพลิงและหล่อลื่น </v>
          </cell>
        </row>
        <row r="125">
          <cell r="A125" t="str">
            <v>(7</v>
          </cell>
          <cell r="B125" t="str">
            <v xml:space="preserve">ค่าสาธารณูปโภค </v>
          </cell>
        </row>
        <row r="126">
          <cell r="A126" t="str">
            <v>(8</v>
          </cell>
          <cell r="B126" t="str">
            <v xml:space="preserve">อื่นๆ (รายการนอกเหนือ(1-(7 และหรือถัวจ่ายให้รายการ (1 -(7 โดยเฉพาะรายการที่ (7 ) </v>
          </cell>
        </row>
        <row r="127">
          <cell r="A127" t="str">
            <v>(8.1</v>
          </cell>
          <cell r="B127" t="str">
            <v>ค่าทำการนอกเวลา</v>
          </cell>
        </row>
        <row r="129">
          <cell r="B129" t="str">
            <v>งบพัฒนาเพื่อพัฒนาคุณภาพการศึกษา 1,400,000 บาท</v>
          </cell>
          <cell r="C129" t="str">
            <v xml:space="preserve">ศธ04002/ว4623 ลว.28 ต.ค.64 โอนครั้งที่ 10 </v>
          </cell>
        </row>
        <row r="130">
          <cell r="B130" t="str">
            <v>งบกลยุทธ์ ของสพป.ปท.2 900,000 บาท</v>
          </cell>
        </row>
        <row r="131">
          <cell r="B131" t="str">
            <v xml:space="preserve">โครงการพัฒนาคุณภาพงานวิชาการ สู่ 4 smart </v>
          </cell>
        </row>
        <row r="132">
          <cell r="B132" t="str">
            <v xml:space="preserve">โครงการนิเทศการศึกษาวิถีใหม่ วิถีคุณภาพ </v>
          </cell>
        </row>
        <row r="133">
          <cell r="B133" t="str">
            <v xml:space="preserve">โครงการพัฒนาภาคีเครือข่ายการบริหารจัดกการการศึกษา </v>
          </cell>
        </row>
        <row r="134">
          <cell r="B134" t="str">
            <v xml:space="preserve">โครงการพัฒนาระบบบริหารจัดการประชากรวัยเรียน </v>
          </cell>
        </row>
        <row r="135">
          <cell r="B135" t="str">
            <v xml:space="preserve">โครงการระบบติดตามการปฏิบัติงานเพื่อการบริหารงานขององค์กร </v>
          </cell>
        </row>
        <row r="136">
          <cell r="B136" t="str">
            <v>โครงการเสริมสร้างศักยภาพทรัพยากรบุคคลให้มีทักษะที่จำเป็นในศตวรรษที่ 21</v>
          </cell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 t="str">
            <v>งบเพิ่มประสิทธิผลกลยุทธ์ของ สพฐ.</v>
          </cell>
          <cell r="C140" t="str">
            <v xml:space="preserve">ศธ04002/ว4623 ลว.28 ต.ค.64 โอนครั้งที่ 10 </v>
          </cell>
        </row>
        <row r="141">
          <cell r="C141"/>
        </row>
        <row r="142">
          <cell r="B142" t="str">
            <v>โครงการสพป.ปท. 2: องค์กรคุณธรรมต้นแบบในวิถึชีวิตใหม่(New Normal)</v>
          </cell>
          <cell r="C142" t="str">
            <v>บันทึกกลุ่มนิเทศติดตามและประเมินผลฯ ลว. 6 ม.ค.65</v>
          </cell>
        </row>
        <row r="145">
          <cell r="C145" t="str">
            <v>ที่ ศธ04002/ว331/27 ม.ค.65 ครั้งที่ 172</v>
          </cell>
        </row>
        <row r="152">
          <cell r="C152"/>
        </row>
        <row r="197">
          <cell r="C197"/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รายงานเงินงวด"/>
      <sheetName val="งบประจำและงบกลยุทธ์"/>
      <sheetName val="งบสพฐ"/>
      <sheetName val="ทะเบียนคุมย่อย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งบลงทุน65"/>
      <sheetName val="ยุธศาสตร์การเรียนร 32061  3206B"/>
      <sheetName val="ระบบการควบคุมฯ"/>
      <sheetName val="ควบคุมสิ่งก่อสร้าง 36001 36002"/>
      <sheetName val="57037บูรณาการต่อต้านการทุจร "/>
      <sheetName val="มาตการ รวมงบบุคลากร"/>
      <sheetName val="06036บูรณาการป้องกัน ปราบปราม ฯ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5">
          <cell r="A25" t="str">
            <v>1.1.3</v>
          </cell>
        </row>
        <row r="30">
          <cell r="A30" t="str">
            <v>ข</v>
          </cell>
          <cell r="B30" t="str">
            <v xml:space="preserve">แผนงานยุทธศาสตร์พัฒนาคุณภาพการศึกษาและการเรียนรู้ </v>
          </cell>
        </row>
        <row r="31">
          <cell r="A31">
            <v>1</v>
          </cell>
          <cell r="B31" t="str">
            <v>โครงการพัฒนาหลักสูตรกระบวนการเรียนการสอน การวัดและประเมินผล</v>
          </cell>
        </row>
        <row r="40">
          <cell r="A40">
            <v>2.1</v>
          </cell>
        </row>
        <row r="62">
          <cell r="A62">
            <v>4</v>
          </cell>
          <cell r="B62" t="str">
            <v xml:space="preserve">โครงการเสริมสร้างระเบียบวินัย คุณธรรมและจริยธรรมและคุณลักษณะอันพึงประสงค์  </v>
          </cell>
        </row>
        <row r="63">
          <cell r="B63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</row>
        <row r="152">
          <cell r="A152" t="str">
            <v>ง</v>
          </cell>
          <cell r="B152" t="str">
            <v>แผนงานพื้นฐานด้านการพัฒนาและเสริมสร้างศักยภาพทรัพยากรมนุษย์</v>
          </cell>
        </row>
        <row r="153">
          <cell r="A153">
            <v>1</v>
          </cell>
        </row>
        <row r="272">
          <cell r="F272"/>
          <cell r="G272"/>
          <cell r="H272"/>
          <cell r="I272"/>
          <cell r="J272"/>
          <cell r="K272"/>
          <cell r="L272"/>
        </row>
        <row r="718">
          <cell r="A718">
            <v>2.2999999999999998</v>
          </cell>
          <cell r="B718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</row>
        <row r="727">
          <cell r="B727" t="str">
            <v>เงินสมทบกองทุนเงินทดแทนประจำปี 2565 (มกราคม 2565 ถึง ธันวาคม 2565) ครูธุรการ  จำนวน 34 อัตรา จำนวนเงิน 12,240 บาท /นักการภารโรง  จำนวน 20 อัตรา จำนวนเงิน 4,320 บาท/ครูรายเดือนแก้ไขปัญหาสถานศึกษาขาดแคลนครูขั้นวิกฤติ จำนวน 26 อัตรา จำนวนเงิน 9,360 บาท /บุคลากรสนับสนุนการปฏิบัติงานในสำนักงานเขตพื้นที่การศึกษา  จำนวน 3 อัตรา จำนวนเงิน 648 บาท</v>
          </cell>
          <cell r="C727" t="str">
            <v>ศธ 04002/ว135 ลว 12 ม.ค.65 โอนครั้งที่ 147</v>
          </cell>
        </row>
        <row r="895">
          <cell r="A895" t="str">
            <v>จ</v>
          </cell>
          <cell r="B895" t="str">
            <v xml:space="preserve">แผนงานบูรณาการ : ป้องกัน ปราบปราม และบำบัดรักษาผู้ติดยาเสพติด        </v>
          </cell>
        </row>
        <row r="896">
          <cell r="A896">
            <v>1</v>
          </cell>
        </row>
        <row r="901">
          <cell r="B901" t="str">
            <v>ค่าใช้จ่ายโครงการลูกเสือต้านยาเสพติด</v>
          </cell>
          <cell r="C901" t="str">
            <v xml:space="preserve">ศธ 04002/ว589 ลว 11 ก.พ. 65 ครั้งที่ 208 </v>
          </cell>
        </row>
        <row r="902">
          <cell r="C902" t="str">
            <v>2000406036700002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ของบ"/>
      <sheetName val="รายงานผล67 ทำก่อน"/>
      <sheetName val="Sheet3"/>
      <sheetName val="มัธยม350002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35002  ช่วยเหลือกลุ่ม  ขับเคลื่"/>
      <sheetName val="06036บูรณาการป้องกัน ปราบปราม ฯ"/>
      <sheetName val="ยุทธศาสตร์ โครการเสริมสร้างระเบ"/>
      <sheetName val="สนับสนุนเสริมสร้างมัธยม52018"/>
      <sheetName val="โครงการเรียนดีประจำตำบล"/>
      <sheetName val="1408บุคลากรภาครัฐ"/>
      <sheetName val="กิจกรรมประถม รองพัฒนาระบบการวัด"/>
      <sheetName val="ยุทธศาสตร์ โครการพัฒนาหลักสูตร "/>
      <sheetName val="ส่งเสริมสนับสนุน3720"/>
      <sheetName val="ส่งเสริมการอ่าน 3720 1000"/>
      <sheetName val="3022ยุทธศาสตร์สร้างความเสมอภาค"/>
      <sheetName val="ยกระดับคุณภาพกศ บ้านนักวิท3720 "/>
      <sheetName val="โครงการโรงเรียนคุณภาพ"/>
      <sheetName val="คุมงบ 36001 36002 ครุภัณฑ์"/>
      <sheetName val="57037บูรณาการต่อต้านการทุจร "/>
      <sheetName val="ควบคุมสิ่งก่อสร้าง 37001 "/>
      <sheetName val="ประถม3720 1000"/>
      <sheetName val="ทะเบียนคุมย่อย"/>
      <sheetName val="ยุทศาสตร์ โครงการยั่งยืน310061"/>
      <sheetName val="ขั้นพื้นฐานสนับสนุนการศึกษา"/>
      <sheetName val="รายงานเงินงวด"/>
      <sheetName val="ยุธศาสตร์เรียนดีปร3100116003211"/>
      <sheetName val="ระบบการควบคุมฯ"/>
      <sheetName val="งบลงทุน รายงานแผนผล 68 แบบ 1(1)"/>
      <sheetName val="งบลงทุน รายงานแผนผล 68 แบบ1 (2)"/>
      <sheetName val="งบลงทุน67"/>
      <sheetName val="งบประจำและงบกลยุทธ์"/>
      <sheetName val="บริหารสำนักงานเขต 3720 1000"/>
      <sheetName val="งบสพฐ"/>
      <sheetName val="มาตการ รวมงบบุคลากร"/>
      <sheetName val="มาตรการ 68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7">
          <cell r="I37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19">
          <cell r="E219" t="str">
            <v xml:space="preserve">ผูกพัน ครบ </v>
          </cell>
        </row>
      </sheetData>
      <sheetData sheetId="69">
        <row r="4">
          <cell r="A4" t="str">
            <v>ประจำเดือนธันวาคม 2567</v>
          </cell>
        </row>
      </sheetData>
      <sheetData sheetId="70"/>
      <sheetData sheetId="71"/>
      <sheetData sheetId="72">
        <row r="216">
          <cell r="B216" t="str">
            <v>ค่าที่ดินและสิ่งก่อสร้าง 6811320</v>
          </cell>
        </row>
      </sheetData>
      <sheetData sheetId="73">
        <row r="4">
          <cell r="A4" t="str">
            <v xml:space="preserve">     ประจำเดือนธันวาคม 2567</v>
          </cell>
        </row>
      </sheetData>
      <sheetData sheetId="74">
        <row r="906">
          <cell r="I906">
            <v>0</v>
          </cell>
        </row>
      </sheetData>
      <sheetData sheetId="75"/>
      <sheetData sheetId="76">
        <row r="9">
          <cell r="G9">
            <v>95839353</v>
          </cell>
          <cell r="H9">
            <v>63307184.979999997</v>
          </cell>
          <cell r="K9">
            <v>82046427.079999998</v>
          </cell>
        </row>
        <row r="14">
          <cell r="G14">
            <v>73323253</v>
          </cell>
          <cell r="H14">
            <v>59753544.979999997</v>
          </cell>
          <cell r="K14">
            <v>60727497.079999998</v>
          </cell>
        </row>
        <row r="19">
          <cell r="G19">
            <v>22516100</v>
          </cell>
          <cell r="H19">
            <v>3553640</v>
          </cell>
          <cell r="K19">
            <v>21318930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ของบ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06036บูรณาการป้องกัน ปราบปราม ฯ"/>
      <sheetName val="ยุทธศาสตร์ โครการเสริมสร้างระเบ"/>
      <sheetName val="สนับสนุนเสริมสร้างมัธยม52018"/>
      <sheetName val="โครงการเรียนดีประจำตำบล"/>
      <sheetName val="ยกระดับคุณภาพกศ บ้านนักวิท3720 "/>
      <sheetName val="ควบคุมสิ่งก่อสร้าง 37001 "/>
      <sheetName val="ขั้นพื้นฐานสนับสนุนการศึกษา"/>
      <sheetName val="ส่งเสริมการอ่าน 3720 1000"/>
      <sheetName val="งบลงทุน68"/>
      <sheetName val="ยุธศาสตร์เรียนดีปร3100116003211"/>
      <sheetName val="คุมงบ 36001 36002 ครุภัณฑ์"/>
      <sheetName val="มัธยม350002"/>
      <sheetName val="โครงการพัฒนาสมรรถนะครูฯ"/>
      <sheetName val="1408บุคลากรภาครัฐ"/>
      <sheetName val="6020บูรณาการต่อต้านการทุจร "/>
      <sheetName val="การพัฒนาเด็กปฐมวัย 86176"/>
      <sheetName val="3720 ช่วยเหลือกลุ่ม  ขับเคลื่"/>
      <sheetName val="3022ยุทธศาสตร์สร้างความเสมอภาค"/>
      <sheetName val="งบลงทุน รายงานแผนผล 68 "/>
      <sheetName val="ยุทศาสตร์ โครงการยั่งยืน310061"/>
      <sheetName val="รายงานเงินงวด"/>
      <sheetName val="ทะเบียนคุมย่อย"/>
      <sheetName val="ประถม3720 1000"/>
      <sheetName val="มาตการ รวมงบบุคลากร"/>
      <sheetName val="รายงานผลปี68"/>
      <sheetName val="Sheet4"/>
      <sheetName val="สรุปผลการเบิกจ่าย+"/>
      <sheetName val="งบประจำและงบกลยุทธ์"/>
      <sheetName val="บริหารสำนักงานเขต 3720 1000"/>
      <sheetName val="ระบบการควบคุมฯ"/>
      <sheetName val="งบสพฐ"/>
      <sheetName val="งบลงทุน รายงานแผนผล 68 แบบ1 (2)"/>
      <sheetName val="ยุทธศาสตร์ โครการพัฒนาหลักสูตร "/>
      <sheetName val="โครงการโรงเรียนคุณภาพ"/>
      <sheetName val="ส่งเสริมสนับสนุน3720"/>
      <sheetName val="กิจกรรมประถม รองพัฒนาระบบการวัด"/>
      <sheetName val="มาตรการ 68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82">
          <cell r="C282" t="str">
            <v>20004370010003214866</v>
          </cell>
        </row>
      </sheetData>
      <sheetData sheetId="52"/>
      <sheetData sheetId="53"/>
      <sheetData sheetId="54">
        <row r="215">
          <cell r="B215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</sheetData>
      <sheetData sheetId="55">
        <row r="218">
          <cell r="E218" t="str">
            <v>โรงเรียนวัดโพสพผลเจริญ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G10">
            <v>163518602</v>
          </cell>
          <cell r="H10">
            <v>140114479.86000001</v>
          </cell>
          <cell r="K10">
            <v>152057437.94999999</v>
          </cell>
        </row>
        <row r="15">
          <cell r="G15">
            <v>140891502</v>
          </cell>
          <cell r="H15">
            <v>128848018.55</v>
          </cell>
          <cell r="K15">
            <v>129750857.95</v>
          </cell>
        </row>
        <row r="20">
          <cell r="G20">
            <v>22627100</v>
          </cell>
          <cell r="H20">
            <v>11266461.310000001</v>
          </cell>
          <cell r="K20">
            <v>22306580</v>
          </cell>
        </row>
      </sheetData>
      <sheetData sheetId="70"/>
      <sheetData sheetId="71"/>
      <sheetData sheetId="72"/>
      <sheetData sheetId="73">
        <row r="4">
          <cell r="A4" t="str">
            <v xml:space="preserve">     ประจำเดือนมีนาคม 2568</v>
          </cell>
        </row>
      </sheetData>
      <sheetData sheetId="74"/>
      <sheetData sheetId="75">
        <row r="4">
          <cell r="A4" t="str">
            <v xml:space="preserve">ประจำเดือนมีนาคม 2568 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ของบ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06036บูรณาการป้องกัน ปราบปราม ฯ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1408บุคลากรภาครัฐ"/>
      <sheetName val="มัธยม350002"/>
      <sheetName val="ควบคุมสิ่งก่อสร้าง 37001 "/>
      <sheetName val="การพัฒนาเด็กปฐมวัย 86176"/>
      <sheetName val="ยกระดับคุณภาพกศ บ้านนักวิท3720 "/>
      <sheetName val="โครงการพัฒนาสมรรถนะครูฯ"/>
      <sheetName val="6020บูรณาการต่อต้านการทุจร "/>
      <sheetName val="งบสพฐ"/>
      <sheetName val="งบประจำและงบกลยุทธ์"/>
      <sheetName val="งบลงทุน68"/>
      <sheetName val="ระบบการควบคุมฯ"/>
      <sheetName val="มาตการ รวมงบบุคลากร"/>
      <sheetName val="มาตรการ 68 ประชุมผอรร"/>
      <sheetName val="บริหารสำนักงานเขต 3720 1000"/>
      <sheetName val="ยุทศาสตร์ โครงการยั่งยืน310061"/>
      <sheetName val="สนับสนุนเสริมสร้างมัธยม52018"/>
      <sheetName val="ทะเบียนคุมย่อย"/>
      <sheetName val="ประถม3720 1000"/>
      <sheetName val="งบลงทุน รายงานแผนผล 68 "/>
      <sheetName val="โครงการโรงเรียนคุณภาพ"/>
      <sheetName val="รายงานเงินงวด"/>
      <sheetName val="คุมงบ 36001 36002 ครุภัณฑ์"/>
      <sheetName val="ยุธศาสตร์เรียนดีปร3100116003211"/>
      <sheetName val="ขั้นพื้นฐานสนับสนุนการศึกษา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3720 ช่วยเหลือกลุ่ม  ขับเคลื่"/>
      <sheetName val="ยุทธศาสตร์ โครการพัฒนาหลักสูตร "/>
      <sheetName val="3022ยุทธศาสตร์สร้างความเสมอภาค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7">
          <cell r="I37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76">
          <cell r="C276" t="str">
            <v>4100604560 /25 มี.ค.68</v>
          </cell>
        </row>
      </sheetData>
      <sheetData sheetId="54"/>
      <sheetData sheetId="55"/>
      <sheetData sheetId="56"/>
      <sheetData sheetId="57"/>
      <sheetData sheetId="58"/>
      <sheetData sheetId="59">
        <row r="4">
          <cell r="A4" t="str">
            <v>ข้อมูล ณ วันที่ 30 มิถุนายน 2568</v>
          </cell>
        </row>
      </sheetData>
      <sheetData sheetId="60">
        <row r="217">
          <cell r="B217" t="str">
            <v>ค่าที่ดินและสิ่งก่อสร้าง 6811320</v>
          </cell>
        </row>
      </sheetData>
      <sheetData sheetId="61">
        <row r="4">
          <cell r="A4" t="str">
            <v xml:space="preserve">ข้อมูล ณ วันที่ 30 มิถุนายน 2568 </v>
          </cell>
        </row>
        <row r="1563">
          <cell r="F1563">
            <v>6051500</v>
          </cell>
          <cell r="G1563">
            <v>0</v>
          </cell>
          <cell r="H1563">
            <v>0</v>
          </cell>
          <cell r="K1563">
            <v>461040</v>
          </cell>
          <cell r="L1563">
            <v>4361132.26</v>
          </cell>
        </row>
        <row r="1564">
          <cell r="F1564">
            <v>9528605</v>
          </cell>
          <cell r="G1564">
            <v>54526.400000000001</v>
          </cell>
          <cell r="H1564">
            <v>415445.4</v>
          </cell>
          <cell r="K1564">
            <v>4605679.7</v>
          </cell>
          <cell r="L1564">
            <v>1774766.64</v>
          </cell>
        </row>
        <row r="1565">
          <cell r="F1565">
            <v>112011927</v>
          </cell>
          <cell r="G1565">
            <v>0</v>
          </cell>
          <cell r="H1565">
            <v>0</v>
          </cell>
          <cell r="K1565">
            <v>0</v>
          </cell>
          <cell r="L1565">
            <v>111990083</v>
          </cell>
        </row>
        <row r="1566">
          <cell r="F1566">
            <v>19242400</v>
          </cell>
          <cell r="G1566">
            <v>0</v>
          </cell>
          <cell r="H1566">
            <v>0</v>
          </cell>
          <cell r="K1566">
            <v>249785.24</v>
          </cell>
          <cell r="L1566">
            <v>14852315.199999999</v>
          </cell>
        </row>
        <row r="1567">
          <cell r="F1567">
            <v>1274800</v>
          </cell>
        </row>
        <row r="1568">
          <cell r="F1568">
            <v>22033400</v>
          </cell>
        </row>
        <row r="1569">
          <cell r="G1569">
            <v>0</v>
          </cell>
          <cell r="H1569">
            <v>4654812.6900000004</v>
          </cell>
          <cell r="K1569">
            <v>208100</v>
          </cell>
          <cell r="L1569">
            <v>18403667.309999999</v>
          </cell>
        </row>
        <row r="1570">
          <cell r="F1570">
            <v>170142632</v>
          </cell>
          <cell r="G1570">
            <v>54526.400000000001</v>
          </cell>
          <cell r="H1570">
            <v>5070258.09</v>
          </cell>
          <cell r="K1570">
            <v>5524604.9400000004</v>
          </cell>
          <cell r="L1570">
            <v>151381964.41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43">
          <cell r="E143" t="str">
            <v>ผูกพัน  ครบ 12 มค 67</v>
          </cell>
        </row>
      </sheetData>
      <sheetData sheetId="71"/>
      <sheetData sheetId="72"/>
      <sheetData sheetId="73">
        <row r="324">
          <cell r="D324" t="str">
            <v>ทำสัญญา 19 ธค 65 ครบ 16 มีค 66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ของบ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ควบคุมสิ่งก่อสร้าง 37001 "/>
      <sheetName val="การพัฒนาเด็กปฐมวัย 86176"/>
      <sheetName val="ยกระดับคุณภาพกศ บ้านนักวิท3720 "/>
      <sheetName val="โครงการส่งเสริมการเรียนรู้ทุกที"/>
      <sheetName val="ยุทธศาสตร์ โครการพัฒนาหลักสูตร "/>
      <sheetName val="ยุทศาสตร์ โครงการยั่งยืน310061"/>
      <sheetName val="06036บูรณาการป้องกัน ปราบปราม ฯ"/>
      <sheetName val="มาตรการ 68 ประชุมผอรร"/>
      <sheetName val="งบลงทุน68"/>
      <sheetName val="3720 ช่วยเหลือกลุ่ม  ขับเคลื่"/>
      <sheetName val="โครงการพัฒนาสมรรถนะครูฯ"/>
      <sheetName val="มัธยม350002"/>
      <sheetName val="3022ยุทธศาสตร์สร้างความเสมอภาค"/>
      <sheetName val="ส่งเสริมสนับสนุน52015"/>
      <sheetName val="ทะเบียนคุมย่อย"/>
      <sheetName val="ขั้นพื้นฐานสนับสนุนการศึกษา"/>
      <sheetName val="1408บุคลากรภาครัฐ"/>
      <sheetName val="6020บูรณาการต่อต้านการทุจร "/>
      <sheetName val="รายงานเงินงวด"/>
      <sheetName val="งบประจำและงบกลยุทธ์"/>
      <sheetName val="งบสพฐ"/>
      <sheetName val="มาตการ รวมงบบุคลากร"/>
      <sheetName val="โครงการโรงเรียนคุณภาพ"/>
      <sheetName val="ระบบการควบคุมฯ"/>
      <sheetName val="Sheet7"/>
      <sheetName val="ประถม3720 1000"/>
      <sheetName val="บริหารสำนักงานเขต 3720 1000"/>
      <sheetName val="Sheet4"/>
      <sheetName val="งบลงทุน รายงานแผนผล 68 "/>
      <sheetName val="คุมงบ 36001 36002 ครุภัณฑ์"/>
      <sheetName val="ยุธศาสตร์เรียนดีปร3100116003211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7">
          <cell r="I37">
            <v>0</v>
          </cell>
          <cell r="J37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76">
          <cell r="C276" t="str">
            <v>4100604560 /25 มี.ค.68</v>
          </cell>
          <cell r="D276" t="str">
            <v>ครบ 24 พค 68</v>
          </cell>
        </row>
        <row r="283">
          <cell r="C283" t="str">
            <v>4100569081 / 14 ม.ค.68</v>
          </cell>
          <cell r="E283" t="str">
            <v>ครบ 14 มีค 68</v>
          </cell>
        </row>
        <row r="284">
          <cell r="D284" t="str">
            <v>ครบ 13 ก.พ.68</v>
          </cell>
          <cell r="E284" t="str">
            <v>งวดที่ 1 158,895 บาท</v>
          </cell>
        </row>
        <row r="285">
          <cell r="D285" t="str">
            <v>ครบ 15 มี.ค.68</v>
          </cell>
          <cell r="E285" t="str">
            <v>งวดที่ 2 158,895 บาท</v>
          </cell>
        </row>
        <row r="286">
          <cell r="D286" t="str">
            <v>ครบ 14 เมย. 68</v>
          </cell>
          <cell r="E286" t="str">
            <v>งวดที่ 3 211,860 บาท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>
        <row r="217">
          <cell r="B217" t="str">
            <v>ค่าที่ดินและสิ่งก่อสร้าง 6811320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4">
          <cell r="A4" t="str">
            <v>ข้อมูลประจำวันที่ 31 สิงหาคม 2568</v>
          </cell>
        </row>
      </sheetData>
      <sheetData sheetId="70">
        <row r="303">
          <cell r="B303" t="str">
            <v>กิจกรรมการสนับสนุนการศึกษาขั้นพื้นฐาน</v>
          </cell>
        </row>
      </sheetData>
      <sheetData sheetId="71"/>
      <sheetData sheetId="72">
        <row r="201">
          <cell r="E201" t="str">
            <v>ผูกพัน  ครบ 12 มค 67</v>
          </cell>
        </row>
        <row r="232">
          <cell r="E232" t="str">
            <v>ผูกพันครบ  20 มีค 68</v>
          </cell>
        </row>
      </sheetData>
      <sheetData sheetId="73">
        <row r="4">
          <cell r="A4" t="str">
            <v xml:space="preserve">ข้อมูลประจำวันที่ 31 สิงหาคม 2568 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20004 68 79456 00000</v>
          </cell>
        </row>
        <row r="12">
          <cell r="B12" t="str">
            <v>งบบุคลากร  6811150</v>
          </cell>
          <cell r="C12" t="str">
            <v>20004 14000800 1000000</v>
          </cell>
        </row>
        <row r="14">
          <cell r="A14" t="str">
            <v>1.1.1</v>
          </cell>
          <cell r="B14" t="str">
            <v>ค่าตอบแทนพนักงานราชการ 26 อัตรา  5 เดือน(ต.ค.67 - มีค 68) 2,930,000 บาท</v>
          </cell>
          <cell r="C14" t="str">
            <v>ศธ 04002/ว5144 ลว.21 ต.ค.67 ครั้งที่ 2</v>
          </cell>
          <cell r="F14">
            <v>6051500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579700</v>
          </cell>
          <cell r="L14">
            <v>5350152.26</v>
          </cell>
        </row>
        <row r="15">
          <cell r="A15" t="str">
            <v>1.1.1.1</v>
          </cell>
          <cell r="B15" t="str">
            <v>ค่าตอบแทนพนักงานราชการ 26 อัตรา (มีค-เมย 67) 1,206,200 บาท เงินเลื่อนค่าตอบแทนพนักงานราชการ 5 เดือน (ตค 66 -กพ 67) 103,300</v>
          </cell>
          <cell r="C15" t="str">
            <v>ศธ 04002/ว660 ลว.19 กพ 68 ครั้งที่ 270</v>
          </cell>
        </row>
        <row r="16">
          <cell r="A16" t="str">
            <v>1.1.1.2</v>
          </cell>
          <cell r="B16" t="str">
            <v xml:space="preserve">ค่าตอบแทนพนักงานราชการ 26 อัตรา 3 เดือน (พค-กค 68) 1,812,000 บาท </v>
          </cell>
        </row>
        <row r="17">
          <cell r="A17" t="str">
            <v>1.1.1.2</v>
          </cell>
          <cell r="B17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17" t="str">
            <v>ศธ 04002/ว40338 ลว. 15 กค 68 ครั้งที่ 691</v>
          </cell>
          <cell r="F17">
            <v>412260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412260</v>
          </cell>
        </row>
        <row r="18">
          <cell r="A18" t="str">
            <v>1.1.1.3</v>
          </cell>
          <cell r="B18" t="str">
            <v xml:space="preserve">งบประมาณชดเชยสำหรับพนักงานราชการที่ลาออก </v>
          </cell>
          <cell r="C18" t="str">
            <v>ศธ 04002/ว40338 ลว. 15 กค 68 ครั้งที่ 691</v>
          </cell>
          <cell r="F18">
            <v>43320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38873.54</v>
          </cell>
        </row>
        <row r="24">
          <cell r="B24" t="str">
            <v xml:space="preserve"> งบดำเนินงาน 6811220</v>
          </cell>
          <cell r="C24" t="str">
            <v>20004 1420 0800 2000000</v>
          </cell>
        </row>
        <row r="26">
          <cell r="A26" t="str">
            <v>1.1.2</v>
          </cell>
          <cell r="B26" t="str">
            <v>เงินสมทบกองทุนประกันสังคมพนักงานราชการ 26 อัตรา (ต.ค.67 - มีค 68)98,000 บาท/เงินสมทบกองทุนทดแทน 12 เดือน (มค67 - ธค 68) จำนวนเงิน 15,000 บาท</v>
          </cell>
          <cell r="C26" t="str">
            <v>ศธ 04002/ว5144 ลว.21 ต.ค.67 ครั้งที่ 2</v>
          </cell>
          <cell r="F26">
            <v>210500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24750</v>
          </cell>
          <cell r="L26">
            <v>158802</v>
          </cell>
        </row>
        <row r="27">
          <cell r="A27" t="str">
            <v>1.1.2.1</v>
          </cell>
          <cell r="B27" t="str">
            <v>เงินสมทบกองทุนประกันสังคม จำนวน 5 เดือน  ( มีนาคม -เมษายน 2568) 39,000</v>
          </cell>
          <cell r="C27" t="str">
            <v>ศธ 04002/ว660 ลว.19 กพ 68 ครั้งที่ 270</v>
          </cell>
        </row>
        <row r="28">
          <cell r="A28" t="str">
            <v>1.1.2.2</v>
          </cell>
          <cell r="B28" t="str">
            <v>เงินสมทบกองทุนประกันสังคม จำนวน 3 เดือน  (พฤษภาคม 2567 - กรกฎาคม 2567) 58,500 บาท</v>
          </cell>
          <cell r="C28" t="str">
            <v>ศธ 04002/ว1390 ลว. 2 เมย 68 ครั้งที่ 390</v>
          </cell>
        </row>
        <row r="32">
          <cell r="A32" t="str">
            <v>1.1.3</v>
          </cell>
          <cell r="B32" t="str">
            <v xml:space="preserve">ค่าเช่าบ้าน  (ตุลาคม  2566 - กพ. 2567) ครั้งที่ 1 728,400 บาท </v>
          </cell>
          <cell r="C32" t="str">
            <v>ศธ 04002/ว5415 ลว4พ.ย.2024 โอนครั้งที่ 42</v>
          </cell>
          <cell r="F32">
            <v>1553900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1060754.8500000001</v>
          </cell>
          <cell r="L32">
            <v>384500</v>
          </cell>
        </row>
        <row r="33">
          <cell r="A33" t="str">
            <v>1.1.3.1</v>
          </cell>
          <cell r="B33" t="str">
            <v>ค่าเช่าบ้านครั้งที่ 2 (มี.ค. - เม.ย 67) จำนวนเงิน 370,400 บาท</v>
          </cell>
          <cell r="C33" t="str">
            <v>ศธ 04002/ว934 ลว. 10 มี.ค. 68 ครั้งที่ 321</v>
          </cell>
        </row>
        <row r="34">
          <cell r="A34" t="str">
            <v>1.1.3.2</v>
          </cell>
          <cell r="B34" t="str">
            <v>ค่าเช่าบ้านครั้งที่ 3 (พค-กค 68) จำนวนเงิน 455,100 บาท</v>
          </cell>
          <cell r="C34" t="str">
            <v>ศธ 04002/ว1931 ลว. 8 พ.ค 68 ครั้งที่ 473</v>
          </cell>
        </row>
        <row r="37">
          <cell r="A37" t="str">
            <v>ข</v>
          </cell>
          <cell r="B37" t="str">
            <v xml:space="preserve">แผนงานยุทธศาสตร์พัฒนาคุณภาพการศึกษาและการเรียนรู้ </v>
          </cell>
          <cell r="C37" t="str">
            <v>20004 3300</v>
          </cell>
        </row>
        <row r="41">
          <cell r="B41" t="str">
            <v>ครุภัณฑ์ 6811310</v>
          </cell>
        </row>
        <row r="42">
          <cell r="B42" t="str">
            <v>สิ่งก่อสร้าง 6811320</v>
          </cell>
        </row>
        <row r="43">
          <cell r="C43" t="str">
            <v>20004 3320 3300 2000000</v>
          </cell>
        </row>
        <row r="46">
          <cell r="A46">
            <v>1.1000000000000001</v>
          </cell>
          <cell r="B46" t="str">
            <v>กิจกรรมการส่งเสริมและพัฒนาระบบการประกันคุณภาพภายในสถานศึกษา</v>
          </cell>
          <cell r="C46" t="str">
            <v>20004 68 00015 00000</v>
          </cell>
        </row>
        <row r="47">
          <cell r="B47" t="str">
            <v>งบดำเนินงาน   68112xx</v>
          </cell>
          <cell r="C47" t="str">
            <v>20004 3320 3300 2000000</v>
          </cell>
        </row>
        <row r="48">
          <cell r="A48" t="str">
            <v>1.1.1</v>
          </cell>
          <cell r="B48" t="str">
            <v xml:space="preserve">สนับสนุนการคัดเลือกสถานศึกษาเพื่อรับรางวัล IQA AWARD ประจำปีการศึกษา 2567 </v>
          </cell>
          <cell r="C48" t="str">
            <v>ศธ 04002/ว2336  ลว. 29 พ.ค. 68 โอนครั้งที่ 542</v>
          </cell>
          <cell r="F48">
            <v>4000</v>
          </cell>
          <cell r="G48">
            <v>0</v>
          </cell>
          <cell r="H48">
            <v>0</v>
          </cell>
          <cell r="K48">
            <v>4000</v>
          </cell>
          <cell r="L48">
            <v>0</v>
          </cell>
        </row>
        <row r="52">
          <cell r="A52">
            <v>1.2</v>
          </cell>
          <cell r="B52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2" t="str">
            <v>20004 68 00040 00000</v>
          </cell>
        </row>
        <row r="53">
          <cell r="B53" t="str">
            <v>งบดำเนินงาน   68112xx</v>
          </cell>
          <cell r="C53" t="str">
            <v>20004 3320 3300 2000000</v>
          </cell>
        </row>
        <row r="54">
          <cell r="A54" t="str">
            <v>1.2.1</v>
          </cell>
          <cell r="B54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2567 จำนวนเงิน 20,260.00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2566 รุ่นที่ 1 สำหรับสำนักงานเขตพื้นที่การศึกษาที่เป็นศูนย์สอบ  ระหว่างวันที่ 6 – 8 พฤศจิกายน 2567 สำหรับโรงเรียน  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20,100 บาท</v>
          </cell>
          <cell r="C54" t="str">
            <v>ศธ 04002/ว163  ลว. 15 มค 68โอนครั้งที่ 192</v>
          </cell>
          <cell r="F54">
            <v>40360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36110</v>
          </cell>
          <cell r="L54">
            <v>0</v>
          </cell>
        </row>
        <row r="55">
          <cell r="A55" t="str">
            <v>1.2.2</v>
          </cell>
          <cell r="B55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55" t="str">
            <v>ศธ 04002/ว41100  ลว. 23 ก.ค 68โอนครั้งที่ 737</v>
          </cell>
          <cell r="F55">
            <v>7000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61">
          <cell r="A61">
            <v>1.3</v>
          </cell>
          <cell r="B61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1" t="str">
            <v>20004 68 00075 00000</v>
          </cell>
        </row>
        <row r="62">
          <cell r="B62" t="str">
            <v>งบดำเนินงาน   6811200</v>
          </cell>
          <cell r="C62" t="str">
            <v>20004 3320 3300 2000000</v>
          </cell>
        </row>
        <row r="63">
          <cell r="A63" t="str">
            <v>1.3.1</v>
          </cell>
        </row>
        <row r="64">
          <cell r="A64" t="str">
            <v>1.3.2</v>
          </cell>
          <cell r="B64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4" t="str">
            <v>ศธ 04002/ว2439 ลว. 17 มค 67 โอนครั้งที่ 139</v>
          </cell>
        </row>
        <row r="65">
          <cell r="A65" t="str">
            <v>1.1.3</v>
          </cell>
          <cell r="B65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5" t="str">
            <v>ศธ 04002/ว3556  ลว. 15 สค 67 โอนครั้งที่ 324</v>
          </cell>
        </row>
        <row r="68">
          <cell r="A68">
            <v>1.4</v>
          </cell>
          <cell r="B68" t="str">
            <v>กิจกรรมการพัฒนาระบบธนาคารหน่วยกิต และผลคะแนนการเรียนเฉลี่ยสะสม</v>
          </cell>
          <cell r="C68" t="str">
            <v>20004 68 00088 00000</v>
          </cell>
        </row>
        <row r="69">
          <cell r="B69" t="str">
            <v>งบรายจ่ายอื่น   6811500</v>
          </cell>
        </row>
        <row r="70">
          <cell r="A70" t="str">
            <v>1.4.1</v>
          </cell>
          <cell r="B70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0" t="str">
            <v>ศธ 04002/ว2345 ลว.11 มิย 67 โอนครั้งที่ 118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1.5</v>
          </cell>
          <cell r="B72" t="str">
            <v>กิจกรรมส่งเสริมและพัฒนาศักยภาพตามพหุปัญญาระดับการศึกษาขั้นพื้นฐาน</v>
          </cell>
          <cell r="C72" t="str">
            <v>20004 68 00107 00000</v>
          </cell>
        </row>
        <row r="73">
          <cell r="B73" t="str">
            <v>งบรายจ่ายอื่น   6811500</v>
          </cell>
          <cell r="C73" t="str">
            <v>20004 31003100 5000007</v>
          </cell>
        </row>
        <row r="74">
          <cell r="A74" t="str">
            <v>1.4.1</v>
          </cell>
          <cell r="B74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4" t="str">
            <v>ศธ 04002/ว2988  ลว. 20 ก.ค. 66 โอนครั้งที่ 688 งบ 10800 บาท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 t="str">
            <v>1.4.2</v>
          </cell>
          <cell r="B75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75" t="str">
            <v xml:space="preserve">ศธ 04002/ว3528  ลว. 22 ส.ค. 66 โอนครั้งที่ 797 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7">
          <cell r="A77">
            <v>1.6</v>
          </cell>
          <cell r="B77" t="str">
            <v>กิจกรรมการขับเคลื่อนการจัดการเรียนรู้สตีมศึกษา</v>
          </cell>
        </row>
        <row r="78">
          <cell r="B78" t="str">
            <v>งบดำเนินงาน   68112xx</v>
          </cell>
          <cell r="C78" t="str">
            <v>20004 3320 3300 2000000</v>
          </cell>
        </row>
        <row r="79">
          <cell r="A79" t="str">
            <v>1.6.1</v>
          </cell>
          <cell r="B79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79" t="str">
            <v>ศธ 04002/ว5614 ลว.18 พย 67 โอนครั้งที่ 67</v>
          </cell>
          <cell r="F79">
            <v>2400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2400</v>
          </cell>
        </row>
        <row r="80">
          <cell r="A80" t="str">
            <v>1.6.2</v>
          </cell>
          <cell r="B80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0" t="str">
            <v>ศธ 04002/ว41875 ลว.1 ส.ค 68 โอนครั้งที่ 791</v>
          </cell>
          <cell r="F80">
            <v>1800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600</v>
          </cell>
        </row>
        <row r="82">
          <cell r="A82" t="str">
            <v>1.6.3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A84">
            <v>1.7</v>
          </cell>
          <cell r="B84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4" t="str">
            <v>20004 68 00156 00000</v>
          </cell>
        </row>
        <row r="85">
          <cell r="B85" t="str">
            <v>งบรายจ่ายอื่น   6811500</v>
          </cell>
          <cell r="C85" t="str">
            <v>20004 31003170 5000012</v>
          </cell>
        </row>
        <row r="86">
          <cell r="A86" t="str">
            <v>1.6.1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8">
          <cell r="A88">
            <v>2</v>
          </cell>
          <cell r="B88" t="str">
            <v>โครงการพัฒนาสมรรถนะครูและบุคลากรทางการศึกษาเพื่อความเป็นเลิศ</v>
          </cell>
          <cell r="C88" t="str">
            <v>20004 3320 4700</v>
          </cell>
        </row>
        <row r="90">
          <cell r="B90" t="str">
            <v xml:space="preserve">กิจกรรมพัฒนาสมรรถนะครูและบุคลากรทางการศึกษาเพื่อความเป็นเลิศ </v>
          </cell>
          <cell r="C90" t="str">
            <v>20004 68 00140 00000</v>
          </cell>
        </row>
        <row r="91">
          <cell r="B91" t="str">
            <v>งบดำเนินงาน   68112xx</v>
          </cell>
          <cell r="C91" t="str">
            <v>20004 31320 4700 2000000</v>
          </cell>
        </row>
        <row r="92">
          <cell r="A92" t="str">
            <v>2.1.1</v>
          </cell>
          <cell r="B92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  <cell r="C92" t="str">
            <v>ศธ 04002/ว967 ลว.12 มี.ค. 68 ครั้งที่ 328</v>
          </cell>
          <cell r="F92">
            <v>800</v>
          </cell>
          <cell r="G92">
            <v>0</v>
          </cell>
          <cell r="H92">
            <v>0</v>
          </cell>
          <cell r="K92">
            <v>800</v>
          </cell>
          <cell r="L92">
            <v>0</v>
          </cell>
        </row>
        <row r="93">
          <cell r="A93" t="str">
            <v>2.1.1.1</v>
          </cell>
          <cell r="B93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    </cell>
          <cell r="C93" t="str">
            <v>ศธ 04002/ว40628 ลว.17 ก.ค. 68 ครั้งที่ 711</v>
          </cell>
          <cell r="F93">
            <v>800</v>
          </cell>
          <cell r="G93">
            <v>0</v>
          </cell>
          <cell r="H93">
            <v>0</v>
          </cell>
          <cell r="K93">
            <v>800</v>
          </cell>
          <cell r="L93">
            <v>0</v>
          </cell>
        </row>
        <row r="95">
          <cell r="B95" t="str">
            <v>งบดำเนินงาน   68112xx</v>
          </cell>
        </row>
        <row r="97">
          <cell r="A97">
            <v>2.2999999999999998</v>
          </cell>
          <cell r="B97" t="str">
            <v>กิจกรรมยกระดับสมรรถนะทางด้านภาษาอังกฤษ</v>
          </cell>
          <cell r="C97" t="str">
            <v>20004 68 00142 00000</v>
          </cell>
        </row>
        <row r="98">
          <cell r="B98" t="str">
            <v>งบดำเนินงาน   68112xx</v>
          </cell>
          <cell r="C98" t="str">
            <v>20004 3320 4700 2000000</v>
          </cell>
        </row>
        <row r="99">
          <cell r="A99" t="str">
            <v>2.3.1</v>
          </cell>
          <cell r="B99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99" t="str">
            <v>ศธ 04002/ว2600 ลว.12 มิ.ย. 68 ครั้งที่ 582</v>
          </cell>
          <cell r="F99">
            <v>800</v>
          </cell>
          <cell r="G99">
            <v>0</v>
          </cell>
          <cell r="H99">
            <v>0</v>
          </cell>
          <cell r="K99">
            <v>800</v>
          </cell>
          <cell r="L99">
            <v>0</v>
          </cell>
        </row>
        <row r="101">
          <cell r="A101">
            <v>2.4</v>
          </cell>
          <cell r="B101" t="str">
            <v xml:space="preserve">กิจกรรมพัฒนาครูเพื่อการจัดการเรียนรู้สู่ฐานสมรรถนะ  </v>
          </cell>
          <cell r="C101" t="str">
            <v>20004 67 00104 00000</v>
          </cell>
        </row>
        <row r="102">
          <cell r="B102" t="str">
            <v>งบดำเนินงาน   68112xx</v>
          </cell>
          <cell r="C102" t="str">
            <v>20004 31004500 2000000</v>
          </cell>
        </row>
        <row r="103">
          <cell r="A103" t="str">
            <v>2.4.1</v>
          </cell>
          <cell r="B103" t="str">
            <v xml:space="preserve">ค่าใช้จ่ายในการเดินทางเข้าร่วมโครงการพัฒนาศึกษานิเทศก์ ประจำปีงบประมาณ 2567 ระยะระหว่างการพัฒนา (On-site Training ระหว่างวันที่ 12 – 16 พฤษภาคม 2567      ณ โรงแรมอิงธาร รีสอร์ท จังหวัดนครนายก </v>
          </cell>
          <cell r="C103" t="str">
            <v>ศธ 04002/ว2072 ลว. 27 พค 67 โอนครั้งที่ 59</v>
          </cell>
        </row>
        <row r="107">
          <cell r="A107">
            <v>3</v>
          </cell>
          <cell r="B107" t="str">
            <v>โครงการขับเคลื่อนการพัฒนาการศึกษาที่ยั่งยืน</v>
          </cell>
          <cell r="C107" t="str">
            <v xml:space="preserve">20004 3300630 </v>
          </cell>
        </row>
        <row r="113">
          <cell r="A113">
            <v>3.1</v>
          </cell>
          <cell r="B113" t="str">
            <v xml:space="preserve">กิจกรรมสานความร่วมมือภาคีเครือข่ายด้านการจัดการศึกษา </v>
          </cell>
          <cell r="C113" t="str">
            <v>20004 68 00078 00000</v>
          </cell>
        </row>
        <row r="114">
          <cell r="A114">
            <v>1</v>
          </cell>
          <cell r="B114" t="str">
            <v>งบรายจ่ายอื่น   6811500</v>
          </cell>
        </row>
        <row r="116">
          <cell r="A116" t="str">
            <v>3.1.1.1</v>
          </cell>
          <cell r="B116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16" t="str">
            <v>ศธ 04002/ว1915 ลว.  11 พค 66 โอนครั้งที่ 515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3.1.1</v>
          </cell>
          <cell r="B117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17" t="str">
            <v xml:space="preserve">ศธ 04002/ว5680 ลว.  27 ธค  66 โอนครั้งที่ 110 </v>
          </cell>
        </row>
        <row r="118">
          <cell r="A118" t="str">
            <v>3.1.2</v>
          </cell>
          <cell r="B118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18" t="str">
            <v>ศธ 04002/ว3488 ลว.  9 สค 67 โอนครั้งที่ 297</v>
          </cell>
        </row>
        <row r="119">
          <cell r="A119">
            <v>3.2</v>
          </cell>
          <cell r="B119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19" t="str">
            <v>20004 68 00085 00000</v>
          </cell>
        </row>
        <row r="120">
          <cell r="A120" t="str">
            <v>3.2.1</v>
          </cell>
          <cell r="B120" t="str">
            <v>งบดำเนินงาน   6811xx</v>
          </cell>
          <cell r="C120" t="str">
            <v>20004 3320 6300 2000000</v>
          </cell>
        </row>
        <row r="121">
          <cell r="A121" t="str">
            <v>3.2.1.1</v>
          </cell>
          <cell r="B121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  <cell r="C121" t="str">
            <v>ศธ 04002/ว789 ลว.  26 กพ 68 โอนครั้งที่ 292</v>
          </cell>
          <cell r="D121">
            <v>7000</v>
          </cell>
          <cell r="G121">
            <v>0</v>
          </cell>
          <cell r="H121">
            <v>0</v>
          </cell>
          <cell r="K121">
            <v>0</v>
          </cell>
          <cell r="L121">
            <v>0</v>
          </cell>
        </row>
        <row r="122">
          <cell r="A122" t="str">
            <v>3.2.1.2</v>
          </cell>
          <cell r="B122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2" t="str">
            <v>ศธ 04002/ว41937 ลว.  4 ส.ค. 68 โอนครั้งที่ 814</v>
          </cell>
          <cell r="D122">
            <v>3000</v>
          </cell>
          <cell r="G122">
            <v>0</v>
          </cell>
          <cell r="H122">
            <v>0</v>
          </cell>
          <cell r="K122">
            <v>0</v>
          </cell>
          <cell r="L122">
            <v>0</v>
          </cell>
        </row>
        <row r="127">
          <cell r="A127">
            <v>3.3</v>
          </cell>
          <cell r="B127" t="str">
            <v>กิจกรรมการยกระดับคุณภาพด้านวิทยาศาสตร์ศึกษาเพื่อความเป็นเลิศ</v>
          </cell>
          <cell r="C127" t="str">
            <v>20004 68 00093 00000</v>
          </cell>
        </row>
        <row r="128">
          <cell r="B128" t="str">
            <v>งบดำเนินงาน   68112xx</v>
          </cell>
          <cell r="C128" t="str">
            <v>20004 3320 6300 2000000</v>
          </cell>
        </row>
        <row r="129">
          <cell r="A129" t="str">
            <v>3.3.1.1</v>
          </cell>
          <cell r="B129" t="str">
            <v xml:space="preserve">1.จัดสรรวัดเขียนเขต ค่าใช้จ่ายในการดำเนินงานของโรงเรียนศูนย์วิทยาศาสตร์พลังสิบ ระดับประถมศึกษา 
จำนวนเงิน 10,000.-บาท 2.จัดสรรให้กับโรงเรียนเครือข่ายโครงการวิทยาศาสตร์พลังสิบ ระดับประถมศึกษา จำนวนเงิน
20,000.-บาท  จำนวน 10 โรงเรียน  โรงเรียนละ 2,000.-บาท </v>
          </cell>
          <cell r="C129" t="str">
            <v>ศธ 04002/ว5375 ลว.  1 พย 67 โอนครั้งที่ 37</v>
          </cell>
          <cell r="F129">
            <v>30000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26000</v>
          </cell>
        </row>
        <row r="130">
          <cell r="A130" t="str">
            <v>3.3.1.2</v>
          </cell>
          <cell r="B130" t="str">
    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    </cell>
          <cell r="C130" t="str">
            <v>ที่ ศธ 04002/ว1438 ลว. 3 เม.ย. 68 ครั้ง 392</v>
          </cell>
          <cell r="F130">
            <v>10000</v>
          </cell>
          <cell r="G130">
            <v>0</v>
          </cell>
          <cell r="H130">
            <v>0</v>
          </cell>
          <cell r="K130">
            <v>0</v>
          </cell>
          <cell r="L130">
            <v>0</v>
          </cell>
        </row>
        <row r="131">
          <cell r="A131" t="str">
            <v>3.3.1.3</v>
          </cell>
          <cell r="B131" t="str">
    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    </cell>
          <cell r="C131" t="str">
            <v>ที่ ศธ 04002/ว1438 ลว. 3 เม.ย. 68  ครั้งที่ 393</v>
          </cell>
          <cell r="F131">
            <v>5930</v>
          </cell>
          <cell r="G131">
            <v>0</v>
          </cell>
          <cell r="H131">
            <v>0</v>
          </cell>
          <cell r="K131">
            <v>0</v>
          </cell>
          <cell r="L131">
            <v>5217</v>
          </cell>
        </row>
        <row r="132">
          <cell r="A132" t="str">
            <v>3.3.1.4</v>
          </cell>
          <cell r="B132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2" t="str">
            <v>ศธ 04002/ว2070 ลว.  19 พค 68 โอนครั้งที่ 492 ยอด 2,000 บาท</v>
          </cell>
          <cell r="F132">
            <v>2000</v>
          </cell>
          <cell r="G132">
            <v>0</v>
          </cell>
          <cell r="H132">
            <v>0</v>
          </cell>
          <cell r="K132">
            <v>2000</v>
          </cell>
          <cell r="L132">
            <v>0</v>
          </cell>
        </row>
        <row r="133">
          <cell r="A133" t="str">
            <v>3.3.5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A134" t="str">
            <v>3.3.6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6">
          <cell r="A136" t="str">
            <v>3.3.1.1</v>
          </cell>
          <cell r="B136" t="str">
            <v xml:space="preserve">ครุภัณฑ์ห้องปฏิบัติการวิทยาศาสตร์                </v>
          </cell>
          <cell r="C136" t="str">
            <v>ศธ 04002/ว2582 ลว.  25 ตค 67 โอนครั้งที่ 8</v>
          </cell>
        </row>
        <row r="137">
          <cell r="A137" t="str">
            <v>1)</v>
          </cell>
          <cell r="B137" t="str">
            <v xml:space="preserve"> โรงเรียนวัดเขียนเขต </v>
          </cell>
          <cell r="C137" t="str">
            <v>20004 33006300 3110065</v>
          </cell>
          <cell r="F137">
            <v>249800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249800</v>
          </cell>
        </row>
        <row r="140">
          <cell r="A140" t="str">
            <v>3.3.2</v>
          </cell>
          <cell r="B140" t="str">
            <v>ปรับปรุงซ่อมแซมห้องปฏิบัติการวิทยาศาสตร์</v>
          </cell>
          <cell r="C140" t="str">
            <v>ศธ 04002/ว2582 ลว.  25 ตค 67 โอนครั้งที่ 8</v>
          </cell>
          <cell r="F140">
            <v>214600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176100</v>
          </cell>
        </row>
        <row r="141">
          <cell r="A141" t="str">
            <v>1)</v>
          </cell>
          <cell r="B141" t="str">
            <v xml:space="preserve"> โรงเรียนวัดเขียนเขต </v>
          </cell>
          <cell r="C141" t="str">
            <v>20004 33006300 3110064</v>
          </cell>
        </row>
        <row r="143">
          <cell r="A143">
            <v>3.4</v>
          </cell>
        </row>
        <row r="144">
          <cell r="B144" t="str">
            <v>งบรายจ่ายอื่น   6811500</v>
          </cell>
        </row>
        <row r="145">
          <cell r="A145" t="str">
            <v>3.4.1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>
            <v>3.5</v>
          </cell>
          <cell r="B146" t="str">
            <v>กิจกรรมหลักบ้านวิทยาศาสตร์น้อยประเทศไทย ระดับประถมศึกษา</v>
          </cell>
          <cell r="C146" t="str">
            <v>20004 68 00108 00000</v>
          </cell>
        </row>
        <row r="147">
          <cell r="A147">
            <v>1</v>
          </cell>
          <cell r="B147" t="str">
            <v>งบดำเนินงาน   68112xx</v>
          </cell>
        </row>
        <row r="148">
          <cell r="A148" t="str">
            <v>3.5.1</v>
          </cell>
          <cell r="B148" t="str">
            <v xml:space="preserve">1.ค่าใช้จ่ายนิเทศ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ระดับปฐมวัย 5,000 บาท  2.ค่าใช้จ่ายในการนิเทศ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ระดับประถมศึกษา จำนวนเงิน 5,000.00 บาท 3. เค่าใช้จ่ายในการขยายผลฝึกอบรมตามแนวทางของโครงการบ้านนักวิทยาศาสตร์น้อยประเทศไทย ระดับปฐมวัย จำนวนเงิน 10,000.-บาท </v>
          </cell>
          <cell r="C148" t="str">
            <v xml:space="preserve">ศธ 04002/ว41 ลว.  3 มค 68 โอนครั้งที่ 170 </v>
          </cell>
          <cell r="F148">
            <v>30000</v>
          </cell>
          <cell r="G148">
            <v>0</v>
          </cell>
          <cell r="H148">
            <v>0</v>
          </cell>
          <cell r="K148">
            <v>30000</v>
          </cell>
          <cell r="L148">
            <v>0</v>
          </cell>
        </row>
        <row r="149">
          <cell r="A149" t="str">
            <v>3.5.2</v>
          </cell>
          <cell r="B149" t="str">
            <v xml:space="preserve">ค่าใช้จ่ายในการดินทางเข้าร่วมการอบรมเชิงปฏิบัติการ ขั้นเฉพาะทางสำหรับผู้นำเครือข่าท้องถิ่น (Local Network ;  LN) และวิทยากรเครือข่ายท้องถิ่น (Local Trainer ; LT) </v>
          </cell>
          <cell r="C149" t="str">
            <v>ศธ 04002/ว604/14 กพ 68 โอนครั้งที่ 262</v>
          </cell>
          <cell r="F149">
            <v>4000</v>
          </cell>
          <cell r="G149">
            <v>0</v>
          </cell>
          <cell r="H149">
            <v>0</v>
          </cell>
          <cell r="K149">
            <v>1600</v>
          </cell>
          <cell r="L149">
            <v>0</v>
          </cell>
        </row>
        <row r="150">
          <cell r="A150" t="str">
            <v>3.5.3</v>
          </cell>
          <cell r="B150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C150" t="str">
            <v xml:space="preserve">ศธ 04002/ว1935 ลว.  8 พ.ค. 68 โอนครั้งที่ 472  </v>
          </cell>
          <cell r="F150">
            <v>20000</v>
          </cell>
          <cell r="G150">
            <v>0</v>
          </cell>
          <cell r="H150">
            <v>0</v>
          </cell>
          <cell r="K150">
            <v>20000</v>
          </cell>
          <cell r="L150">
            <v>0</v>
          </cell>
        </row>
        <row r="170">
          <cell r="A170" t="str">
            <v>1)</v>
          </cell>
          <cell r="C170" t="str">
            <v>20004 31006100 3110010</v>
          </cell>
        </row>
        <row r="171">
          <cell r="A171" t="str">
            <v>3.6.2.2</v>
          </cell>
          <cell r="B171" t="str">
            <v xml:space="preserve">เครื่องปรับอากาศแบบติดผนัง (ระบบ INVERTER) ขนาด 18,000 บีทียู       </v>
          </cell>
          <cell r="C171" t="str">
            <v>20005 31006100 3110011</v>
          </cell>
        </row>
        <row r="172">
          <cell r="A172" t="str">
            <v>2)</v>
          </cell>
          <cell r="B172" t="str">
            <v>สพป.ปท.2</v>
          </cell>
          <cell r="C172" t="str">
            <v>20005 31006100 3110011</v>
          </cell>
          <cell r="F172">
            <v>0</v>
          </cell>
          <cell r="G172">
            <v>0</v>
          </cell>
        </row>
        <row r="173">
          <cell r="A173" t="str">
            <v>3.6.2.3</v>
          </cell>
          <cell r="B173" t="str">
            <v xml:space="preserve">โพเดียม </v>
          </cell>
          <cell r="C173" t="str">
            <v>20008 31006100 3110014</v>
          </cell>
        </row>
        <row r="174">
          <cell r="A174" t="str">
            <v>3)</v>
          </cell>
          <cell r="B174" t="str">
            <v>สพป.ปท.2</v>
          </cell>
          <cell r="C174" t="str">
            <v>20008 31006100 3110014</v>
          </cell>
          <cell r="F174">
            <v>0</v>
          </cell>
          <cell r="G174">
            <v>0</v>
          </cell>
        </row>
        <row r="175">
          <cell r="B175" t="str">
            <v>ครุภัณฑ์โฆษณาและเผยแพร่ 120601</v>
          </cell>
          <cell r="C175" t="str">
            <v>โอนเปลี่ยนแปลงครั้งที่ 1/66 บท.กลุ่มนโยบายและแผน  ที่ ศธ 04087/1957 ลว. 28 กย 66</v>
          </cell>
        </row>
        <row r="176">
          <cell r="A176" t="str">
            <v>3.6.2.4</v>
          </cell>
          <cell r="B176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  <cell r="C176" t="str">
            <v>20007 31006100 3110012</v>
          </cell>
        </row>
        <row r="177">
          <cell r="A177" t="str">
            <v>1)</v>
          </cell>
          <cell r="B177" t="str">
            <v>สพป.ปท.2</v>
          </cell>
          <cell r="F177">
            <v>0</v>
          </cell>
          <cell r="G177">
            <v>0</v>
          </cell>
        </row>
        <row r="178">
          <cell r="A178" t="str">
            <v>3.6.2.5</v>
          </cell>
          <cell r="B178" t="str">
            <v xml:space="preserve">ไมโครโฟนไร้สาย </v>
          </cell>
          <cell r="C178" t="str">
            <v>20008 31006100 3110013</v>
          </cell>
        </row>
        <row r="179">
          <cell r="A179" t="str">
            <v>2)</v>
          </cell>
          <cell r="B179" t="str">
            <v>สพป.ปท.2</v>
          </cell>
          <cell r="F179">
            <v>0</v>
          </cell>
        </row>
        <row r="180">
          <cell r="A180" t="str">
            <v>3.6.2.6</v>
          </cell>
          <cell r="B180" t="str">
            <v xml:space="preserve">เครื่องมัลติมีเดีย โปรเจคเตอร์ ระดับ XGA ขนาด 5000 ANSI Lumens  </v>
          </cell>
          <cell r="C180" t="str">
            <v>20009 31006100 3110015</v>
          </cell>
        </row>
        <row r="181">
          <cell r="A181" t="str">
            <v>3)</v>
          </cell>
          <cell r="B181" t="str">
            <v>สพป.ปท.2</v>
          </cell>
          <cell r="F181">
            <v>0</v>
          </cell>
        </row>
        <row r="184">
          <cell r="A184">
            <v>3.7</v>
          </cell>
        </row>
        <row r="188">
          <cell r="A188">
            <v>3.6</v>
          </cell>
          <cell r="B188" t="str">
            <v xml:space="preserve">กิจกรรมการจัดการศึกษาเพื่อการมีงานทำ  </v>
          </cell>
          <cell r="C188" t="str">
            <v>20004 68 86178 00000</v>
          </cell>
        </row>
        <row r="189">
          <cell r="B189" t="str">
            <v xml:space="preserve"> งบดำเนินงาน 68112xx</v>
          </cell>
        </row>
        <row r="191">
          <cell r="A191">
            <v>3.7</v>
          </cell>
          <cell r="B191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191" t="str">
            <v>20004 68 00154 86190 00000</v>
          </cell>
        </row>
        <row r="192">
          <cell r="B192" t="str">
            <v xml:space="preserve"> งบรายจ่ายอื่น 6811500</v>
          </cell>
          <cell r="C192" t="str">
            <v xml:space="preserve">20004 3300 6300 5000006 </v>
          </cell>
        </row>
        <row r="193">
          <cell r="A193" t="str">
            <v>3.7.1</v>
          </cell>
          <cell r="B193" t="str">
            <v>ค่าตอบแทนการจ้างอัตราจ้างครูผู้ทรงคุณค่าแห่งแผ่นดิน งวดที่ 1 ระยะเวลา 5 เดือน (พฤศจิกายน 2567 – มีนาคม 2568)  1 อัตรา 85,000 บาท</v>
          </cell>
          <cell r="C193" t="str">
            <v>ศธ 04002/ว5124 ลว.18/10/2024 โอนครั้งที่ 1</v>
          </cell>
          <cell r="F193">
            <v>144800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110774.19</v>
          </cell>
        </row>
        <row r="194">
          <cell r="A194" t="str">
            <v>3.7.1.1</v>
          </cell>
          <cell r="B194" t="str">
    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    </cell>
          <cell r="C194" t="str">
            <v>ศธ 04002/ว1526 ลว.10/4/2025 โอนครั้งที่ 408</v>
          </cell>
        </row>
        <row r="195">
          <cell r="A195" t="str">
            <v>3.7.1.2</v>
          </cell>
          <cell r="B195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    </cell>
          <cell r="C195" t="str">
            <v>ศธ 04002/ว3075 ลว.7/7/2025 โอนครั้งที่ 666</v>
          </cell>
        </row>
        <row r="199">
          <cell r="A199">
            <v>3.8</v>
          </cell>
          <cell r="B199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199" t="str">
            <v>20004 68 00154 00122</v>
          </cell>
        </row>
        <row r="200">
          <cell r="B200" t="str">
            <v xml:space="preserve"> งบรายจ่ายอื่น 6811500</v>
          </cell>
          <cell r="C200" t="str">
            <v>20004 3300 6300 5000001</v>
          </cell>
        </row>
        <row r="201">
          <cell r="A201" t="str">
            <v>3.8.1</v>
          </cell>
          <cell r="B201" t="str">
            <v>จ้างเหมาพี่เลี้ยงเด็กพิการ  จำนวน31 อัตรา ครั้งที่ 1 (ตุลาคม 67 -มีค 68) ค่าจ้าง1,674,000 บาท (จ้างชั่วคราวรายเดิม 15 ราย จ้างเหมา 16 ราย</v>
          </cell>
          <cell r="C201" t="str">
            <v>ศธ 04002/ว5326 ลว 30 ตค 66 ครั้งที่ 28</v>
          </cell>
          <cell r="F201">
            <v>2616100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2616100</v>
          </cell>
        </row>
        <row r="202">
          <cell r="A202" t="str">
            <v>3.8.1.1</v>
          </cell>
          <cell r="B202" t="str">
            <v>พี่เลี้ยงเด็กพิการอัตราจ้างชั่วคราวรายเดือน จำนวน 36 อัตรา ครั้งที่ 2 (เม.ย. - มิ.ย. 68) ค่าจ้าง 942,100.-บาท จัดสรรแผน 1 เม.ย. 68 30 อัตรา เหลือ 6 อัตรา</v>
          </cell>
        </row>
        <row r="204">
          <cell r="A204">
            <v>3.9</v>
          </cell>
          <cell r="B204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04" t="str">
            <v>20004 68 00154 00153</v>
          </cell>
        </row>
        <row r="215">
          <cell r="B215" t="str">
            <v xml:space="preserve"> งบรายจ่ายอื่น 6811500</v>
          </cell>
          <cell r="C215" t="str">
            <v>20004 3300 6300 5000005</v>
          </cell>
        </row>
        <row r="217">
          <cell r="A217" t="str">
            <v>3.9.1</v>
          </cell>
          <cell r="B217" t="str">
            <v>ค่าจ้างบุคลากรปฏิบัติงานในสำนักงานเขตพื้นที่การศึกษาที่ขาดแคลน  จำนวน 4 อัตรา (รายเดิม 2 รวมประกัน/ จ้างเหมาบริการ 2)  ครั้งที่ 1  (ต.ค.67 - มีค 68 ) จำนวนเงิน 216,000.-บาท</v>
          </cell>
          <cell r="C217" t="str">
            <v>ศธ 04002/ว5274 ลว.29/ต.ค./2024 โอนครั้งที่ 18</v>
          </cell>
          <cell r="F217">
            <v>393800</v>
          </cell>
          <cell r="I217">
            <v>0</v>
          </cell>
          <cell r="J217">
            <v>0</v>
          </cell>
          <cell r="K217">
            <v>320914.27</v>
          </cell>
          <cell r="L217">
            <v>0</v>
          </cell>
        </row>
        <row r="218">
          <cell r="A218" t="str">
            <v>3.9.1.1</v>
          </cell>
          <cell r="B218" t="str">
            <v>ค่าจ้างบุคลากรปฏิบัติงานในสำนักงานเขตพื้นที่การศึกษาที่ขาดแคลน จำนวน 4 อัตรา   ครั้งที่ 2  (เม.ย.68 - ก.ค 68) จำนวนเงิน 109,200.-บาท</v>
          </cell>
          <cell r="C218" t="str">
            <v>ศธ 04002/ว1307 ลว.28 มี.ค. 68 โอนครั้งที่ 377</v>
          </cell>
        </row>
        <row r="219">
          <cell r="A219" t="str">
            <v>3.9.1.2</v>
          </cell>
          <cell r="B219" t="str">
    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    </cell>
          <cell r="C219" t="str">
            <v>ศธ 04002/ว41252 ลว.25 ก.ค. 68 โอนครั้งที่ 747</v>
          </cell>
        </row>
        <row r="220">
          <cell r="A220" t="str">
            <v>3.8.1.3</v>
          </cell>
        </row>
        <row r="222">
          <cell r="A222" t="str">
            <v>3.9.2</v>
          </cell>
          <cell r="B222" t="str">
            <v>ค่าจ้างครูรายเดือนแก้ไขปัญหาสถานศึกษาขาดแคลนครูขั้นวิกฤต ค่าจ้าง 15,000บาท จำนวน 24 อัตรา ครั้งที่ 1(ต.ค.67 - มีค 68)จำนวนเงิน 2,160,000.-บาท   จ้างเหมาเดิม 3 ราย จ้างชั่วคราวเดิม 21</v>
          </cell>
          <cell r="C222" t="str">
            <v>ศธ 04002/ว5274 ลว.29/ต.ค./2024 โอนครั้งที่ 18</v>
          </cell>
          <cell r="F222">
            <v>4267500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3545497.71</v>
          </cell>
        </row>
        <row r="223">
          <cell r="A223" t="str">
            <v>3.9.2.1</v>
          </cell>
          <cell r="B223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(รายเดิม 22 จ้างเหมา 2)ครั้งที่ 2  (เม.ย. - กค 67) จำนวนเงิน 1,411,600.-บาท </v>
          </cell>
          <cell r="C223" t="str">
            <v>ศธ 04002/ว1307 ลว.28 มี.ค. 68 โอนครั้งที่ 377</v>
          </cell>
        </row>
        <row r="224">
          <cell r="A224" t="str">
            <v>3.9.2.1</v>
          </cell>
          <cell r="B224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(ส.ค. - ก.ย. 67) จำนวนเงิน 695,900.-บาท </v>
          </cell>
          <cell r="C224" t="str">
            <v>ศธ 04002/ว 41252 ลว.25 ก.ค. 68 โอนครั้งที่ 747</v>
          </cell>
        </row>
        <row r="227">
          <cell r="A227" t="str">
            <v>3.9.3</v>
          </cell>
          <cell r="B227" t="str">
            <v>ค่าจ้างสำหรับโครงการครูคลังสมอง ครั้งที่ 1  ระยะเวลา     6 เดือน (ตุลาคม 2567 ถึง มีนาคม 2568) อัตราละ 15,000.-บาท 270,000 บาท</v>
          </cell>
          <cell r="C227" t="str">
            <v>ศธ 04002/ว5512 ลว. 11 พย 67 โอนครั้งที่ 55</v>
          </cell>
          <cell r="F227">
            <v>540000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446476.96</v>
          </cell>
        </row>
        <row r="228">
          <cell r="A228" t="str">
            <v>3.9.3.1</v>
          </cell>
          <cell r="B228" t="str">
            <v>ค่าจ้างสำหรับโครงการครูคลังสมอง ครั้งที่ 2  ระยะเวลา  2 เดือน (เมษายน 2568 ถึง พฤษภาคม 2568) อัตราละ 15,000.-บาท  90,000 บาท</v>
          </cell>
          <cell r="C228" t="str">
            <v>ศธ 04002/ว1326 ลว. 31 มี.ค.68 โอนครั้งที่ 382</v>
          </cell>
        </row>
        <row r="229">
          <cell r="A229" t="str">
            <v>3.9.3.2</v>
          </cell>
          <cell r="B229" t="str">
    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    </cell>
          <cell r="C229" t="str">
            <v>ศธ 04002/ว2337 ลว. 29 พ.ค.68 โอนครั้งที่ 544</v>
          </cell>
        </row>
        <row r="230">
          <cell r="A230">
            <v>3.1</v>
          </cell>
          <cell r="B230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30" t="str">
            <v>20004 68 00154 87195</v>
          </cell>
        </row>
        <row r="232">
          <cell r="A232">
            <v>1</v>
          </cell>
          <cell r="B232" t="str">
            <v xml:space="preserve"> งบรายจ่ายอื่น 6811500</v>
          </cell>
          <cell r="C232" t="str">
            <v>20004 33006300 5000007</v>
          </cell>
        </row>
        <row r="234">
          <cell r="A234" t="str">
            <v>3.10.1</v>
          </cell>
          <cell r="B234" t="str">
            <v xml:space="preserve">ค่าจ้างเหมาธุรการโรงเรียนรายเดิมจ้างต่อเนื่อง  อัตราละ 15,000.00 บาท จำนวน 32 อัตรา  (รายเดิมมีประกันสังคม 23 อัตรา จ้างเหมาบริการ 9 อัตรา) ครั้งที่ 1  (ต.ค.67 - 31 มีค 68) จำนวนเงิน 1,080,100.-บาท </v>
          </cell>
          <cell r="C234" t="str">
            <v>ศธ 04002/ว4543ลว.31/ต.ค./2023 โอนครั้งที่ 14</v>
          </cell>
          <cell r="F234">
            <v>5687800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4724847.93</v>
          </cell>
        </row>
        <row r="235">
          <cell r="A235" t="str">
            <v>3.10.1.1</v>
          </cell>
          <cell r="B235" t="str">
            <v xml:space="preserve">ค่าจ้างธุรการโรงเรียนรายเดิมจ้างต่อเนื่อง  ค่าจ้าง 15,000.00 บาท จำนวน 32 อัตรา (รายเดิม 26 จ้างเหมา 6)ครั้งที่ 2  (เม.ย.68 - ก.ค 68) จำนวนเงิน 1,902,600.-บาท </v>
          </cell>
          <cell r="C235" t="str">
            <v>ศธ 04002/ว1328 ลว. 31 มี.ค. 68 โอนครั้งที่ 380</v>
          </cell>
        </row>
        <row r="236">
          <cell r="A236" t="str">
            <v>3.9.1.3</v>
          </cell>
          <cell r="B236" t="str">
    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    </cell>
          <cell r="C236" t="str">
            <v>ศธ 04002/ว40806 ลว. 21 ก.ค. 68 โอนครั้งที่ 717</v>
          </cell>
        </row>
        <row r="237">
          <cell r="A237" t="str">
            <v>3.9.1.3</v>
          </cell>
        </row>
        <row r="238">
          <cell r="A238" t="str">
            <v>3.10.2</v>
          </cell>
          <cell r="B238" t="str">
            <v>ค่าจ้างเหมาธุรการโรงเรียนรายเดิมจ้างต่อเนื่อง อัตราละ 9,000.-บาท  จำนวน 20 อัตรา ครั้งที่ 1  (ตค 67 -มีค 68) จำนวนเงิน  1080,100.-บาท</v>
          </cell>
          <cell r="C238" t="str">
            <v>ศธ 04002/ว4236 ลว.25 ตค 67 โอนครั้งที่ 14</v>
          </cell>
          <cell r="F238">
            <v>2142000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1760968.9</v>
          </cell>
        </row>
        <row r="239">
          <cell r="A239" t="str">
            <v>3.10.2.1</v>
          </cell>
          <cell r="B239" t="str">
            <v>ค่าจ้างเหมาธุรการโรงเรียนรายเดิมจ้างต่อเนื่อง อัตราละ 9,000.-บาท  จำนวน 20 อัตรา ครั้งที่ 1  (เม.ย.68 -ก.ค 68) จำนวนเงิน  716,300.-บาท</v>
          </cell>
          <cell r="C239" t="str">
            <v>ศธ 04002/ว1328 ลว. 31 มี.ค. 68 โอนครั้งที่ 380</v>
          </cell>
        </row>
        <row r="240">
          <cell r="B240" t="str">
    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    </cell>
          <cell r="C240" t="str">
            <v>ศธ 04002/ว40806 ลว. 21 ก.ค. 68 โอนครั้งที่ 717</v>
          </cell>
        </row>
        <row r="242">
          <cell r="A242" t="str">
            <v>3.10.3</v>
          </cell>
          <cell r="B242" t="str">
            <v>ค่าจ้างนักการภารโรง ค่าจ้าง 9,000.-บาท จำนวน 60 อัตรา (เดิม 14 จ้างเหมา 3 งบกลางเดิม 43) ครั้งที่ 1  (ตค67 - มีค 68) จำนวนเงิน 3,240,600บาท</v>
          </cell>
          <cell r="C242" t="str">
            <v>ศธ 04002/ว4236 ลว.25 ตค 67 โอนครั้งที่ 14</v>
          </cell>
          <cell r="F242">
            <v>6355700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5236319.57</v>
          </cell>
        </row>
        <row r="243">
          <cell r="A243" t="str">
            <v>3.10.3.1</v>
          </cell>
          <cell r="B243" t="str">
            <v>ค่าจ้างเหมาบริการนักการภารโรง อัตราละ 9,000.-บาท จำนวน 63 อัตรา (รายเดิมจ้างชั่วคราว  14 อัตรา  จ้างเหมาบริการ 3 อัตรา งบกลางเดิม  43 อัตรา ทดแทนเกษียณ 3 อัตรา) จำนวนเงิน 2,108,100.-บาท</v>
          </cell>
          <cell r="C243" t="str">
            <v>ศธ 04002/ว1328 ลว. 31 มี.ค. 68 โอนครั้งที่ 380</v>
          </cell>
        </row>
        <row r="244">
          <cell r="A244" t="str">
            <v>3.10.3.2</v>
          </cell>
          <cell r="B244" t="str">
            <v>ค่าจ้างเหมาบริการนักการภารโรง อัตราละ 9,000.-บาท จำนวน 63 อัตรา ครั้งที่ 3 ระยะเวลา 2 เดือน (สิงหาคม 2568 - กันยายน 2568)  จำนวนเงิน 1,007,600.-บาท</v>
          </cell>
          <cell r="C244" t="str">
            <v>ศธ 04002/ว40806 ลว. 21 ก.ค. 68 โอนครั้งที่ 717</v>
          </cell>
        </row>
        <row r="245">
          <cell r="A245" t="str">
            <v>3.10.4</v>
          </cell>
          <cell r="B245" t="str">
    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2567 ครั้งที่ 1 ระยะเวลา      5 เดือน (พฤศจิกายน 2567 - มีนาคม 2568) จำนวน 3 อัตราๆละ 9000 บาท</v>
          </cell>
          <cell r="C245" t="str">
            <v>ศธ 04002/ว5486 ลว. 8 พย 67 โอนครั้งที่ 50</v>
          </cell>
          <cell r="F245">
            <v>135000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84455.53</v>
          </cell>
        </row>
        <row r="246">
          <cell r="A246" t="str">
            <v>3.10.5</v>
          </cell>
          <cell r="B246" t="str">
            <v xml:space="preserve">พี่เลี้ยงเด็กพิการอัตราจ้างชั่วคราวรายเดือน จำนวน 36 อัตรา ครั้งที่ 3 (ก.ค. - ก.ย. 68) ค่าจ้าง 856,650.-บาท  36 อัตรา </v>
          </cell>
          <cell r="C246" t="str">
            <v>ศธ 04002/ว41586 ลว. 31 ก.ค. ครั้งที่ 792</v>
          </cell>
          <cell r="F246">
            <v>856650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155264.73000000001</v>
          </cell>
        </row>
        <row r="249">
          <cell r="A249">
            <v>2</v>
          </cell>
          <cell r="B249" t="str">
            <v xml:space="preserve"> งบรายจ่ายอื่น 6811500</v>
          </cell>
          <cell r="C249" t="str">
            <v>20004 31006100 5000027</v>
          </cell>
        </row>
        <row r="250">
          <cell r="A250" t="str">
            <v>3.11.2.1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 t="str">
            <v>3.11.2.2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3">
          <cell r="A253">
            <v>3.12</v>
          </cell>
          <cell r="B253" t="str">
            <v xml:space="preserve">กิจกรรมการยกระดับคุณภาพการเรียนรู้ภาษาไทย  </v>
          </cell>
          <cell r="C253" t="str">
            <v>20004 67 96778 00000</v>
          </cell>
        </row>
        <row r="254">
          <cell r="B254" t="str">
            <v xml:space="preserve"> งบรายจ่ายอื่น 6811500</v>
          </cell>
          <cell r="C254" t="str">
            <v>20004 31006100 5000029</v>
          </cell>
        </row>
        <row r="255">
          <cell r="A255" t="str">
            <v>3.10.1</v>
          </cell>
          <cell r="B255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55" t="str">
            <v>ศธ 04002/ว2546 ลว 24 มิย 67 โอนครั้งที่ 152</v>
          </cell>
        </row>
        <row r="263">
          <cell r="B263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63" t="str">
            <v xml:space="preserve">ศธ 04002/ว2221 ลว. 5 มิย 2567 โอนครั้งที่ 86  </v>
          </cell>
        </row>
        <row r="264">
          <cell r="B264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64" t="str">
            <v>ศธ 04002/ว2796 ลว.2 ก.ค. 2567 โอนครั้งที่ 175</v>
          </cell>
        </row>
        <row r="265">
          <cell r="B265" t="str">
            <v>งบรายจ่ายอื่น 6711500</v>
          </cell>
          <cell r="C265" t="str">
            <v>20004 31006200 5000001</v>
          </cell>
        </row>
        <row r="266">
          <cell r="A266" t="str">
            <v>4.1.3</v>
          </cell>
          <cell r="B266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66" t="str">
            <v>ศธ 04002/ว3577 ลว.15 ส.ค. 2567 โอนครั้งที่ 351</v>
          </cell>
        </row>
        <row r="269">
          <cell r="B269" t="str">
            <v>งบรายจ่ายอื่น 6811500</v>
          </cell>
        </row>
        <row r="270">
          <cell r="A270" t="str">
            <v>4.2.1</v>
          </cell>
          <cell r="B270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70" t="str">
            <v>ศธ 04002/ว58 ลว. 9 มค 66 โอนครั้งที่ 176</v>
          </cell>
          <cell r="F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 t="str">
            <v>4.2.2</v>
          </cell>
          <cell r="B271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71" t="str">
            <v>ศธ 04002/ว3099 ลว. 3 สค 66 โอนครั้งที่ 719</v>
          </cell>
          <cell r="F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5">
          <cell r="A275">
            <v>5</v>
          </cell>
          <cell r="B275" t="str">
            <v>โครงการโรงเรียนคุณภาพ</v>
          </cell>
          <cell r="C275" t="str">
            <v>20004 3300 B800</v>
          </cell>
        </row>
        <row r="276">
          <cell r="C276" t="str">
            <v>20004 3320 B800 2000000</v>
          </cell>
        </row>
        <row r="280">
          <cell r="A280">
            <v>5.0999999999999996</v>
          </cell>
          <cell r="B280" t="str">
            <v xml:space="preserve">กิจกรรมขับเคลื่อนโรงเรียนคุณภาพ  </v>
          </cell>
          <cell r="C280" t="str">
            <v>20004 68 00132 00000</v>
          </cell>
        </row>
        <row r="281">
          <cell r="B281" t="str">
            <v>งบดำเนินงาน  68112xx</v>
          </cell>
          <cell r="C281" t="str">
            <v>20004 3320 B800 2000000</v>
          </cell>
        </row>
        <row r="282">
          <cell r="A282" t="str">
            <v>5.1.1</v>
          </cell>
          <cell r="B282" t="str">
            <v xml:space="preserve">ค่าใช้จ่ายในการบริหารจัดการประเมินความสามารถด้านการอ่านของผู้เรียน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2567 สำหรับโรงเรียนโครงการ 1 อำเภอ 1 โรงเรียนคุณภาพ      </v>
          </cell>
          <cell r="C282" t="str">
            <v>ศธ 04002/ว292 ลว. 24 ม.ค.68 โอนครั้งที่ 215</v>
          </cell>
          <cell r="F282">
            <v>15840</v>
          </cell>
          <cell r="G282">
            <v>0</v>
          </cell>
          <cell r="H282">
            <v>0</v>
          </cell>
          <cell r="K282">
            <v>0</v>
          </cell>
          <cell r="L282">
            <v>15840</v>
          </cell>
        </row>
        <row r="283">
          <cell r="A283" t="str">
            <v>5.1.2</v>
          </cell>
          <cell r="B283" t="str">
            <v xml:space="preserve">ค่าใช้จ่ายในการส่งเสริม สนับสนุน เตรียมความพร้อมและยกระดับคุณธรรมและความโปร่งใสในการดำเนินงานของสถานศึกษา </v>
          </cell>
          <cell r="C283" t="str">
            <v>ศธ 04002/ว1988 ลว. 15 พ.ค.68 ครั้งที่ 482</v>
          </cell>
          <cell r="F283">
            <v>56000</v>
          </cell>
          <cell r="G283">
            <v>0</v>
          </cell>
          <cell r="H283">
            <v>0</v>
          </cell>
          <cell r="K283">
            <v>42400</v>
          </cell>
          <cell r="L283">
            <v>0</v>
          </cell>
        </row>
        <row r="284">
          <cell r="A284" t="str">
            <v>5.1.3</v>
          </cell>
          <cell r="B284" t="str">
            <v xml:space="preserve">ค่าจ้างครูผู้สอนภาษาอังกฤษและภาษาจีน ภาคเรียนที่ 1 ปีการศึกษา 2568 โครงการ 1 อำเภอ   1 โรงเรียนคุณภาพ ระยะเวลา  5  เดือน (พฤษภาคม 2568 - กันยายน 2568)  จำนวน 2 อัตราเดือนละ 27,000.-บาท จำนวนเงิน 270,000.-บาท </v>
          </cell>
          <cell r="C284" t="str">
            <v>ศธ 04002/ว2017 ลว. 16 พ.ค.68 ครั้งที่ 491</v>
          </cell>
          <cell r="F284">
            <v>432000</v>
          </cell>
          <cell r="G284">
            <v>0</v>
          </cell>
          <cell r="H284">
            <v>0</v>
          </cell>
          <cell r="K284">
            <v>0</v>
          </cell>
          <cell r="L284">
            <v>130645.16</v>
          </cell>
        </row>
        <row r="285">
          <cell r="A285" t="str">
            <v>5.1.3.1</v>
          </cell>
          <cell r="B285" t="str">
    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    </cell>
          <cell r="C285" t="str">
            <v>ศธ 04002/ว3032 ลว. 3 ก.ค.68 ครั้งที่ 655</v>
          </cell>
        </row>
        <row r="286">
          <cell r="A286" t="str">
            <v>5.1.4</v>
          </cell>
          <cell r="B286" t="str">
    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    </cell>
          <cell r="C286" t="str">
            <v>ศธ 04002/ว2318 ลว. 29 พ.ค.68 ครั้งที่ 534</v>
          </cell>
          <cell r="F286">
            <v>1000</v>
          </cell>
          <cell r="G286">
            <v>0</v>
          </cell>
          <cell r="H286">
            <v>0</v>
          </cell>
          <cell r="K286">
            <v>800</v>
          </cell>
          <cell r="L286">
            <v>0</v>
          </cell>
        </row>
        <row r="287">
          <cell r="A287" t="str">
            <v>5.1.4.1</v>
          </cell>
          <cell r="B287" t="str">
    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    </cell>
          <cell r="C287" t="str">
            <v>ศธ 04002/ว41899 ลว. 1 ส.ค.68 ครั้งที่ 806</v>
          </cell>
          <cell r="F287">
            <v>4000</v>
          </cell>
          <cell r="G287">
            <v>0</v>
          </cell>
          <cell r="H287">
            <v>0</v>
          </cell>
          <cell r="K287">
            <v>0</v>
          </cell>
          <cell r="L287">
            <v>0</v>
          </cell>
        </row>
        <row r="288">
          <cell r="A288" t="str">
            <v>5.1.5</v>
          </cell>
          <cell r="B288" t="str">
    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    </cell>
          <cell r="C288" t="str">
            <v>ศธ 04002/ว2519 ลว. 9 มิ.ย.68 ครั้งที่ 567</v>
          </cell>
          <cell r="F288">
            <v>30000</v>
          </cell>
          <cell r="G288">
            <v>0</v>
          </cell>
          <cell r="H288">
            <v>0</v>
          </cell>
          <cell r="K288">
            <v>0</v>
          </cell>
          <cell r="L288">
            <v>0</v>
          </cell>
        </row>
        <row r="289">
          <cell r="A289" t="str">
            <v>5.1.6</v>
          </cell>
          <cell r="B289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289" t="str">
            <v>ศธ 04002/ว41380 ลว. 29 ก.ค.68 ครั้งที่ 760</v>
          </cell>
          <cell r="F289">
            <v>30000</v>
          </cell>
          <cell r="G289">
            <v>0</v>
          </cell>
          <cell r="H289">
            <v>0</v>
          </cell>
          <cell r="K289">
            <v>0</v>
          </cell>
          <cell r="L289">
            <v>0</v>
          </cell>
        </row>
        <row r="290">
          <cell r="A290" t="str">
            <v>5.1.7</v>
          </cell>
          <cell r="B290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290" t="str">
            <v>ศธ 04002/ว2721 ลว. 19 มิ.ย.68 ครั้งที่ 598</v>
          </cell>
          <cell r="F290">
            <v>1000</v>
          </cell>
          <cell r="G290">
            <v>0</v>
          </cell>
          <cell r="H290">
            <v>0</v>
          </cell>
          <cell r="K290">
            <v>800</v>
          </cell>
          <cell r="L290">
            <v>0</v>
          </cell>
        </row>
        <row r="291">
          <cell r="A291" t="str">
            <v>5.1.8</v>
          </cell>
          <cell r="B291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291" t="str">
            <v>ศธ 04002/ว41320  ลว. 25 ก.ค.68 ครั้งที่ 754</v>
          </cell>
          <cell r="F291">
            <v>150000</v>
          </cell>
          <cell r="G291">
            <v>0</v>
          </cell>
          <cell r="H291">
            <v>0</v>
          </cell>
          <cell r="K291">
            <v>0</v>
          </cell>
          <cell r="L291">
            <v>77850</v>
          </cell>
        </row>
        <row r="292">
          <cell r="A292" t="str">
            <v>5.1.8</v>
          </cell>
          <cell r="B292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292" t="str">
            <v>ศธ 04002/ว41933  ลว. 4 ส.ค.68 ครั้งที่ 816</v>
          </cell>
          <cell r="F292">
            <v>152500</v>
          </cell>
          <cell r="G292">
            <v>0</v>
          </cell>
          <cell r="H292">
            <v>0</v>
          </cell>
          <cell r="K292">
            <v>0</v>
          </cell>
          <cell r="L292">
            <v>0</v>
          </cell>
        </row>
        <row r="294">
          <cell r="A294">
            <v>5.2</v>
          </cell>
          <cell r="B294" t="str">
            <v>กิจกรรมการยกระดับคุณภาพการศึกษาเพื่อขับเคลื่อนโรงเรียนคุณภาพ</v>
          </cell>
          <cell r="C294" t="str">
            <v>20004 68 00133 00000</v>
          </cell>
        </row>
        <row r="296">
          <cell r="B296" t="str">
            <v>ครุภัณฑ์  งานบ้านงานครัว 120612</v>
          </cell>
        </row>
        <row r="297">
          <cell r="A297" t="str">
            <v>5.1.1</v>
          </cell>
          <cell r="B297" t="str">
            <v>เครื่องตัดหญ้า แบบข้ออ่อน 2 เครื่องละ 10,600 บาท</v>
          </cell>
          <cell r="C297" t="str">
            <v>ที่ ศธ 04087/ว5376/1 พย 67 ครั้งที่ 39</v>
          </cell>
        </row>
        <row r="298">
          <cell r="A298" t="str">
            <v>1)</v>
          </cell>
          <cell r="B298" t="str">
            <v>โรงเรียนชุมชนวัดพิชิตปิตยาราม</v>
          </cell>
          <cell r="C298" t="str">
            <v>200043300B8003110235</v>
          </cell>
          <cell r="F298">
            <v>21200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21200</v>
          </cell>
        </row>
        <row r="299">
          <cell r="A299" t="str">
            <v>5.1.2</v>
          </cell>
          <cell r="B299" t="str">
            <v xml:space="preserve">เครื่องตัดหญ้า แบบเข็น </v>
          </cell>
          <cell r="C299" t="str">
            <v>ที่ ศธ 04087/ว5376/1 พย 67 ครั้งที่ 39</v>
          </cell>
        </row>
        <row r="300">
          <cell r="A300" t="str">
            <v>1)</v>
          </cell>
          <cell r="B300" t="str">
            <v>โรงเรียนวัดปทุมนายก</v>
          </cell>
          <cell r="C300" t="str">
            <v>200043300B8003110234</v>
          </cell>
          <cell r="F300">
            <v>13800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13800</v>
          </cell>
        </row>
        <row r="303">
          <cell r="A303">
            <v>5.3</v>
          </cell>
          <cell r="B303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03" t="str">
            <v>20004 68 00134 00000</v>
          </cell>
        </row>
        <row r="304">
          <cell r="B304" t="str">
            <v>ค่าครุภัณฑ์   6811310</v>
          </cell>
          <cell r="C304" t="str">
            <v xml:space="preserve">20004 3300B800 </v>
          </cell>
        </row>
        <row r="305">
          <cell r="B305" t="str">
            <v>ครุภัณฑ์สำนักงาน 120601</v>
          </cell>
        </row>
        <row r="306">
          <cell r="A306" t="str">
            <v>5.3.1.1</v>
          </cell>
          <cell r="B306" t="str">
            <v>เครื่องถ่ายเอกสารระบบดิจิทัล (ขาว-ดำ และสี) ความเร็ว 20 แผ่นต่อนาที จำนวน 2เครื่องละ 120,000 บาท</v>
          </cell>
          <cell r="C306" t="str">
            <v>ที่ ศธ 04087/ว5376/1 พย 67 ครั้งที่ 39</v>
          </cell>
        </row>
        <row r="307">
          <cell r="A307" t="str">
            <v>1)</v>
          </cell>
          <cell r="B307" t="str">
            <v xml:space="preserve"> โรงเรียนวัดลาดสนุ่น</v>
          </cell>
          <cell r="C307" t="str">
            <v>200043300B8003110842</v>
          </cell>
          <cell r="F307">
            <v>240000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240000</v>
          </cell>
        </row>
        <row r="308">
          <cell r="A308" t="str">
            <v>5.3.1.2</v>
          </cell>
          <cell r="B308" t="str">
            <v>เครื่องถ่ายเอกสารระบบดิจิทัล (ขาว-ดำ) ความเร็ว 50 แผ่นต่อนาที โรงเรียนชุมชนบึงบา</v>
          </cell>
          <cell r="C308" t="str">
            <v>ที่ ศธ 04087/ว5376/1 พย 67 ครั้งที่ 39</v>
          </cell>
        </row>
        <row r="310">
          <cell r="A310" t="str">
            <v>1)</v>
          </cell>
          <cell r="B310" t="str">
            <v xml:space="preserve">โรงเรียนชุมชนบึงบา </v>
          </cell>
          <cell r="C310" t="str">
            <v>200043300B8003110841</v>
          </cell>
          <cell r="F310">
            <v>197500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197500</v>
          </cell>
        </row>
        <row r="311">
          <cell r="B311" t="str">
            <v>งบรายจ่ายอื่น   6811500</v>
          </cell>
          <cell r="C311" t="str">
            <v>20004 3100B600 5000001</v>
          </cell>
        </row>
        <row r="312">
          <cell r="A312" t="str">
            <v>5.1.1.1</v>
          </cell>
          <cell r="B312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12" t="str">
            <v>ศธ 04002/ว1964 ลว.23 พค 67 โอนครั้งที่ 42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 t="str">
            <v>5.1.1.2</v>
          </cell>
          <cell r="B313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13" t="str">
            <v>ศธ 04002/ว2152 ลว.31 พค โอนครั้งที่ 78</v>
          </cell>
        </row>
        <row r="314">
          <cell r="A314" t="str">
            <v>5.1.1.3</v>
          </cell>
          <cell r="B314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14" t="str">
            <v>ศธ 04002/ว3401 ลว.6 ส.ค.2567 โอนครั้งที่ 289 กำหนดส่ง 31 สค 67</v>
          </cell>
        </row>
        <row r="315">
          <cell r="B315" t="str">
            <v>งบลงทุน ค่าครุภัณฑ์   6811310</v>
          </cell>
        </row>
        <row r="337">
          <cell r="B337" t="str">
            <v>โต๊ะเก้าอี้นักเรียนระดับก่อนประถมศึกษา ชุดละ 1,400 บาท</v>
          </cell>
          <cell r="C337" t="str">
            <v>ศธ04002/ว1802 ลว.8 พค 67 โอนครั้งที่ 7</v>
          </cell>
        </row>
        <row r="339">
          <cell r="A339" t="str">
            <v>1)</v>
          </cell>
          <cell r="B339" t="str">
            <v>โรงเรียนวัดอัยยิการาม</v>
          </cell>
          <cell r="C339" t="str">
            <v>200043100B6003111308</v>
          </cell>
        </row>
        <row r="340">
          <cell r="B340" t="str">
            <v>ผูกพัน ครบ 19 มิย 67</v>
          </cell>
          <cell r="C340">
            <v>4100385714</v>
          </cell>
        </row>
        <row r="341">
          <cell r="A341" t="str">
            <v>2)</v>
          </cell>
          <cell r="B341" t="str">
            <v>โรงเรียนชุมชนประชานิกรอํานวยเวทย์</v>
          </cell>
          <cell r="C341" t="str">
            <v>200043100B6003111311</v>
          </cell>
        </row>
        <row r="342">
          <cell r="B342" t="str">
            <v>ผูกพัน ครบ 28 มิย 67</v>
          </cell>
          <cell r="C342">
            <v>4100398158</v>
          </cell>
        </row>
        <row r="343">
          <cell r="A343" t="str">
            <v>3)</v>
          </cell>
          <cell r="B343" t="str">
            <v>โรงเรียนนิกรราษฎร์บํารุงวิทย์</v>
          </cell>
          <cell r="C343" t="str">
            <v>200043100B6003111312</v>
          </cell>
        </row>
        <row r="344">
          <cell r="B344" t="str">
            <v>ผูกพัน ครบ 28 มิย 67</v>
          </cell>
          <cell r="C344">
            <v>4100397984</v>
          </cell>
        </row>
        <row r="345">
          <cell r="B345" t="str">
            <v xml:space="preserve">โต๊ะเก้าอี้นักเรียนระดับประถมศึกษา ชุดละ 1,500 บาท </v>
          </cell>
          <cell r="C345" t="str">
            <v>ศธ04002/ว1802 ลว.8 พค 67 โอนครั้งที่ 7</v>
          </cell>
        </row>
        <row r="347">
          <cell r="A347" t="str">
            <v>1)</v>
          </cell>
          <cell r="B347" t="str">
            <v>โรงเรียนวัดขุมแก้ว</v>
          </cell>
          <cell r="C347" t="str">
            <v>200043100B6003111307</v>
          </cell>
        </row>
        <row r="348">
          <cell r="B348" t="str">
            <v>ผูกพัน ครบ 18 มค 68</v>
          </cell>
        </row>
        <row r="349">
          <cell r="B349" t="str">
            <v xml:space="preserve">ครุภัณฑ์พัฒนาทักษะ ระดับก่อนประถมศึกษา แบบ 3 </v>
          </cell>
          <cell r="C349" t="str">
            <v>200043100B6003111311</v>
          </cell>
          <cell r="F349">
            <v>0</v>
          </cell>
          <cell r="H349">
            <v>0</v>
          </cell>
          <cell r="J349">
            <v>0</v>
          </cell>
          <cell r="L349">
            <v>0</v>
          </cell>
        </row>
        <row r="350">
          <cell r="A350" t="str">
            <v>1)</v>
          </cell>
          <cell r="B350" t="str">
            <v xml:space="preserve">โรงเรียนวัดคลองชัน </v>
          </cell>
          <cell r="C350" t="str">
            <v>20004310116003110798</v>
          </cell>
          <cell r="F350">
            <v>0</v>
          </cell>
          <cell r="H350">
            <v>0</v>
          </cell>
          <cell r="J350">
            <v>0</v>
          </cell>
          <cell r="L350">
            <v>0</v>
          </cell>
        </row>
        <row r="352">
          <cell r="A352">
            <v>5.4</v>
          </cell>
          <cell r="B352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52" t="str">
            <v>20004 68 00135 00000</v>
          </cell>
        </row>
        <row r="354">
          <cell r="B354" t="str">
            <v>งบลงทุน  ค่าที่ดินและสิ่งก่อสร้าง 6811320</v>
          </cell>
        </row>
        <row r="355">
          <cell r="A355" t="str">
            <v>5.4.1</v>
          </cell>
          <cell r="B355" t="str">
            <v>ปรับปรุงซ่อมแซมห้องน้ำห้องส้วม</v>
          </cell>
          <cell r="C355" t="str">
            <v>ศธ04002/ว5174 ลว.21 ตค 67 โอนครั้งที่4</v>
          </cell>
        </row>
        <row r="356">
          <cell r="A356" t="str">
            <v>1)</v>
          </cell>
          <cell r="B356" t="str">
            <v>โรงเรียนวัดโพสพผลเจริญ</v>
          </cell>
          <cell r="C356" t="str">
            <v>200043300B8003211261</v>
          </cell>
          <cell r="D356">
            <v>261000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261000</v>
          </cell>
        </row>
        <row r="362">
          <cell r="A362" t="str">
            <v>5.4.2</v>
          </cell>
          <cell r="B362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  <cell r="C362" t="str">
            <v>ศธ04002/ว2239 ลว.27 พค 68 โอนครั้งที่ 519</v>
          </cell>
        </row>
        <row r="363">
          <cell r="A363" t="str">
            <v>1)</v>
          </cell>
          <cell r="B363" t="str">
            <v xml:space="preserve">โรงเรียนวัดประยูรธรรมาราม </v>
          </cell>
          <cell r="C363" t="str">
            <v>20004  3300 B800 321ZZZZ</v>
          </cell>
          <cell r="F363">
            <v>499000</v>
          </cell>
          <cell r="G363">
            <v>0</v>
          </cell>
          <cell r="H363">
            <v>499000</v>
          </cell>
          <cell r="K363">
            <v>0</v>
          </cell>
          <cell r="L363">
            <v>0</v>
          </cell>
        </row>
        <row r="364">
          <cell r="B364" t="str">
            <v>ผูกพัน 10 มิ.ย. 68 ครบ 9 ส.ค. 68</v>
          </cell>
        </row>
        <row r="365">
          <cell r="A365" t="str">
            <v>2)</v>
          </cell>
          <cell r="B365" t="str">
            <v xml:space="preserve">โรงเรียนชุมชนวัดพิชิตปิตยาราม  </v>
          </cell>
          <cell r="C365" t="str">
            <v>20004  3300 B800 321ZZZZ</v>
          </cell>
          <cell r="F365">
            <v>461000</v>
          </cell>
          <cell r="G365">
            <v>0</v>
          </cell>
          <cell r="H365">
            <v>461000</v>
          </cell>
          <cell r="K365">
            <v>0</v>
          </cell>
          <cell r="L365">
            <v>0</v>
          </cell>
        </row>
        <row r="366">
          <cell r="B366" t="str">
            <v>ผูกพัน 26 มิ.ย. 68 ครบ 4 ส.ค. 68</v>
          </cell>
        </row>
        <row r="374">
          <cell r="A374" t="str">
            <v>5.4.3</v>
          </cell>
          <cell r="B374" t="str">
            <v xml:space="preserve">ห้องน้ำห้องส้วมนักเรียนหญิง 4 ที่/49 </v>
          </cell>
          <cell r="C374" t="str">
            <v>ศธ04002/ว5174 ลว.21 ตค 67 โอนครั้งที่4</v>
          </cell>
        </row>
        <row r="376">
          <cell r="A376" t="str">
            <v>1)</v>
          </cell>
          <cell r="B376" t="str">
            <v>โรงเรียนวัดแสงสรรค์</v>
          </cell>
          <cell r="C376" t="str">
            <v>200043300B8003211259</v>
          </cell>
          <cell r="D376">
            <v>370000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370000</v>
          </cell>
        </row>
        <row r="377">
          <cell r="B377" t="str">
            <v>ครบ  20 มีค 68</v>
          </cell>
        </row>
        <row r="378">
          <cell r="A378" t="str">
            <v>2)</v>
          </cell>
          <cell r="B378" t="str">
            <v>โรงเรียนวัดแสงสรรค์</v>
          </cell>
          <cell r="C378" t="str">
            <v>200043300B8003211260</v>
          </cell>
          <cell r="D378">
            <v>370000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370000</v>
          </cell>
        </row>
        <row r="379">
          <cell r="B379" t="str">
            <v>ครบ  18 มิย 68</v>
          </cell>
        </row>
        <row r="380">
          <cell r="A380">
            <v>5.5</v>
          </cell>
          <cell r="B380" t="str">
            <v xml:space="preserve">กิจกรรมการบริหารจัดการโรงเรียนขนาดเล็ก </v>
          </cell>
          <cell r="C380" t="str">
            <v>20004 68 52010 00000</v>
          </cell>
        </row>
        <row r="381">
          <cell r="A381" t="str">
            <v>5.5.1</v>
          </cell>
          <cell r="B381" t="str">
            <v>งบดำเนินงาน   68112xx</v>
          </cell>
          <cell r="C381" t="str">
            <v>20004 3320 B800 2000000</v>
          </cell>
        </row>
        <row r="382">
          <cell r="A382" t="str">
            <v>5.5.1.1</v>
          </cell>
          <cell r="B382" t="str">
            <v xml:space="preserve">เพื่อสนับสนุนการดำเนินงานจัดทำแผนการบริหารจัดการโรงเรียนขนาดเล็ก ระยะ 3 ปี (ปีการศึกษา 2568 – 2570) </v>
          </cell>
          <cell r="C382" t="str">
            <v>ศธ 04002/ว5914 ลว.9 ธค 67 โอนครั้งที่ 109</v>
          </cell>
          <cell r="F382">
            <v>22000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5.5.1.2</v>
          </cell>
          <cell r="B383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383" t="str">
            <v>ศธ 04002/ว2800 ลว.24 มิ.ย.68 โอนครั้งที่ 617</v>
          </cell>
          <cell r="F383">
            <v>6200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5290</v>
          </cell>
          <cell r="L383">
            <v>0</v>
          </cell>
        </row>
        <row r="384">
          <cell r="A384" t="str">
            <v>5.5.1.3</v>
          </cell>
          <cell r="B384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384" t="str">
            <v>ศธ 04002/ว41041 ลว.23 ก.ค.68 โอนครั้งที่ 729</v>
          </cell>
          <cell r="F384">
            <v>6200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2200</v>
          </cell>
          <cell r="L384">
            <v>0</v>
          </cell>
        </row>
        <row r="386">
          <cell r="B386" t="str">
    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    </cell>
          <cell r="C386" t="str">
            <v>20004 68 00079 00000</v>
          </cell>
        </row>
        <row r="387">
          <cell r="B387" t="str">
            <v>งบลงทุน  ค่าครุภัณฑ์ 6711310</v>
          </cell>
        </row>
        <row r="388">
          <cell r="B388" t="str">
            <v>ครุภัณฑ์การศึกษา 120611</v>
          </cell>
        </row>
        <row r="389">
          <cell r="B389" t="str">
            <v xml:space="preserve">โต๊ะเก้าอี้นักเรียนระดับประถมศึกษา ชุดละ 1,500 บาท </v>
          </cell>
          <cell r="C389" t="str">
            <v>ศธ04002/ว1802 ลว.8 พค 67 โอนครั้งที่ 7</v>
          </cell>
        </row>
        <row r="390">
          <cell r="B390" t="str">
            <v xml:space="preserve">โรงเรียนชุมชนบึงบา </v>
          </cell>
          <cell r="C390" t="str">
            <v>200043100B6003113826</v>
          </cell>
        </row>
        <row r="391">
          <cell r="B391" t="str">
            <v>ผูกพันครบ 19 มิย 67</v>
          </cell>
          <cell r="C391">
            <v>4100392644</v>
          </cell>
        </row>
        <row r="393">
          <cell r="B393" t="str">
            <v>งบลงทุน  ค่าที่ดินสิ่งก่อสร้าง 6711320</v>
          </cell>
        </row>
        <row r="394">
          <cell r="A394" t="str">
            <v>5.3.2</v>
          </cell>
          <cell r="B394" t="str">
            <v>เงินชดเชยค่างานก่อสร้างตามสัญญาแบบปรับราคาได้ (ค่า K)</v>
          </cell>
          <cell r="C394" t="str">
            <v>ศธ04002/ว4285 ลว.13 กย 67 โอนครั้งที่ 401</v>
          </cell>
        </row>
        <row r="395">
          <cell r="A395" t="str">
            <v>1)</v>
          </cell>
          <cell r="B395" t="str">
            <v>โรงเรียนธัญญสิทธิศิลป์</v>
          </cell>
          <cell r="C395" t="str">
            <v>20004 3100B600 321YYY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 t="str">
            <v>2)</v>
          </cell>
          <cell r="B396" t="str">
            <v>โรงเรียนชุมชนเลิศพินิจพิทยาคม</v>
          </cell>
          <cell r="C396" t="str">
            <v>20004 3100B600 321YYY</v>
          </cell>
        </row>
        <row r="397">
          <cell r="A397" t="str">
            <v>3)</v>
          </cell>
          <cell r="B397" t="str">
            <v>โรงเรียนชุมชนประชานิกรณ์อำนวยเวทย์</v>
          </cell>
          <cell r="C397" t="str">
            <v>20004 3100B600 321YYY</v>
          </cell>
        </row>
        <row r="401">
          <cell r="A401">
            <v>6</v>
          </cell>
          <cell r="B401" t="str">
            <v>โครงการส่งเสริมการเรียนรู้ขั้นพื้นฐานทุกที่ทุกเวลา</v>
          </cell>
          <cell r="C401" t="str">
            <v>20004 3320 C100 2000000</v>
          </cell>
        </row>
        <row r="404">
          <cell r="A404">
            <v>6.1</v>
          </cell>
          <cell r="B404" t="str">
            <v>กิจกรรมพัฒนาระบบนิเวศทางด้านดิจิทัลเพื่อการเรียนรู้ขั้นพื้นฐาน</v>
          </cell>
          <cell r="C404" t="str">
            <v xml:space="preserve">20004 68 00131 00000             </v>
          </cell>
        </row>
        <row r="405">
          <cell r="A405" t="str">
            <v>รายจ่ายทุน</v>
          </cell>
          <cell r="B405" t="str">
            <v>งบดำเนินงาน   68112xx</v>
          </cell>
          <cell r="C405" t="str">
            <v>20004 3310 C100 2000000</v>
          </cell>
        </row>
        <row r="406">
          <cell r="A406" t="str">
            <v>6.1.1</v>
          </cell>
          <cell r="B40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  <cell r="C406" t="str">
            <v>ศธ 04002/ว41897 ลว.1 ส.ค. 68 โอนครั้งที่ 802</v>
          </cell>
          <cell r="F406">
            <v>1406002.5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>
            <v>6.2</v>
          </cell>
          <cell r="B407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07" t="str">
            <v xml:space="preserve">20004 68 00139 00000             </v>
          </cell>
        </row>
        <row r="408">
          <cell r="B408" t="str">
            <v>งบดำเนินงาน   68112xx</v>
          </cell>
          <cell r="C408" t="str">
            <v>20004 3320 C100 2000000</v>
          </cell>
        </row>
        <row r="409">
          <cell r="A409" t="str">
            <v>6.2.1</v>
          </cell>
          <cell r="B409" t="str">
    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    </cell>
          <cell r="C409" t="str">
            <v>ศธ 04002/ว40674 ลว.18 ก.ค. 68 โอนครั้งที่ 715</v>
          </cell>
          <cell r="F409">
            <v>800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4">
          <cell r="A414" t="str">
            <v>1)</v>
          </cell>
        </row>
        <row r="421">
          <cell r="A421">
            <v>1</v>
          </cell>
          <cell r="B421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21" t="str">
            <v>20004 45002400</v>
          </cell>
        </row>
        <row r="423">
          <cell r="A423">
            <v>1.1000000000000001</v>
          </cell>
          <cell r="B423" t="str">
            <v xml:space="preserve">กิจกรรมการสนับสนุนค่าใช้จ่ายในการจัดการศึกษาขั้นพื้นฐาน </v>
          </cell>
          <cell r="C423" t="str">
            <v>20004 68 51993 00000</v>
          </cell>
        </row>
        <row r="424">
          <cell r="B424" t="str">
            <v xml:space="preserve"> งบเงินอุดหนุน 6811410</v>
          </cell>
          <cell r="C424" t="str">
            <v>20004 45002400</v>
          </cell>
          <cell r="J424">
            <v>0</v>
          </cell>
        </row>
        <row r="425">
          <cell r="A425" t="str">
            <v>1.1.1</v>
          </cell>
          <cell r="B425" t="str">
            <v xml:space="preserve">เงินอุดหนุนทั่วไป รายการค่าใช้จ่ายในการจัดการศึกษาขั้นพื้นฐาน </v>
          </cell>
          <cell r="C425">
            <v>0</v>
          </cell>
          <cell r="J425">
            <v>0</v>
          </cell>
        </row>
        <row r="426">
          <cell r="A426" t="str">
            <v>1.1.1.1</v>
          </cell>
          <cell r="B426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26" t="str">
            <v>ศธ 04002/ว1018 ลว.8/3/2024โอนครั้งที่ 209</v>
          </cell>
        </row>
        <row r="428">
          <cell r="A428" t="str">
            <v>1)</v>
          </cell>
          <cell r="B428" t="str">
            <v>ค่าหนังสือเรียน รหัสบัญชีย่อย 0022001/10,931,200</v>
          </cell>
          <cell r="C428" t="str">
            <v>20004 42002270 4100040</v>
          </cell>
        </row>
        <row r="430">
          <cell r="A430" t="str">
            <v>2)</v>
          </cell>
          <cell r="B430" t="str">
            <v>ค่าอุปกรณ์การเรียน รหัสบัญชีย่อย 0022002/3,421,000</v>
          </cell>
          <cell r="C430" t="str">
            <v>20004 42002270 4100117</v>
          </cell>
        </row>
        <row r="431">
          <cell r="A431" t="str">
            <v>3)</v>
          </cell>
          <cell r="B431" t="str">
            <v>ค่าเครื่องแบบนักเรียน รหัสบัญชีย่อย 0022003/6,461,500</v>
          </cell>
          <cell r="C431" t="str">
            <v>20004 42002270 4100194</v>
          </cell>
        </row>
        <row r="433">
          <cell r="A433" t="str">
            <v>4)</v>
          </cell>
          <cell r="B433" t="str">
            <v>ค่ากิจกรรมพัฒนาคุณภาพผู้เรียน รหัสบัญชีย่อย 0022004/2,636,400</v>
          </cell>
          <cell r="C433" t="str">
            <v>20005 42002270 4100271</v>
          </cell>
        </row>
        <row r="435">
          <cell r="A435" t="str">
            <v>5)</v>
          </cell>
          <cell r="B435" t="str">
            <v>ค่าจัดการเรียนการสอน รหัสบัญชีย่อย 0022005/4,713,100</v>
          </cell>
          <cell r="C435" t="str">
            <v>20006 42002270 4100348</v>
          </cell>
        </row>
        <row r="437">
          <cell r="A437" t="str">
            <v>1.1.1.2</v>
          </cell>
          <cell r="B437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38">
          <cell r="A438">
            <v>1</v>
          </cell>
          <cell r="B438" t="str">
            <v xml:space="preserve"> ภาคเรียนที่ 2/2567 70%  จำนวน 35,866,384‬.00 บาท</v>
          </cell>
          <cell r="C438" t="str">
            <v>ศธ 04002/ว5233 ลว.25/ต.ค./2024 โอนครั้งที่ 9</v>
          </cell>
        </row>
        <row r="439">
          <cell r="A439">
            <v>2</v>
          </cell>
          <cell r="B439" t="str">
            <v xml:space="preserve"> ภาคเรียนที่ 2/2567 30% จำนวน 14,453,317‬.00 บาท</v>
          </cell>
          <cell r="C439" t="str">
            <v>ศธ 04002/ว5976 ลว.12/ธ.ค./2024 โอนครั้งที่ 121</v>
          </cell>
        </row>
        <row r="440">
          <cell r="A440">
            <v>3</v>
          </cell>
          <cell r="B440" t="str">
            <v xml:space="preserve"> ภาคเรียนที่ 1/2568 70%  จำนวน 40,209,500‬.00 บาท</v>
          </cell>
          <cell r="C440" t="str">
            <v>ศธ 04002/ว799 ลว.27/ก.พ./2025 โอนครั้งที่ 291</v>
          </cell>
        </row>
        <row r="441">
          <cell r="A441">
            <v>3</v>
          </cell>
          <cell r="B441" t="str">
            <v xml:space="preserve"> ภาคเรียนที่ 1/2568 70% (เพิ่มเติม) จำนวน 17,256,205‬.00 บาท</v>
          </cell>
          <cell r="C441" t="str">
            <v>ศธ 04002/ว1268 ลว.26/มี.ค./2025 โอนครั้งที่ 363</v>
          </cell>
        </row>
        <row r="442">
          <cell r="A442" t="str">
            <v>1)</v>
          </cell>
          <cell r="B442" t="str">
            <v>ค่าจัดการเรียนการสอน รหัสบัญชีย่อย 0024315/25,377,708/10,219,9446/17,709,100/7,595,070</v>
          </cell>
          <cell r="C442" t="str">
            <v>20006 45002400 4100348</v>
          </cell>
          <cell r="F442">
            <v>60901822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60901822</v>
          </cell>
        </row>
        <row r="443">
          <cell r="A443" t="str">
            <v>2)</v>
          </cell>
          <cell r="B443" t="str">
            <v>ค่าอุปกรณ์การเรียน รหัสบัญชีย่อย 0024084/4,293,970/1,734,630/2,982,600/1,282,570</v>
          </cell>
          <cell r="C443" t="str">
            <v>20004 45002400 4100117</v>
          </cell>
          <cell r="F443">
            <v>10279630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10279630</v>
          </cell>
        </row>
        <row r="445">
          <cell r="A445" t="str">
            <v>3)</v>
          </cell>
          <cell r="B445" t="str">
            <v>ค่ากิจกรรมพัฒนาคุณภาพผู้เรียน รหัสบัญชีย่อย 0024238/6194706/2,498,743/4,329,300/1,859,508</v>
          </cell>
          <cell r="C445" t="str">
            <v>20005 45002400 4100271</v>
          </cell>
          <cell r="F445">
            <v>14882257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14882257</v>
          </cell>
        </row>
        <row r="446">
          <cell r="A446" t="str">
            <v>4)</v>
          </cell>
          <cell r="B446" t="str">
            <v xml:space="preserve">ค่าหนังสือเรียน รหัสบัญชีย่อย  0024007  (9558600+4101457    </v>
          </cell>
          <cell r="C446" t="str">
            <v>20006 45002400 4100040</v>
          </cell>
          <cell r="F446">
            <v>13660057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13660057</v>
          </cell>
        </row>
        <row r="447">
          <cell r="A447" t="str">
            <v>5)</v>
          </cell>
          <cell r="B447" t="str">
            <v>ค่าเครื่องแบบนักเรียน   รหัสบัญชีย่อย 0024162      (5629900+2417600)</v>
          </cell>
          <cell r="C447" t="str">
            <v>20007 45002400 4100194</v>
          </cell>
          <cell r="F447">
            <v>8047500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8047500</v>
          </cell>
        </row>
        <row r="448">
          <cell r="C448" t="str">
            <v xml:space="preserve">ศธ 04002/ว5681 ลว.20/12/2023 โอนครั้งที่ 99 จำนวน13,680,740‬.00บาท </v>
          </cell>
        </row>
        <row r="449">
          <cell r="A449" t="str">
            <v>1)</v>
          </cell>
          <cell r="B449" t="str">
            <v>ค่าอุปกรณ์การเรียน รหัสบัญชีย่อย 0022002/1745120</v>
          </cell>
          <cell r="C449" t="str">
            <v>20004 42002270 4100117</v>
          </cell>
        </row>
        <row r="452">
          <cell r="A452" t="str">
            <v>2)</v>
          </cell>
          <cell r="B452" t="str">
            <v>ค่ากิจกรรมพัฒนาคุณภาพผู้เรียน รหัสบัญชีย่อย 0022004/2379548</v>
          </cell>
          <cell r="C452" t="str">
            <v>20005 42002270 4100271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3)</v>
          </cell>
          <cell r="B453" t="str">
            <v>ค่าจัดการเรียนการสอน รหัสบัญชีย่อย 0022005/9556072</v>
          </cell>
          <cell r="C453" t="str">
            <v>20006 42002270 4100348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1.1.1.4</v>
          </cell>
          <cell r="B454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55">
          <cell r="B455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56">
          <cell r="B456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57">
          <cell r="A457" t="str">
            <v>1)</v>
          </cell>
          <cell r="B457" t="str">
            <v xml:space="preserve">ค่าหนังสือเรียน  รหัสกิจกรรมย่อย 0024007 </v>
          </cell>
          <cell r="C457" t="str">
            <v>20004450024004100037</v>
          </cell>
          <cell r="D457">
            <v>6585840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6584341</v>
          </cell>
        </row>
        <row r="458">
          <cell r="A458" t="str">
            <v>1.1)</v>
          </cell>
          <cell r="B458" t="str">
            <v>ค่าหนังสือเรียน 993,703 รหัสกิจกรรมย่อย 0024007 1/2568 70%</v>
          </cell>
          <cell r="C458" t="str">
            <v xml:space="preserve">ศธ 04002/ว2992 ลว.2 กค 68 โอนครั้งที่ 647 </v>
          </cell>
        </row>
        <row r="459">
          <cell r="A459" t="str">
            <v>1.2)</v>
          </cell>
          <cell r="B459" t="str">
            <v>ค่าหนังสือเรียน 5,592,137.00  รหัสกิจกรรมย่อย 0024007 1/2568 30%</v>
          </cell>
          <cell r="C459" t="str">
            <v>ศธ 04002/ว40516 ลว.16 กค 68 โอนครั้งที่ 695</v>
          </cell>
        </row>
        <row r="460">
          <cell r="A460" t="str">
            <v>2)</v>
          </cell>
          <cell r="B460" t="str">
            <v>ค่าอุปกรณ์การเรียนรหัสบัญชีย่อย 0024084</v>
          </cell>
          <cell r="C460" t="str">
            <v>20004450024004100114</v>
          </cell>
          <cell r="D460">
            <v>1877585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1874005</v>
          </cell>
        </row>
        <row r="461">
          <cell r="A461" t="str">
            <v>2.1)</v>
          </cell>
          <cell r="B461" t="str">
            <v>ค่าอุปกรณ์การเรียน 136,000บาท 1/2568 70%</v>
          </cell>
          <cell r="C461" t="str">
            <v xml:space="preserve">ศธ 04002/ว2992 ลว.2 กค 68 โอนครั้งที่ 647 </v>
          </cell>
        </row>
        <row r="462">
          <cell r="A462" t="str">
            <v>2.2)</v>
          </cell>
          <cell r="B462" t="str">
            <v>ค่าอุปกรณ์การเรียน 1,741,585.00 บาท 1/2568 30%</v>
          </cell>
          <cell r="C462" t="str">
            <v>ศธ 04002/ว40516 ลว.16 กค 68 โอนครั้งที่ 695</v>
          </cell>
        </row>
        <row r="463">
          <cell r="A463" t="str">
            <v>3)</v>
          </cell>
          <cell r="B463" t="str">
            <v>ค่าเครื่องแบบนักเรียน รหัสบัญชีย่อย 0024162</v>
          </cell>
          <cell r="C463" t="str">
            <v>20004450024004100191</v>
          </cell>
          <cell r="D463">
            <v>3760275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3758350</v>
          </cell>
        </row>
        <row r="464">
          <cell r="A464" t="str">
            <v>3.1)</v>
          </cell>
          <cell r="B464" t="str">
            <v>ค่าเครื่องแบบนักเรียน รหัสบัญชีย่อย 0024162/477,100 1/2568 70%</v>
          </cell>
          <cell r="C464" t="str">
            <v xml:space="preserve">ศธ 04002/ว2992 ลว.2 กค 68 โอนครั้งที่ 647 </v>
          </cell>
        </row>
        <row r="465">
          <cell r="A465" t="str">
            <v>3.2)</v>
          </cell>
          <cell r="B465" t="str">
            <v>ค่าเครื่องแบบนักเรียน รหัสบัญชีย่อย 0024162/3,283,175.00  1/2568 30%</v>
          </cell>
          <cell r="C465" t="str">
            <v>ศธ 04002/ว40516 ลว.16 กค 68 โอนครั้งที่ 695</v>
          </cell>
        </row>
        <row r="466">
          <cell r="A466" t="str">
            <v>4)</v>
          </cell>
          <cell r="B466" t="str">
            <v>ค่ากิจกรรมพัฒนาคุณภาพผู้เรียน รหัสบัญชีย่อย 0024238</v>
          </cell>
          <cell r="C466" t="str">
            <v>20004450024004100268</v>
          </cell>
          <cell r="D466">
            <v>2786399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2785851</v>
          </cell>
        </row>
        <row r="467">
          <cell r="A467" t="str">
            <v>4.1)</v>
          </cell>
          <cell r="B467" t="str">
            <v>ค่ากิจกรรมพัฒนาคุณภาพผู้เรียน รหัสบัญชีย่อย 0024238/274,882 1/2568 70%</v>
          </cell>
          <cell r="C467" t="str">
            <v xml:space="preserve">ศธ 04002/ว2992 ลว.2 กค 68 โอนครั้งที่ 647 </v>
          </cell>
        </row>
        <row r="468">
          <cell r="A468" t="str">
            <v>4.2)</v>
          </cell>
          <cell r="B468" t="str">
            <v>ค่ากิจกรรมพัฒนาคุณภาพผู้เรียน รหัสบัญชีย่อย 0024238/2,511,517.00  1/2568 30%</v>
          </cell>
          <cell r="C468" t="str">
            <v>ศธ 04002/ว40516 ลว.16 กค 68 โอนครั้งที่ 695</v>
          </cell>
        </row>
        <row r="469">
          <cell r="A469" t="str">
            <v>5)</v>
          </cell>
          <cell r="B469" t="str">
            <v>ค่าจัดการเรียนการสอน รหัสบัญชีย่อย 0024315</v>
          </cell>
          <cell r="C469" t="str">
            <v>20004450024004100345</v>
          </cell>
          <cell r="D469">
            <v>14188576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14179036</v>
          </cell>
        </row>
        <row r="470">
          <cell r="A470" t="str">
            <v>5.1)</v>
          </cell>
          <cell r="B470" t="str">
            <v>ค่าจัดการเรียนการสอน รหัสบัญชีย่อย 0024315/3,501,022 บาท 1/2568 70%</v>
          </cell>
          <cell r="C470" t="str">
            <v xml:space="preserve">ศธ 04002/ว2992 ลว.2 กค 68 โอนครั้งที่ 647 </v>
          </cell>
        </row>
        <row r="471">
          <cell r="A471" t="str">
            <v>5.2)</v>
          </cell>
          <cell r="B471" t="str">
            <v>ค่าจัดการเรียนการสอน รหัสบัญชีย่อย 0024315/10,226,554.00  บาท 1/2568 30%</v>
          </cell>
          <cell r="C471" t="str">
            <v>ศธ 04002/ว40516 ลว.16 กค 68 โอนครั้งที่ 695</v>
          </cell>
        </row>
        <row r="483">
          <cell r="A483" t="str">
            <v>1.1.2</v>
          </cell>
          <cell r="B483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484">
          <cell r="A484" t="str">
            <v>1.1.2.1</v>
          </cell>
          <cell r="B484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3,514,521 บาท</v>
          </cell>
          <cell r="C484" t="str">
            <v>ศธ 04002/ว5969 ลว.11/12/2024 โอนครั้งที่ 117</v>
          </cell>
        </row>
        <row r="485">
          <cell r="B485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486">
          <cell r="A486" t="str">
            <v>1)</v>
          </cell>
          <cell r="B486" t="str">
            <v>ค่าอุปกรณ์การเรียน รหัสบัญชีย่อย 0024084/123,230/</v>
          </cell>
          <cell r="C486" t="str">
            <v>20004 45002400 4100117</v>
          </cell>
          <cell r="D486">
            <v>122790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122790</v>
          </cell>
        </row>
        <row r="488">
          <cell r="A488" t="str">
            <v>2)</v>
          </cell>
          <cell r="B488" t="str">
            <v>ค่ากิจกรรมพัฒนาคุณภาพผู้เรียน รหัสบัญชีย่อย 0024238 /245,485</v>
          </cell>
          <cell r="C488" t="str">
            <v>20004 45002400 4100271</v>
          </cell>
          <cell r="D488">
            <v>244939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244939</v>
          </cell>
        </row>
        <row r="490">
          <cell r="A490" t="str">
            <v>3)</v>
          </cell>
          <cell r="B490" t="str">
            <v>ค่าจัดกิจกรรมการเรียนการสอน รหัสบัญชีย่อย 0024315/3,145,806</v>
          </cell>
          <cell r="C490" t="str">
            <v>20004 45002400 4100348</v>
          </cell>
          <cell r="F490">
            <v>3137268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3137268</v>
          </cell>
        </row>
        <row r="492">
          <cell r="A492" t="str">
            <v>1.1.2.2</v>
          </cell>
          <cell r="B492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493">
          <cell r="A493" t="str">
            <v>1.1.2.2.1</v>
          </cell>
          <cell r="B493" t="str">
            <v>หนังสือเรียน รหัสบัญชีย่อย 0022001</v>
          </cell>
          <cell r="C493" t="str">
            <v>20004 42002200 4100037</v>
          </cell>
        </row>
        <row r="494">
          <cell r="A494" t="str">
            <v>1.1.2.2.2</v>
          </cell>
          <cell r="B494" t="str">
            <v>ค่าอุปกรณ์การเรียน รหัสบัญชีย่อย 0022002</v>
          </cell>
          <cell r="C494" t="str">
            <v>20004 42002200 4100114</v>
          </cell>
        </row>
        <row r="495">
          <cell r="A495" t="str">
            <v>1.1.2.2.3</v>
          </cell>
          <cell r="B495" t="str">
            <v>ค่าเครื่องแบบนักเรียน รหัสบัญชีย่อย 0022003</v>
          </cell>
          <cell r="C495" t="str">
            <v>20004 42002200 4100191</v>
          </cell>
        </row>
        <row r="496">
          <cell r="A496" t="str">
            <v>1.1.2.2.4</v>
          </cell>
          <cell r="B496" t="str">
            <v>ค่ากิจกรรมพัฒนาคุณภาพผู้เรียน รหัสบัญชีย่อย 0022004</v>
          </cell>
          <cell r="C496" t="str">
            <v>20005 42002200 4100268</v>
          </cell>
        </row>
        <row r="497">
          <cell r="A497" t="str">
            <v>1.1.2.2.5</v>
          </cell>
          <cell r="B497" t="str">
            <v>ค่าจัดการเรียนการสอน รหัสบัญชีย่อย 0022005</v>
          </cell>
          <cell r="C497" t="str">
            <v>20006 42002200 4100345</v>
          </cell>
        </row>
        <row r="498">
          <cell r="A498" t="str">
            <v>1.1.2.2</v>
          </cell>
          <cell r="B498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498" t="str">
            <v>ศธ 04002/ว5898 ลว.6/12/2024 โอนครั้งที่ 5</v>
          </cell>
        </row>
        <row r="499">
          <cell r="A499" t="str">
            <v>1.1.2.2.1</v>
          </cell>
          <cell r="B499" t="str">
            <v>ค่าเครื่องแบบนักเรียน รหัสบัญชีย่อย 0022003</v>
          </cell>
          <cell r="C499" t="str">
            <v>20004 42002200 4100191</v>
          </cell>
        </row>
        <row r="500">
          <cell r="A500" t="str">
            <v>1.1.3</v>
          </cell>
          <cell r="B500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00" t="str">
            <v>20004450024004100348</v>
          </cell>
        </row>
        <row r="501">
          <cell r="I501">
            <v>0</v>
          </cell>
          <cell r="J501">
            <v>0</v>
          </cell>
        </row>
        <row r="502">
          <cell r="A502" t="str">
            <v>1.1.3.1</v>
          </cell>
          <cell r="B502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0022005 ระดับประถมศึกษา รายละ 500.-บาท จำนวน 746 ราย จำนวนเงิน 373,000.00 บาท ระดับมัธยมศึกษาตอนต้น รายละ 1,500.-บาท จำนวน 226 ราย จำนวนเงิน 339,000.00 บาท รวมเป็นเงินทั้งสิ้น 712,000‬.00 บาท </v>
          </cell>
          <cell r="C502" t="str">
            <v>ศธ 04002/ว307 ลว.27 ม.ค.68 โอนครั้งที่ 222</v>
          </cell>
          <cell r="F502">
            <v>702500</v>
          </cell>
          <cell r="G502">
            <v>0</v>
          </cell>
          <cell r="H502">
            <v>0</v>
          </cell>
          <cell r="K502">
            <v>0</v>
          </cell>
          <cell r="L502">
            <v>702500</v>
          </cell>
        </row>
        <row r="504">
          <cell r="B504" t="str">
            <v>โอนกลับคืนส่วนกลาง(450024004100348) 9,500.-บาท</v>
          </cell>
        </row>
        <row r="507">
          <cell r="A507" t="str">
            <v>1.1.3.2</v>
          </cell>
          <cell r="B507" t="str">
            <v xml:space="preserve">รายการค่าจัดการเรียนการสอน (ปัจจัยพื้นฐานนักเรียนยากจน) </v>
          </cell>
          <cell r="C507" t="str">
            <v xml:space="preserve">20004 42002200 4100345 </v>
          </cell>
        </row>
        <row r="508">
          <cell r="A508" t="str">
            <v>1.1.3.2.1</v>
          </cell>
        </row>
        <row r="510">
          <cell r="I510">
            <v>0</v>
          </cell>
          <cell r="J510">
            <v>0</v>
          </cell>
        </row>
        <row r="529">
          <cell r="A529">
            <v>2</v>
          </cell>
          <cell r="B529" t="str">
            <v xml:space="preserve">โครงการพัฒนาสื่อและเทคโนโลยีสารสนเทศเพื่อการศึกษา </v>
          </cell>
          <cell r="C529" t="str">
            <v xml:space="preserve">20004 4520 4900 </v>
          </cell>
        </row>
        <row r="530">
          <cell r="B530" t="str">
            <v xml:space="preserve"> งบดำเนินงาน 68112xx</v>
          </cell>
        </row>
        <row r="532">
          <cell r="A532">
            <v>2.1</v>
          </cell>
          <cell r="B532" t="str">
            <v xml:space="preserve">กิจกรรมการส่งเสริมการจัดการศึกษาทางไกล </v>
          </cell>
          <cell r="C532" t="str">
            <v>20004 68 86184 00000</v>
          </cell>
        </row>
        <row r="533">
          <cell r="A533" t="str">
            <v>2.1.1</v>
          </cell>
          <cell r="B533" t="str">
            <v xml:space="preserve"> งบดำเนินงาน 68112xx</v>
          </cell>
          <cell r="C533" t="str">
            <v xml:space="preserve">20004 4520 4900 2000000 </v>
          </cell>
        </row>
        <row r="534">
          <cell r="A534" t="str">
            <v>2.1.1.1</v>
          </cell>
          <cell r="B534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34" t="str">
            <v>ศธ 04002/ว72 ลว.7  มค 68 โอนครั้งที่ 174</v>
          </cell>
          <cell r="F534">
            <v>35000</v>
          </cell>
          <cell r="G534">
            <v>0</v>
          </cell>
          <cell r="H534">
            <v>0</v>
          </cell>
          <cell r="K534">
            <v>0</v>
          </cell>
          <cell r="L534">
            <v>0</v>
          </cell>
        </row>
        <row r="535">
          <cell r="A535" t="str">
            <v>2.1.1.2</v>
          </cell>
          <cell r="B535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35" t="str">
            <v>ศธ 04002/ว1247 ลว.26  มค 68 โอนครั้งที่ 362</v>
          </cell>
          <cell r="F535">
            <v>2000</v>
          </cell>
          <cell r="G535">
            <v>0</v>
          </cell>
          <cell r="H535">
            <v>0</v>
          </cell>
          <cell r="K535">
            <v>0</v>
          </cell>
          <cell r="L535">
            <v>0</v>
          </cell>
        </row>
        <row r="537">
          <cell r="B537" t="str">
            <v xml:space="preserve"> งบลงทุน ค่าครุภัณฑ์ 6811310</v>
          </cell>
          <cell r="C537" t="str">
            <v>20004 45004900 3110xxx</v>
          </cell>
        </row>
        <row r="539">
          <cell r="B539" t="str">
            <v>ครุภัณฑ์การศึกษา 120611</v>
          </cell>
        </row>
        <row r="540">
          <cell r="A540" t="str">
            <v>2.2.1</v>
          </cell>
          <cell r="B540" t="str">
            <v>ครุภัณฑ์ทดแทนโรงเรียนที่ใช้การศึกษาทางไกลผ่านดาวเทียม New DLTV</v>
          </cell>
          <cell r="C540" t="str">
            <v>ศธ 04002/ว455 ลว. 4 กพ 68 โอนครั้งที่ 239</v>
          </cell>
        </row>
        <row r="541">
          <cell r="A541" t="str">
            <v>2.2.1.1</v>
          </cell>
          <cell r="B541" t="str">
            <v>โรงเรียนวัดแสงมณี</v>
          </cell>
          <cell r="C541" t="str">
            <v>20004 45004900 3110234</v>
          </cell>
          <cell r="F541">
            <v>37000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36000</v>
          </cell>
        </row>
        <row r="542">
          <cell r="A542" t="str">
            <v>2.2.1.2</v>
          </cell>
          <cell r="B542" t="str">
            <v>โรงเรียนวัดอดิศร</v>
          </cell>
          <cell r="C542" t="str">
            <v>20005 45004900 3110235</v>
          </cell>
          <cell r="F542">
            <v>37000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36000</v>
          </cell>
        </row>
        <row r="543">
          <cell r="A543" t="str">
            <v>2.2.1.3</v>
          </cell>
          <cell r="B543" t="str">
            <v>โรงเรียนศาลาลอย</v>
          </cell>
          <cell r="C543" t="str">
            <v>20006 45004900 3110236</v>
          </cell>
          <cell r="F543">
            <v>37000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36000</v>
          </cell>
        </row>
        <row r="544">
          <cell r="A544" t="str">
            <v>2.2.1.4</v>
          </cell>
        </row>
        <row r="545">
          <cell r="A545" t="str">
            <v>2.2.1.5</v>
          </cell>
        </row>
        <row r="546">
          <cell r="A546" t="str">
            <v>2.2.1.6</v>
          </cell>
        </row>
        <row r="547">
          <cell r="A547" t="str">
            <v>2.2.1.7</v>
          </cell>
        </row>
        <row r="548">
          <cell r="A548" t="str">
            <v>2.2.1.8</v>
          </cell>
        </row>
        <row r="549">
          <cell r="A549" t="str">
            <v>2.2.2</v>
          </cell>
          <cell r="B549" t="str">
            <v xml:space="preserve">ครุภัณฑ์ทดแทนห้องเรียน DLTV สำหรับโรงเรียน Stan Alone      </v>
          </cell>
          <cell r="C549" t="str">
            <v>ศธ 04002/ว3517 ลว. 22/สค./2566 โอนครั้งที่ 794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A550" t="str">
            <v>2.2.1.9</v>
          </cell>
          <cell r="B550" t="str">
            <v>คลอง 11 ศาลาครุ</v>
          </cell>
          <cell r="C550" t="str">
            <v>200044200470031113337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A551" t="str">
            <v>2.2.1.10</v>
          </cell>
          <cell r="B551" t="str">
            <v>แสนจำหน่ายวิทยา</v>
          </cell>
          <cell r="C551" t="str">
            <v>200044200470031113339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3">
          <cell r="A553">
            <v>3</v>
          </cell>
          <cell r="B553" t="str">
            <v>โครงการสร้างโอกาสและลดความเหลื่อมล้ำทางการศึกษาในระดับพื้นที่</v>
          </cell>
          <cell r="C553" t="str">
            <v>20004 4520 6900 2000000</v>
          </cell>
        </row>
        <row r="554">
          <cell r="A554">
            <v>3.1</v>
          </cell>
          <cell r="B554" t="str">
            <v xml:space="preserve">กิจกรรมการยกระดับคุณภาพโรงเรียนขยายโอกาส </v>
          </cell>
          <cell r="C554" t="str">
            <v xml:space="preserve">20004 68 00106 00000 </v>
          </cell>
        </row>
        <row r="555">
          <cell r="B555" t="str">
            <v xml:space="preserve"> งบดำเนินงาน 68112xx</v>
          </cell>
          <cell r="C555" t="str">
            <v>20004 4520 6900 2000000</v>
          </cell>
        </row>
        <row r="556">
          <cell r="A556" t="str">
            <v>3.1.1</v>
          </cell>
          <cell r="B556" t="str">
            <v xml:space="preserve">ค่าใช้จ่ายในการสนับสนุนแนวทางการดำเนินการส่งเสริมเพื่อยกระดับคุณภาพการศึกษาตามแนวทางการประเมินระดับนานาชาติ (PISA) ภาคเรียนที่ 1/2568 </v>
          </cell>
          <cell r="C556" t="str">
            <v>ศธ 04002/ว1915 ลว.8 พค 68 โอนครั้งที่ 469</v>
          </cell>
          <cell r="F556">
            <v>10000</v>
          </cell>
          <cell r="G556">
            <v>0</v>
          </cell>
          <cell r="H556">
            <v>0</v>
          </cell>
          <cell r="K556">
            <v>10000</v>
          </cell>
          <cell r="L556">
            <v>0</v>
          </cell>
        </row>
        <row r="557">
          <cell r="A557" t="str">
            <v>3.1.2</v>
          </cell>
          <cell r="B557" t="str">
            <v xml:space="preserve">ค่าใช้จ่ายสำหรับการดำเนินการวิเคราะห์และจัดทำข้อมูลเพื่อจัดทำแผนบริหารจัดการโรงเรียนขยายโอกาสทางการศึกษา ระยะ 5 ปี (ปีการศึกษา 2569 – 2573)  </v>
          </cell>
          <cell r="C557" t="str">
            <v>ศธ 04002/ว41606 ลว.31 ก.ค. 68 โอนครั้งที่ 781</v>
          </cell>
          <cell r="F557">
            <v>15000</v>
          </cell>
          <cell r="G557">
            <v>0</v>
          </cell>
          <cell r="H557">
            <v>0</v>
          </cell>
          <cell r="K557">
            <v>0</v>
          </cell>
          <cell r="L557">
            <v>0</v>
          </cell>
        </row>
        <row r="558">
          <cell r="A558" t="str">
            <v>3.1.3</v>
          </cell>
          <cell r="B558" t="str">
    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    </cell>
          <cell r="C558" t="str">
            <v>ศธ 04002/ว2335 ลว.29 พค 68 โอนครั้งที่ 543</v>
          </cell>
          <cell r="F558">
            <v>2400</v>
          </cell>
          <cell r="G558">
            <v>0</v>
          </cell>
          <cell r="H558">
            <v>0</v>
          </cell>
          <cell r="K558">
            <v>0</v>
          </cell>
          <cell r="L558">
            <v>0</v>
          </cell>
        </row>
        <row r="559">
          <cell r="A559" t="str">
            <v>3.1.3.1</v>
          </cell>
          <cell r="B559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559" t="str">
            <v>ศธ 04002/ว40620 ลว.17 ก.ค. 68 โอนครั้งที่ 709</v>
          </cell>
          <cell r="F559">
            <v>1000</v>
          </cell>
          <cell r="G559">
            <v>0</v>
          </cell>
          <cell r="H559">
            <v>0</v>
          </cell>
          <cell r="K559">
            <v>800</v>
          </cell>
          <cell r="L559">
            <v>0</v>
          </cell>
        </row>
        <row r="560">
          <cell r="A560">
            <v>4</v>
          </cell>
          <cell r="B560" t="str">
            <v>กิจกรรมพัฒนาการจัดการศึกษาโรงเรียนที่ตั้งในพื้นที่ลักษณะพิเศษ</v>
          </cell>
          <cell r="C560" t="str">
            <v>20004 67 00017 00000</v>
          </cell>
        </row>
        <row r="561">
          <cell r="B561" t="str">
            <v xml:space="preserve"> งบดำเนินงาน 67112xx</v>
          </cell>
          <cell r="C561" t="str">
            <v xml:space="preserve">20004 42006700 2000000 </v>
          </cell>
        </row>
        <row r="562">
          <cell r="A562">
            <v>4.0999999999999996</v>
          </cell>
          <cell r="B562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562" t="str">
            <v>ศธ 04002/ว2091 ลว.28 พค 67 โอนครั้งที่ 60</v>
          </cell>
        </row>
        <row r="566">
          <cell r="A566" t="str">
            <v>ง</v>
          </cell>
          <cell r="B566" t="str">
            <v>แผนงานพื้นฐานด้านการพัฒนาและเสริมสร้างศักยภาพทรัพยากรมนุษย์</v>
          </cell>
          <cell r="C566" t="str">
            <v xml:space="preserve">20004 3720 </v>
          </cell>
          <cell r="D566">
            <v>22972425</v>
          </cell>
          <cell r="E566">
            <v>5317000</v>
          </cell>
          <cell r="F566">
            <v>28289425</v>
          </cell>
          <cell r="G566">
            <v>54526.400000000001</v>
          </cell>
          <cell r="H566">
            <v>2051824.29</v>
          </cell>
          <cell r="I566">
            <v>0</v>
          </cell>
          <cell r="J566">
            <v>0</v>
          </cell>
          <cell r="K566">
            <v>4745981.8499999996</v>
          </cell>
          <cell r="L566">
            <v>19811176.309999999</v>
          </cell>
          <cell r="M566">
            <v>1625916.15</v>
          </cell>
          <cell r="N566">
            <v>28289425</v>
          </cell>
          <cell r="O566">
            <v>2106350.69</v>
          </cell>
          <cell r="P566">
            <v>24557158.16</v>
          </cell>
          <cell r="Q566">
            <v>2106350.69</v>
          </cell>
          <cell r="R566">
            <v>24557158.16</v>
          </cell>
        </row>
        <row r="567">
          <cell r="B567" t="str">
            <v xml:space="preserve"> งบดำเนินงาน 68112xx</v>
          </cell>
        </row>
        <row r="569">
          <cell r="A569">
            <v>1</v>
          </cell>
          <cell r="B569" t="str">
            <v xml:space="preserve">ผลผลิตผู้จบการศึกษาก่อนประถมศึกษา </v>
          </cell>
          <cell r="C569" t="str">
            <v>20004 3720 1000 2000000</v>
          </cell>
        </row>
        <row r="570">
          <cell r="C570" t="str">
            <v>20004 3720 1000 2000000</v>
          </cell>
        </row>
        <row r="572">
          <cell r="B572" t="str">
            <v>ค่าครุภัณฑ์ 6811310</v>
          </cell>
        </row>
        <row r="574">
          <cell r="A574">
            <v>1.1000000000000001</v>
          </cell>
          <cell r="B574" t="str">
            <v xml:space="preserve">กิจกรรมการจัดการศึกษาก่อนประถมศึกษา  </v>
          </cell>
          <cell r="C574" t="str">
            <v>20004 68 05162 00000</v>
          </cell>
        </row>
        <row r="576">
          <cell r="B576" t="str">
            <v xml:space="preserve"> งบดำเนินงาน 68112xx</v>
          </cell>
        </row>
        <row r="613">
          <cell r="A613">
            <v>1</v>
          </cell>
          <cell r="B613" t="str">
            <v>งบสพฐ.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31">
          <cell r="B631" t="str">
            <v>ครุภัณฑ์การศึกษา 120611</v>
          </cell>
        </row>
        <row r="632">
          <cell r="B632" t="str">
            <v>เครื่องเล่นสนามระดับก่อนประถมศึกษาแบบ 2</v>
          </cell>
          <cell r="C632" t="str">
            <v>ศธ04002/ว1802 ลว.8 พค 67 โอนครั้งที่ 7</v>
          </cell>
        </row>
        <row r="633">
          <cell r="A633" t="str">
            <v>1)</v>
          </cell>
          <cell r="B633" t="str">
            <v>โรงเรียนทองพูลอุทิศ</v>
          </cell>
          <cell r="C633" t="str">
            <v>20004350001003110490</v>
          </cell>
        </row>
        <row r="634">
          <cell r="B634" t="str">
            <v>ผูกพัน ครบ 16 กค 67</v>
          </cell>
          <cell r="C634">
            <v>4100385427</v>
          </cell>
        </row>
        <row r="635">
          <cell r="A635" t="str">
            <v>2)</v>
          </cell>
          <cell r="B635" t="str">
            <v>โรงเรียนวัดชัยมังคลาราม</v>
          </cell>
          <cell r="C635" t="str">
            <v>20004350001003110491</v>
          </cell>
        </row>
        <row r="636">
          <cell r="B636" t="str">
            <v>ผูกพัน ครบ 16 กค 67</v>
          </cell>
          <cell r="C636">
            <v>4100398102</v>
          </cell>
        </row>
        <row r="637">
          <cell r="A637" t="str">
            <v>3)</v>
          </cell>
          <cell r="B637" t="str">
            <v>โรงเรียนวัดดอนใหญ่</v>
          </cell>
          <cell r="C637" t="str">
            <v>20004350001003110492</v>
          </cell>
        </row>
        <row r="638">
          <cell r="B638" t="str">
            <v>ผูกพัน ครบ 19 กค 67</v>
          </cell>
          <cell r="C638">
            <v>410034351</v>
          </cell>
        </row>
        <row r="645">
          <cell r="A645" t="str">
            <v>1.1.2</v>
          </cell>
          <cell r="B645" t="str">
            <v xml:space="preserve">เครื่องเล่นสนามระดับก่อนประถมศึกษา แบบ 1 </v>
          </cell>
          <cell r="C645" t="str">
            <v>ศธ04002/ว1802 ลว.8 พค 67 โอนครั้งที่ 7</v>
          </cell>
        </row>
        <row r="646">
          <cell r="A646" t="str">
            <v>1)</v>
          </cell>
          <cell r="B646" t="str">
            <v>โรงเรียนวัดแสงมณี</v>
          </cell>
          <cell r="C646" t="str">
            <v>20004350001003110493</v>
          </cell>
        </row>
        <row r="647">
          <cell r="B647" t="str">
            <v>ผูกพัน ครบ 9 กค 67</v>
          </cell>
          <cell r="C647">
            <v>4100394811</v>
          </cell>
        </row>
        <row r="652">
          <cell r="A652">
            <v>1.2</v>
          </cell>
          <cell r="B652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52" t="str">
            <v>20004 67 00080  00000</v>
          </cell>
        </row>
        <row r="653">
          <cell r="B653" t="str">
            <v xml:space="preserve"> งบดำเนินงาน 68112xx</v>
          </cell>
          <cell r="C653" t="str">
            <v>20004 3720 1000 2000000</v>
          </cell>
        </row>
        <row r="654">
          <cell r="A654" t="str">
            <v>1.2.1</v>
          </cell>
          <cell r="B654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54" t="str">
            <v>ที่ ศธ04002/ว5680 ลว 20 ธค 66 ครั้งที่ 100</v>
          </cell>
        </row>
        <row r="655">
          <cell r="A655" t="str">
            <v>1.2.2</v>
          </cell>
          <cell r="B655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55" t="str">
            <v>ที่ ศธ04002/ว3094 ลว 18 กค 67 ครั้งที่ 230</v>
          </cell>
        </row>
        <row r="660">
          <cell r="A660">
            <v>0</v>
          </cell>
          <cell r="B660" t="str">
            <v>ผลผลิตผู้จบการศึกษาขั้นพื้นฐาน</v>
          </cell>
          <cell r="C660" t="str">
            <v>20004 3720 1000 2000000</v>
          </cell>
        </row>
        <row r="661">
          <cell r="B661" t="str">
            <v xml:space="preserve"> รวมงบดำเนินงาน 68112xx</v>
          </cell>
          <cell r="C661" t="str">
            <v>20004 3720 1000 2000000</v>
          </cell>
        </row>
        <row r="664">
          <cell r="B664" t="str">
            <v>งบลงทุน ครุภัณฑ์ 6811310</v>
          </cell>
        </row>
        <row r="665">
          <cell r="B665" t="str">
            <v>งบลงทุน สิ่งก่อสร้าง 6811320</v>
          </cell>
        </row>
        <row r="666">
          <cell r="A666">
            <v>1.1000000000000001</v>
          </cell>
          <cell r="B666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666" t="str">
            <v>20004 68 00080 00000</v>
          </cell>
        </row>
        <row r="668">
          <cell r="A668" t="str">
            <v>1.1.1</v>
          </cell>
          <cell r="B668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668" t="str">
            <v>ที่ ศธ04002/ว5967 ลว 11 ธค 67 ครั้งที่ 119</v>
          </cell>
          <cell r="F668">
            <v>1100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800</v>
          </cell>
          <cell r="L668">
            <v>0</v>
          </cell>
        </row>
        <row r="669">
          <cell r="A669" t="str">
            <v>1.1.2</v>
          </cell>
          <cell r="B669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669" t="str">
            <v>ที่ ศธ04002/ว2449 ลว 6 มิ.ย. 68 ครั้งที่ 560</v>
          </cell>
          <cell r="F669">
            <v>3000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1200</v>
          </cell>
        </row>
        <row r="671">
          <cell r="A671">
            <v>1.2</v>
          </cell>
          <cell r="B671" t="str">
            <v>กิจกรรมการสนับสนุนการศึกษาขั้นพื้นฐาน</v>
          </cell>
          <cell r="C671" t="str">
            <v>20004 68 00146 00000</v>
          </cell>
        </row>
        <row r="672">
          <cell r="B672" t="str">
            <v xml:space="preserve"> งบดำเนินงาน 68112xx </v>
          </cell>
          <cell r="C672" t="str">
            <v>20004 3720 1000 2000000</v>
          </cell>
        </row>
        <row r="673">
          <cell r="A673" t="str">
            <v>1.2.1</v>
          </cell>
          <cell r="B673" t="str">
            <v xml:space="preserve">ค่าเช่าใช้บริการสัญญาณอินเทอร์เน็ต </v>
          </cell>
          <cell r="F673">
            <v>1488303</v>
          </cell>
          <cell r="G673">
            <v>54526.400000000001</v>
          </cell>
          <cell r="H673">
            <v>199011.6</v>
          </cell>
          <cell r="I673">
            <v>0</v>
          </cell>
          <cell r="J673">
            <v>0</v>
          </cell>
          <cell r="K673">
            <v>127075.6</v>
          </cell>
          <cell r="L673">
            <v>1061109</v>
          </cell>
        </row>
        <row r="674">
          <cell r="A674" t="str">
            <v>1)</v>
          </cell>
          <cell r="B674" t="str">
            <v xml:space="preserve">ค่าเช่าใช้บริการสัญญาณอินเทอร์เน็ต 3 เดือน (ตุลาคม 2567 – ธันวาคม 2567)   514,350.-บาท </v>
          </cell>
          <cell r="C674" t="str">
            <v>ศธ 04002/ว5931 ลว. 9 ธค 67 โอนครั้งที่ 111</v>
          </cell>
        </row>
        <row r="675">
          <cell r="A675" t="str">
            <v>2)</v>
          </cell>
          <cell r="B675" t="str">
            <v>ค่าเช่าใช้บริการสัญญาณอินเทอร์เน็ต  9 เดือน (มกราคม - กันยายน 2568) 973,953 บาท</v>
          </cell>
          <cell r="C675" t="str">
            <v>ศธ 04002/ว6222 ลว. 25 ธค 67 โอนครั้งที่ 160</v>
          </cell>
        </row>
        <row r="676">
          <cell r="E676">
            <v>400000</v>
          </cell>
          <cell r="G676">
            <v>0</v>
          </cell>
          <cell r="H676">
            <v>0</v>
          </cell>
          <cell r="I676">
            <v>0</v>
          </cell>
        </row>
        <row r="677">
          <cell r="A677">
            <v>1.3</v>
          </cell>
          <cell r="B677" t="str">
            <v>กิจกรรมส่งเสริมการอ่าน</v>
          </cell>
          <cell r="C677" t="str">
            <v>20004 68 00147 00000</v>
          </cell>
        </row>
        <row r="679">
          <cell r="A679" t="str">
            <v>1.3.1</v>
          </cell>
          <cell r="B679" t="str">
            <v xml:space="preserve">ค่าใช้จ่ายในการเดินทางเข้าร่วมประชุมปฏิบัติการจัดทำเกณฑ์การคัดเลือกครูต้นแบบการอ่านและโรงเรียนจัดส่งเสริมการอ่านติดดาว ระหว่างวันที่ 6 – 9 ธันวาคม 2567 </v>
          </cell>
          <cell r="C679" t="str">
            <v>ศธ04002/ว5817 ลว.28 พย 67 ครั้งที่ 91</v>
          </cell>
          <cell r="F679">
            <v>800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800</v>
          </cell>
          <cell r="L679">
            <v>0</v>
          </cell>
        </row>
        <row r="680">
          <cell r="A680" t="str">
            <v>1.3.2</v>
          </cell>
          <cell r="B680" t="str">
    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    </cell>
          <cell r="C680" t="str">
            <v>ศธ04002/ว524 ลว. 11 กุมภาพันธ์ 2568 ครั้งที่ 241</v>
          </cell>
          <cell r="F680">
            <v>10000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10000</v>
          </cell>
          <cell r="L680">
            <v>0</v>
          </cell>
        </row>
        <row r="681">
          <cell r="A681">
            <v>1.4</v>
          </cell>
          <cell r="B681" t="str">
            <v>กิจกรรมการบริหารจัดการในเขตพื้นที่การศึกษา</v>
          </cell>
          <cell r="C681" t="str">
            <v>20004 68 00148 00000</v>
          </cell>
        </row>
        <row r="683">
          <cell r="B683" t="str">
            <v xml:space="preserve"> งบดำเนินงาน 68112xx </v>
          </cell>
        </row>
        <row r="688">
          <cell r="A688" t="str">
            <v>1.4.1</v>
          </cell>
          <cell r="B688" t="str">
            <v>งบประจำ บริหารจัดการสำนักงาน 3,200,000 บาท</v>
          </cell>
        </row>
        <row r="689">
          <cell r="A689">
            <v>1</v>
          </cell>
          <cell r="B689" t="str">
            <v>ค่าใช้จ่ายในการบริหารจัดการสำนักงาน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    </cell>
          <cell r="C689" t="str">
            <v xml:space="preserve">ศธ04002/ว5273 ลว.27 ต.ค.67 ครั้งที่ 1 โอนครั้งที่ 19 </v>
          </cell>
          <cell r="F689">
            <v>0</v>
          </cell>
        </row>
        <row r="690">
          <cell r="A690" t="str">
            <v>1)</v>
          </cell>
          <cell r="B690" t="str">
            <v>ค่าสาธารณูปโภค    900,000 บาท อนุมัตครั้งที่ 1 300,000 บาท</v>
          </cell>
          <cell r="C690" t="str">
            <v xml:space="preserve">ศธ04002/ว5273 ลว.27 ต.ค.67 ครั้งที่ 1 โอนครั้งที่ 19 </v>
          </cell>
          <cell r="F690">
            <v>334679.8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334679.8</v>
          </cell>
          <cell r="L690">
            <v>0</v>
          </cell>
        </row>
        <row r="691">
          <cell r="A691" t="str">
            <v>2)</v>
          </cell>
          <cell r="B691" t="str">
            <v>ค้าจ้างเหมาบริการ ลูกจ้างสพป.ปท.2 15000x5คนx12 เดือน 900,000 บาท ครั้งที่ 1 300,000 บาท</v>
          </cell>
          <cell r="F691">
            <v>300000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297612.90999999997</v>
          </cell>
          <cell r="L691">
            <v>0</v>
          </cell>
        </row>
        <row r="692">
          <cell r="A692" t="str">
            <v>3)</v>
          </cell>
          <cell r="B692" t="str">
            <v>ค่าใช้จ่ายในการประชุม อ.ก.ค.ศ. เขตพื้นที่การศึกษา  60,000 บาท</v>
          </cell>
          <cell r="C692" t="str">
            <v xml:space="preserve">ศธ04002/ว5273 ลว.27 ต.ค.67 ครั้งที่ 1 โอนครั้งที่ 19 </v>
          </cell>
          <cell r="F692">
            <v>111978</v>
          </cell>
          <cell r="G692">
            <v>0</v>
          </cell>
          <cell r="I692">
            <v>0</v>
          </cell>
          <cell r="J692">
            <v>0</v>
          </cell>
          <cell r="K692">
            <v>111978</v>
          </cell>
          <cell r="L692">
            <v>0</v>
          </cell>
        </row>
        <row r="693">
          <cell r="A693" t="str">
            <v>4)</v>
          </cell>
          <cell r="B693" t="str">
            <v>ค่าซ่อมแซมยานพาหนะและขนส่ง 200,000 บาท</v>
          </cell>
          <cell r="F693">
            <v>65094.43</v>
          </cell>
          <cell r="G693">
            <v>0</v>
          </cell>
          <cell r="I693">
            <v>0</v>
          </cell>
          <cell r="J693">
            <v>0</v>
          </cell>
          <cell r="K693">
            <v>64890.45</v>
          </cell>
          <cell r="L693">
            <v>0</v>
          </cell>
        </row>
        <row r="694">
          <cell r="A694" t="str">
            <v>5)</v>
          </cell>
          <cell r="B694" t="str">
            <v>ค่าซ่อมแซมครุภัณฑ์ 100,000 บาท</v>
          </cell>
          <cell r="C694" t="str">
            <v xml:space="preserve">ศธ04002/ว5273 ลว.27 ต.ค.67 ครั้งที่ 1 โอนครั้งที่ 19 </v>
          </cell>
          <cell r="F694">
            <v>50000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50000</v>
          </cell>
          <cell r="L694">
            <v>0</v>
          </cell>
        </row>
        <row r="695">
          <cell r="A695" t="str">
            <v>6)</v>
          </cell>
          <cell r="B695" t="str">
            <v>ค่าวัสดุสำนักงาน 350,000 บาท อนุมัติ 150,000 บาท</v>
          </cell>
          <cell r="C695" t="str">
            <v xml:space="preserve">ศธ04002/ว5273 ลว.27 ต.ค.67 ครั้งที่ 1 โอนครั้งที่ 19 </v>
          </cell>
          <cell r="F695">
            <v>180000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170720.52</v>
          </cell>
          <cell r="L695">
            <v>0</v>
          </cell>
        </row>
        <row r="696">
          <cell r="A696" t="str">
            <v>7)</v>
          </cell>
          <cell r="B696" t="str">
            <v>ค่าน้ำมันเชื้อเพลิงและหล่อลื่น 200,000 บาท อนุมัติ 100,000 บาท</v>
          </cell>
          <cell r="C696" t="str">
            <v xml:space="preserve">ศธ04002/ว5273 ลว.27 ต.ค.67 ครั้งที่ 1 โอนครั้งที่ 19 </v>
          </cell>
          <cell r="F696">
            <v>33962.6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33962.6</v>
          </cell>
          <cell r="L696">
            <v>0</v>
          </cell>
        </row>
        <row r="697">
          <cell r="A697" t="str">
            <v>8)</v>
          </cell>
          <cell r="B697" t="str">
            <v xml:space="preserve">งบกลาง 585,685 บาท ครั้งที่ 1 124,285.17 และซ่อมแซม 62,000 บาท ค่าวอลเปเปอร์ในครั้งที่ 1 42,000 บาท  ค่าซ่อมแซมสนง. 60,000บาท และ 38,860 บาท </v>
          </cell>
          <cell r="C697" t="str">
            <v xml:space="preserve">ศธ04002/ว5273 ลว.27 ต.ค.67 ครั้งที่ 1 โอนครั้งที่ 19 </v>
          </cell>
          <cell r="F697">
            <v>107285.17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107285.17</v>
          </cell>
          <cell r="L697">
            <v>0</v>
          </cell>
        </row>
        <row r="698">
          <cell r="A698" t="str">
            <v>8.1)</v>
          </cell>
          <cell r="B698" t="str">
            <v>งบกลางปรับปรุงซ่อมแซมอาคารสำนักงาน 160,860 บาท</v>
          </cell>
          <cell r="C698" t="str">
            <v xml:space="preserve">ศธ04002/ว5273 ลว.27 ต.ค.67 ครั้งที่ 1 โอนครั้งที่ 19 </v>
          </cell>
          <cell r="F698">
            <v>160860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160860</v>
          </cell>
          <cell r="L698">
            <v>0</v>
          </cell>
        </row>
        <row r="704">
          <cell r="A704" t="str">
            <v>1.4.2</v>
          </cell>
          <cell r="B704" t="str">
            <v>งบพัฒนาเพื่อพัฒนาคุณภาพการศึกษา 1,800,000 บาท</v>
          </cell>
          <cell r="C704" t="str">
            <v xml:space="preserve">ศธ04002/ว5273 ลว.27 ต.ค.67 ครั้งที่ 1 โอนครั้งที่ 19 </v>
          </cell>
        </row>
        <row r="706">
          <cell r="A706" t="str">
            <v>1.4.2.1</v>
          </cell>
          <cell r="B706" t="str">
            <v>งบกลยุทธ์ ของสพป.ปท.2 1,800,000 บาท</v>
          </cell>
          <cell r="C706" t="str">
            <v>20004 3720 1000 2000000</v>
          </cell>
        </row>
        <row r="708">
          <cell r="A708" t="str">
            <v>1)</v>
          </cell>
          <cell r="B708" t="str">
            <v>โครงการพัฒนาระบบและกลไกในการดูแลความปลอดภัยครูและบุคลากรทางการศึกษาและสถานศึกษา 38,000 บาท</v>
          </cell>
          <cell r="E708">
            <v>38000</v>
          </cell>
          <cell r="F708">
            <v>38000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30970</v>
          </cell>
          <cell r="L708">
            <v>0</v>
          </cell>
        </row>
        <row r="710">
          <cell r="A710" t="str">
            <v>2.1)</v>
          </cell>
          <cell r="B710" t="str">
            <v>โครงการเพิ่มโอกาสและความเสมอภาคทางการศึกษา 20,060 บาท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 t="str">
            <v>2.2)</v>
          </cell>
          <cell r="B711" t="str">
            <v>โครงการส่งเสริมประชาธิปไตยในโรงเรียน 25,840 บาท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 t="str">
            <v>2.3)</v>
          </cell>
          <cell r="B712" t="str">
            <v>โครงการพัฒนาประสิทธิภาพในการจัดการเรียนรู้สำหรับผู้เรียนที่มีความต้องการพิเศษ 58,100 บาท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A713" t="str">
            <v>2.4)</v>
          </cell>
          <cell r="B713" t="str">
            <v>งบกลาง ปรับปรุงซ่อมแซมอาคารสำนักงาน 160860   62000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A714" t="str">
            <v>3)</v>
          </cell>
          <cell r="B714" t="str">
            <v>โครงการยกระดับคุณภาพการศึกษา 900,000 บาท อนุมัติครั้ที่ 1  240,000 บาท</v>
          </cell>
        </row>
        <row r="716">
          <cell r="A716" t="str">
            <v>3.1)</v>
          </cell>
          <cell r="B716" t="str">
            <v>โครงการเพิ่มประสิทธิภาพการจัดการเรียนรู้ที่ส่งเสริมสมรรถนะด้านความฉลาดรู้ ตามแนวทางการประเมิน PISA 18,140 บาท</v>
          </cell>
          <cell r="E716">
            <v>18140</v>
          </cell>
          <cell r="F716">
            <v>18140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17030</v>
          </cell>
          <cell r="L716">
            <v>0</v>
          </cell>
        </row>
        <row r="717">
          <cell r="A717" t="str">
            <v>3.2)</v>
          </cell>
          <cell r="B717" t="str">
            <v>โครงการเพิ่มประสิทธิภาพการจัดการเรียนรู้ ประวัติศาสตร์ หน้าที่พลเมือง ศีลธรรม น้อมนำพระบรมราโชบายสู่การปฏิบัติ 18,600 บาท</v>
          </cell>
          <cell r="E717">
            <v>18600</v>
          </cell>
          <cell r="F717">
            <v>18600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14450</v>
          </cell>
          <cell r="L717">
            <v>0</v>
          </cell>
        </row>
        <row r="718">
          <cell r="A718" t="str">
            <v>3.3)</v>
          </cell>
          <cell r="B718" t="str">
            <v>โครงการพัฒนาคุณภาพผู้เรียนสู่ศตวรรษที่ 21   46,440 บาท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 t="str">
            <v>3.4)</v>
          </cell>
          <cell r="B719" t="str">
            <v>โครงการพัฒนาหลักสูตรสถานศึกษาส่านสมรรถนะ  15,000 บาท</v>
          </cell>
          <cell r="E719">
            <v>15000</v>
          </cell>
          <cell r="F719">
            <v>15000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11390</v>
          </cell>
          <cell r="L719">
            <v>0</v>
          </cell>
        </row>
        <row r="720">
          <cell r="A720" t="str">
            <v>3.5)</v>
          </cell>
          <cell r="B720" t="str">
            <v>โครงการพัฒนาและส่งเสริมสมรรถนะการจัดการเรียนรู้ที่ส่งเสริมทักษะการคิดวิเคราะห์ วิชาคณิตศาสตร์ 13,600 บาท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A721" t="str">
            <v>3.6)</v>
          </cell>
          <cell r="B721" t="str">
            <v>โครงการพัฒนาหลักสูตร กระบวนการเรียนการสอน การวัดและประเมินผลระดับปฐมวัย 31,320 บาท</v>
          </cell>
          <cell r="E721">
            <v>31320</v>
          </cell>
          <cell r="F721">
            <v>31320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24320</v>
          </cell>
          <cell r="L721">
            <v>0</v>
          </cell>
        </row>
        <row r="722">
          <cell r="A722" t="str">
            <v>3.7)</v>
          </cell>
          <cell r="B722" t="str">
            <v>โครงการบ้านนักวิทยาศาสตร์น้อย ประเทศไทย ระดับประถมศึกษา 21,250 บาท</v>
          </cell>
          <cell r="E722">
            <v>21250</v>
          </cell>
          <cell r="F722">
            <v>21250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21250</v>
          </cell>
          <cell r="L722">
            <v>0</v>
          </cell>
        </row>
        <row r="723">
          <cell r="A723" t="str">
            <v>3.8)</v>
          </cell>
          <cell r="B723" t="str">
            <v>โครงการบ้านนักวิทยาศาสตร์น้อย ประเทศไทย ระดับปฐมวัย 21,250 บาท</v>
          </cell>
          <cell r="E723">
            <v>21250</v>
          </cell>
          <cell r="F723">
            <v>21250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21250</v>
          </cell>
          <cell r="L723">
            <v>0</v>
          </cell>
        </row>
        <row r="724">
          <cell r="A724" t="str">
            <v>3.9)</v>
          </cell>
          <cell r="B724" t="str">
    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A725" t="str">
            <v>3.10)</v>
          </cell>
          <cell r="B725" t="str">
    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    </cell>
          <cell r="E725">
            <v>12000</v>
          </cell>
          <cell r="F725">
            <v>12000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12000</v>
          </cell>
          <cell r="L725">
            <v>0</v>
          </cell>
        </row>
        <row r="726">
          <cell r="A726" t="str">
            <v>3.11)</v>
          </cell>
          <cell r="B726" t="str">
    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A727" t="str">
            <v>3.12)</v>
          </cell>
          <cell r="B727" t="str">
            <v>โครงการพัฒนานวัตกรรมสื่อการจัดการเรียนรู้เทคโนโลยีที่ทันสมัย 5,100 บาท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A728" t="str">
            <v>3.13)</v>
          </cell>
          <cell r="B728" t="str">
            <v>โครงการพัฒนาการจัดการเรียนรู้ในการเสริมสร้างทักษะชีวิตให้แก่นักเรียน 40,000 บาท</v>
          </cell>
          <cell r="E728">
            <v>40000</v>
          </cell>
          <cell r="F728">
            <v>40000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40000</v>
          </cell>
          <cell r="L728">
            <v>0</v>
          </cell>
        </row>
        <row r="729">
          <cell r="A729" t="str">
            <v>3.14)</v>
          </cell>
          <cell r="B729" t="str">
            <v>โครงการโรงเรียนคุณธรรม สพฐ. 34,000 บาท</v>
          </cell>
          <cell r="E729">
            <v>14200</v>
          </cell>
          <cell r="F729">
            <v>14200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11900</v>
          </cell>
          <cell r="L729">
            <v>0</v>
          </cell>
        </row>
        <row r="730">
          <cell r="A730" t="str">
            <v>3.15)</v>
          </cell>
          <cell r="B730" t="str">
            <v>โครงการส่งเสริมทักษะอาชีพให้แก่นักเรียน 25,400 บาท เพิ่มในกิจกรรมประถมแล้วครบ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A731" t="str">
            <v>3.16)</v>
          </cell>
          <cell r="B731" t="str">
    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A732" t="str">
            <v>4)</v>
          </cell>
          <cell r="B732" t="str">
            <v>โครงการเพิ่มประสิทธิภาพการบริหารจัดการศึกษา 800,000 บาท อนุมัติครั้งที่ 1 (400,000 บาท)</v>
          </cell>
          <cell r="C732" t="str">
            <v xml:space="preserve">ศธ04002/ว5273 ลว.27 ต.ค.67 ครั้งที่ 1 โอนครั้งที่ 19 </v>
          </cell>
        </row>
        <row r="734">
          <cell r="A734" t="str">
            <v>4.1)</v>
          </cell>
          <cell r="B734" t="str">
            <v>โครงการพัฒนาประสิทธิภาพการบริหารจัดการงานอำนวยการ 150,045 บาท</v>
          </cell>
          <cell r="E734">
            <v>44040</v>
          </cell>
          <cell r="F734">
            <v>44040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44040</v>
          </cell>
          <cell r="L734">
            <v>0</v>
          </cell>
        </row>
        <row r="735">
          <cell r="A735" t="str">
            <v>4.2)</v>
          </cell>
          <cell r="B735" t="str">
            <v>โครงการเพิ่มประสิทธิภาพการบริหารจัดการงานนโยบายและแผนและการบริหารงบประมาณ ประจำปีงบประมาณ พ.ศ. 2568  195,000 บาท</v>
          </cell>
          <cell r="E735">
            <v>49405</v>
          </cell>
          <cell r="F735">
            <v>49405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48410</v>
          </cell>
          <cell r="L735">
            <v>0</v>
          </cell>
        </row>
        <row r="736">
          <cell r="A736" t="str">
            <v>4.2.1)</v>
          </cell>
          <cell r="B736" t="str">
            <v>งบกลางปรับปรุงซ่อมแซมอาคารสำนักงาน 160860  38860</v>
          </cell>
          <cell r="F736">
            <v>0</v>
          </cell>
          <cell r="G736">
            <v>0</v>
          </cell>
          <cell r="H736">
            <v>0</v>
          </cell>
          <cell r="K736">
            <v>0</v>
          </cell>
          <cell r="L736">
            <v>0</v>
          </cell>
        </row>
        <row r="737">
          <cell r="A737" t="str">
            <v>4.3)</v>
          </cell>
          <cell r="B737" t="str">
            <v>โครงการขับเคลื่อนคุณภาพการจัดการเรียนการสอนทางไกลผ่านดาวเทียม (DLTV  ) 13,800 บาท</v>
          </cell>
          <cell r="E737">
            <v>13800</v>
          </cell>
          <cell r="F737">
            <v>13800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5100</v>
          </cell>
          <cell r="L737">
            <v>0</v>
          </cell>
        </row>
        <row r="738">
          <cell r="A738" t="str">
            <v>4.4)</v>
          </cell>
          <cell r="B738" t="str">
            <v>โครงการพัฒนาระบบดิจิทัล เพื่อการศึกษา 85,300 บาท</v>
          </cell>
          <cell r="E738">
            <v>20000</v>
          </cell>
          <cell r="F738">
            <v>20000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17200</v>
          </cell>
          <cell r="L738">
            <v>0</v>
          </cell>
        </row>
        <row r="739">
          <cell r="A739" t="str">
            <v>4.5)</v>
          </cell>
          <cell r="B739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80,000 บาท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 t="str">
            <v>4.6)</v>
          </cell>
          <cell r="B740" t="str">
            <v>โครงการเสริมสร้างสมรรถนะครูผู้ช่วยสู่การเป็นครูมืออาชีพ 67,000 บาท</v>
          </cell>
          <cell r="E740">
            <v>67000</v>
          </cell>
          <cell r="F740">
            <v>67000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67000</v>
          </cell>
          <cell r="L740">
            <v>0</v>
          </cell>
        </row>
        <row r="741">
          <cell r="A741" t="str">
            <v>4.7)</v>
          </cell>
          <cell r="B741" t="str">
            <v>โครงการยกย่องเชิดชูเกียรติข้าราชการครูและบุคลากรทางการศึกษา 59,700 บาท</v>
          </cell>
          <cell r="E741">
            <v>1550</v>
          </cell>
          <cell r="F741">
            <v>1550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1550</v>
          </cell>
          <cell r="L741">
            <v>0</v>
          </cell>
        </row>
        <row r="742">
          <cell r="A742" t="str">
            <v>4.8)</v>
          </cell>
          <cell r="B742" t="str">
            <v>โครงการงานศิลปหัตถกรรมนักเรียน ระดับเขตพื้นที่การศึกษา ปีการศึกษา 148,500 บาท</v>
          </cell>
          <cell r="E742">
            <v>112800</v>
          </cell>
          <cell r="F742">
            <v>112800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94800</v>
          </cell>
          <cell r="L742">
            <v>18000</v>
          </cell>
        </row>
        <row r="743">
          <cell r="A743" t="str">
            <v>4.9)</v>
          </cell>
          <cell r="B743" t="str">
            <v>โครงการพัฒนาศักยภาพบุคลากรทางการศึกษาสังกัดสพป.ปทุมธานี เขต 2 58,570 บาท</v>
          </cell>
          <cell r="E743">
            <v>47570</v>
          </cell>
          <cell r="F743">
            <v>47570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47372.6</v>
          </cell>
          <cell r="L743">
            <v>0</v>
          </cell>
        </row>
        <row r="744">
          <cell r="A744" t="str">
            <v>4.10)</v>
          </cell>
          <cell r="B744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</v>
          </cell>
          <cell r="E744">
            <v>20000</v>
          </cell>
          <cell r="F744">
            <v>20000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20000</v>
          </cell>
          <cell r="L744">
            <v>0</v>
          </cell>
        </row>
        <row r="745">
          <cell r="A745" t="str">
            <v>4.11)</v>
          </cell>
          <cell r="B745" t="str">
            <v xml:space="preserve">โครงการเพิ่มประสิทธิภาพการประกันคุณภาพภายในของสถานศึกษาให้เข้มแข็ง 38,250 บาท </v>
          </cell>
          <cell r="E745">
            <v>18000</v>
          </cell>
          <cell r="F745">
            <v>18000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18000</v>
          </cell>
          <cell r="L745">
            <v>0</v>
          </cell>
        </row>
        <row r="746">
          <cell r="A746" t="str">
            <v>4.12)</v>
          </cell>
          <cell r="B746" t="str">
            <v>โครงการเสริมสร้างประสิทธิภาพและสมรรถนะการบริหารงานบุคคล 50,000 บาท</v>
          </cell>
          <cell r="E746">
            <v>32215</v>
          </cell>
          <cell r="F746">
            <v>32215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24745</v>
          </cell>
          <cell r="L746">
            <v>0</v>
          </cell>
        </row>
        <row r="787">
          <cell r="A787" t="str">
            <v>2.1.4</v>
          </cell>
        </row>
        <row r="788">
          <cell r="A788" t="str">
            <v>1)</v>
          </cell>
        </row>
        <row r="790">
          <cell r="A790" t="str">
            <v>2)</v>
          </cell>
        </row>
        <row r="792">
          <cell r="A792" t="str">
            <v>3)</v>
          </cell>
        </row>
        <row r="794">
          <cell r="A794" t="str">
            <v>4)</v>
          </cell>
        </row>
        <row r="796">
          <cell r="A796">
            <v>1.5</v>
          </cell>
          <cell r="B796" t="str">
            <v>กิจกรรมการจัดการศึกษาประถมศึกษาสำหรับโรงเรียนปกติ</v>
          </cell>
          <cell r="C796" t="str">
            <v>20004 68 05164 00000</v>
          </cell>
        </row>
        <row r="797">
          <cell r="B797" t="str">
            <v>งบดำเนินงาน  68112xx</v>
          </cell>
        </row>
        <row r="801">
          <cell r="E801">
            <v>765320.2</v>
          </cell>
          <cell r="G801">
            <v>0</v>
          </cell>
          <cell r="H801">
            <v>0</v>
          </cell>
          <cell r="K801">
            <v>626943.42000000004</v>
          </cell>
          <cell r="L801">
            <v>0</v>
          </cell>
        </row>
        <row r="803">
          <cell r="E803">
            <v>600000</v>
          </cell>
          <cell r="G803">
            <v>0</v>
          </cell>
          <cell r="H803">
            <v>0</v>
          </cell>
          <cell r="K803">
            <v>469108.93</v>
          </cell>
          <cell r="L803">
            <v>0</v>
          </cell>
        </row>
        <row r="806">
          <cell r="E806">
            <v>134905.57</v>
          </cell>
          <cell r="G806">
            <v>0</v>
          </cell>
          <cell r="H806">
            <v>0</v>
          </cell>
          <cell r="K806">
            <v>89196.75</v>
          </cell>
          <cell r="L806">
            <v>0</v>
          </cell>
        </row>
        <row r="808">
          <cell r="E808">
            <v>50000</v>
          </cell>
          <cell r="G808">
            <v>0</v>
          </cell>
          <cell r="H808">
            <v>0</v>
          </cell>
          <cell r="K808">
            <v>49122.7</v>
          </cell>
          <cell r="L808">
            <v>0</v>
          </cell>
        </row>
        <row r="809">
          <cell r="E809">
            <v>170000</v>
          </cell>
          <cell r="G809">
            <v>0</v>
          </cell>
          <cell r="H809">
            <v>0</v>
          </cell>
          <cell r="K809">
            <v>157108.4</v>
          </cell>
          <cell r="L809">
            <v>0</v>
          </cell>
        </row>
        <row r="811">
          <cell r="E811">
            <v>116037.4</v>
          </cell>
          <cell r="G811">
            <v>0</v>
          </cell>
          <cell r="H811">
            <v>0</v>
          </cell>
          <cell r="K811">
            <v>110920</v>
          </cell>
          <cell r="L811">
            <v>0</v>
          </cell>
        </row>
        <row r="813">
          <cell r="E813">
            <v>169811.83</v>
          </cell>
          <cell r="G813">
            <v>0</v>
          </cell>
          <cell r="H813">
            <v>0</v>
          </cell>
          <cell r="K813">
            <v>139608.35</v>
          </cell>
          <cell r="L813">
            <v>600</v>
          </cell>
        </row>
        <row r="815">
          <cell r="B815" t="str">
            <v>ค่าใช้จ่ายในการประชุมเชิงปฏิบัติการส่งเสริมให้ร.ร.เข้าร่วม "โรงเรียนอุ่นใจปลอดภัยไซเบอร์"</v>
          </cell>
          <cell r="C815" t="str">
            <v>ศธ04002/ว465 ลว.5 กพ 68 ครั้งที่ 2 โอนครั้งที่242 1,000,000 บาท</v>
          </cell>
          <cell r="E815">
            <v>12750</v>
          </cell>
          <cell r="G815">
            <v>0</v>
          </cell>
          <cell r="H815">
            <v>0</v>
          </cell>
          <cell r="K815">
            <v>12750</v>
          </cell>
          <cell r="L815">
            <v>0</v>
          </cell>
        </row>
        <row r="817">
          <cell r="E817">
            <v>20060</v>
          </cell>
          <cell r="G817">
            <v>0</v>
          </cell>
          <cell r="H817">
            <v>0</v>
          </cell>
          <cell r="K817">
            <v>20060</v>
          </cell>
          <cell r="L817">
            <v>0</v>
          </cell>
        </row>
        <row r="818">
          <cell r="E818">
            <v>25840</v>
          </cell>
          <cell r="G818">
            <v>0</v>
          </cell>
          <cell r="H818">
            <v>0</v>
          </cell>
          <cell r="K818">
            <v>25840</v>
          </cell>
          <cell r="L818">
            <v>0</v>
          </cell>
        </row>
        <row r="819">
          <cell r="E819">
            <v>58100</v>
          </cell>
          <cell r="G819">
            <v>0</v>
          </cell>
          <cell r="H819">
            <v>0</v>
          </cell>
          <cell r="K819">
            <v>58100</v>
          </cell>
          <cell r="L819">
            <v>0</v>
          </cell>
        </row>
        <row r="822">
          <cell r="E822">
            <v>46440</v>
          </cell>
          <cell r="G822">
            <v>0</v>
          </cell>
          <cell r="H822">
            <v>0</v>
          </cell>
          <cell r="K822">
            <v>34340</v>
          </cell>
          <cell r="L822">
            <v>0</v>
          </cell>
        </row>
        <row r="823">
          <cell r="E823">
            <v>13600</v>
          </cell>
          <cell r="G823">
            <v>0</v>
          </cell>
          <cell r="H823">
            <v>0</v>
          </cell>
          <cell r="K823">
            <v>13600</v>
          </cell>
          <cell r="L823">
            <v>0</v>
          </cell>
        </row>
        <row r="824">
          <cell r="E824">
            <v>10200</v>
          </cell>
          <cell r="G824">
            <v>0</v>
          </cell>
          <cell r="H824">
            <v>0</v>
          </cell>
          <cell r="K824">
            <v>10200</v>
          </cell>
          <cell r="L824">
            <v>0</v>
          </cell>
        </row>
        <row r="825">
          <cell r="E825">
            <v>18000</v>
          </cell>
          <cell r="G825">
            <v>0</v>
          </cell>
          <cell r="H825">
            <v>0</v>
          </cell>
          <cell r="K825">
            <v>15200</v>
          </cell>
          <cell r="L825">
            <v>0</v>
          </cell>
        </row>
        <row r="826">
          <cell r="E826">
            <v>22350</v>
          </cell>
          <cell r="G826">
            <v>0</v>
          </cell>
          <cell r="H826">
            <v>0</v>
          </cell>
          <cell r="K826">
            <v>5100</v>
          </cell>
          <cell r="L826">
            <v>0</v>
          </cell>
        </row>
        <row r="827">
          <cell r="E827">
            <v>5100</v>
          </cell>
          <cell r="G827">
            <v>0</v>
          </cell>
          <cell r="H827">
            <v>0</v>
          </cell>
          <cell r="K827">
            <v>5100</v>
          </cell>
          <cell r="L827">
            <v>0</v>
          </cell>
        </row>
        <row r="828">
          <cell r="E828">
            <v>19800</v>
          </cell>
          <cell r="G828">
            <v>0</v>
          </cell>
          <cell r="H828">
            <v>0</v>
          </cell>
          <cell r="K828">
            <v>19800</v>
          </cell>
          <cell r="L828">
            <v>0</v>
          </cell>
        </row>
        <row r="829">
          <cell r="E829">
            <v>25400</v>
          </cell>
          <cell r="G829">
            <v>0</v>
          </cell>
          <cell r="H829">
            <v>0</v>
          </cell>
          <cell r="K829">
            <v>11900</v>
          </cell>
          <cell r="L829">
            <v>0</v>
          </cell>
        </row>
        <row r="830">
          <cell r="E830">
            <v>16500</v>
          </cell>
          <cell r="G830">
            <v>0</v>
          </cell>
          <cell r="H830">
            <v>0</v>
          </cell>
          <cell r="K830">
            <v>16500</v>
          </cell>
          <cell r="L830">
            <v>0</v>
          </cell>
        </row>
        <row r="833">
          <cell r="E833">
            <v>106005</v>
          </cell>
          <cell r="G833">
            <v>0</v>
          </cell>
          <cell r="H833">
            <v>0</v>
          </cell>
          <cell r="K833">
            <v>64107.45</v>
          </cell>
          <cell r="L833">
            <v>0</v>
          </cell>
        </row>
        <row r="835">
          <cell r="E835">
            <v>145595</v>
          </cell>
          <cell r="G835">
            <v>0</v>
          </cell>
          <cell r="H835">
            <v>0</v>
          </cell>
          <cell r="K835">
            <v>12270</v>
          </cell>
          <cell r="L835">
            <v>0</v>
          </cell>
        </row>
        <row r="838">
          <cell r="E838">
            <v>65300</v>
          </cell>
          <cell r="G838">
            <v>0</v>
          </cell>
          <cell r="H838">
            <v>0</v>
          </cell>
          <cell r="K838">
            <v>26670</v>
          </cell>
          <cell r="L838">
            <v>0</v>
          </cell>
        </row>
        <row r="839">
          <cell r="E839">
            <v>80000</v>
          </cell>
          <cell r="G839">
            <v>0</v>
          </cell>
          <cell r="H839">
            <v>0</v>
          </cell>
          <cell r="K839">
            <v>73880</v>
          </cell>
          <cell r="L839">
            <v>0</v>
          </cell>
        </row>
        <row r="841">
          <cell r="E841">
            <v>58150</v>
          </cell>
          <cell r="G841">
            <v>0</v>
          </cell>
          <cell r="H841">
            <v>0</v>
          </cell>
          <cell r="K841">
            <v>23220</v>
          </cell>
          <cell r="L841">
            <v>0</v>
          </cell>
        </row>
        <row r="842">
          <cell r="E842">
            <v>35700</v>
          </cell>
          <cell r="G842">
            <v>0</v>
          </cell>
          <cell r="H842">
            <v>0</v>
          </cell>
          <cell r="K842">
            <v>700</v>
          </cell>
          <cell r="L842">
            <v>35000</v>
          </cell>
        </row>
        <row r="843">
          <cell r="E843">
            <v>11000</v>
          </cell>
          <cell r="G843">
            <v>0</v>
          </cell>
          <cell r="H843">
            <v>0</v>
          </cell>
          <cell r="K843">
            <v>11000</v>
          </cell>
          <cell r="L843">
            <v>0</v>
          </cell>
        </row>
        <row r="844">
          <cell r="E844">
            <v>77000</v>
          </cell>
          <cell r="G844">
            <v>0</v>
          </cell>
          <cell r="H844">
            <v>0</v>
          </cell>
          <cell r="K844">
            <v>63501</v>
          </cell>
          <cell r="L844">
            <v>0</v>
          </cell>
        </row>
        <row r="846">
          <cell r="E846">
            <v>20250</v>
          </cell>
          <cell r="G846">
            <v>0</v>
          </cell>
          <cell r="H846">
            <v>0</v>
          </cell>
          <cell r="K846">
            <v>20250</v>
          </cell>
          <cell r="L846">
            <v>0</v>
          </cell>
        </row>
        <row r="847">
          <cell r="E847">
            <v>17785</v>
          </cell>
          <cell r="G847">
            <v>0</v>
          </cell>
          <cell r="H847">
            <v>0</v>
          </cell>
          <cell r="K847">
            <v>0</v>
          </cell>
          <cell r="L847">
            <v>0</v>
          </cell>
        </row>
        <row r="849">
          <cell r="A849" t="str">
            <v>1)</v>
          </cell>
          <cell r="B849" t="str">
            <v xml:space="preserve">ค่าตอบแทนวิทยากรสอนอิสลามศึกษารายชั่วโมง </v>
          </cell>
          <cell r="F849">
            <v>624000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427200</v>
          </cell>
        </row>
        <row r="850">
          <cell r="A850" t="str">
            <v>1.1)</v>
          </cell>
          <cell r="B850" t="str">
            <v>ค่าตอบแทนวิทยากรสอนอิสลามศึกษารายชั่วโมง ภาค 2/67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850" t="str">
            <v>ศธ 04002/ว5854  ลว 29 พย67 โอนครั้งที่ 97</v>
          </cell>
        </row>
        <row r="852">
          <cell r="A852" t="str">
            <v>1.2)</v>
          </cell>
          <cell r="B852" t="str">
            <v>ค่าขนย้ายสิ่งของส่วนตัวในการเดินทางไปราชการประจำของข้าราชการ</v>
          </cell>
          <cell r="C852" t="str">
            <v>ศธ 04002/ว6234  ลว 25 ธค 67 โอนครั้งที่ 161</v>
          </cell>
          <cell r="F852">
            <v>55352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55352</v>
          </cell>
          <cell r="L852">
            <v>0</v>
          </cell>
        </row>
        <row r="853">
          <cell r="A853" t="str">
            <v>1.2.1)</v>
          </cell>
          <cell r="B853" t="str">
            <v>ค่าขนย้ายสิ่งของส่วนตัวในการเดินทางไปราชการประจำของข้าราชการ ผอ.จันทร์เพ็ญ 16,428 บาท</v>
          </cell>
          <cell r="C853" t="str">
            <v>ศธ 04002/ว6234  ลว 25 ธค 67 โอนครั้งที่ 161</v>
          </cell>
        </row>
        <row r="854">
          <cell r="A854" t="str">
            <v>1.2.2)</v>
          </cell>
          <cell r="B854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854" t="str">
            <v>ศธ 04002/ว366  ลว 29 ม.ค. 68 โอนครั้งที่ 230</v>
          </cell>
        </row>
        <row r="855">
          <cell r="A855" t="str">
            <v>1.3)</v>
          </cell>
          <cell r="B855" t="str">
    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    </cell>
          <cell r="C855" t="str">
            <v>ศธ 04002/ว805  ลว 27 กพ 68 โอนครั้งที่ 295</v>
          </cell>
          <cell r="F855">
            <v>3600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3600</v>
          </cell>
          <cell r="L855">
            <v>0</v>
          </cell>
        </row>
        <row r="856">
          <cell r="A856" t="str">
            <v>1.3.1)</v>
          </cell>
          <cell r="B856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856" t="str">
            <v>ศธ 04002/ว1307  ลว 28 มีค 68 โอนครั้งที่ 377</v>
          </cell>
          <cell r="F856">
            <v>2000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2000</v>
          </cell>
          <cell r="L856">
            <v>0</v>
          </cell>
        </row>
        <row r="857">
          <cell r="A857" t="str">
            <v>2)</v>
          </cell>
          <cell r="B857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857" t="str">
            <v>ศธ 04002/ว40514 ลว 16 ก.ค 68 โอนครั้งที่ 697</v>
          </cell>
          <cell r="F857">
            <v>120000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37103</v>
          </cell>
          <cell r="L857">
            <v>0</v>
          </cell>
        </row>
        <row r="858">
          <cell r="A858" t="str">
            <v>3)</v>
          </cell>
          <cell r="B858" t="str">
            <v xml:space="preserve">ค่าตอบแทนคณะกรรมการตรวจการจ้างและผู้ควบคุมงาน </v>
          </cell>
          <cell r="C858" t="str">
            <v>ศธ 04002/ว ลว 25  ก.ค 68 โอนครั้งที่ 746</v>
          </cell>
          <cell r="F858">
            <v>56750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60">
          <cell r="B860" t="str">
            <v>งบลงทุน  ค่าครุภัณฑ์  6811310</v>
          </cell>
        </row>
        <row r="884">
          <cell r="A884" t="str">
            <v>2.1.5.2</v>
          </cell>
        </row>
        <row r="885">
          <cell r="A885" t="str">
            <v>2.1.5.2.1</v>
          </cell>
          <cell r="B885" t="str">
            <v>โทรทัศน์แอลอีดี(LEDTV)แบบSmartTVระดับความละเอียดจอภาพ3840x2160พิกเซล ขนาด 55 นิ้ว เครื่องละ 23,3000 บาท</v>
          </cell>
          <cell r="C885" t="str">
            <v>ศธ04002/ว1802 ลว.8 พค 67 โอนครั้งที่ 7</v>
          </cell>
        </row>
        <row r="886">
          <cell r="A886" t="str">
            <v>1)</v>
          </cell>
          <cell r="B886" t="str">
            <v>โรงเรียนวัดทศทิศ</v>
          </cell>
          <cell r="C886" t="str">
            <v>20004350002003112042</v>
          </cell>
        </row>
        <row r="887">
          <cell r="B887" t="str">
            <v>ผูกพัน ครบ 26 มิย 67</v>
          </cell>
          <cell r="C887">
            <v>4100395240</v>
          </cell>
        </row>
        <row r="889">
          <cell r="A889" t="str">
            <v>2)</v>
          </cell>
          <cell r="B889" t="str">
            <v>โรงเรียนวัดนิเทศน์</v>
          </cell>
          <cell r="C889" t="str">
            <v>20004350002003112043</v>
          </cell>
        </row>
        <row r="890">
          <cell r="B890" t="str">
            <v>ผูกพัน ครบ 27 พค 67</v>
          </cell>
          <cell r="C890">
            <v>4100397975</v>
          </cell>
        </row>
        <row r="891">
          <cell r="A891" t="str">
            <v>3)</v>
          </cell>
          <cell r="B891" t="str">
            <v>โรงเรียนวัดสอนดีศรีเจริญ</v>
          </cell>
          <cell r="C891" t="str">
            <v>20004350002003112047</v>
          </cell>
        </row>
        <row r="892">
          <cell r="B892" t="str">
            <v>ผูกพัน ครบ 27 พค 67</v>
          </cell>
          <cell r="C892">
            <v>4100396028</v>
          </cell>
        </row>
        <row r="910">
          <cell r="B910" t="str">
            <v>ครุภัณฑ์งานบ้านงานครัว 120612</v>
          </cell>
        </row>
        <row r="911">
          <cell r="A911" t="str">
            <v>1.5.2.1</v>
          </cell>
          <cell r="B911" t="str">
            <v>เครื่องตัดหญ้า แบบข้ออ่อน  เครื่องละ 105,0000 บาท</v>
          </cell>
          <cell r="C911" t="str">
            <v>ศธ04002/ว5376 ลว. 1 พย 67 โอนครั้งที่ 39</v>
          </cell>
        </row>
        <row r="912">
          <cell r="A912" t="str">
            <v>1)</v>
          </cell>
          <cell r="B912" t="str">
            <v>โรงเรียนวัดสมุหราษฎร์บํารุง</v>
          </cell>
          <cell r="C912" t="str">
            <v>20004370010003111465</v>
          </cell>
          <cell r="F912">
            <v>10600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10600</v>
          </cell>
        </row>
        <row r="916">
          <cell r="A916" t="str">
            <v>1.5.2.2</v>
          </cell>
          <cell r="B916" t="str">
            <v xml:space="preserve">เครื่องตัดแต่งพุ่มไม้ ขนาด 29.5 นิ้ว </v>
          </cell>
          <cell r="C916" t="str">
            <v>ศธ04002/ว5376 ลว. 1 พย 67 โอนครั้งที่ 39</v>
          </cell>
        </row>
        <row r="917">
          <cell r="A917" t="str">
            <v>1)</v>
          </cell>
          <cell r="B917" t="str">
            <v>โรงเรียนวัดพวงแก้ว</v>
          </cell>
          <cell r="C917" t="str">
            <v>20004370010003111466</v>
          </cell>
          <cell r="F917">
            <v>17400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17400</v>
          </cell>
        </row>
        <row r="952">
          <cell r="B952" t="str">
            <v>ครุภัณฑ์โฆษณาและเผยแพร่ 120604</v>
          </cell>
        </row>
        <row r="969">
          <cell r="B969" t="str">
            <v xml:space="preserve">ครุภัณฑ์การศึกษา 120611 </v>
          </cell>
        </row>
        <row r="970">
          <cell r="B970" t="str">
            <v>ครุภัณฑ์งานอาชีพระดับประถมศึกษา แบบ 2 จำนวน 1 ชุด</v>
          </cell>
          <cell r="C970" t="str">
            <v>ศธ04002/ว1802 ลว.8 พค 67 โอนครั้งที่ 7</v>
          </cell>
        </row>
        <row r="971">
          <cell r="A971" t="str">
            <v>1)</v>
          </cell>
          <cell r="B971" t="str">
            <v>โรงเรียนกลางคลองสิบ</v>
          </cell>
          <cell r="C971" t="str">
            <v>20004350002003112040</v>
          </cell>
        </row>
        <row r="972">
          <cell r="B972" t="str">
            <v>ผูกพัน ครบ 16 มิย 67</v>
          </cell>
          <cell r="C972">
            <v>4100394375</v>
          </cell>
        </row>
        <row r="980">
          <cell r="B980" t="str">
            <v>โต๊ะเก้าอี้นักเรียน ระดับประถมศึกษา ชุดละ 1500 บาท</v>
          </cell>
          <cell r="C980" t="str">
            <v>ศธ04002/ว1802 ลว.8 พค 67 โอนครั้งที่ 7</v>
          </cell>
        </row>
        <row r="981">
          <cell r="A981" t="str">
            <v>1)</v>
          </cell>
          <cell r="B981" t="str">
            <v>โรงเรียนคลองสิบสามผิวศรีราษฏร์บำรุง</v>
          </cell>
          <cell r="C981" t="str">
            <v>20004350002003112045</v>
          </cell>
        </row>
        <row r="982">
          <cell r="B982" t="str">
            <v>ผูกพัน ครบ 19 มิย 67</v>
          </cell>
          <cell r="C982">
            <v>4100395365</v>
          </cell>
        </row>
        <row r="984">
          <cell r="A984" t="str">
            <v>2)</v>
          </cell>
          <cell r="B984" t="str">
            <v>โรงเรียนวัดพวงแก้ว</v>
          </cell>
          <cell r="C984" t="str">
            <v>20004350002003112046</v>
          </cell>
        </row>
        <row r="985">
          <cell r="B985" t="str">
            <v>ผูกพัน ครบ 26 มิย 67</v>
          </cell>
          <cell r="C985">
            <v>4100395151</v>
          </cell>
        </row>
        <row r="987">
          <cell r="A987" t="str">
            <v>3)</v>
          </cell>
          <cell r="B987" t="str">
            <v>โรงเรียนหิรัญพงษ์อนุสรณ์</v>
          </cell>
          <cell r="C987" t="str">
            <v>20004350002003112048</v>
          </cell>
        </row>
        <row r="988">
          <cell r="B988" t="str">
            <v>ผูกพัน ครบ 7 มิย 67</v>
          </cell>
          <cell r="C988">
            <v>4100392574</v>
          </cell>
        </row>
        <row r="989">
          <cell r="A989" t="str">
            <v>1.5.1</v>
          </cell>
          <cell r="B989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989" t="str">
            <v xml:space="preserve">20004 68 05164 00144 </v>
          </cell>
        </row>
        <row r="990">
          <cell r="B990" t="str">
            <v xml:space="preserve"> งบดำเนินงาน 68112xx </v>
          </cell>
          <cell r="C990" t="str">
            <v>20004 3720 1000 2000000</v>
          </cell>
        </row>
        <row r="991">
          <cell r="A991" t="str">
            <v>1.5.1.1.1</v>
          </cell>
          <cell r="B991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991" t="str">
            <v>ศธ 04002/ว153 ลว 14 ม.ค. 68 โอนครั้งที่ 190</v>
          </cell>
          <cell r="F991">
            <v>18000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18000</v>
          </cell>
        </row>
        <row r="994">
          <cell r="A994" t="str">
            <v>1.5.2</v>
          </cell>
          <cell r="B994" t="str">
            <v xml:space="preserve">กิจกรรมรองเทคโนโลยีดิจิทัลเพื่อการศึกษาขั้นพื้นฐาน </v>
          </cell>
          <cell r="C994" t="str">
            <v>20004 68 05164 00063</v>
          </cell>
        </row>
        <row r="995">
          <cell r="B995" t="str">
            <v xml:space="preserve"> งบดำเนินงาน 68112xx</v>
          </cell>
          <cell r="C995" t="str">
            <v>20004 3720 1000 2000000</v>
          </cell>
        </row>
        <row r="996">
          <cell r="A996" t="str">
            <v>1.5.2.1</v>
          </cell>
          <cell r="B996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996" t="str">
            <v>ศธ 04002/ว1623 ลว 21 เม.ย. 67 ครั้งที่ 426</v>
          </cell>
          <cell r="F996">
            <v>800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800</v>
          </cell>
          <cell r="L996">
            <v>0</v>
          </cell>
        </row>
        <row r="997">
          <cell r="A997" t="str">
            <v>1.5.2.2</v>
          </cell>
          <cell r="B997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997" t="str">
            <v>ศธ 04002/ว42932 ลว 20 ส.ค. 67 ครั้งที่ 858</v>
          </cell>
          <cell r="F997">
            <v>700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A998" t="str">
            <v>แยกจาก37201</v>
          </cell>
          <cell r="B998" t="str">
            <v xml:space="preserve"> งบดำเนินงาน 68112xx</v>
          </cell>
          <cell r="C998" t="str">
            <v>20004 3710 1000 2000000</v>
          </cell>
        </row>
        <row r="999">
          <cell r="A999" t="str">
            <v>1.5.2.2</v>
          </cell>
          <cell r="B999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999" t="str">
            <v>ศธ 04002/ว1624 ลว 21 เม.ย.68 ครั้งที่ 427</v>
          </cell>
          <cell r="F999">
            <v>10000</v>
          </cell>
          <cell r="G999">
            <v>0</v>
          </cell>
          <cell r="H999">
            <v>0</v>
          </cell>
          <cell r="K999">
            <v>10000</v>
          </cell>
          <cell r="L999">
            <v>0</v>
          </cell>
        </row>
        <row r="1000">
          <cell r="A1000" t="str">
            <v>1.5.2.3</v>
          </cell>
          <cell r="B1000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00" t="str">
            <v>ศธ 04002/ว41037 ลว 23 ก.ค.68 ครั้งที่ 734</v>
          </cell>
          <cell r="F1000">
            <v>700</v>
          </cell>
          <cell r="G1000">
            <v>0</v>
          </cell>
          <cell r="H1000">
            <v>0</v>
          </cell>
          <cell r="K1000">
            <v>700</v>
          </cell>
          <cell r="L1000">
            <v>0</v>
          </cell>
        </row>
        <row r="1003">
          <cell r="B1003" t="str">
            <v xml:space="preserve"> งบลงทุน ค่าครุภัณฑ์ 6711310</v>
          </cell>
          <cell r="C1003" t="str">
            <v>20004 35000200 2000000</v>
          </cell>
        </row>
        <row r="1004">
          <cell r="A1004" t="str">
            <v>2.1.2.1</v>
          </cell>
          <cell r="B1004" t="str">
            <v>ครุภัณฑ์คอมพิวเตอร์  120610</v>
          </cell>
        </row>
        <row r="1005">
          <cell r="B1005" t="str">
            <v xml:space="preserve">ระบบคอมพิวเตอร์พร้อมอุปกรณ์สำหรับการเรียนการสอน ระบบคอมพิวเตอร์พร้อมอุปกรณ์สำหรับการเรียนการสอน IC30Type2 </v>
          </cell>
          <cell r="C1005" t="str">
            <v>ศธ 04002/ว2002 ลว 23 พค 67 โอนครั้งที่ 46</v>
          </cell>
        </row>
        <row r="1006">
          <cell r="A1006" t="str">
            <v>1)</v>
          </cell>
          <cell r="B1006" t="str">
            <v xml:space="preserve">โรงเรียนชุมชนบึงบา </v>
          </cell>
          <cell r="C1006" t="str">
            <v>20004350002003110247</v>
          </cell>
        </row>
        <row r="1012">
          <cell r="A1012" t="str">
            <v>1.5.4</v>
          </cell>
          <cell r="B1012" t="str">
            <v>กิจกรรมการสนับสนุนการศึกษาขั้นพื้นฐาน</v>
          </cell>
          <cell r="C1012" t="str">
            <v>20004 68 0146 00000</v>
          </cell>
        </row>
        <row r="1035">
          <cell r="B1035" t="str">
            <v xml:space="preserve"> งบดำเนินงาน 68112xx </v>
          </cell>
          <cell r="C1035" t="str">
            <v>20004 37201000 2000000</v>
          </cell>
        </row>
        <row r="1036">
          <cell r="A1036" t="str">
            <v>2.1.2.1</v>
          </cell>
          <cell r="B1036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036" t="str">
            <v>ศธ 04002/ว5700 ลว 21 ธค 66 โอนครั้งที่ 103</v>
          </cell>
        </row>
        <row r="1037">
          <cell r="A1037" t="str">
            <v>2.1.2.2</v>
          </cell>
          <cell r="B1037" t="str">
            <v xml:space="preserve">เงินสมทบกองทุนเงินทดแทน ประจำปี พ.ศ. 2567 (มกราคม - ธันวาคม 2567)                             </v>
          </cell>
          <cell r="C1037" t="str">
            <v>ศธ 04002/ว35 ลว 4 มค 67 โอนครั้งที่ 117</v>
          </cell>
        </row>
        <row r="1038">
          <cell r="B1038" t="str">
            <v>ค่าเช่าใช้บริการสัญญาณอินเทอร์เน็ต 6 เดือน (เมย-มิย 66)   603600บาท</v>
          </cell>
          <cell r="C1038" t="str">
            <v>ศธ 04002/ว1923   ลว 20 พค 67 โอนครั้งที่ 30</v>
          </cell>
        </row>
        <row r="1039">
          <cell r="B1039" t="str">
            <v>ค่าเช่าใช้บริการสัญญาณอินเทอร์เน็ต 3 เดือน (กรกฎาคม 2567 – กันยายน 2567)   514,3500บาท</v>
          </cell>
          <cell r="C1039" t="str">
            <v>ศธ 04002/ว2864 ลว 2 กรกฎาคม 2567 โอนครั้งที่ 185</v>
          </cell>
        </row>
        <row r="1040">
          <cell r="A1040" t="str">
            <v>2.1.3.2</v>
          </cell>
          <cell r="B1040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040" t="str">
            <v>ศธ 04002/ว4582 ลว 20 กย 67 โอนครั้งที่ 433</v>
          </cell>
        </row>
        <row r="1067">
          <cell r="B1067" t="str">
            <v>กิจกรรมรองการพัฒนาประสิทธิภาพการบริหารจัดการการศึกษาขั้นพื้นฐาน</v>
          </cell>
        </row>
        <row r="1068">
          <cell r="B1068" t="str">
            <v xml:space="preserve"> งบดำเนินงาน 68112xx </v>
          </cell>
        </row>
        <row r="1069">
          <cell r="A1069" t="str">
            <v>2.1.3.1</v>
          </cell>
          <cell r="B1069" t="str">
    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    </cell>
          <cell r="C1069" t="str">
            <v>ศธ 04002/ว5407 ลว 27 พย 66 โอนครั้งที่ 66</v>
          </cell>
        </row>
        <row r="1072">
          <cell r="A1072" t="str">
            <v>2.1.4</v>
          </cell>
          <cell r="B1072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</row>
        <row r="1073">
          <cell r="B1073" t="str">
            <v xml:space="preserve"> งบดำเนินงาน 67112xx </v>
          </cell>
        </row>
        <row r="1074">
          <cell r="A1074" t="str">
            <v>2.1.4.1</v>
          </cell>
          <cell r="B1074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074" t="str">
            <v>ที่ ศธ 04002/ว    /9 กพ 67  ครั้งที่ 165</v>
          </cell>
        </row>
        <row r="1075">
          <cell r="A1075" t="str">
            <v>2.1.4.2</v>
          </cell>
          <cell r="B1075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075" t="str">
            <v>ศธ04002/ว2276 ลว. 7 มิย 67 โอนครั้งที่ 102</v>
          </cell>
        </row>
        <row r="1076">
          <cell r="A1076" t="str">
            <v>2.1.4.3</v>
          </cell>
          <cell r="B1076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076" t="str">
            <v>ศธ04002/ว3560 ลว. 15 สค 67 โอนครั้งที่ 323</v>
          </cell>
        </row>
        <row r="1077">
          <cell r="A1077" t="str">
            <v>1.5.3</v>
          </cell>
          <cell r="B1077" t="str">
            <v xml:space="preserve">กิจกรรมรองพัฒนาระบบการวัดและประเมินผลส่งเสริมเครือข่ายความร่วมในการประเมินคุณภาพการศึกษา </v>
          </cell>
          <cell r="C1077" t="str">
            <v>20004 68 05164 36263</v>
          </cell>
        </row>
        <row r="1078">
          <cell r="B1078" t="str">
            <v xml:space="preserve"> งบดำเนินงาน 68112xx</v>
          </cell>
          <cell r="C1078" t="str">
            <v>20004 3720 1000 2000000</v>
          </cell>
        </row>
        <row r="1079">
          <cell r="A1079">
            <v>1</v>
          </cell>
          <cell r="B1079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ระดับเขตพื้นที่การศึกษา</v>
          </cell>
          <cell r="C1079" t="str">
            <v>ศธ04002/ว5487ว.8 พย 67 โอนครั้งที่ 47</v>
          </cell>
          <cell r="F1079">
            <v>5000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1200</v>
          </cell>
          <cell r="L1079">
            <v>0</v>
          </cell>
        </row>
        <row r="1080">
          <cell r="A1080">
            <v>2</v>
          </cell>
          <cell r="B1080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080" t="str">
            <v>ศธ04002/ว5487ว.8 พย 67 โอนครั้งที่ 47</v>
          </cell>
          <cell r="F1080">
            <v>23000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18200</v>
          </cell>
          <cell r="L1080">
            <v>0</v>
          </cell>
        </row>
        <row r="1083">
          <cell r="A1083">
            <v>1.6</v>
          </cell>
          <cell r="B1083" t="str">
            <v xml:space="preserve">กิจกรรมการจัดการศึกษามัธยมศึกษาตอนต้นสำหรับโรงเรียนปกติ  </v>
          </cell>
          <cell r="C1083" t="str">
            <v>20004 68 0516500000</v>
          </cell>
        </row>
        <row r="1085">
          <cell r="B1085" t="str">
            <v>งบลงทุน ค่าครุภัณฑ์ 6811310</v>
          </cell>
        </row>
        <row r="1086">
          <cell r="B1086" t="str">
            <v>ครุภัณฑ์สำนักงาน 120601</v>
          </cell>
        </row>
        <row r="1087">
          <cell r="A1087" t="str">
            <v>1.6.2.1</v>
          </cell>
          <cell r="B1087" t="str">
            <v>เครื่องถ่ายเอกสารระบบดิจิทัล (ขาว-ดำ) ความเร็ว 50 แผ่นต่อนาที</v>
          </cell>
          <cell r="C1087" t="str">
            <v>ที่ ศธ04002/ว5376 ลว 1 พย 67 ครั้งที่ 39</v>
          </cell>
        </row>
        <row r="1089">
          <cell r="A1089" t="str">
            <v>1)</v>
          </cell>
          <cell r="B1089" t="str">
            <v>สพป.ปทุมธานี เขต 2</v>
          </cell>
          <cell r="C1089" t="str">
            <v>20004370010003112315</v>
          </cell>
          <cell r="F1089">
            <v>197500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197500</v>
          </cell>
          <cell r="L1089">
            <v>0</v>
          </cell>
        </row>
        <row r="1090">
          <cell r="B1090" t="str">
            <v>ครุภัณฑ์งานบ้านงานครัว 120612</v>
          </cell>
        </row>
        <row r="1091">
          <cell r="A1091" t="str">
            <v>1.6.2.2</v>
          </cell>
          <cell r="B1091" t="str">
            <v xml:space="preserve">เครื่องตัดหญ้า แบบข้ออ่อน </v>
          </cell>
          <cell r="C1091" t="str">
            <v>ที่ ศธ04002/ว5376 ลว 1 พย 67 ครั้งที่ 39</v>
          </cell>
        </row>
        <row r="1092">
          <cell r="A1092" t="str">
            <v>1)</v>
          </cell>
          <cell r="B1092" t="str">
            <v>สพป.ปทุมธานี เขต 2</v>
          </cell>
          <cell r="C1092" t="str">
            <v>20004370010003112316</v>
          </cell>
          <cell r="F1092">
            <v>10600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10600</v>
          </cell>
          <cell r="L1092">
            <v>0</v>
          </cell>
        </row>
        <row r="1093">
          <cell r="A1093" t="str">
            <v>1.6.1</v>
          </cell>
          <cell r="B1093" t="str">
            <v xml:space="preserve">กิจกรรมรองการวิจัยเพื่อพัฒนานวัตกรรมการจัดการศึกษา </v>
          </cell>
          <cell r="C1093" t="str">
            <v>20004 68 05165 52018</v>
          </cell>
          <cell r="F1093">
            <v>3800</v>
          </cell>
          <cell r="G1093">
            <v>0</v>
          </cell>
          <cell r="H1093">
            <v>0</v>
          </cell>
          <cell r="K1093">
            <v>0</v>
          </cell>
          <cell r="L1093">
            <v>3200</v>
          </cell>
        </row>
        <row r="1094">
          <cell r="A1094" t="str">
            <v>1.6.1</v>
          </cell>
          <cell r="B1094" t="str">
            <v xml:space="preserve"> งบดำเนินงาน 68112xx</v>
          </cell>
          <cell r="C1094" t="str">
            <v>20004 3720 1000 2000000</v>
          </cell>
          <cell r="I1094">
            <v>0</v>
          </cell>
          <cell r="J1094">
            <v>0</v>
          </cell>
        </row>
        <row r="1095">
          <cell r="A1095" t="str">
            <v>1.6.1.1</v>
          </cell>
          <cell r="B1095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095" t="str">
            <v>ที่ ศธ04002/ว41392 ลว 31 ก.ค.68 ครั้งที่ 766</v>
          </cell>
          <cell r="F1095">
            <v>3000</v>
          </cell>
          <cell r="G1095">
            <v>0</v>
          </cell>
          <cell r="H1095">
            <v>0</v>
          </cell>
          <cell r="K1095">
            <v>0</v>
          </cell>
          <cell r="L1095">
            <v>2400</v>
          </cell>
        </row>
        <row r="1096">
          <cell r="A1096" t="str">
            <v>1.6.1.1</v>
          </cell>
          <cell r="B1096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096" t="str">
            <v>ที่ ศธ04002/ว41551 ลว 30 ก.ค.68 ครั้งที่ 769</v>
          </cell>
          <cell r="F1096">
            <v>800</v>
          </cell>
          <cell r="G1096">
            <v>0</v>
          </cell>
          <cell r="H1096">
            <v>0</v>
          </cell>
          <cell r="K1096">
            <v>0</v>
          </cell>
          <cell r="L1096">
            <v>800</v>
          </cell>
        </row>
        <row r="1100">
          <cell r="A1100" t="str">
            <v>1.6.2</v>
          </cell>
          <cell r="B1100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00" t="str">
            <v>20004 68 05165 51999</v>
          </cell>
          <cell r="I1100">
            <v>0</v>
          </cell>
          <cell r="J1100">
            <v>0</v>
          </cell>
        </row>
        <row r="1101">
          <cell r="B1101" t="str">
            <v xml:space="preserve"> งบดำเนินงาน 68112xx </v>
          </cell>
          <cell r="C1101" t="str">
            <v>20004 3720 1000 2000000</v>
          </cell>
        </row>
        <row r="1102">
          <cell r="A1102" t="str">
            <v>1.6.1.1</v>
          </cell>
          <cell r="B1102" t="str">
            <v xml:space="preserve">ค่าใช้จ่ายในการดำเนินการตรวจรับ – จ่ายเครื่องราชอิสริยาภรณ์ชั้นต่ำกว่าสายสะพายและเหรียญจักรพรรดิมาลา ประจำปี 2565 – 2567 ระหว่างวันที่ 2 - 10 ตุลาคม 2567 </v>
          </cell>
          <cell r="C1102" t="str">
            <v>ศธ04002/5373 ลว. 1 พ.ย. 67 โอนครั้งที่ 36</v>
          </cell>
          <cell r="D1102">
            <v>60000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60000</v>
          </cell>
          <cell r="L1102">
            <v>0</v>
          </cell>
        </row>
        <row r="1103">
          <cell r="A1103" t="str">
            <v>1.6.1.2</v>
          </cell>
          <cell r="B1103" t="str">
            <v xml:space="preserve">ค่าใช้จ่ายในการเดินทางไปราชการของผู้เข้าร่วมประชุมเชิงปฏิบัติการเสริมสร้างสมรรถนะการนิเทศการศึกษา ตามนโยบายเรียนดี มีความสุข  ระหว่างวันที่ 26 – 23 ธันวาคม 2567 ณ โรงแรมบียอนด์ สวีท เขตบางพลัด กรุงเทพมหานคร </v>
          </cell>
          <cell r="C1103" t="str">
            <v>ศธ 04002/ว114  ลว 10 ม.ค. 68 ครั้งที่ 182</v>
          </cell>
          <cell r="D1103">
            <v>1600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1600</v>
          </cell>
          <cell r="L1103">
            <v>0</v>
          </cell>
        </row>
        <row r="1104">
          <cell r="A1104" t="str">
            <v>1.6.1.3</v>
          </cell>
          <cell r="B1104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ครั้งที่ 2 ปี พ.ศ. 2567</v>
          </cell>
          <cell r="C1104" t="str">
            <v>ศธ04002/ว152 ลว 14 ม.ค. 68 โอนครั้งที่ 189</v>
          </cell>
          <cell r="D1104">
            <v>7720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5507.2</v>
          </cell>
          <cell r="L1104">
            <v>0</v>
          </cell>
        </row>
        <row r="1105">
          <cell r="A1105" t="str">
            <v>1.6.1.4</v>
          </cell>
          <cell r="B1105" t="str">
            <v>ค่าใช้จ่ายในการเดินทางเข้าร่วมประชุมเชิงปฏิบัติการพัฒนาสมรรถนะผู้อำนวยการกลุ่มนิเทศ ติดตามและประเมินผลการจัดการศึกษา เพื่อนิเทศการศึกษาที่มีคุณภาพและยั่งยืน ระหว่างวันที่ 11-13 กุมภาพันธ์ 2568 ณ โรงแรมริเวอร์ไซด์ กรุงเทพมหานคร</v>
          </cell>
          <cell r="C1105" t="str">
            <v>ศธ04002/ว831 ลว 28 กพ 68 โอนครั้งที่ 298</v>
          </cell>
          <cell r="D1105">
            <v>800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800</v>
          </cell>
          <cell r="L1105">
            <v>0</v>
          </cell>
        </row>
        <row r="1106">
          <cell r="A1106" t="str">
            <v>1.6.1.5</v>
          </cell>
          <cell r="B1106" t="str">
    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    </cell>
          <cell r="C1106" t="str">
            <v>ศธ04002/ว2152 ลว 22 พ.ค. 68 โอนครั้งที่ 507</v>
          </cell>
          <cell r="D1106">
            <v>5000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A1107" t="str">
            <v>1.6.1.6</v>
          </cell>
          <cell r="B1107" t="str">
    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    </cell>
          <cell r="C1107" t="str">
            <v>ศธ 04002/ว2492 ลว 9 มิ.ย. 68 โอนครั้งที่ 565</v>
          </cell>
          <cell r="D1107">
            <v>11000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8960</v>
          </cell>
          <cell r="L1107">
            <v>0</v>
          </cell>
        </row>
        <row r="1108">
          <cell r="A1108" t="str">
            <v>1.6.1.7</v>
          </cell>
          <cell r="B1108" t="str">
    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    </cell>
          <cell r="C1108" t="str">
            <v>ศธ 04002/ว41043 ลว 23 ก.ค. 68 โอนครั้งที่ 735</v>
          </cell>
          <cell r="D1108">
            <v>40000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3320</v>
          </cell>
          <cell r="L1108">
            <v>0</v>
          </cell>
        </row>
        <row r="1118">
          <cell r="A1118" t="str">
            <v>2.2.3</v>
          </cell>
          <cell r="B1118" t="str">
            <v>กิจกรรมรองส่งเสริมและพัฒนาแหล่งเรียนรู้ให้มีความหลากหลายเพื่อเอื้อต่อการศึกษาและการเรียนรู้อย่างมีคุณภาพ</v>
          </cell>
          <cell r="C1118" t="str">
            <v>20004 66 05165 90691</v>
          </cell>
        </row>
        <row r="1119">
          <cell r="B1119" t="str">
            <v xml:space="preserve"> งบดำเนินงาน 66112xx </v>
          </cell>
          <cell r="C1119" t="str">
            <v>20004 35000200 2000000</v>
          </cell>
        </row>
        <row r="1120">
          <cell r="A1120" t="str">
            <v>2.2.3.1</v>
          </cell>
          <cell r="B1120" t="str">
            <v xml:space="preserve">ค่าใช้จ่าย  รณรงค์ และติดตาม การใช้หนังสือพระราชนิพนธ์  </v>
          </cell>
          <cell r="C1120" t="str">
            <v>ศธ 04002/ว2953/25 กค 66 ครั้งที่ 689 จำนวนเงิน 61,055 บาท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A1121" t="str">
            <v>2.2.3.2</v>
          </cell>
          <cell r="B1121" t="str">
            <v xml:space="preserve">ค่าใช้จ่ายในการเดินทางเข้าร่วมโครงการรักษ์ภาษาไทย เนื่องในสัปดาห์วันภาษาไทยแห่งชาติ    ปี 2566 ระดับประเทศ เพื่อแข่งขันกิจกรรมคัดลายมือ ระดับมัธยมศึกษาปีที่ 4-6 ระหว่างวันที่ 21 – 23 กรกฎาคม 2566 ณ โรงแรมเอเชียแอร์พอร์ท </v>
          </cell>
          <cell r="C1121" t="str">
            <v>ศธ 04002/ว3089/29 กค 66 ครั้งที่ 712 จำนวนเงิน 1,200.-บาท เขียนเขต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67">
          <cell r="A1167">
            <v>1.7</v>
          </cell>
          <cell r="B1167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167" t="str">
            <v>20004 68 52015 00000</v>
          </cell>
        </row>
        <row r="1168">
          <cell r="B1168" t="str">
            <v xml:space="preserve"> งบดำเนินงาน 68112xx</v>
          </cell>
          <cell r="C1168" t="str">
            <v>20004 3720 1000 2000000</v>
          </cell>
        </row>
        <row r="1169">
          <cell r="A1169" t="str">
            <v>1.7.1</v>
          </cell>
          <cell r="B1169" t="str">
            <v>ค่าใช้จ่ายในการเข้าร่วมประชุม (โรงเรียนกพด.)3200 บาท ค่าใช้จ่ายประชุมคณะทำงาน 2,400 ยาท</v>
          </cell>
          <cell r="C1169" t="str">
            <v>ศธ 04002/ว5490 ลว8 พย 67 ครั้งที่ 51</v>
          </cell>
          <cell r="F1169">
            <v>5600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1600</v>
          </cell>
          <cell r="L1169">
            <v>3200</v>
          </cell>
        </row>
        <row r="1170">
          <cell r="A1170" t="str">
            <v>1.7.2</v>
          </cell>
          <cell r="B1170" t="str">
            <v>เพื่อเป็นค่าใช้จ่ายดำเนินการรับนักเรียน สังกัดสำนักงานคณะกรรมการการศึกษาขั้นพื้นฐาน ปีการศึกษา 2568</v>
          </cell>
          <cell r="C1170" t="str">
            <v>ศธ 04002/ว5655 ลว 19 พย 67 โอนครั้งที่ 71</v>
          </cell>
          <cell r="F1170">
            <v>10000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10000</v>
          </cell>
          <cell r="L1170">
            <v>0</v>
          </cell>
        </row>
        <row r="1171">
          <cell r="A1171" t="str">
            <v>1.7.3</v>
          </cell>
          <cell r="B1171" t="str">
            <v xml:space="preserve">ค่าใช้จ่ายในการดำเนินงาน การประชุม การประชาสัมพันธ์ การกำกับ ติดตาม และการบริหารจัดการอื่นๆ ที่เกี่ยวข้องกับการจัดการศึกษาขั้นพื้นฐานตามมาตรา 12 แห่งพระราชบัญญัติการศึกษาแห่งชาติ พ.ศ. 2542 </v>
          </cell>
          <cell r="C1171" t="str">
            <v>ศธ 04002/ว2223  ลว 26 พ.ค. 68 ครั้งที่ 514</v>
          </cell>
          <cell r="F1171">
            <v>9000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</row>
        <row r="1172">
          <cell r="A1172" t="str">
            <v>1.7.4</v>
          </cell>
          <cell r="B1172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172" t="str">
            <v>ศธ 04002/ว2871  ลว 27 มิ.ย. 68 ครั้งที่ 629</v>
          </cell>
          <cell r="F1172">
            <v>41000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40000</v>
          </cell>
          <cell r="L1172">
            <v>0</v>
          </cell>
        </row>
        <row r="1173">
          <cell r="A1173" t="str">
            <v>1.7.5</v>
          </cell>
          <cell r="B1173" t="str">
    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    </cell>
          <cell r="C1173" t="str">
            <v>ศธ 04002/ว2420  ลว 5 มิ.ย. 68 ครั้งที่ 554</v>
          </cell>
          <cell r="F1173">
            <v>800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800</v>
          </cell>
          <cell r="L1173">
            <v>0</v>
          </cell>
        </row>
        <row r="1174">
          <cell r="A1174" t="str">
            <v>1.7.6</v>
          </cell>
          <cell r="B1174" t="str">
            <v xml:space="preserve">ค่าใช้จ่ายในการเดินเข้าร่วมการประชุมเชิงปฏิบัติการแข่งขันทักษะวิชาการนักเรียน ระดับประเทศ ระหว่างวันที่ 18 – 20 สิงหาคม 2568 ณ โรงแรมเอวาน่า บางนา กรุงเทพมหานคร ในการประชุมวิชาการการพัฒนาเด็กและเยาวชนในถิ่นทุรกันดาร ตามพระราชดำริ    สมเด็จพระกนิษฐาธิราชเจ้า กรมสมเด็จพระเทพรัตนราชสุดาฯ สยามบรมราชกุมารี ประจำปี 2568               </v>
          </cell>
          <cell r="C1174" t="str">
            <v>ศธ 04002/ว43117  ลว 25 ส.ค. 68 ครั้งที่ 866</v>
          </cell>
          <cell r="F1174">
            <v>8800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7">
          <cell r="B1177" t="str">
            <v>งบบริหารจัดการ สพป.ปท.2</v>
          </cell>
          <cell r="C1177" t="str">
            <v>20004 35000200 00000</v>
          </cell>
        </row>
        <row r="1184">
          <cell r="C1184" t="str">
            <v>20004 1300 Q2669/20004 65 0005400000</v>
          </cell>
        </row>
        <row r="1185">
          <cell r="B1185" t="str">
            <v xml:space="preserve"> งบดำเนินงาน 68112xx</v>
          </cell>
        </row>
        <row r="1190">
          <cell r="A1190">
            <v>1.8</v>
          </cell>
          <cell r="B1190" t="str">
            <v xml:space="preserve">กิจกรรมช่วยเหลือกลุ่มเป้าหมายทางสังคม  </v>
          </cell>
          <cell r="C1190" t="str">
            <v>20004 68 62408 00000</v>
          </cell>
        </row>
        <row r="1191">
          <cell r="B1191" t="str">
            <v xml:space="preserve"> งบดำเนินงาน 68112xx</v>
          </cell>
          <cell r="C1191" t="str">
            <v>20004 33720 1000 2000000</v>
          </cell>
        </row>
        <row r="1192">
          <cell r="A1192" t="str">
            <v>1.8.1</v>
          </cell>
          <cell r="B1192" t="str">
            <v xml:space="preserve">ค่าใช้จ่ายในการดำเนินงานการดูแลช่วยเหลือและคุ้มครองนักเรียนของสำนักงานคณะกรรมการการศึกษั้นพื้นฐาน </v>
          </cell>
          <cell r="C1192" t="str">
            <v>ศธ 04002/ว129 ลว 13 ม.ค.68 ครั้งที่ 184</v>
          </cell>
          <cell r="F1192">
            <v>25000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20800</v>
          </cell>
          <cell r="L1192">
            <v>0</v>
          </cell>
        </row>
        <row r="1193">
          <cell r="A1193" t="str">
            <v>1.8.2</v>
          </cell>
          <cell r="B1193" t="str">
            <v xml:space="preserve">ค่าใช้จ่ายในการเดินทางเข้าร่วมการประชุมอบรมเพื่อฝึกปฏิบัตางจิตวิทยาของนักจิตวิทยาโรงเรียนประจำสำนักงานเขตพื้นที่ ตามประมวลกฎหมายวิธีพิจารณาความอาญา (ป. วิ อาญา) ในรูปแบบ Onsite ระหว่างวันที่ 28-31 มีนาคม 2568 ณ โรงแรมดิไอเดิล โฮเทล แอนด์ เรสซิเดนซ์ จังหวัดปทุมธานี </v>
          </cell>
          <cell r="C1193" t="str">
            <v>ศธ 04002/ว1144 ลว 20 มี.ค. 68 ครั้งที่ 348</v>
          </cell>
          <cell r="F1193">
            <v>1000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600</v>
          </cell>
        </row>
        <row r="1194">
          <cell r="A1194" t="str">
            <v>1.8.2.1</v>
          </cell>
          <cell r="B1194" t="str">
    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    </cell>
          <cell r="C1194" t="str">
            <v>ศธ 04002/ว2222 ลว 26 พ.ค. 68 ครั้งที่ 520</v>
          </cell>
          <cell r="F1194">
            <v>1000</v>
          </cell>
          <cell r="G1194">
            <v>0</v>
          </cell>
          <cell r="H1194">
            <v>0</v>
          </cell>
          <cell r="K1194">
            <v>0</v>
          </cell>
          <cell r="L1194">
            <v>800</v>
          </cell>
        </row>
        <row r="1195">
          <cell r="A1195" t="str">
            <v>1.8.2.2</v>
          </cell>
          <cell r="B1195" t="str">
    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    </cell>
          <cell r="C1195" t="str">
            <v>ศธ 04002/ว40130 ลว 9 ก.ค. 68 ครั้งที่ 675</v>
          </cell>
          <cell r="F1195">
            <v>2400</v>
          </cell>
          <cell r="G1195">
            <v>0</v>
          </cell>
          <cell r="H1195">
            <v>0</v>
          </cell>
          <cell r="K1195">
            <v>0</v>
          </cell>
          <cell r="L1195">
            <v>0</v>
          </cell>
        </row>
        <row r="1196">
          <cell r="A1196" t="str">
            <v>1.8.2.3</v>
          </cell>
          <cell r="B1196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196" t="str">
            <v>ศธ 04002/ว41929 ลว 4 ส.ค. 68 ครั้งที่ 807</v>
          </cell>
          <cell r="F1196">
            <v>1000</v>
          </cell>
          <cell r="G1196">
            <v>0</v>
          </cell>
          <cell r="H1196">
            <v>0</v>
          </cell>
          <cell r="K1196">
            <v>0</v>
          </cell>
          <cell r="L1196">
            <v>0</v>
          </cell>
        </row>
        <row r="1197">
          <cell r="A1197" t="str">
            <v>1.8.2.3</v>
          </cell>
          <cell r="B1197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197" t="str">
            <v>ศธ 04002/ว42217 ลว 7 ส.ค. 68 ครั้งที่ 834</v>
          </cell>
          <cell r="F1197">
            <v>4500</v>
          </cell>
          <cell r="G1197">
            <v>0</v>
          </cell>
          <cell r="H1197">
            <v>0</v>
          </cell>
          <cell r="K1197">
            <v>0</v>
          </cell>
          <cell r="L1197">
            <v>0</v>
          </cell>
        </row>
        <row r="1205">
          <cell r="A1205">
            <v>1.9</v>
          </cell>
          <cell r="B1205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05" t="str">
            <v>20004  68 01056 00000</v>
          </cell>
        </row>
        <row r="1206">
          <cell r="B1206" t="str">
            <v>ค่าที่ดินและสิ่งก่อสร้าง 6811320</v>
          </cell>
        </row>
        <row r="1207">
          <cell r="A1207" t="str">
            <v>1.9.1</v>
          </cell>
          <cell r="B1207" t="str">
            <v xml:space="preserve">ปรับปรุงซ่อมแซมอาคารเรียนอาคารประกอบและสิ่งก่อสร้างอื่น 2 โรงเรียน </v>
          </cell>
          <cell r="C1207" t="str">
            <v>ศธ 04002/ว5174 ลว 21 ตค 67 ครั้งที่ 4</v>
          </cell>
        </row>
        <row r="1208">
          <cell r="A1208" t="str">
            <v>1)</v>
          </cell>
          <cell r="B1208" t="str">
            <v>โรงเรียนนิกรราษฎร์บูรณะ(เหราบัตย์อุทิศ)</v>
          </cell>
          <cell r="C1208" t="str">
            <v>20004370010003210924</v>
          </cell>
          <cell r="D1208">
            <v>235000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235000</v>
          </cell>
        </row>
        <row r="1209">
          <cell r="B1209" t="str">
            <v>ครบ 27 มค 68</v>
          </cell>
          <cell r="C1209">
            <v>4100554857</v>
          </cell>
        </row>
        <row r="1210">
          <cell r="A1210" t="str">
            <v>2)</v>
          </cell>
          <cell r="B1210" t="str">
            <v>โรงเรียนวัดธรรมราษฎร์เจริญผล</v>
          </cell>
          <cell r="C1210" t="str">
            <v>20004370010003210925</v>
          </cell>
          <cell r="D1210">
            <v>495000</v>
          </cell>
          <cell r="G1210">
            <v>0</v>
          </cell>
          <cell r="H1210">
            <v>495000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B1211" t="str">
            <v>ครบ 27 มค 68</v>
          </cell>
          <cell r="C1211">
            <v>4100551110</v>
          </cell>
        </row>
        <row r="1213">
          <cell r="A1213" t="str">
            <v>1.9.2</v>
          </cell>
          <cell r="B1213" t="str">
            <v xml:space="preserve">ปรับปรุงซ่อมแซมห้องน้ำห้องส้วม 2 โรงเรียน </v>
          </cell>
          <cell r="C1213" t="str">
            <v>ศธ 04002/ว5174 ลว 21 ตค 67 ครั้งที่ 4</v>
          </cell>
        </row>
        <row r="1214">
          <cell r="A1214" t="str">
            <v>3)</v>
          </cell>
          <cell r="B1214" t="str">
            <v>โรงเรียนนิกรราษฎร์บูรณะ (เหราบัตย์อุทิศ)</v>
          </cell>
          <cell r="C1214" t="str">
            <v>20004370010003213244</v>
          </cell>
          <cell r="D1214">
            <v>187000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187000</v>
          </cell>
        </row>
        <row r="1215">
          <cell r="B1215" t="str">
            <v>ครบ 27 มค 68</v>
          </cell>
          <cell r="C1215">
            <v>4100554844</v>
          </cell>
        </row>
        <row r="1216">
          <cell r="A1216" t="str">
            <v>4)</v>
          </cell>
          <cell r="B1216" t="str">
            <v>โรงเรียนวัดนพรัตนาราม</v>
          </cell>
          <cell r="C1216" t="str">
            <v>20004370010003213243</v>
          </cell>
          <cell r="D1216">
            <v>115000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115000</v>
          </cell>
        </row>
        <row r="1217">
          <cell r="B1217" t="str">
            <v>ครบ 23 มค 68</v>
          </cell>
          <cell r="C1217">
            <v>4100557656</v>
          </cell>
        </row>
        <row r="1219">
          <cell r="A1219" t="str">
            <v>5)</v>
          </cell>
          <cell r="B1219" t="str">
            <v>วัดกลางคลองสี่</v>
          </cell>
          <cell r="C1219" t="str">
            <v>20004350002003214513</v>
          </cell>
        </row>
        <row r="1220">
          <cell r="B1220" t="str">
            <v>ครบ 15 มิย 67</v>
          </cell>
          <cell r="C1220">
            <v>4100396155</v>
          </cell>
        </row>
        <row r="1221">
          <cell r="A1221" t="str">
            <v>6)</v>
          </cell>
          <cell r="B1221" t="str">
            <v>วัดนิเทศน์</v>
          </cell>
          <cell r="C1221" t="str">
            <v>20004350002003214514</v>
          </cell>
        </row>
        <row r="1222">
          <cell r="B1222" t="str">
            <v>ครบ 27 สค 67</v>
          </cell>
          <cell r="C1222">
            <v>4100402151</v>
          </cell>
        </row>
        <row r="1223">
          <cell r="B1223" t="str">
            <v>ผูกพัน งวด 1 222,000 บาท</v>
          </cell>
        </row>
        <row r="1224">
          <cell r="B1224" t="str">
            <v>งวด 2 518,000 บาท</v>
          </cell>
        </row>
        <row r="1226">
          <cell r="A1226" t="str">
            <v>7)</v>
          </cell>
          <cell r="B1226" t="str">
            <v>วัดประชุมราษฏร์</v>
          </cell>
          <cell r="C1226" t="str">
            <v>20004350002003214515</v>
          </cell>
        </row>
        <row r="1227">
          <cell r="B1227" t="str">
            <v>ครบ 19 มิย 67</v>
          </cell>
          <cell r="C1227">
            <v>4100395245</v>
          </cell>
        </row>
        <row r="1228">
          <cell r="A1228" t="str">
            <v>8)</v>
          </cell>
          <cell r="B1228" t="str">
            <v>วัดประยูรธรรมาราม</v>
          </cell>
          <cell r="C1228" t="str">
            <v>20004350002003214516</v>
          </cell>
        </row>
        <row r="1229">
          <cell r="B1229" t="str">
            <v>ครบ 26 มิย 67</v>
          </cell>
          <cell r="C1229">
            <v>4100397176</v>
          </cell>
        </row>
        <row r="1230">
          <cell r="A1230" t="str">
            <v>9)</v>
          </cell>
          <cell r="B1230" t="str">
            <v>วัดลานนา</v>
          </cell>
          <cell r="C1230" t="str">
            <v>20004350002003214517</v>
          </cell>
        </row>
        <row r="1231">
          <cell r="B1231" t="str">
            <v>ครบ 19 มิ.ย.67</v>
          </cell>
          <cell r="C1231" t="str">
            <v>ครบ 19 มิย 67</v>
          </cell>
        </row>
        <row r="1232">
          <cell r="A1232" t="str">
            <v>10)</v>
          </cell>
          <cell r="B1232" t="str">
            <v>วัดอดิศร</v>
          </cell>
          <cell r="C1232" t="str">
            <v>20004350002003214518</v>
          </cell>
        </row>
        <row r="1233">
          <cell r="B1233" t="str">
            <v>ครบ 26 กค 67</v>
          </cell>
          <cell r="C1233" t="str">
            <v>4100393861</v>
          </cell>
        </row>
        <row r="1234">
          <cell r="A1234" t="str">
            <v>11)</v>
          </cell>
          <cell r="B1234" t="str">
            <v>สหราษฎร์บํารุง</v>
          </cell>
          <cell r="C1234" t="str">
            <v>20004350002003214519</v>
          </cell>
        </row>
        <row r="1235">
          <cell r="B1235" t="str">
            <v>ครบ 14 มิย 67</v>
          </cell>
          <cell r="C1235" t="str">
            <v>4100394897</v>
          </cell>
        </row>
        <row r="1236">
          <cell r="A1236" t="str">
            <v>12)</v>
          </cell>
          <cell r="B1236" t="str">
            <v>คลอง 11 ศาลาครุ (เทียมอุปถัมภ์)</v>
          </cell>
          <cell r="C1236" t="str">
            <v>20004350002003214520</v>
          </cell>
        </row>
        <row r="1237">
          <cell r="B1237" t="str">
            <v>ครบ 15 กค 67</v>
          </cell>
          <cell r="C1237" t="str">
            <v>4100398138</v>
          </cell>
        </row>
        <row r="1238">
          <cell r="A1238" t="str">
            <v>13)</v>
          </cell>
          <cell r="B1238" t="str">
            <v>คลองสิบสามผิวศรีราษฏร์บำรุง</v>
          </cell>
          <cell r="C1238" t="str">
            <v>20004350002003214521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41">
          <cell r="A1241" t="str">
            <v>14)</v>
          </cell>
          <cell r="B1241" t="str">
            <v>วัดเจริญบุญ</v>
          </cell>
          <cell r="C1241" t="str">
            <v>20004350002003214522</v>
          </cell>
        </row>
        <row r="1242">
          <cell r="B1242" t="str">
            <v>ครบ 17 กค 67</v>
          </cell>
          <cell r="C1242" t="str">
            <v>4100396212</v>
          </cell>
        </row>
        <row r="1243">
          <cell r="A1243" t="str">
            <v>15)</v>
          </cell>
          <cell r="B1243" t="str">
            <v>วัดนพรัตนาราม</v>
          </cell>
          <cell r="C1243" t="str">
            <v>20004350002003214523</v>
          </cell>
        </row>
        <row r="1244">
          <cell r="B1244" t="str">
            <v>งวด 1  174,000 บาท ครบ 16 กค 67</v>
          </cell>
          <cell r="C1244">
            <v>4100426445</v>
          </cell>
        </row>
        <row r="1245">
          <cell r="B1245" t="str">
            <v>งวด 2 406,000 ครบ 14 กย 67</v>
          </cell>
        </row>
        <row r="1247">
          <cell r="A1247" t="str">
            <v>16)</v>
          </cell>
          <cell r="B1247" t="str">
            <v>วัดพวงแก้ว</v>
          </cell>
          <cell r="C1247" t="str">
            <v>20004350002003214524</v>
          </cell>
        </row>
        <row r="1248">
          <cell r="B1248" t="str">
            <v>ครบ 2 สค 67</v>
          </cell>
          <cell r="C1248" t="str">
            <v>4100402841</v>
          </cell>
        </row>
        <row r="1249">
          <cell r="A1249" t="str">
            <v>17)</v>
          </cell>
          <cell r="B1249" t="str">
            <v>วัดสุขบุญฑริการาม</v>
          </cell>
          <cell r="C1249" t="str">
            <v>20004350002003214525</v>
          </cell>
        </row>
        <row r="1250">
          <cell r="B1250" t="str">
            <v>ครบ 27 มิย 67</v>
          </cell>
          <cell r="C1250" t="str">
            <v>4100396195</v>
          </cell>
        </row>
        <row r="1251">
          <cell r="A1251" t="str">
            <v>18)</v>
          </cell>
          <cell r="B1251" t="str">
            <v>วัดแสงมณี</v>
          </cell>
          <cell r="C1251" t="str">
            <v>20004350002003214526</v>
          </cell>
        </row>
        <row r="1252">
          <cell r="B1252" t="str">
            <v>ครบ 30 กค 67</v>
          </cell>
          <cell r="C1252" t="str">
            <v>4100400728</v>
          </cell>
        </row>
        <row r="1253">
          <cell r="A1253" t="str">
            <v>19)</v>
          </cell>
          <cell r="B1253" t="str">
            <v>หิรัญพงษ์อนุสรณ์</v>
          </cell>
          <cell r="C1253" t="str">
            <v>20004350002003214527</v>
          </cell>
        </row>
        <row r="1254">
          <cell r="B1254" t="str">
            <v>ครบ 22 มิย 67</v>
          </cell>
          <cell r="C1254" t="str">
            <v>4100402448</v>
          </cell>
        </row>
        <row r="1256">
          <cell r="A1256" t="str">
            <v>20)</v>
          </cell>
          <cell r="B1256" t="str">
            <v>อยู่ประชานุเคราะห์</v>
          </cell>
          <cell r="C1256" t="str">
            <v>20004350002003214528</v>
          </cell>
        </row>
        <row r="1257">
          <cell r="B1257" t="str">
            <v>ครบ 6 มิย 67</v>
          </cell>
          <cell r="C1257" t="str">
            <v>4100402861</v>
          </cell>
        </row>
        <row r="1258">
          <cell r="B1258" t="str">
            <v>โอนกลับส่วนกลาง</v>
          </cell>
          <cell r="C1258" t="str">
            <v>ศธ04002/ว4285 ลว.13 กย 67 โอนครั้งที่ 401</v>
          </cell>
        </row>
        <row r="1260">
          <cell r="A1260" t="str">
            <v>1.9.3</v>
          </cell>
          <cell r="B1260" t="str">
            <v>ห้องส้วม OBEC 4 ที่/61 ชาย-หญิง (ชาย 2 ที่ หญิง 2 ที่)</v>
          </cell>
          <cell r="C1260" t="str">
            <v>ศธ 04002/ว5174 ลว 21 ตค 67 ครั้งที่ 4</v>
          </cell>
        </row>
        <row r="1262">
          <cell r="A1262" t="str">
            <v>1)</v>
          </cell>
          <cell r="B1262" t="str">
            <v>โรงเรียนวัดราษฎรบำรุง</v>
          </cell>
          <cell r="C1262" t="str">
            <v>20004370010003213242</v>
          </cell>
          <cell r="D1262">
            <v>456900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456890</v>
          </cell>
        </row>
        <row r="1263">
          <cell r="B1263" t="str">
            <v>ครบ 26 มค 68</v>
          </cell>
          <cell r="C1263" t="str">
            <v>งวด 1 จำนวน 137067 บาท</v>
          </cell>
        </row>
        <row r="1264">
          <cell r="B1264" t="str">
            <v>ครบ 25 กพ 68</v>
          </cell>
          <cell r="C1264" t="str">
            <v>งวด 2 จำนวน 137067 บาท</v>
          </cell>
        </row>
        <row r="1267">
          <cell r="A1267" t="str">
            <v>1.9.4</v>
          </cell>
          <cell r="B1267" t="str">
    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    </cell>
          <cell r="C1267" t="str">
            <v>ที่ ศธ 04002/ว5187/21 ตค 67 ครั้งที่ 5</v>
          </cell>
        </row>
        <row r="1268">
          <cell r="A1268" t="str">
            <v>1)</v>
          </cell>
          <cell r="B1268" t="str">
            <v xml:space="preserve">โรงเรียนชุมชนเลิศพินิจพิทยาคม (ชดเชยงบประมาณที่พับไป) </v>
          </cell>
          <cell r="C1268" t="str">
            <v>20004370010003220010</v>
          </cell>
          <cell r="F1268">
            <v>3158700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3158640</v>
          </cell>
        </row>
        <row r="1295">
          <cell r="B1295" t="str">
    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    </cell>
        </row>
        <row r="1296">
          <cell r="A1296" t="str">
            <v>1)</v>
          </cell>
          <cell r="B1296" t="str">
            <v xml:space="preserve"> โรงเรียนวัดกลางคลองสี่ </v>
          </cell>
          <cell r="C1296" t="str">
            <v>20004350002003214557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</row>
        <row r="1297">
          <cell r="B1297" t="str">
            <v>อาคารเรียนแบบพิเศษ โรงเรียนวัดลาดสนุ่น</v>
          </cell>
          <cell r="C1297" t="str">
            <v>ศธ 04002/ว5187 ลว 21 ตค 67ครั้งที่ 5</v>
          </cell>
        </row>
        <row r="1299">
          <cell r="A1299" t="str">
            <v>1)</v>
          </cell>
          <cell r="B1299" t="str">
            <v xml:space="preserve"> โรงเรียนวัดลาดสนุ่น</v>
          </cell>
          <cell r="C1299" t="str">
            <v>20004370010003220011</v>
          </cell>
          <cell r="D1299">
            <v>14330500</v>
          </cell>
          <cell r="G1299">
            <v>0</v>
          </cell>
          <cell r="H1299">
            <v>1357812.69</v>
          </cell>
          <cell r="I1299">
            <v>0</v>
          </cell>
          <cell r="J1299">
            <v>0</v>
          </cell>
          <cell r="K1299">
            <v>0</v>
          </cell>
          <cell r="L1299">
            <v>12972687.310000001</v>
          </cell>
        </row>
        <row r="1319">
          <cell r="B1319" t="str">
            <v>งวดที่ 16  5,595,000 ครบ 18 กพ 69</v>
          </cell>
        </row>
        <row r="1397">
          <cell r="A1397">
            <v>1.1000000000000001</v>
          </cell>
          <cell r="B1397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397">
            <v>2.00046885806E+16</v>
          </cell>
        </row>
        <row r="1398">
          <cell r="B1398" t="str">
            <v>งบลงทุน  ค่าครุภัณฑ์ 6811310</v>
          </cell>
        </row>
        <row r="1399">
          <cell r="B1399" t="str">
            <v>งบลงทุน  ค่าที่ดินและสิ่งก่อสร้าง 6811320</v>
          </cell>
        </row>
        <row r="1400">
          <cell r="B1400" t="str">
            <v>ครุภัณฑ์สำนักงาน 120601</v>
          </cell>
        </row>
        <row r="1401">
          <cell r="A1401" t="str">
            <v>1.10.1.1</v>
          </cell>
          <cell r="B1401" t="str">
            <v xml:space="preserve">เครื่องเจาะกระดาษและเข้าเล่ม แบบเจาะกระดาษไฟฟ้าและเข้าเล่มมือโยก </v>
          </cell>
          <cell r="C1401" t="str">
            <v>ศธ 04002/ว5678  ลว 21  พย 67ครั้งที่ 76</v>
          </cell>
        </row>
        <row r="1402">
          <cell r="A1402" t="str">
            <v>1)</v>
          </cell>
          <cell r="B1402" t="str">
            <v>โรงเรียนร่วมใจประสิทธิ์</v>
          </cell>
          <cell r="C1402" t="str">
            <v>20004370010003112870</v>
          </cell>
          <cell r="F1402">
            <v>18500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18500</v>
          </cell>
        </row>
        <row r="1403">
          <cell r="A1403" t="str">
            <v>2)</v>
          </cell>
          <cell r="B1403" t="str">
            <v>โรงเรียนรวมราษฎร์สามัคคี</v>
          </cell>
          <cell r="C1403" t="str">
            <v>20004370010003112871</v>
          </cell>
          <cell r="F1403">
            <v>18500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18500</v>
          </cell>
        </row>
        <row r="1404">
          <cell r="A1404" t="str">
            <v>1.10.1.2</v>
          </cell>
          <cell r="B1404" t="str">
            <v>เครื่องถ่ายเอกสารระบบดิจิทัล (ขาว-ดำ) ความเร็ว 20 แผ่นต่อนาที</v>
          </cell>
          <cell r="C1404" t="str">
            <v>ศธ 04002/ว5678  ลว 21  พย 67ครั้งที่ 76</v>
          </cell>
        </row>
        <row r="1405">
          <cell r="A1405" t="str">
            <v>1)</v>
          </cell>
          <cell r="B1405" t="str">
            <v>โรงเรียนร่วมใจประสิทธิ์</v>
          </cell>
          <cell r="C1405" t="str">
            <v>20004370010003112876</v>
          </cell>
          <cell r="F1405">
            <v>92100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92100</v>
          </cell>
        </row>
        <row r="1406">
          <cell r="A1406" t="str">
            <v>1.10.1.3</v>
          </cell>
          <cell r="B1406" t="str">
            <v xml:space="preserve">เก้าอี้ครู </v>
          </cell>
          <cell r="C1406" t="str">
            <v>ศธ 04002/ว5678  ลว 21  พย 67ครั้งที่ 76</v>
          </cell>
        </row>
        <row r="1407">
          <cell r="A1407" t="str">
            <v>1)</v>
          </cell>
          <cell r="B1407" t="str">
            <v>โรงเรียนรวมราษฎร์สามัคคี</v>
          </cell>
          <cell r="C1407" t="str">
            <v>20004370010003112868</v>
          </cell>
          <cell r="F1407">
            <v>1300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1300</v>
          </cell>
        </row>
        <row r="1408">
          <cell r="A1408" t="str">
            <v>1.10.1.4</v>
          </cell>
          <cell r="B1408" t="str">
            <v>โต๊ะครู จำนวน 2 ตัวๆละ 4,000 บาท</v>
          </cell>
          <cell r="C1408" t="str">
            <v>ศธ 04002/ว5678  ลว 21  พย 67ครั้งที่ 76</v>
          </cell>
        </row>
        <row r="1409">
          <cell r="A1409" t="str">
            <v>1)</v>
          </cell>
          <cell r="B1409" t="str">
            <v>โรงเรียนรวมราษฎร์สามัคคี</v>
          </cell>
          <cell r="C1409" t="str">
            <v>20004370010003112881</v>
          </cell>
          <cell r="F1409">
            <v>8000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8000</v>
          </cell>
        </row>
        <row r="1410">
          <cell r="A1410" t="str">
            <v>1.10.1.5</v>
          </cell>
          <cell r="B1410" t="str">
            <v>พัดลม แบบโคจรติดผนัง ขนาดไม่น้อยกว่า 16 นิ้ว (400 มิลลิเมตร) 11 เครื่องๆละ 1,000 บาท</v>
          </cell>
          <cell r="C1410" t="str">
            <v>ศธ 04002/ว5678  ลว 21  พย 67ครั้งที่ 76</v>
          </cell>
        </row>
        <row r="1411">
          <cell r="A1411" t="str">
            <v>1)</v>
          </cell>
          <cell r="B1411" t="str">
            <v xml:space="preserve">โรงเรียนเจริญดีวิทยา </v>
          </cell>
          <cell r="C1411" t="str">
            <v>20004370010003112884</v>
          </cell>
          <cell r="F1411">
            <v>11000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11000</v>
          </cell>
        </row>
        <row r="1413">
          <cell r="B1413" t="str">
            <v>ครุภัณฑ์การศึกษา 120611</v>
          </cell>
        </row>
        <row r="1414">
          <cell r="A1414" t="str">
            <v>1.10.1.6</v>
          </cell>
          <cell r="B1414" t="str">
            <v>โต๊ะเก้าอี้นักเรียน สำหรับนักเรียนประถมศึกษา 30 ชุดๆละ 1,500 บาท</v>
          </cell>
          <cell r="C1414" t="str">
            <v>ศธ 04002/ว5678  ลว 21  พย 67ครั้งที่ 76</v>
          </cell>
          <cell r="F1414">
            <v>45000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45000</v>
          </cell>
        </row>
        <row r="1415">
          <cell r="A1415" t="str">
            <v>1)</v>
          </cell>
          <cell r="B1415" t="str">
            <v xml:space="preserve">โรงเรียนรวมราษฎร์สามัคคี </v>
          </cell>
          <cell r="C1415" t="str">
            <v>20004370010003112878</v>
          </cell>
          <cell r="F1415">
            <v>45000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45000</v>
          </cell>
        </row>
        <row r="1417">
          <cell r="B1417" t="str">
            <v>ครุภัณฑ์งานบ้านงานครัว 120612</v>
          </cell>
          <cell r="F1417">
            <v>11000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11000</v>
          </cell>
        </row>
        <row r="1418">
          <cell r="A1418" t="str">
            <v>1.10.1.7</v>
          </cell>
          <cell r="B1418" t="str">
            <v xml:space="preserve">เครื่องตัดแต่งพุ่มไม้ ขนาด 22 นิ้ว </v>
          </cell>
          <cell r="C1418" t="str">
            <v>ศธ 04002/ว5678  ลว 21  พย 67ครั้งที่ 76</v>
          </cell>
          <cell r="F1418">
            <v>11000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11000</v>
          </cell>
        </row>
        <row r="1419">
          <cell r="A1419" t="str">
            <v>1)</v>
          </cell>
          <cell r="B1419" t="str">
            <v>โรงเรียนร่วมใจประสิทธิ์</v>
          </cell>
          <cell r="C1419" t="str">
            <v>20004370010003112872</v>
          </cell>
          <cell r="F1419">
            <v>11000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11000</v>
          </cell>
        </row>
        <row r="1423">
          <cell r="A1423" t="str">
            <v>2.6.2</v>
          </cell>
          <cell r="B1423" t="str">
            <v>เครื่องตัดหญ้าแบบข้ออ่อน</v>
          </cell>
          <cell r="C1423" t="str">
            <v>ศธ 04002/ว2043  ลว 24  พค 67ครั้งที่ 55</v>
          </cell>
        </row>
        <row r="1424">
          <cell r="A1424" t="str">
            <v>1)</v>
          </cell>
          <cell r="B1424" t="str">
            <v>โรงเรียนรวมราษฎร์สามัคคี</v>
          </cell>
          <cell r="C1424" t="str">
            <v>20004350002003114847</v>
          </cell>
        </row>
        <row r="1425">
          <cell r="B1425" t="str">
            <v>ผูกพัน ครบ 8 มค 68</v>
          </cell>
          <cell r="C1425">
            <v>0</v>
          </cell>
        </row>
        <row r="1426">
          <cell r="A1426" t="str">
            <v>2.6.3</v>
          </cell>
          <cell r="B1426" t="str">
            <v>เครื่องตัดแต่งพุ่มไม้ขนาด29.5นิ้ว</v>
          </cell>
          <cell r="C1426" t="str">
            <v>ศธ 04002/ว2043  ลว 24  พค 67ครั้งที่ 55</v>
          </cell>
        </row>
        <row r="1427">
          <cell r="A1427" t="str">
            <v>1)</v>
          </cell>
          <cell r="B1427" t="str">
            <v>โรงเรียนร่วมใจประสิทธิ์</v>
          </cell>
          <cell r="C1427" t="str">
            <v>20004350002003114849</v>
          </cell>
        </row>
        <row r="1428">
          <cell r="B1428" t="str">
            <v>ผูกพัน ครบ 2 ธค 67</v>
          </cell>
          <cell r="C1428">
            <v>4100549176</v>
          </cell>
        </row>
        <row r="1429">
          <cell r="A1429" t="str">
            <v>2.6.4</v>
          </cell>
          <cell r="B1429" t="str">
            <v>ตู้เย็นขนาด9คิวบิกฟุต</v>
          </cell>
          <cell r="C1429" t="str">
            <v>ศธ 04002/ว2043  ลว 24  พค 67ครั้งที่ 55</v>
          </cell>
        </row>
        <row r="1430">
          <cell r="A1430" t="str">
            <v>1)</v>
          </cell>
          <cell r="B1430" t="str">
            <v>โรงเรียนร่วมใจประสิทธิ์</v>
          </cell>
          <cell r="C1430" t="str">
            <v>20004350002003114850</v>
          </cell>
        </row>
        <row r="1431">
          <cell r="B1431" t="str">
            <v>ผูกพัน ครบ 8 มค 68</v>
          </cell>
          <cell r="C1431">
            <v>0</v>
          </cell>
        </row>
        <row r="1432">
          <cell r="B1432" t="str">
            <v>งบลงทุน  ค่าที่ดินและสิ่งก่อสร้าง 6811320</v>
          </cell>
        </row>
        <row r="1433">
          <cell r="A1433" t="str">
            <v>1.10.2.1</v>
          </cell>
          <cell r="B1433" t="str">
            <v>ปรับปรุงซ่อมแซมอาคารเรียนอาคารประกอบและสิ่งก่อสร้างอื่น</v>
          </cell>
          <cell r="C1433" t="str">
            <v>ศธ 04002/ว5644  ลว 19 พย 67ครั้งที่ 69</v>
          </cell>
        </row>
        <row r="1434">
          <cell r="A1434" t="str">
            <v>1)</v>
          </cell>
          <cell r="B1434" t="str">
            <v>โรงเรียนร่วมใจประสิทธิ์</v>
          </cell>
          <cell r="C1434" t="str">
            <v>20004370010003214867</v>
          </cell>
          <cell r="F1434">
            <v>350000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350000</v>
          </cell>
        </row>
        <row r="1435">
          <cell r="B1435" t="str">
            <v xml:space="preserve">ผูกพันครบ </v>
          </cell>
        </row>
        <row r="1438">
          <cell r="A1438" t="str">
            <v>1.10.2.2</v>
          </cell>
          <cell r="B1438" t="str">
            <v xml:space="preserve">ห้องน้ำห้องส้วมนักเรียนชาย 6 ที่/49 </v>
          </cell>
          <cell r="C1438" t="str">
            <v>ศธ 04002/ว5644  ลว 19 พย 67ครั้งที่ 69</v>
          </cell>
        </row>
        <row r="1440">
          <cell r="A1440" t="str">
            <v>1)</v>
          </cell>
          <cell r="B1440" t="str">
            <v>โรงเรียนเจริญดีวิทยา</v>
          </cell>
          <cell r="C1440" t="str">
            <v>20004370010003214866</v>
          </cell>
          <cell r="F1440">
            <v>529700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529650</v>
          </cell>
        </row>
        <row r="1445">
          <cell r="A1445">
            <v>1.1100000000000001</v>
          </cell>
          <cell r="B1445" t="str">
            <v xml:space="preserve">กิจกรรมการพัฒนาเด็กปฐมวัยอย่างมีคุณภาพ </v>
          </cell>
          <cell r="C1445" t="str">
            <v>20004 68 86176 00000</v>
          </cell>
        </row>
        <row r="1446">
          <cell r="B1446" t="str">
            <v>งบดำเนินงาน 68112xx</v>
          </cell>
          <cell r="C1446" t="str">
            <v>20004 3720 1000 200000</v>
          </cell>
        </row>
        <row r="1447">
          <cell r="A1447" t="str">
            <v>1.11.1</v>
          </cell>
          <cell r="B1447" t="str">
            <v xml:space="preserve">เพื่อเป็นค่าใช้จ่ายในการดำเนินกิจกรรมการประเมินพัฒนาการรับนักเรียนที่จบหลักสูตรการศึกษาปฐมวัย พุทธศักราช 2560 ปีการศึกษา 2567  </v>
          </cell>
          <cell r="C1447" t="str">
            <v>ศธ 04002/ว48 ลว 6 มค ครั้งที่ 173</v>
          </cell>
          <cell r="F1447">
            <v>3600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3600</v>
          </cell>
          <cell r="L1447">
            <v>0</v>
          </cell>
        </row>
        <row r="1448">
          <cell r="A1448" t="str">
            <v>1.11.2</v>
          </cell>
          <cell r="B1448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448" t="str">
            <v>ศธ 04002/ว63 ลว 7 มค ครั้งที่ 175</v>
          </cell>
          <cell r="F1448">
            <v>800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800</v>
          </cell>
        </row>
        <row r="1449">
          <cell r="A1449" t="str">
            <v>1.11.3</v>
          </cell>
          <cell r="B1449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449" t="str">
            <v>ศธ 04002/ว1154 ลว 20 มี.ค.68 ครั้งที่ 350</v>
          </cell>
          <cell r="F1449">
            <v>800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800</v>
          </cell>
          <cell r="L1449">
            <v>0</v>
          </cell>
        </row>
        <row r="1450">
          <cell r="A1450" t="str">
            <v>1.11.4</v>
          </cell>
          <cell r="B1450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450" t="str">
            <v>ศธ 04002/ว2545 ลว 11 มิ.ย.68 ครั้งที่ 569</v>
          </cell>
          <cell r="F1450">
            <v>800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800</v>
          </cell>
        </row>
        <row r="1476">
          <cell r="A1476">
            <v>1.1200000000000001</v>
          </cell>
          <cell r="B1476" t="str">
            <v>กิจกรรรมการส่งเสริมศักยภาพในการเรียนระดับมัธยมศึกษา กิจกรรมรองส่งเสริมภาษาต่างประเทศที่สอง ความเป็นพลเมืองในการพัฒนาสู่โรงเรียนในประชาคมอาเซียน</v>
          </cell>
          <cell r="C1476" t="str">
            <v>20004 68 50194 32857</v>
          </cell>
        </row>
        <row r="1477">
          <cell r="B1477" t="str">
            <v xml:space="preserve"> งบดำเนินงาน 68112xx</v>
          </cell>
          <cell r="C1477" t="str">
            <v>20004 3720 1000 2000000</v>
          </cell>
        </row>
        <row r="1478">
          <cell r="A1478" t="str">
            <v>1.12.1</v>
          </cell>
          <cell r="B1478" t="str">
            <v>ค่าใช้จ่ายในการเข้าร่วมการประชุมเชิงปฏิบัติการพัฒนาครูและบุคลกรทางการศึกษา เพื่อขับเคลื่อนการใช้หลักสูตรการศึกษาปฐมวัย พุทธศักราช 2568 สำหรับเด็กอายุ 3 – 6 ปี และหลักสูตรการศึกษาประถมศึกษาตอนต้น (ชั้นประถมศึกษาปีที่ 1 – 3) พุทธศักราช 2568 จำนวน 4 ครั้ง จุดที่ 1 ณ โรงแรมเอวาน่า กรุงเทพมหานคร</v>
          </cell>
          <cell r="C1478" t="str">
            <v>ศธ 04002/ว1559 ลว. 11 เม.ย.68 โอนครั้งที่ 413</v>
          </cell>
          <cell r="F1478">
            <v>4000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1600</v>
          </cell>
          <cell r="L1478">
            <v>2400</v>
          </cell>
        </row>
        <row r="1482">
          <cell r="A1482" t="str">
            <v>3.2.1</v>
          </cell>
          <cell r="B1482" t="str">
    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    </cell>
          <cell r="C1482" t="str">
            <v>ศธ04002/ว3478 ลว.21 ส.ค.66 โอนครั้งที่ 782</v>
          </cell>
        </row>
        <row r="1483">
          <cell r="A1483" t="str">
            <v>1)</v>
          </cell>
          <cell r="B1483" t="str">
            <v>โรงเรียนวัดพืชอุดม</v>
          </cell>
          <cell r="C1483" t="str">
            <v xml:space="preserve">20004 35000300 321ZZZZ 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</row>
        <row r="1484">
          <cell r="A1484" t="str">
            <v>2)</v>
          </cell>
          <cell r="B1484" t="str">
            <v>โรงเรียนรวมราษฎร์สามัคคี</v>
          </cell>
          <cell r="C1484" t="str">
            <v xml:space="preserve">20004 35000300 321ZZZZ 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</row>
        <row r="1487">
          <cell r="B1487" t="str">
            <v xml:space="preserve">โครงการป้องกันและแก้ไขปัญหายาเสพติดในสถานศึกษา    </v>
          </cell>
          <cell r="C1487" t="str">
            <v xml:space="preserve">20004 0600 3800 5000002  </v>
          </cell>
        </row>
        <row r="1488">
          <cell r="A1488">
            <v>1.1000000000000001</v>
          </cell>
          <cell r="B1488" t="str">
            <v xml:space="preserve"> กิจกรรมป้องกันและแก้ไขปัญหายาเสพติดในสถานศึกษาในสถานศึกษา  </v>
          </cell>
        </row>
        <row r="1489">
          <cell r="B1489" t="str">
            <v xml:space="preserve"> งบรายจ่ายอื่น 6811500</v>
          </cell>
        </row>
        <row r="1490">
          <cell r="A1490" t="str">
            <v>1.1.1</v>
          </cell>
          <cell r="B1490" t="str">
            <v xml:space="preserve">1. สนับสนุนงบประมาณดำเนินการกิจกรรมเสริมสร้างศักยภาพ ในการพัฒนาทักษะสมอง (Executive Function: EF) จำนวนเงิน 20,000.-บาท 2.สนับสนุนงบประมาณการดำเนินการกิจกรรมการป้องกัน ควบคุม และแก้ไขปัญหาการแพร่ระบาดยาเสพติด/สารเสพติด (บุหรี่ บุหรี่ไฟฟ้า กระท่อม กัญชา) ในสถานศึกษา  จำนวนเงิน 25,000.-บาท ร.ร.ๆละ 1,000บาท 21 ร.ร. ค่าวัสดุ 4,000 บาท   </v>
          </cell>
          <cell r="C1490" t="str">
            <v>ศธ 04002/ว40513 ลว 16 ก.ค. 68 ครั้งที่ 693</v>
          </cell>
          <cell r="F1490">
            <v>45000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17100</v>
          </cell>
          <cell r="L1490">
            <v>0</v>
          </cell>
        </row>
        <row r="1491">
          <cell r="A1491" t="str">
            <v>1.1.2</v>
          </cell>
          <cell r="B1491" t="str">
            <v xml:space="preserve">ค่าใช้จ่ายในการเดินทางเข้าร่วมประชุมเชิงปฏิบัติการเสริมสร้างศักยภาพผู้อำนวยการกลุ่มส่งเสริมการจัดการศึกษา หรือผู้ปฏิบัติหน้าที่แทนผู้อำนวยการกลุ่มส่งเสริม   การจัดการศึกษา ด้านการดำเนินงานป้องกันและแก้ไขปัญหายาเสพติด ในสถานศึกษา ระหว่างวันที่ 23 – 26กรกฎาคม 2568 ณ โรงแรมไดมอนด์ พลาซ่า อำเภอเมือง จังหวัดสุราษฎร์ธานี </v>
          </cell>
          <cell r="C1491" t="str">
            <v>ศธ 04002/ว40914 ลว 22 ก.ค. 68 ครั้งที่ 722</v>
          </cell>
          <cell r="F1491">
            <v>6000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A1492" t="str">
            <v>1.1.1.2</v>
          </cell>
        </row>
        <row r="1496">
          <cell r="A1496" t="str">
            <v>1.1.2</v>
          </cell>
        </row>
        <row r="1505">
          <cell r="A1505" t="str">
            <v>ฉ</v>
          </cell>
          <cell r="B1505" t="str">
            <v>แผนบูรณาการต่อต้านการทุจริตและประพฤติมิชอบ</v>
          </cell>
          <cell r="C1505" t="str">
            <v>20004 6020 3900 2000000</v>
          </cell>
        </row>
        <row r="1506">
          <cell r="A1506">
            <v>1</v>
          </cell>
          <cell r="B1506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06" t="str">
            <v>20004 6020 3900 2000000</v>
          </cell>
        </row>
        <row r="1507">
          <cell r="B1507" t="str">
            <v>งบดำเนินงาน 68112XX</v>
          </cell>
        </row>
        <row r="1508">
          <cell r="A1508">
            <v>1.1000000000000001</v>
          </cell>
          <cell r="B1508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08" t="str">
            <v xml:space="preserve">20004 68 00118 00000  </v>
          </cell>
        </row>
        <row r="1509">
          <cell r="B1509" t="str">
            <v xml:space="preserve"> งบดำเนินงาน 68112xx</v>
          </cell>
        </row>
        <row r="1510">
          <cell r="A1510" t="str">
            <v>1.1.1</v>
          </cell>
          <cell r="B1510" t="str">
            <v xml:space="preserve">ค่าใช้จ่ายในการเดินทางเข้าร่วมการประชุมเตรียมการและการแลกเปลี่ยนเรียนรู้ การนำเสนอผลงาน และการประกวดแข่งขัน กิจกรรมการเรียนการเรียนรู้ภายใต้โครงการเสริมสร้างคุณธรรม จริยธรรม และธรรมาภิบาลในสถานศึกษาและสำนักงานเขตพื้นที่ (โครงการโรงเรียนสุจริต) ประจำปีงบประมาณ พ.ศ. 2567 ระดับประเทศ และกิจกรรมเนื่องในวันต่อต้านคอร์รัปชันสากล (9 ธันวาคม) ระหว่างวันที่ 6 - 11 ธันวาคม 2567 ณ โรงแรมเอวาน่า กรุงเทพมหานคร </v>
          </cell>
          <cell r="C1510" t="str">
            <v>ศธ 04002/ว6119 ลว 19 ธค 67 ครั้งที่ 141</v>
          </cell>
          <cell r="F1510">
            <v>1000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800</v>
          </cell>
          <cell r="L1510">
            <v>0</v>
          </cell>
        </row>
        <row r="1511">
          <cell r="A1511" t="str">
            <v>1.1.2</v>
          </cell>
          <cell r="B1511" t="str">
            <v xml:space="preserve">ค่าใช้จ่ายในการเดินทางเข้าร่วมการประชุมชี้แจงแนวทางการขับเคลื่อน (โครงการโรงเรียนสุจริต) ประจำปีงบประมาณ พ.ศ. 2568 ระหว่างวันที่ 17-19 กุมภาพันธ์ 2568 ณ โรงแรมริเวอร์ กรุงเทพมหานคร </v>
          </cell>
          <cell r="C1511" t="str">
            <v>ศธ 04002/ว715 ลว 21 กพ 68  ครั้งที่ 277</v>
          </cell>
          <cell r="F1511">
            <v>2000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1600</v>
          </cell>
          <cell r="L1511">
            <v>0</v>
          </cell>
        </row>
        <row r="1515">
          <cell r="B1515" t="str">
            <v xml:space="preserve"> งบดำเนินงาน 68112xx</v>
          </cell>
        </row>
        <row r="1516">
          <cell r="A1516" t="str">
            <v>1.2.1</v>
          </cell>
          <cell r="B1516" t="str">
    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    </cell>
          <cell r="C1516" t="str">
            <v>ที่ ศธ 04002/ว1209 ลว. 21 มี.ค.68 ครั้งที่ 354</v>
          </cell>
          <cell r="F1516">
            <v>3000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2400</v>
          </cell>
          <cell r="L1516">
            <v>0</v>
          </cell>
        </row>
        <row r="1517">
          <cell r="A1517" t="str">
            <v>1.2.2</v>
          </cell>
          <cell r="B1517" t="str">
            <v>ค่าใช้จ่ายในการดำเนินกิจกรรมสำนักงานเขตพื้นที่การศึกษาสุจริต ประจำปีงบประมาณ พ.ศ. 2568</v>
          </cell>
          <cell r="C1517" t="str">
            <v>ที่ ศธ 04002/ว  ลว. 28 เม.ย. 68 ครั้งที่ 448</v>
          </cell>
          <cell r="F1517">
            <v>30000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</row>
        <row r="1518"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</row>
        <row r="1519">
          <cell r="A1519">
            <v>1.3</v>
          </cell>
          <cell r="B1519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519" t="str">
            <v>20004 68 00068 00000</v>
          </cell>
        </row>
        <row r="1520">
          <cell r="B1520" t="str">
            <v xml:space="preserve"> งบดำเนินงาน 68112xx</v>
          </cell>
          <cell r="C1520" t="str">
            <v>20004 6020 3900 2000000</v>
          </cell>
        </row>
        <row r="1521">
          <cell r="A1521" t="str">
            <v>1.3.1</v>
          </cell>
          <cell r="B1521" t="str">
    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    </cell>
          <cell r="C1521" t="str">
            <v>ศธ04087/ว1026 ลว 13 มีนาคม 68 โอนครั้งที่ 332</v>
          </cell>
          <cell r="F1521">
            <v>80000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72800</v>
          </cell>
          <cell r="L1521">
            <v>0</v>
          </cell>
        </row>
        <row r="1522">
          <cell r="A1522" t="str">
            <v>1.3.2</v>
          </cell>
          <cell r="B1522" t="str">
    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    </cell>
          <cell r="C1522" t="str">
            <v>ศธ 04002/ว40339 ลว 15 กค ครั้งที่ 692</v>
          </cell>
          <cell r="F1522">
            <v>9000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1600</v>
          </cell>
        </row>
        <row r="1544">
          <cell r="F1544">
            <v>6507080</v>
          </cell>
          <cell r="G1544">
            <v>0</v>
          </cell>
          <cell r="H1544">
            <v>0</v>
          </cell>
          <cell r="K1544">
            <v>579700</v>
          </cell>
          <cell r="L1544">
            <v>5801285.7999999998</v>
          </cell>
        </row>
        <row r="1545">
          <cell r="F1545">
            <v>12428357.5</v>
          </cell>
          <cell r="G1545">
            <v>54526.400000000001</v>
          </cell>
          <cell r="H1545">
            <v>199011.6</v>
          </cell>
          <cell r="K1545">
            <v>5859386.7000000002</v>
          </cell>
          <cell r="L1545">
            <v>2376363.16</v>
          </cell>
        </row>
        <row r="1546">
          <cell r="F1546">
            <v>141177438</v>
          </cell>
          <cell r="G1546">
            <v>0</v>
          </cell>
          <cell r="H1546">
            <v>0</v>
          </cell>
          <cell r="K1546">
            <v>0</v>
          </cell>
          <cell r="L1546">
            <v>141160346</v>
          </cell>
        </row>
        <row r="1547">
          <cell r="F1547">
            <v>23190350</v>
          </cell>
          <cell r="G1547">
            <v>0</v>
          </cell>
          <cell r="H1547">
            <v>0</v>
          </cell>
          <cell r="K1547">
            <v>338014.27</v>
          </cell>
          <cell r="L1547">
            <v>18680705.52</v>
          </cell>
        </row>
        <row r="1548">
          <cell r="C1548">
            <v>20</v>
          </cell>
          <cell r="F1548">
            <v>1274800</v>
          </cell>
        </row>
        <row r="1549">
          <cell r="C1549">
            <v>15</v>
          </cell>
          <cell r="F1549">
            <v>22033400</v>
          </cell>
        </row>
        <row r="1550">
          <cell r="G1550">
            <v>0</v>
          </cell>
          <cell r="H1550">
            <v>2812812.69</v>
          </cell>
          <cell r="K1550">
            <v>208100</v>
          </cell>
          <cell r="L1550">
            <v>20245667.309999999</v>
          </cell>
        </row>
        <row r="1551">
          <cell r="F1551">
            <v>206611425.5</v>
          </cell>
          <cell r="G1551">
            <v>54526.400000000001</v>
          </cell>
          <cell r="H1551">
            <v>3011824.29</v>
          </cell>
          <cell r="K1551">
            <v>6985200.9699999997</v>
          </cell>
          <cell r="L1551">
            <v>188264367.78999999</v>
          </cell>
        </row>
        <row r="1552">
          <cell r="B1552" t="str">
            <v>งบประมาณเบิกแทนกัน</v>
          </cell>
          <cell r="F1552">
            <v>8000</v>
          </cell>
          <cell r="K1552">
            <v>8000</v>
          </cell>
          <cell r="L1552">
            <v>0</v>
          </cell>
        </row>
        <row r="1553">
          <cell r="A1553" t="str">
            <v>A1</v>
          </cell>
          <cell r="B1553" t="str">
            <v xml:space="preserve">แผนงานพื้นฐานด้านการพัฒนาและเสริมสร้างศักยภาพทรัพยากรมนุษย์ </v>
          </cell>
          <cell r="C1553" t="str">
            <v>20004 3720 0609 2000000</v>
          </cell>
        </row>
        <row r="1554">
          <cell r="B1554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554" t="str">
            <v>20004 3720 0609 2000000</v>
          </cell>
        </row>
        <row r="1555">
          <cell r="B1555" t="str">
            <v>กิจกรรมหลัก</v>
          </cell>
          <cell r="C1555" t="str">
            <v xml:space="preserve">20004 99 99999 99999   </v>
          </cell>
        </row>
        <row r="1556">
          <cell r="B1556" t="str">
            <v>งบดำเนินงาน 68112xx</v>
          </cell>
          <cell r="C1556" t="str">
            <v>68112xx</v>
          </cell>
        </row>
        <row r="1557">
          <cell r="A1557">
            <v>1</v>
          </cell>
          <cell r="B1557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557" t="str">
            <v>ศธ04087/ว2139 ลว. 21 พ.ค. 68 โอนครั้งที่ 3</v>
          </cell>
          <cell r="G1557">
            <v>0</v>
          </cell>
          <cell r="H1557">
            <v>0</v>
          </cell>
          <cell r="K1557">
            <v>8000</v>
          </cell>
          <cell r="L1557">
            <v>0</v>
          </cell>
        </row>
      </sheetData>
      <sheetData sheetId="74"/>
      <sheetData sheetId="75"/>
      <sheetData sheetId="76"/>
      <sheetData sheetId="77"/>
      <sheetData sheetId="78"/>
      <sheetData sheetId="79"/>
      <sheetData sheetId="80">
        <row r="324">
          <cell r="D324" t="str">
            <v>ทำสัญญา 19 ธค 65 ครบ 16 มีค 66</v>
          </cell>
        </row>
        <row r="373">
          <cell r="E373" t="str">
            <v>ทำสัญญญา  9 มค 66 ครบ 25 มีค 66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สรุปกัน67"/>
      <sheetName val="Sheet2"/>
      <sheetName val="Sheet1"/>
      <sheetName val="รายงานคลัง 68"/>
      <sheetName val="งบกัน67 350002"/>
      <sheetName val="รายงานงวดเงินกัน67"/>
      <sheetName val="รายได้ค่าปรับ"/>
      <sheetName val="งบอบจ"/>
      <sheetName val="ดำเนินงานครุภัณฑ์ 310061ยั่งยืน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20004675199300000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6711410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499000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499000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457000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457000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476000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476000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479000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479000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698000</v>
          </cell>
          <cell r="H94">
            <v>0</v>
          </cell>
          <cell r="I94">
            <v>0</v>
          </cell>
          <cell r="J94">
            <v>0</v>
          </cell>
          <cell r="K94">
            <v>32000</v>
          </cell>
          <cell r="L94">
            <v>0</v>
          </cell>
          <cell r="M94">
            <v>666000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499200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499200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487000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487000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481500</v>
          </cell>
          <cell r="H113">
            <v>0</v>
          </cell>
          <cell r="I113">
            <v>481500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  <cell r="F10">
            <v>458400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458400</v>
          </cell>
        </row>
        <row r="18">
          <cell r="E18" t="str">
            <v>ร.ร.วัดเจริญบุญ</v>
          </cell>
        </row>
        <row r="29">
          <cell r="F29">
            <v>496000</v>
          </cell>
          <cell r="G29">
            <v>0</v>
          </cell>
          <cell r="H29">
            <v>0</v>
          </cell>
          <cell r="I29">
            <v>0</v>
          </cell>
          <cell r="J29">
            <v>1000</v>
          </cell>
          <cell r="K29">
            <v>0</v>
          </cell>
          <cell r="L29">
            <v>495000</v>
          </cell>
        </row>
      </sheetData>
      <sheetData sheetId="2"/>
      <sheetData sheetId="3"/>
      <sheetData sheetId="4"/>
      <sheetData sheetId="5"/>
      <sheetData sheetId="6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20004 35000200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264800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264800</v>
          </cell>
          <cell r="L16">
            <v>0</v>
          </cell>
        </row>
        <row r="27">
          <cell r="D27">
            <v>6711320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20004  67 01056 00000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C38" t="str">
            <v>ศธ 04002/ว1787 ลว 7 พค 67 ครั้งที่ 5</v>
          </cell>
          <cell r="E38" t="str">
            <v>ค่าปรับปรุงซ่อมแซมอาคารเรียน อาคารประกอบและสิ่งก่อสร้างอื่น</v>
          </cell>
        </row>
        <row r="39">
          <cell r="A39" t="str">
            <v>1)</v>
          </cell>
          <cell r="C39">
            <v>4100426445</v>
          </cell>
          <cell r="D39" t="str">
            <v>20004350002003214523</v>
          </cell>
          <cell r="E39" t="str">
            <v>วัดนพรัตนาราม</v>
          </cell>
        </row>
        <row r="45">
          <cell r="F45">
            <v>580000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580000</v>
          </cell>
        </row>
        <row r="46">
          <cell r="E46" t="str">
            <v xml:space="preserve">ห้องน้ำห้องส้วมนักเรียนชาย 4 ที่/49 </v>
          </cell>
        </row>
        <row r="47">
          <cell r="C47" t="str">
            <v>4100428215 ครบ 12 กย 67</v>
          </cell>
          <cell r="D47" t="str">
            <v>20004350002003214508</v>
          </cell>
          <cell r="E47" t="str">
            <v xml:space="preserve">โรงเรียนคลองสิบสามผิวศรีราษฏร์บำรุง </v>
          </cell>
        </row>
        <row r="53">
          <cell r="F53">
            <v>306000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306000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5809700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5809700</v>
          </cell>
        </row>
        <row r="86">
          <cell r="A86" t="str">
            <v>1)</v>
          </cell>
        </row>
      </sheetData>
      <sheetData sheetId="7"/>
      <sheetData sheetId="8"/>
      <sheetData sheetId="9"/>
      <sheetData sheetId="10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 xml:space="preserve">20004 31006100 </v>
          </cell>
          <cell r="E7" t="str">
            <v>โครงการขับเคลื่อนการพัฒนาการศึกษาที่ยั่งยืน</v>
          </cell>
        </row>
        <row r="8">
          <cell r="D8" t="str">
            <v>20004 67 52010 00000</v>
          </cell>
          <cell r="E8" t="str">
            <v xml:space="preserve">กิจกรรมการบริหารจัดการโรงเรียนขนาดเล็ก 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6711320</v>
          </cell>
          <cell r="E115" t="str">
            <v>งบลงทุน สิ่งก่อสร้าง 6711320</v>
          </cell>
        </row>
        <row r="116">
          <cell r="D116" t="str">
            <v>20004 31006100 321AAAA</v>
          </cell>
          <cell r="E116" t="str">
            <v xml:space="preserve">รายการค่าปรับปรุงซ่อมแซมบ้านพักครู  ห้องน้ำ- ห้องส้วม   </v>
          </cell>
        </row>
        <row r="117">
          <cell r="E117" t="str">
            <v>ร.ร.วัดราษฎร์บำรุง</v>
          </cell>
        </row>
        <row r="118">
          <cell r="D118">
            <v>4100523172</v>
          </cell>
        </row>
        <row r="122">
          <cell r="F122">
            <v>100000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100000</v>
          </cell>
        </row>
        <row r="123">
          <cell r="D123" t="str">
            <v>20004 3100B600</v>
          </cell>
          <cell r="E123" t="str">
            <v>โครงการโรงเรียนคุณภาพประจำตำบล</v>
          </cell>
        </row>
        <row r="124">
          <cell r="D124" t="str">
            <v>20004 67000 7700000</v>
          </cell>
          <cell r="E124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5">
          <cell r="E125" t="str">
            <v>งบลงทุน ค่าสิ่งก่อสร้าง 6711320</v>
          </cell>
        </row>
        <row r="126">
          <cell r="D126" t="str">
            <v>ศธ04002/ว1787 ลว.7 พค 67 โอนครั้งที่ 5</v>
          </cell>
          <cell r="E126" t="str">
            <v>ปรับปรุงซ่อมแซมอาคารเรียนอาคารประกอบและสิ่งก่อสร้างอื่น</v>
          </cell>
        </row>
        <row r="127">
          <cell r="C127">
            <v>4100408104</v>
          </cell>
          <cell r="D127" t="str">
            <v>200043100B6003211500</v>
          </cell>
          <cell r="E127" t="str">
            <v>วัดมงคลรัตน์</v>
          </cell>
        </row>
        <row r="131">
          <cell r="F131">
            <v>670000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670000</v>
          </cell>
        </row>
        <row r="132">
          <cell r="C132">
            <v>4100409854</v>
          </cell>
          <cell r="D132" t="str">
            <v>200043100B6003211501</v>
          </cell>
          <cell r="E132" t="str">
            <v>วัดสุวรรณ</v>
          </cell>
        </row>
        <row r="136">
          <cell r="F136">
            <v>670000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670000</v>
          </cell>
        </row>
        <row r="137">
          <cell r="D137" t="str">
            <v>ศธ04002/ว   ลว.27 กย 67 โอนครั้งที่ 450</v>
          </cell>
          <cell r="E137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38">
          <cell r="C138">
            <v>4100306259</v>
          </cell>
          <cell r="D138" t="str">
            <v xml:space="preserve">20004 3100B600 321ZZZZ                               </v>
          </cell>
          <cell r="E138" t="str">
            <v>วัดราษฎรบำรุง</v>
          </cell>
        </row>
        <row r="142">
          <cell r="E142" t="str">
            <v>รวม</v>
          </cell>
          <cell r="F142">
            <v>499000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499000</v>
          </cell>
        </row>
        <row r="143">
          <cell r="D143" t="str">
            <v>ศธ 04002/ว1787 ลว.7 พค 67 โอนครั้งที่ 5</v>
          </cell>
          <cell r="E143" t="str">
            <v xml:space="preserve">อาคารเรียนอนุบาล ขนาด 2 ห้องเรียน </v>
          </cell>
        </row>
        <row r="144">
          <cell r="C144">
            <v>4100432393</v>
          </cell>
          <cell r="D144" t="str">
            <v>200043100B6003211498</v>
          </cell>
          <cell r="E144" t="str">
            <v>โรงเรียนนิกรราษฎร์บํารุงวิทย์</v>
          </cell>
        </row>
        <row r="168">
          <cell r="F168">
            <v>2659500</v>
          </cell>
          <cell r="G168">
            <v>0</v>
          </cell>
          <cell r="H168">
            <v>0</v>
          </cell>
          <cell r="I168">
            <v>0</v>
          </cell>
          <cell r="J168">
            <v>59500</v>
          </cell>
          <cell r="K168">
            <v>0</v>
          </cell>
          <cell r="L168">
            <v>2600000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tabSelected="1" workbookViewId="0">
      <selection activeCell="A128" sqref="A115:XFD128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1111" t="s">
        <v>222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</row>
    <row r="2" spans="1:11" ht="21" x14ac:dyDescent="0.25">
      <c r="A2" s="1111" t="str">
        <f>+'[9]สิ่งก่อสร้าง งบอุดหนุน  67'!A3:N3</f>
        <v>สำนักงานเขตพื้นที่การศึกษาประถมศึกษาปทุมธานี เขต 2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</row>
    <row r="3" spans="1:11" ht="21" x14ac:dyDescent="0.25">
      <c r="A3" s="1112" t="s">
        <v>298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</row>
    <row r="4" spans="1:11" ht="21" x14ac:dyDescent="0.25">
      <c r="A4" s="1116" t="s">
        <v>22</v>
      </c>
      <c r="B4" s="1116" t="s">
        <v>23</v>
      </c>
      <c r="C4" s="16" t="s">
        <v>25</v>
      </c>
      <c r="D4" s="1118" t="s">
        <v>40</v>
      </c>
      <c r="E4" s="1114" t="s">
        <v>3</v>
      </c>
      <c r="F4" s="1115"/>
      <c r="G4" s="1113" t="s">
        <v>41</v>
      </c>
      <c r="H4" s="1113"/>
      <c r="I4" s="1114" t="s">
        <v>4</v>
      </c>
      <c r="J4" s="1115"/>
      <c r="K4" s="1116" t="s">
        <v>5</v>
      </c>
    </row>
    <row r="5" spans="1:11" ht="21" x14ac:dyDescent="0.25">
      <c r="A5" s="1117"/>
      <c r="B5" s="1117"/>
      <c r="C5" s="17" t="s">
        <v>42</v>
      </c>
      <c r="D5" s="1119"/>
      <c r="E5" s="713">
        <v>220</v>
      </c>
      <c r="F5" s="713">
        <v>221</v>
      </c>
      <c r="G5" s="713">
        <v>220</v>
      </c>
      <c r="H5" s="713">
        <v>221</v>
      </c>
      <c r="I5" s="713">
        <v>220</v>
      </c>
      <c r="J5" s="713">
        <v>221</v>
      </c>
      <c r="K5" s="1117"/>
    </row>
    <row r="6" spans="1:11" ht="36" customHeight="1" x14ac:dyDescent="0.25">
      <c r="A6" s="714" t="s">
        <v>70</v>
      </c>
      <c r="B6" s="715" t="str">
        <f>+'[9]ดำเนินงานครุภัณฑ์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716"/>
      <c r="D6" s="717">
        <f>+D7+D14</f>
        <v>4598500</v>
      </c>
      <c r="E6" s="717">
        <f t="shared" ref="E6:K6" si="0">+E7+E14</f>
        <v>0</v>
      </c>
      <c r="F6" s="717">
        <f t="shared" si="0"/>
        <v>0</v>
      </c>
      <c r="G6" s="717">
        <f t="shared" si="0"/>
        <v>0</v>
      </c>
      <c r="H6" s="717">
        <f t="shared" si="0"/>
        <v>59500</v>
      </c>
      <c r="I6" s="717">
        <f t="shared" si="0"/>
        <v>0</v>
      </c>
      <c r="J6" s="717">
        <f t="shared" si="0"/>
        <v>4539000</v>
      </c>
      <c r="K6" s="717">
        <f t="shared" si="0"/>
        <v>0</v>
      </c>
    </row>
    <row r="7" spans="1:11" ht="36" customHeight="1" x14ac:dyDescent="0.25">
      <c r="A7" s="718">
        <v>1</v>
      </c>
      <c r="B7" s="719" t="str">
        <f>+'[9]ดำเนินงานครุภัณฑ์ 310061ยั่งยืน'!E7</f>
        <v>โครงการขับเคลื่อนการพัฒนาการศึกษาที่ยั่งยืน</v>
      </c>
      <c r="C7" s="720" t="str">
        <f>+'[9]ดำเนินงานครุภัณฑ์ 310061ยั่งยืน'!D7</f>
        <v xml:space="preserve">20004 31006100 </v>
      </c>
      <c r="D7" s="721">
        <f>+D8</f>
        <v>100000</v>
      </c>
      <c r="E7" s="721">
        <f t="shared" ref="E7:K9" si="1">+E8</f>
        <v>0</v>
      </c>
      <c r="F7" s="721">
        <f t="shared" si="1"/>
        <v>0</v>
      </c>
      <c r="G7" s="721"/>
      <c r="H7" s="721">
        <f t="shared" si="1"/>
        <v>0</v>
      </c>
      <c r="I7" s="721">
        <f t="shared" si="1"/>
        <v>0</v>
      </c>
      <c r="J7" s="721">
        <f t="shared" si="1"/>
        <v>100000</v>
      </c>
      <c r="K7" s="721">
        <f t="shared" si="1"/>
        <v>0</v>
      </c>
    </row>
    <row r="8" spans="1:11" ht="42" customHeight="1" x14ac:dyDescent="0.25">
      <c r="A8" s="722">
        <v>1.1000000000000001</v>
      </c>
      <c r="B8" s="812" t="str">
        <f>+'[9]ดำเนินงานครุภัณฑ์ 310061ยั่งยืน'!E8</f>
        <v xml:space="preserve">กิจกรรมการบริหารจัดการโรงเรียนขนาดเล็ก </v>
      </c>
      <c r="C8" s="724" t="str">
        <f>+'[9]ดำเนินงานครุภัณฑ์ 310061ยั่งยืน'!D8</f>
        <v>20004 67 52010 00000</v>
      </c>
      <c r="D8" s="725">
        <f>+D9</f>
        <v>100000</v>
      </c>
      <c r="E8" s="725">
        <f t="shared" si="1"/>
        <v>0</v>
      </c>
      <c r="F8" s="725">
        <f t="shared" si="1"/>
        <v>0</v>
      </c>
      <c r="G8" s="725">
        <f t="shared" si="1"/>
        <v>0</v>
      </c>
      <c r="H8" s="725">
        <f t="shared" si="1"/>
        <v>0</v>
      </c>
      <c r="I8" s="725">
        <f t="shared" si="1"/>
        <v>0</v>
      </c>
      <c r="J8" s="725">
        <f t="shared" si="1"/>
        <v>100000</v>
      </c>
      <c r="K8" s="725">
        <f t="shared" si="1"/>
        <v>0</v>
      </c>
    </row>
    <row r="9" spans="1:11" ht="37.200000000000003" customHeight="1" x14ac:dyDescent="0.25">
      <c r="A9" s="726"/>
      <c r="B9" s="727" t="str">
        <f>+'[9]ดำเนินงานครุภัณฑ์ 310061ยั่งยืน'!E115</f>
        <v>งบลงทุน สิ่งก่อสร้าง 6711320</v>
      </c>
      <c r="C9" s="728" t="str">
        <f>+'[9]ดำเนินงานครุภัณฑ์ 310061ยั่งยืน'!D115</f>
        <v>6711320</v>
      </c>
      <c r="D9" s="729">
        <f>+D10</f>
        <v>100000</v>
      </c>
      <c r="E9" s="729">
        <f t="shared" si="1"/>
        <v>0</v>
      </c>
      <c r="F9" s="729">
        <f t="shared" si="1"/>
        <v>0</v>
      </c>
      <c r="G9" s="729"/>
      <c r="H9" s="729">
        <f t="shared" si="1"/>
        <v>0</v>
      </c>
      <c r="I9" s="729">
        <f t="shared" si="1"/>
        <v>0</v>
      </c>
      <c r="J9" s="729">
        <f t="shared" si="1"/>
        <v>100000</v>
      </c>
      <c r="K9" s="729">
        <f t="shared" si="1"/>
        <v>0</v>
      </c>
    </row>
    <row r="10" spans="1:11" ht="21" customHeight="1" x14ac:dyDescent="0.25">
      <c r="A10" s="730" t="s">
        <v>38</v>
      </c>
      <c r="B10" s="731" t="str">
        <f>+'[9]ดำเนินงานครุภัณฑ์ 310061ยั่งยืน'!E116</f>
        <v xml:space="preserve">รายการค่าปรับปรุงซ่อมแซมบ้านพักครู  ห้องน้ำ- ห้องส้วม   </v>
      </c>
      <c r="C10" s="732" t="str">
        <f>+'[9]ดำเนินงานครุภัณฑ์ 310061ยั่งยืน'!D116</f>
        <v>20004 31006100 321AAAA</v>
      </c>
      <c r="D10" s="733">
        <f>SUM(D11:D13)</f>
        <v>100000</v>
      </c>
      <c r="E10" s="733">
        <f t="shared" ref="E10:J10" si="2">SUM(E11:E13)</f>
        <v>0</v>
      </c>
      <c r="F10" s="733">
        <f t="shared" si="2"/>
        <v>0</v>
      </c>
      <c r="G10" s="733"/>
      <c r="H10" s="733">
        <f t="shared" si="2"/>
        <v>0</v>
      </c>
      <c r="I10" s="733">
        <f t="shared" si="2"/>
        <v>0</v>
      </c>
      <c r="J10" s="733">
        <f t="shared" si="2"/>
        <v>100000</v>
      </c>
      <c r="K10" s="733">
        <f t="shared" ref="K10" si="3">SUM(K11:K12)</f>
        <v>0</v>
      </c>
    </row>
    <row r="11" spans="1:11" ht="21" customHeight="1" x14ac:dyDescent="0.25">
      <c r="A11" s="734" t="s">
        <v>71</v>
      </c>
      <c r="B11" s="735" t="str">
        <f>+'[9]ดำเนินงานครุภัณฑ์ 310061ยั่งยืน'!E117</f>
        <v>ร.ร.วัดราษฎร์บำรุง</v>
      </c>
      <c r="C11" s="736">
        <f>+'[9]ดำเนินงานครุภัณฑ์ 310061ยั่งยืน'!D118</f>
        <v>4100523172</v>
      </c>
      <c r="D11" s="737">
        <f>+'[9]ดำเนินงานครุภัณฑ์ 310061ยั่งยืน'!F122</f>
        <v>100000</v>
      </c>
      <c r="E11" s="737">
        <f>+'[9]ดำเนินงานครุภัณฑ์ 310061ยั่งยืน'!G122</f>
        <v>0</v>
      </c>
      <c r="F11" s="737">
        <f>+'[9]ดำเนินงานครุภัณฑ์ 310061ยั่งยืน'!H122</f>
        <v>0</v>
      </c>
      <c r="G11" s="737">
        <f>+'[9]ดำเนินงานครุภัณฑ์ 310061ยั่งยืน'!I122</f>
        <v>0</v>
      </c>
      <c r="H11" s="737">
        <f>+'[9]ดำเนินงานครุภัณฑ์ 310061ยั่งยืน'!J122</f>
        <v>0</v>
      </c>
      <c r="I11" s="737">
        <f>+'[9]ดำเนินงานครุภัณฑ์ 310061ยั่งยืน'!K122</f>
        <v>0</v>
      </c>
      <c r="J11" s="737">
        <f>+'[9]ดำเนินงานครุภัณฑ์ 310061ยั่งยืน'!L122</f>
        <v>100000</v>
      </c>
      <c r="K11" s="737">
        <f>+D11-E11-F11-G11-H11-I11-J11</f>
        <v>0</v>
      </c>
    </row>
    <row r="12" spans="1:11" ht="21" hidden="1" customHeight="1" x14ac:dyDescent="0.25">
      <c r="A12" s="734" t="s">
        <v>72</v>
      </c>
      <c r="B12" s="735"/>
      <c r="C12" s="738"/>
      <c r="D12" s="737">
        <f>+'[9]ดำเนินงานครุภัณฑ์ 310061ยั่งยืน'!F16</f>
        <v>0</v>
      </c>
      <c r="E12" s="737">
        <f>+'[9]ดำเนินงานครุภัณฑ์ 310061ยั่งยืน'!G16</f>
        <v>0</v>
      </c>
      <c r="F12" s="737">
        <f>+'[9]ดำเนินงานครุภัณฑ์ 310061ยั่งยืน'!H16</f>
        <v>0</v>
      </c>
      <c r="G12" s="737">
        <f>+'[9]ดำเนินงานครุภัณฑ์ 310061ยั่งยืน'!I16</f>
        <v>0</v>
      </c>
      <c r="H12" s="737">
        <f>+'[9]ดำเนินงานครุภัณฑ์ 310061ยั่งยืน'!J16</f>
        <v>0</v>
      </c>
      <c r="I12" s="737">
        <f>+'[9]ดำเนินงานครุภัณฑ์ 310061ยั่งยืน'!K16</f>
        <v>0</v>
      </c>
      <c r="J12" s="737">
        <f>+'[9]ดำเนินงานครุภัณฑ์ 310061ยั่งยืน'!L16</f>
        <v>0</v>
      </c>
      <c r="K12" s="737">
        <f>+D12-E12-F12-G12-H12-I12-J12</f>
        <v>0</v>
      </c>
    </row>
    <row r="13" spans="1:11" ht="21" hidden="1" customHeight="1" x14ac:dyDescent="0.25">
      <c r="A13" s="734" t="s">
        <v>73</v>
      </c>
      <c r="B13" s="735"/>
      <c r="C13" s="738"/>
      <c r="D13" s="737">
        <f>+'[9]ดำเนินงานครุภัณฑ์ 310061ยั่งยืน'!F21</f>
        <v>0</v>
      </c>
      <c r="E13" s="737">
        <f>+'[9]ดำเนินงานครุภัณฑ์ 310061ยั่งยืน'!G21</f>
        <v>0</v>
      </c>
      <c r="F13" s="737">
        <f>+'[9]ดำเนินงานครุภัณฑ์ 310061ยั่งยืน'!H21</f>
        <v>0</v>
      </c>
      <c r="G13" s="737"/>
      <c r="H13" s="737">
        <f>+'[9]ดำเนินงานครุภัณฑ์ 310061ยั่งยืน'!I21</f>
        <v>0</v>
      </c>
      <c r="I13" s="737">
        <f>+'[9]ดำเนินงานครุภัณฑ์ 310061ยั่งยืน'!J21</f>
        <v>0</v>
      </c>
      <c r="J13" s="737">
        <f>+'[9]ดำเนินงานครุภัณฑ์ 310061ยั่งยืน'!K21</f>
        <v>0</v>
      </c>
      <c r="K13" s="737"/>
    </row>
    <row r="14" spans="1:11" ht="21" customHeight="1" x14ac:dyDescent="0.25">
      <c r="A14" s="718">
        <v>2</v>
      </c>
      <c r="B14" s="739" t="str">
        <f>+'[9]ดำเนินงานครุภัณฑ์ 310061ยั่งยืน'!E123</f>
        <v>โครงการโรงเรียนคุณภาพประจำตำบล</v>
      </c>
      <c r="C14" s="720" t="str">
        <f>+'[9]ดำเนินงานครุภัณฑ์ 310061ยั่งยืน'!D123</f>
        <v>20004 3100B600</v>
      </c>
      <c r="D14" s="721">
        <f>+D15</f>
        <v>4498500</v>
      </c>
      <c r="E14" s="721">
        <f t="shared" ref="E14:K14" si="4">+E15</f>
        <v>0</v>
      </c>
      <c r="F14" s="721">
        <f t="shared" si="4"/>
        <v>0</v>
      </c>
      <c r="G14" s="721"/>
      <c r="H14" s="721">
        <f t="shared" si="4"/>
        <v>59500</v>
      </c>
      <c r="I14" s="721">
        <f t="shared" si="4"/>
        <v>0</v>
      </c>
      <c r="J14" s="721">
        <f t="shared" si="4"/>
        <v>4439000</v>
      </c>
      <c r="K14" s="721">
        <f t="shared" si="4"/>
        <v>0</v>
      </c>
    </row>
    <row r="15" spans="1:11" ht="21" customHeight="1" x14ac:dyDescent="0.25">
      <c r="A15" s="722">
        <v>2.1</v>
      </c>
      <c r="B15" s="812" t="str">
        <f>+'[9]ดำเนินงานครุภัณฑ์ 310061ยั่งยืน'!E124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724" t="str">
        <f>+'[9]ดำเนินงานครุภัณฑ์ 310061ยั่งยืน'!D124</f>
        <v>20004 67000 7700000</v>
      </c>
      <c r="D15" s="725">
        <f>+D16+D36</f>
        <v>4498500</v>
      </c>
      <c r="E15" s="725">
        <f>+E16+E36</f>
        <v>0</v>
      </c>
      <c r="F15" s="725">
        <f>+F16+F36</f>
        <v>0</v>
      </c>
      <c r="G15" s="725"/>
      <c r="H15" s="725">
        <f>+H16+H36</f>
        <v>59500</v>
      </c>
      <c r="I15" s="725">
        <f>+I16+I36</f>
        <v>0</v>
      </c>
      <c r="J15" s="725">
        <f>+J16+J36</f>
        <v>4439000</v>
      </c>
      <c r="K15" s="725">
        <f>+K16+K36</f>
        <v>0</v>
      </c>
    </row>
    <row r="16" spans="1:11" ht="21" customHeight="1" x14ac:dyDescent="0.25">
      <c r="A16" s="726"/>
      <c r="B16" s="727" t="str">
        <f>+'[9]ดำเนินงานครุภัณฑ์ 310061ยั่งยืน'!E125</f>
        <v>งบลงทุน ค่าสิ่งก่อสร้าง 6711320</v>
      </c>
      <c r="C16" s="728"/>
      <c r="D16" s="729">
        <f>+D17+D22+D25</f>
        <v>4498500</v>
      </c>
      <c r="E16" s="729">
        <f t="shared" ref="E16:K16" si="5">+E17+E22+E25</f>
        <v>0</v>
      </c>
      <c r="F16" s="729">
        <f t="shared" si="5"/>
        <v>0</v>
      </c>
      <c r="G16" s="729">
        <f t="shared" si="5"/>
        <v>0</v>
      </c>
      <c r="H16" s="729">
        <f t="shared" si="5"/>
        <v>59500</v>
      </c>
      <c r="I16" s="729">
        <f t="shared" si="5"/>
        <v>0</v>
      </c>
      <c r="J16" s="729">
        <f t="shared" si="5"/>
        <v>4439000</v>
      </c>
      <c r="K16" s="729">
        <f t="shared" si="5"/>
        <v>0</v>
      </c>
    </row>
    <row r="17" spans="1:11" ht="21" customHeight="1" x14ac:dyDescent="0.25">
      <c r="A17" s="740" t="s">
        <v>30</v>
      </c>
      <c r="B17" s="19" t="str">
        <f>+'[9]ดำเนินงานครุภัณฑ์ 310061ยั่งยืน'!E126</f>
        <v>ปรับปรุงซ่อมแซมอาคารเรียนอาคารประกอบและสิ่งก่อสร้างอื่น</v>
      </c>
      <c r="C17" s="741" t="str">
        <f>+'[9]ดำเนินงานครุภัณฑ์ 310061ยั่งยืน'!D126</f>
        <v>ศธ04002/ว1787 ลว.7 พค 67 โอนครั้งที่ 5</v>
      </c>
      <c r="D17" s="18">
        <f>SUM(D18:D21)</f>
        <v>1340000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1340000</v>
      </c>
      <c r="K17" s="18">
        <f>SUM(K18:K21)</f>
        <v>0</v>
      </c>
    </row>
    <row r="18" spans="1:11" ht="21" customHeight="1" x14ac:dyDescent="0.25">
      <c r="A18" s="742" t="s">
        <v>71</v>
      </c>
      <c r="B18" s="743" t="str">
        <f>+'[9]ดำเนินงานครุภัณฑ์ 310061ยั่งยืน'!E127</f>
        <v>วัดมงคลรัตน์</v>
      </c>
      <c r="C18" s="744" t="str">
        <f>+'[9]ดำเนินงานครุภัณฑ์ 310061ยั่งยืน'!D127</f>
        <v>200043100B6003211500</v>
      </c>
      <c r="D18" s="745">
        <f>+'[9]ดำเนินงานครุภัณฑ์ 310061ยั่งยืน'!F131</f>
        <v>670000</v>
      </c>
      <c r="E18" s="745">
        <f>+'[9]ดำเนินงานครุภัณฑ์ 310061ยั่งยืน'!G131</f>
        <v>0</v>
      </c>
      <c r="F18" s="745">
        <f>+'[9]ดำเนินงานครุภัณฑ์ 310061ยั่งยืน'!H131</f>
        <v>0</v>
      </c>
      <c r="G18" s="745">
        <f>+'[9]ดำเนินงานครุภัณฑ์ 310061ยั่งยืน'!I131</f>
        <v>0</v>
      </c>
      <c r="H18" s="745">
        <f>+'[9]ดำเนินงานครุภัณฑ์ 310061ยั่งยืน'!J131</f>
        <v>0</v>
      </c>
      <c r="I18" s="745">
        <f>+'[9]ดำเนินงานครุภัณฑ์ 310061ยั่งยืน'!K131</f>
        <v>0</v>
      </c>
      <c r="J18" s="745">
        <f>+'[9]ดำเนินงานครุภัณฑ์ 310061ยั่งยืน'!L131</f>
        <v>670000</v>
      </c>
      <c r="K18" s="745">
        <f>+D18-E18-F18-G18-H18-I18-J18</f>
        <v>0</v>
      </c>
    </row>
    <row r="19" spans="1:11" ht="21" customHeight="1" x14ac:dyDescent="0.25">
      <c r="A19" s="742"/>
      <c r="B19" s="743"/>
      <c r="C19" s="746">
        <f>+'[9]ดำเนินงานครุภัณฑ์ 310061ยั่งยืน'!C127</f>
        <v>4100408104</v>
      </c>
      <c r="D19" s="745"/>
      <c r="E19" s="745"/>
      <c r="F19" s="745"/>
      <c r="G19" s="745"/>
      <c r="H19" s="745"/>
      <c r="I19" s="745"/>
      <c r="J19" s="745"/>
      <c r="K19" s="745"/>
    </row>
    <row r="20" spans="1:11" ht="42" customHeight="1" x14ac:dyDescent="0.25">
      <c r="A20" s="742" t="s">
        <v>72</v>
      </c>
      <c r="B20" s="743" t="str">
        <f>+'[9]ดำเนินงานครุภัณฑ์ 310061ยั่งยืน'!E132</f>
        <v>วัดสุวรรณ</v>
      </c>
      <c r="C20" s="744" t="str">
        <f>+'[9]ดำเนินงานครุภัณฑ์ 310061ยั่งยืน'!D132</f>
        <v>200043100B6003211501</v>
      </c>
      <c r="D20" s="745">
        <f>+'[9]ดำเนินงานครุภัณฑ์ 310061ยั่งยืน'!F136</f>
        <v>670000</v>
      </c>
      <c r="E20" s="745">
        <f>+'[9]ดำเนินงานครุภัณฑ์ 310061ยั่งยืน'!G136</f>
        <v>0</v>
      </c>
      <c r="F20" s="745">
        <f>+'[9]ดำเนินงานครุภัณฑ์ 310061ยั่งยืน'!H136</f>
        <v>0</v>
      </c>
      <c r="G20" s="745">
        <f>+'[9]ดำเนินงานครุภัณฑ์ 310061ยั่งยืน'!I136</f>
        <v>0</v>
      </c>
      <c r="H20" s="745">
        <f>+'[9]ดำเนินงานครุภัณฑ์ 310061ยั่งยืน'!J136</f>
        <v>0</v>
      </c>
      <c r="I20" s="745">
        <f>+'[9]ดำเนินงานครุภัณฑ์ 310061ยั่งยืน'!K136</f>
        <v>0</v>
      </c>
      <c r="J20" s="745">
        <f>+'[9]ดำเนินงานครุภัณฑ์ 310061ยั่งยืน'!L136</f>
        <v>670000</v>
      </c>
      <c r="K20" s="745">
        <f>+D20-E20-F20-G20-H20-I20-J20</f>
        <v>0</v>
      </c>
    </row>
    <row r="21" spans="1:11" ht="21" customHeight="1" x14ac:dyDescent="0.25">
      <c r="A21" s="734"/>
      <c r="B21" s="743"/>
      <c r="C21" s="746">
        <f>+'[9]ดำเนินงานครุภัณฑ์ 310061ยั่งยืน'!C132</f>
        <v>4100409854</v>
      </c>
      <c r="D21" s="745"/>
      <c r="E21" s="745"/>
      <c r="F21" s="745"/>
      <c r="G21" s="745"/>
      <c r="H21" s="745"/>
      <c r="I21" s="745"/>
      <c r="J21" s="745"/>
      <c r="K21" s="745"/>
    </row>
    <row r="22" spans="1:11" ht="21" customHeight="1" x14ac:dyDescent="0.25">
      <c r="A22" s="740" t="s">
        <v>31</v>
      </c>
      <c r="B22" s="19" t="str">
        <f>+'[9]ดำเนินงานครุภัณฑ์ 310061ยั่งยืน'!E137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980" t="str">
        <f>+'[9]ดำเนินงานครุภัณฑ์ 310061ยั่งยืน'!D137</f>
        <v>ศธ04002/ว   ลว.27 กย 67 โอนครั้งที่ 450</v>
      </c>
      <c r="D22" s="18">
        <f>+D23</f>
        <v>499000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499000</v>
      </c>
      <c r="K22" s="18">
        <f t="shared" si="7"/>
        <v>0</v>
      </c>
    </row>
    <row r="23" spans="1:11" ht="21" customHeight="1" x14ac:dyDescent="0.25">
      <c r="A23" s="742" t="s">
        <v>71</v>
      </c>
      <c r="B23" s="743" t="str">
        <f>+'[9]ดำเนินงานครุภัณฑ์ 310061ยั่งยืน'!E138</f>
        <v>วัดราษฎรบำรุง</v>
      </c>
      <c r="C23" s="744" t="str">
        <f>+'[9]ดำเนินงานครุภัณฑ์ 310061ยั่งยืน'!D138</f>
        <v xml:space="preserve">20004 3100B600 321ZZZZ                               </v>
      </c>
      <c r="D23" s="745">
        <f>+'[9]ดำเนินงานครุภัณฑ์ 310061ยั่งยืน'!F142</f>
        <v>499000</v>
      </c>
      <c r="E23" s="745">
        <f>+'[9]ดำเนินงานครุภัณฑ์ 310061ยั่งยืน'!G142</f>
        <v>0</v>
      </c>
      <c r="F23" s="745">
        <f>+'[9]ดำเนินงานครุภัณฑ์ 310061ยั่งยืน'!H142</f>
        <v>0</v>
      </c>
      <c r="G23" s="745">
        <f>+'[9]ดำเนินงานครุภัณฑ์ 310061ยั่งยืน'!I142</f>
        <v>0</v>
      </c>
      <c r="H23" s="745">
        <f>+'[9]ดำเนินงานครุภัณฑ์ 310061ยั่งยืน'!J142</f>
        <v>0</v>
      </c>
      <c r="I23" s="745">
        <f>+'[9]ดำเนินงานครุภัณฑ์ 310061ยั่งยืน'!K142</f>
        <v>0</v>
      </c>
      <c r="J23" s="745">
        <f>+'[9]ดำเนินงานครุภัณฑ์ 310061ยั่งยืน'!L142</f>
        <v>499000</v>
      </c>
      <c r="K23" s="745">
        <f>+D23-E23-F23-G23-H23-I23-J23</f>
        <v>0</v>
      </c>
    </row>
    <row r="24" spans="1:11" ht="15.75" customHeight="1" x14ac:dyDescent="0.25">
      <c r="A24" s="742"/>
      <c r="B24" s="743"/>
      <c r="C24" s="746">
        <f>+'[9]ดำเนินงานครุภัณฑ์ 310061ยั่งยืน'!C138</f>
        <v>4100306259</v>
      </c>
      <c r="D24" s="745"/>
      <c r="E24" s="745"/>
      <c r="F24" s="745"/>
      <c r="G24" s="745"/>
      <c r="H24" s="745"/>
      <c r="I24" s="745"/>
      <c r="J24" s="745"/>
      <c r="K24" s="745"/>
    </row>
    <row r="25" spans="1:11" ht="21" customHeight="1" x14ac:dyDescent="0.25">
      <c r="A25" s="1040" t="s">
        <v>32</v>
      </c>
      <c r="B25" s="747" t="str">
        <f>+'[9]ดำเนินงานครุภัณฑ์ 310061ยั่งยืน'!E143</f>
        <v xml:space="preserve">อาคารเรียนอนุบาล ขนาด 2 ห้องเรียน </v>
      </c>
      <c r="C25" s="748" t="str">
        <f>+'[9]ดำเนินงานครุภัณฑ์ 310061ยั่งยืน'!D143</f>
        <v>ศธ 04002/ว1787 ลว.7 พค 67 โอนครั้งที่ 5</v>
      </c>
      <c r="D25" s="721">
        <f>+D26</f>
        <v>2659500</v>
      </c>
      <c r="E25" s="721">
        <f t="shared" ref="E25:K25" si="8">+E26</f>
        <v>0</v>
      </c>
      <c r="F25" s="721">
        <f t="shared" si="8"/>
        <v>0</v>
      </c>
      <c r="G25" s="721"/>
      <c r="H25" s="721">
        <f t="shared" si="8"/>
        <v>59500</v>
      </c>
      <c r="I25" s="721">
        <f t="shared" si="8"/>
        <v>0</v>
      </c>
      <c r="J25" s="721">
        <f t="shared" si="8"/>
        <v>2600000</v>
      </c>
      <c r="K25" s="721">
        <f t="shared" si="8"/>
        <v>0</v>
      </c>
    </row>
    <row r="26" spans="1:11" ht="21" customHeight="1" x14ac:dyDescent="0.25">
      <c r="A26" s="742" t="s">
        <v>71</v>
      </c>
      <c r="B26" s="743" t="str">
        <f>+'[9]ดำเนินงานครุภัณฑ์ 310061ยั่งยืน'!E144</f>
        <v>โรงเรียนนิกรราษฎร์บํารุงวิทย์</v>
      </c>
      <c r="C26" s="744" t="str">
        <f>+'[9]ดำเนินงานครุภัณฑ์ 310061ยั่งยืน'!D144</f>
        <v>200043100B6003211498</v>
      </c>
      <c r="D26" s="745">
        <f>+'[9]ดำเนินงานครุภัณฑ์ 310061ยั่งยืน'!F168</f>
        <v>2659500</v>
      </c>
      <c r="E26" s="745">
        <f>+'[9]ดำเนินงานครุภัณฑ์ 310061ยั่งยืน'!G168</f>
        <v>0</v>
      </c>
      <c r="F26" s="745">
        <f>+'[9]ดำเนินงานครุภัณฑ์ 310061ยั่งยืน'!H168</f>
        <v>0</v>
      </c>
      <c r="G26" s="745">
        <f>+'[9]ดำเนินงานครุภัณฑ์ 310061ยั่งยืน'!I168</f>
        <v>0</v>
      </c>
      <c r="H26" s="745">
        <f>+'[9]ดำเนินงานครุภัณฑ์ 310061ยั่งยืน'!J168</f>
        <v>59500</v>
      </c>
      <c r="I26" s="745">
        <f>+'[9]ดำเนินงานครุภัณฑ์ 310061ยั่งยืน'!K168</f>
        <v>0</v>
      </c>
      <c r="J26" s="745">
        <f>+'[9]ดำเนินงานครุภัณฑ์ 310061ยั่งยืน'!L168</f>
        <v>2600000</v>
      </c>
      <c r="K26" s="745">
        <f>+D26-E26-F26-G26-H26-I26-J26</f>
        <v>0</v>
      </c>
    </row>
    <row r="27" spans="1:11" ht="21" customHeight="1" x14ac:dyDescent="0.25">
      <c r="A27" s="742"/>
      <c r="B27" s="743"/>
      <c r="C27" s="746">
        <f>+'[9]ดำเนินงานครุภัณฑ์ 310061ยั่งยืน'!C144</f>
        <v>4100432393</v>
      </c>
      <c r="D27" s="745"/>
      <c r="E27" s="745"/>
      <c r="F27" s="745"/>
      <c r="G27" s="745"/>
      <c r="H27" s="745"/>
      <c r="I27" s="745"/>
      <c r="J27" s="745"/>
      <c r="K27" s="745"/>
    </row>
    <row r="28" spans="1:11" ht="15" hidden="1" customHeight="1" x14ac:dyDescent="0.25">
      <c r="A28" s="726"/>
      <c r="B28" s="727" t="s">
        <v>223</v>
      </c>
      <c r="C28" s="749">
        <f>+'[9]ดำเนินงานครุภัณฑ์ 310061ยั่งยืน'!D23</f>
        <v>0</v>
      </c>
      <c r="D28" s="729">
        <f>+D31+D33+D35</f>
        <v>0</v>
      </c>
      <c r="E28" s="729">
        <f t="shared" ref="E28:K28" si="9">+E31+E33+E35</f>
        <v>0</v>
      </c>
      <c r="F28" s="729">
        <f t="shared" si="9"/>
        <v>0</v>
      </c>
      <c r="G28" s="729"/>
      <c r="H28" s="729">
        <f t="shared" si="9"/>
        <v>0</v>
      </c>
      <c r="I28" s="729">
        <f t="shared" si="9"/>
        <v>0</v>
      </c>
      <c r="J28" s="729">
        <f t="shared" si="9"/>
        <v>0</v>
      </c>
      <c r="K28" s="729">
        <f t="shared" si="9"/>
        <v>0</v>
      </c>
    </row>
    <row r="29" spans="1:11" ht="15" hidden="1" customHeight="1" x14ac:dyDescent="0.25">
      <c r="A29" s="718">
        <f>+'[9]งบกัน67 350002'!A36</f>
        <v>0</v>
      </c>
      <c r="B29" s="750" t="str">
        <f>+'[9]ดำเนินงานครุภัณฑ์ 310061ยั่งยืน'!E22</f>
        <v>งบลงทุน ค่าครุภัณฑ์ 6611310</v>
      </c>
      <c r="C29" s="751">
        <f>+'[9]ดำเนินงานครุภัณฑ์ 310061ยั่งยืน'!C22</f>
        <v>0</v>
      </c>
      <c r="D29" s="721">
        <f>+D30</f>
        <v>0</v>
      </c>
      <c r="E29" s="721">
        <f t="shared" ref="E29:K31" si="10">+E30</f>
        <v>0</v>
      </c>
      <c r="F29" s="721">
        <f t="shared" si="10"/>
        <v>0</v>
      </c>
      <c r="G29" s="721"/>
      <c r="H29" s="721">
        <f t="shared" si="10"/>
        <v>0</v>
      </c>
      <c r="I29" s="721">
        <f t="shared" si="10"/>
        <v>0</v>
      </c>
      <c r="J29" s="721">
        <f t="shared" si="10"/>
        <v>0</v>
      </c>
      <c r="K29" s="721">
        <f t="shared" si="10"/>
        <v>0</v>
      </c>
    </row>
    <row r="30" spans="1:11" ht="15" hidden="1" customHeight="1" x14ac:dyDescent="0.25">
      <c r="A30" s="734">
        <f>+'[9]ดำเนินงานครุภัณฑ์ 310061ยั่งยืน'!A23</f>
        <v>0</v>
      </c>
      <c r="B30" s="743" t="str">
        <f>+'[9]ดำเนินงานครุภัณฑ์ 310061ยั่งยืน'!E23</f>
        <v>ครุภัณฑ์สำนักงาน 120601</v>
      </c>
      <c r="C30" s="35" t="str">
        <f>+'[9]ดำเนินงานครุภัณฑ์ 310061ยั่งยืน'!D22</f>
        <v>6611310</v>
      </c>
      <c r="D30" s="745">
        <f>+'[9]ดำเนินงานครุภัณฑ์ 310061ยั่งยืน'!F27</f>
        <v>0</v>
      </c>
      <c r="E30" s="745">
        <f>+'[9]ดำเนินงานครุภัณฑ์ 310061ยั่งยืน'!G27</f>
        <v>0</v>
      </c>
      <c r="F30" s="745">
        <f>+'[9]ดำเนินงานครุภัณฑ์ 310061ยั่งยืน'!H27</f>
        <v>0</v>
      </c>
      <c r="G30" s="745"/>
      <c r="H30" s="745">
        <f>+'[9]ดำเนินงานครุภัณฑ์ 310061ยั่งยืน'!I27</f>
        <v>0</v>
      </c>
      <c r="I30" s="745">
        <f>+'[9]ดำเนินงานครุภัณฑ์ 310061ยั่งยืน'!J27</f>
        <v>0</v>
      </c>
      <c r="J30" s="745">
        <f>+'[9]ดำเนินงานครุภัณฑ์ 310061ยั่งยืน'!K27</f>
        <v>0</v>
      </c>
      <c r="K30" s="745">
        <f>+'[9]ดำเนินงานครุภัณฑ์ 310061ยั่งยืน'!L27</f>
        <v>0</v>
      </c>
    </row>
    <row r="31" spans="1:11" ht="15" hidden="1" customHeight="1" x14ac:dyDescent="0.25">
      <c r="A31" s="718" t="str">
        <f>+'[9]งบกัน67 350002'!A38</f>
        <v>1.1.1</v>
      </c>
      <c r="B31" s="750" t="str">
        <f>+'[9]ดำเนินงานครุภัณฑ์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751" t="str">
        <f>+'[9]ดำเนินงานครุภัณฑ์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721">
        <f>+D32</f>
        <v>0</v>
      </c>
      <c r="E31" s="721">
        <f t="shared" si="10"/>
        <v>0</v>
      </c>
      <c r="F31" s="721">
        <f t="shared" si="10"/>
        <v>0</v>
      </c>
      <c r="G31" s="721"/>
      <c r="H31" s="721">
        <f t="shared" si="10"/>
        <v>0</v>
      </c>
      <c r="I31" s="721">
        <f t="shared" si="10"/>
        <v>0</v>
      </c>
      <c r="J31" s="721">
        <f t="shared" si="10"/>
        <v>0</v>
      </c>
      <c r="K31" s="721">
        <f t="shared" si="10"/>
        <v>0</v>
      </c>
    </row>
    <row r="32" spans="1:11" ht="15" hidden="1" customHeight="1" x14ac:dyDescent="0.25">
      <c r="A32" s="734" t="str">
        <f>+'[9]ดำเนินงานครุภัณฑ์ 310061ยั่งยืน'!A25</f>
        <v>1)</v>
      </c>
      <c r="B32" s="743" t="str">
        <f>+'[9]ดำเนินงานครุภัณฑ์ 310061ยั่งยืน'!E25</f>
        <v>สพป.ปท.2</v>
      </c>
      <c r="C32" s="35" t="str">
        <f>+'[9]ดำเนินงานครุภัณฑ์ 310061ยั่งยืน'!D24</f>
        <v>20004 31006100 3110010</v>
      </c>
      <c r="D32" s="745">
        <f>+'[9]ดำเนินงานครุภัณฑ์ 310061ยั่งยืน'!F29</f>
        <v>0</v>
      </c>
      <c r="E32" s="745">
        <f>+'[9]ดำเนินงานครุภัณฑ์ 310061ยั่งยืน'!G29</f>
        <v>0</v>
      </c>
      <c r="F32" s="745">
        <f>+'[9]ดำเนินงานครุภัณฑ์ 310061ยั่งยืน'!H29</f>
        <v>0</v>
      </c>
      <c r="G32" s="745"/>
      <c r="H32" s="745">
        <f>+'[9]ดำเนินงานครุภัณฑ์ 310061ยั่งยืน'!I29</f>
        <v>0</v>
      </c>
      <c r="I32" s="745">
        <f>+'[9]ดำเนินงานครุภัณฑ์ 310061ยั่งยืน'!J29</f>
        <v>0</v>
      </c>
      <c r="J32" s="745">
        <f>+'[9]ดำเนินงานครุภัณฑ์ 310061ยั่งยืน'!K29</f>
        <v>0</v>
      </c>
      <c r="K32" s="745">
        <f>+'[9]ดำเนินงานครุภัณฑ์ 310061ยั่งยืน'!L29</f>
        <v>0</v>
      </c>
    </row>
    <row r="33" spans="1:11" ht="15" hidden="1" customHeight="1" x14ac:dyDescent="0.25">
      <c r="A33" s="718">
        <f>+'[9]ดำเนินงานครุภัณฑ์ 310061ยั่งยืน'!A30</f>
        <v>2</v>
      </c>
      <c r="B33" s="752" t="str">
        <f>+'[9]ดำเนินงานครุภัณฑ์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751" t="str">
        <f>+'[9]ดำเนินงานครุภัณฑ์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721">
        <f>+D34</f>
        <v>0</v>
      </c>
      <c r="E33" s="721">
        <f t="shared" ref="E33:J33" si="11">+E34</f>
        <v>0</v>
      </c>
      <c r="F33" s="721">
        <f t="shared" si="11"/>
        <v>0</v>
      </c>
      <c r="G33" s="721"/>
      <c r="H33" s="721">
        <f t="shared" si="11"/>
        <v>0</v>
      </c>
      <c r="I33" s="721">
        <f t="shared" si="11"/>
        <v>0</v>
      </c>
      <c r="J33" s="721">
        <f t="shared" si="11"/>
        <v>0</v>
      </c>
      <c r="K33" s="721">
        <f>+K34</f>
        <v>0</v>
      </c>
    </row>
    <row r="34" spans="1:11" ht="42" hidden="1" customHeight="1" x14ac:dyDescent="0.25">
      <c r="A34" s="734" t="str">
        <f>+'[9]ดำเนินงานครุภัณฑ์ 310061ยั่งยืน'!A31</f>
        <v>1)</v>
      </c>
      <c r="B34" s="753" t="str">
        <f>+'[9]ดำเนินงานครุภัณฑ์ 310061ยั่งยืน'!E31</f>
        <v>สพป.ปท.2</v>
      </c>
      <c r="C34" s="754" t="str">
        <f>+'[9]ดำเนินงานครุภัณฑ์ 310061ยั่งยืน'!D30</f>
        <v>20005 31006100 3110011</v>
      </c>
      <c r="D34" s="755">
        <f>+'[9]ดำเนินงานครุภัณฑ์ 310061ยั่งยืน'!F34</f>
        <v>0</v>
      </c>
      <c r="E34" s="755">
        <f>+'[9]ดำเนินงานครุภัณฑ์ 310061ยั่งยืน'!G34</f>
        <v>0</v>
      </c>
      <c r="F34" s="755">
        <f>+'[9]ดำเนินงานครุภัณฑ์ 310061ยั่งยืน'!H34</f>
        <v>0</v>
      </c>
      <c r="G34" s="755"/>
      <c r="H34" s="755">
        <f>+'[9]ดำเนินงานครุภัณฑ์ 310061ยั่งยืน'!I34</f>
        <v>0</v>
      </c>
      <c r="I34" s="755">
        <f>+'[9]ดำเนินงานครุภัณฑ์ 310061ยั่งยืน'!J34</f>
        <v>0</v>
      </c>
      <c r="J34" s="755">
        <f>+'[9]ดำเนินงานครุภัณฑ์ 310061ยั่งยืน'!K34</f>
        <v>0</v>
      </c>
      <c r="K34" s="755">
        <f>+'[9]ดำเนินงานครุภัณฑ์ 310061ยั่งยืน'!L34</f>
        <v>0</v>
      </c>
    </row>
    <row r="35" spans="1:11" ht="105" hidden="1" customHeight="1" x14ac:dyDescent="0.25">
      <c r="A35" s="718">
        <f>+'[9]ดำเนินงานครุภัณฑ์ 310061ยั่งยืน'!A35</f>
        <v>3</v>
      </c>
      <c r="B35" s="752" t="str">
        <f>+'[9]ดำเนินงานครุภัณฑ์ 310061ยั่งยืน'!E35</f>
        <v xml:space="preserve">โพเดียม </v>
      </c>
      <c r="C35" s="751" t="str">
        <f>+'[9]ดำเนินงานครุภัณฑ์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721">
        <f>+D36</f>
        <v>0</v>
      </c>
      <c r="E35" s="721">
        <f t="shared" ref="E35:K35" si="12">+E36</f>
        <v>0</v>
      </c>
      <c r="F35" s="721">
        <f t="shared" si="12"/>
        <v>0</v>
      </c>
      <c r="G35" s="721"/>
      <c r="H35" s="721">
        <f t="shared" si="12"/>
        <v>0</v>
      </c>
      <c r="I35" s="721">
        <f t="shared" si="12"/>
        <v>0</v>
      </c>
      <c r="J35" s="721">
        <f t="shared" si="12"/>
        <v>0</v>
      </c>
      <c r="K35" s="721">
        <f t="shared" si="12"/>
        <v>0</v>
      </c>
    </row>
    <row r="36" spans="1:11" ht="42" hidden="1" customHeight="1" x14ac:dyDescent="0.25">
      <c r="A36" s="734" t="str">
        <f>+'[9]ดำเนินงานครุภัณฑ์ 310061ยั่งยืน'!A36</f>
        <v>1)</v>
      </c>
      <c r="B36" s="753" t="str">
        <f>+'[9]ดำเนินงานครุภัณฑ์ 310061ยั่งยืน'!E36</f>
        <v>สพป.ปท.2</v>
      </c>
      <c r="C36" s="754" t="str">
        <f>+'[9]ดำเนินงานครุภัณฑ์ 310061ยั่งยืน'!D35</f>
        <v>20008 31006100 3110014</v>
      </c>
      <c r="D36" s="755">
        <f>+'[9]ดำเนินงานครุภัณฑ์ 310061ยั่งยืน'!F36</f>
        <v>0</v>
      </c>
      <c r="E36" s="755">
        <f>+'[9]ดำเนินงานครุภัณฑ์ 310061ยั่งยืน'!G39</f>
        <v>0</v>
      </c>
      <c r="F36" s="755">
        <f>+'[9]ดำเนินงานครุภัณฑ์ 310061ยั่งยืน'!H39</f>
        <v>0</v>
      </c>
      <c r="G36" s="755">
        <f>+'[9]ดำเนินงานครุภัณฑ์ 310061ยั่งยืน'!I39</f>
        <v>0</v>
      </c>
      <c r="H36" s="755">
        <f>+'[9]ดำเนินงานครุภัณฑ์ 310061ยั่งยืน'!J39</f>
        <v>0</v>
      </c>
      <c r="I36" s="755">
        <f>+'[9]ดำเนินงานครุภัณฑ์ 310061ยั่งยืน'!K39</f>
        <v>0</v>
      </c>
      <c r="J36" s="755">
        <f>+'[9]ดำเนินงานครุภัณฑ์ 310061ยั่งยืน'!L39</f>
        <v>0</v>
      </c>
      <c r="K36" s="755">
        <f>+'[9]ดำเนินงานครุภัณฑ์ 310061ยั่งยืน'!L36</f>
        <v>0</v>
      </c>
    </row>
    <row r="37" spans="1:11" ht="21" hidden="1" customHeight="1" x14ac:dyDescent="0.25">
      <c r="A37" s="726"/>
      <c r="B37" s="727" t="str">
        <f>+'[9]ดำเนินงานครุภัณฑ์ 310061ยั่งยืน'!E40</f>
        <v>ครุภัณฑ์โฆษณาและเผยแพร่ 120601</v>
      </c>
      <c r="C37" s="749">
        <f>+'[9]ดำเนินงานครุภัณฑ์ 310061ยั่งยืน'!D27</f>
        <v>0</v>
      </c>
      <c r="D37" s="729">
        <f>+D38+D40+D42</f>
        <v>0</v>
      </c>
      <c r="E37" s="729">
        <f t="shared" ref="E37:K37" si="13">+E38+E40+E42</f>
        <v>0</v>
      </c>
      <c r="F37" s="729">
        <f t="shared" si="13"/>
        <v>0</v>
      </c>
      <c r="G37" s="729"/>
      <c r="H37" s="729">
        <f t="shared" si="13"/>
        <v>0</v>
      </c>
      <c r="I37" s="729">
        <f t="shared" si="13"/>
        <v>0</v>
      </c>
      <c r="J37" s="729">
        <f t="shared" si="13"/>
        <v>0</v>
      </c>
      <c r="K37" s="729">
        <f t="shared" si="13"/>
        <v>0</v>
      </c>
    </row>
    <row r="38" spans="1:11" ht="21" hidden="1" customHeight="1" x14ac:dyDescent="0.25">
      <c r="A38" s="718">
        <f>+'[9]ดำเนินงานครุภัณฑ์ 310061ยั่งยืน'!A41</f>
        <v>1</v>
      </c>
      <c r="B38" s="750" t="str">
        <f>+'[9]ดำเนินงานครุภัณฑ์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751" t="str">
        <f>+'[9]ดำเนินงานครุภัณฑ์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721">
        <f>+D39</f>
        <v>0</v>
      </c>
      <c r="E38" s="721">
        <f t="shared" ref="E38:K38" si="14">+E39</f>
        <v>0</v>
      </c>
      <c r="F38" s="721">
        <f t="shared" si="14"/>
        <v>0</v>
      </c>
      <c r="G38" s="721"/>
      <c r="H38" s="721">
        <f t="shared" si="14"/>
        <v>0</v>
      </c>
      <c r="I38" s="721">
        <f t="shared" si="14"/>
        <v>0</v>
      </c>
      <c r="J38" s="721">
        <f t="shared" si="14"/>
        <v>0</v>
      </c>
      <c r="K38" s="721">
        <f t="shared" si="14"/>
        <v>0</v>
      </c>
    </row>
    <row r="39" spans="1:11" ht="21" hidden="1" customHeight="1" x14ac:dyDescent="0.25">
      <c r="A39" s="734" t="str">
        <f>+'[9]ดำเนินงานครุภัณฑ์ 310061ยั่งยืน'!A42</f>
        <v>1)</v>
      </c>
      <c r="B39" s="753" t="str">
        <f>+'[9]ดำเนินงานครุภัณฑ์ 310061ยั่งยืน'!E53</f>
        <v>สพป.ปท.2</v>
      </c>
      <c r="C39" s="754" t="str">
        <f>+'[9]ดำเนินงานครุภัณฑ์ 310061ยั่งยืน'!D41</f>
        <v>20007 31006100 3110012</v>
      </c>
      <c r="D39" s="755">
        <f>+'[9]ดำเนินงานครุภัณฑ์ 310061ยั่งยืน'!F46</f>
        <v>0</v>
      </c>
      <c r="E39" s="755">
        <f>+'[9]ดำเนินงานครุภัณฑ์ 310061ยั่งยืน'!G46</f>
        <v>0</v>
      </c>
      <c r="F39" s="755">
        <f>+'[9]ดำเนินงานครุภัณฑ์ 310061ยั่งยืน'!H46</f>
        <v>0</v>
      </c>
      <c r="G39" s="755"/>
      <c r="H39" s="755">
        <f>+'[9]ดำเนินงานครุภัณฑ์ 310061ยั่งยืน'!I46</f>
        <v>0</v>
      </c>
      <c r="I39" s="755">
        <f>+'[9]ดำเนินงานครุภัณฑ์ 310061ยั่งยืน'!J46</f>
        <v>0</v>
      </c>
      <c r="J39" s="755">
        <f>+'[9]ดำเนินงานครุภัณฑ์ 310061ยั่งยืน'!K46</f>
        <v>0</v>
      </c>
      <c r="K39" s="755">
        <f>+'[9]ดำเนินงานครุภัณฑ์ 310061ยั่งยืน'!L46</f>
        <v>0</v>
      </c>
    </row>
    <row r="40" spans="1:11" ht="21" hidden="1" customHeight="1" x14ac:dyDescent="0.25">
      <c r="A40" s="718">
        <f>+'[9]ดำเนินงานครุภัณฑ์ 310061ยั่งยืน'!A47</f>
        <v>2</v>
      </c>
      <c r="B40" s="752" t="str">
        <f>+'[9]ดำเนินงานครุภัณฑ์ 310061ยั่งยืน'!E47</f>
        <v xml:space="preserve">ไมโครโฟนไร้สาย </v>
      </c>
      <c r="C40" s="751" t="str">
        <f>+'[9]ดำเนินงานครุภัณฑ์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721">
        <f>+D41</f>
        <v>0</v>
      </c>
      <c r="E40" s="721">
        <f t="shared" ref="E40:K40" si="15">+E41</f>
        <v>0</v>
      </c>
      <c r="F40" s="721">
        <f t="shared" si="15"/>
        <v>0</v>
      </c>
      <c r="G40" s="721"/>
      <c r="H40" s="721">
        <f t="shared" si="15"/>
        <v>0</v>
      </c>
      <c r="I40" s="721">
        <f t="shared" si="15"/>
        <v>0</v>
      </c>
      <c r="J40" s="721">
        <f t="shared" si="15"/>
        <v>0</v>
      </c>
      <c r="K40" s="721">
        <f t="shared" si="15"/>
        <v>0</v>
      </c>
    </row>
    <row r="41" spans="1:11" ht="21" hidden="1" customHeight="1" x14ac:dyDescent="0.25">
      <c r="A41" s="734" t="str">
        <f>+'[9]ดำเนินงานครุภัณฑ์ 310061ยั่งยืน'!A48</f>
        <v>1)</v>
      </c>
      <c r="B41" s="753" t="str">
        <f>+'[9]ดำเนินงานครุภัณฑ์ 310061ยั่งยืน'!E48</f>
        <v>สพป.ปท.2</v>
      </c>
      <c r="C41" s="754" t="str">
        <f>+'[9]ดำเนินงานครุภัณฑ์ 310061ยั่งยืน'!D47</f>
        <v>20008 31006100 3110013</v>
      </c>
      <c r="D41" s="755">
        <f>+'[9]ดำเนินงานครุภัณฑ์ 310061ยั่งยืน'!F51</f>
        <v>0</v>
      </c>
      <c r="E41" s="755">
        <f>+'[9]ดำเนินงานครุภัณฑ์ 310061ยั่งยืน'!G51</f>
        <v>0</v>
      </c>
      <c r="F41" s="755">
        <f>+'[9]ดำเนินงานครุภัณฑ์ 310061ยั่งยืน'!H51</f>
        <v>0</v>
      </c>
      <c r="G41" s="755"/>
      <c r="H41" s="755">
        <f>+'[9]ดำเนินงานครุภัณฑ์ 310061ยั่งยืน'!I51</f>
        <v>0</v>
      </c>
      <c r="I41" s="755">
        <f>+'[9]ดำเนินงานครุภัณฑ์ 310061ยั่งยืน'!J51</f>
        <v>0</v>
      </c>
      <c r="J41" s="755">
        <f>+'[9]ดำเนินงานครุภัณฑ์ 310061ยั่งยืน'!K51</f>
        <v>0</v>
      </c>
      <c r="K41" s="755">
        <f>+'[9]ดำเนินงานครุภัณฑ์ 310061ยั่งยืน'!L51</f>
        <v>0</v>
      </c>
    </row>
    <row r="42" spans="1:11" ht="21" hidden="1" customHeight="1" x14ac:dyDescent="0.25">
      <c r="A42" s="718">
        <f>+'[9]ดำเนินงานครุภัณฑ์ 310061ยั่งยืน'!A52</f>
        <v>3</v>
      </c>
      <c r="B42" s="752" t="str">
        <f>+'[9]ดำเนินงานครุภัณฑ์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751" t="str">
        <f>+'[9]ดำเนินงานครุภัณฑ์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721">
        <f>+D43</f>
        <v>0</v>
      </c>
      <c r="E42" s="721">
        <f t="shared" ref="E42:K42" si="16">+E43</f>
        <v>0</v>
      </c>
      <c r="F42" s="721">
        <f t="shared" si="16"/>
        <v>0</v>
      </c>
      <c r="G42" s="721"/>
      <c r="H42" s="721">
        <f t="shared" si="16"/>
        <v>0</v>
      </c>
      <c r="I42" s="721">
        <f t="shared" si="16"/>
        <v>0</v>
      </c>
      <c r="J42" s="721">
        <f t="shared" si="16"/>
        <v>0</v>
      </c>
      <c r="K42" s="721">
        <f t="shared" si="16"/>
        <v>0</v>
      </c>
    </row>
    <row r="43" spans="1:11" ht="21" hidden="1" customHeight="1" x14ac:dyDescent="0.25">
      <c r="A43" s="734" t="str">
        <f>+'[9]ดำเนินงานครุภัณฑ์ 310061ยั่งยืน'!A53</f>
        <v>1)</v>
      </c>
      <c r="B43" s="753" t="str">
        <f>+'[9]ดำเนินงานครุภัณฑ์ 310061ยั่งยืน'!E53</f>
        <v>สพป.ปท.2</v>
      </c>
      <c r="C43" s="754" t="str">
        <f>+'[9]ดำเนินงานครุภัณฑ์ 310061ยั่งยืน'!D52</f>
        <v>20009 31006100 3110015</v>
      </c>
      <c r="D43" s="755">
        <f>+'[9]ดำเนินงานครุภัณฑ์ 310061ยั่งยืน'!F56</f>
        <v>0</v>
      </c>
      <c r="E43" s="755">
        <f>+'[9]ดำเนินงานครุภัณฑ์ 310061ยั่งยืน'!G56</f>
        <v>0</v>
      </c>
      <c r="F43" s="755">
        <f>+'[9]ดำเนินงานครุภัณฑ์ 310061ยั่งยืน'!H56</f>
        <v>0</v>
      </c>
      <c r="G43" s="755"/>
      <c r="H43" s="755">
        <f>+'[9]ดำเนินงานครุภัณฑ์ 310061ยั่งยืน'!I56</f>
        <v>0</v>
      </c>
      <c r="I43" s="755">
        <f>+'[9]ดำเนินงานครุภัณฑ์ 310061ยั่งยืน'!J56</f>
        <v>0</v>
      </c>
      <c r="J43" s="755">
        <f>+'[9]ดำเนินงานครุภัณฑ์ 310061ยั่งยืน'!K56</f>
        <v>0</v>
      </c>
      <c r="K43" s="755">
        <f>+'[9]ดำเนินงานครุภัณฑ์ 310061ยั่งยืน'!L56</f>
        <v>0</v>
      </c>
    </row>
    <row r="44" spans="1:11" ht="21" hidden="1" customHeight="1" x14ac:dyDescent="0.25">
      <c r="A44" s="722">
        <v>1.1000000000000001</v>
      </c>
      <c r="B44" s="723" t="str">
        <f>+'[9]ดำเนินงานครุภัณฑ์ 310061ยั่งยืน'!E142</f>
        <v>รวม</v>
      </c>
      <c r="C44" s="724">
        <f>+'[9]ดำเนินงานครุภัณฑ์ 310061ยั่งยืน'!D142</f>
        <v>0</v>
      </c>
      <c r="D44" s="725">
        <f>+D45+D56</f>
        <v>264800</v>
      </c>
      <c r="E44" s="725">
        <f>+E45+E56</f>
        <v>0</v>
      </c>
      <c r="F44" s="725">
        <f>+F45+F56</f>
        <v>0</v>
      </c>
      <c r="G44" s="725"/>
      <c r="H44" s="725">
        <f>+H45+H56</f>
        <v>0</v>
      </c>
      <c r="I44" s="725">
        <f>+I45+I56</f>
        <v>264800</v>
      </c>
      <c r="J44" s="725">
        <f>+J45+J56</f>
        <v>0</v>
      </c>
      <c r="K44" s="725">
        <f ca="1">+K45+K56</f>
        <v>0</v>
      </c>
    </row>
    <row r="45" spans="1:11" ht="21" hidden="1" customHeight="1" x14ac:dyDescent="0.25">
      <c r="A45" s="718">
        <f>+'[9]งบกัน67 350002'!A51</f>
        <v>0</v>
      </c>
      <c r="B45" s="750" t="str">
        <f>+'[9]ดำเนินงานครุภัณฑ์ 310061ยั่งยืน'!E37</f>
        <v>เบิก</v>
      </c>
      <c r="C45" s="751">
        <f>+'[9]ดำเนินงานครุภัณฑ์ 310061ยั่งยืน'!C37</f>
        <v>20</v>
      </c>
      <c r="D45" s="721">
        <f>+D46</f>
        <v>0</v>
      </c>
      <c r="E45" s="721">
        <f t="shared" ref="E45:K45" si="17">+E46</f>
        <v>0</v>
      </c>
      <c r="F45" s="721">
        <f t="shared" si="17"/>
        <v>0</v>
      </c>
      <c r="G45" s="721"/>
      <c r="H45" s="721">
        <f t="shared" si="17"/>
        <v>0</v>
      </c>
      <c r="I45" s="721">
        <f t="shared" si="17"/>
        <v>0</v>
      </c>
      <c r="J45" s="721">
        <f t="shared" si="17"/>
        <v>0</v>
      </c>
      <c r="K45" s="721">
        <f t="shared" si="17"/>
        <v>0</v>
      </c>
    </row>
    <row r="46" spans="1:11" ht="42" hidden="1" customHeight="1" x14ac:dyDescent="0.25">
      <c r="A46" s="734">
        <f>+'[9]ดำเนินงานครุภัณฑ์ 310061ยั่งยืน'!A38</f>
        <v>0</v>
      </c>
      <c r="B46" s="743">
        <f>+'[9]ดำเนินงานครุภัณฑ์ 310061ยั่งยืน'!E38</f>
        <v>0</v>
      </c>
      <c r="C46" s="35" t="str">
        <f>+'[9]ดำเนินงานครุภัณฑ์ 310061ยั่งยืน'!D37</f>
        <v>KB3100006110</v>
      </c>
      <c r="D46" s="745">
        <f>+'[9]ดำเนินงานครุภัณฑ์ 310061ยั่งยืน'!F42</f>
        <v>0</v>
      </c>
      <c r="E46" s="745">
        <f>+'[9]ดำเนินงานครุภัณฑ์ 310061ยั่งยืน'!G42</f>
        <v>0</v>
      </c>
      <c r="F46" s="745">
        <f>+'[9]ดำเนินงานครุภัณฑ์ 310061ยั่งยืน'!H42</f>
        <v>0</v>
      </c>
      <c r="G46" s="745"/>
      <c r="H46" s="745">
        <f>+'[9]ดำเนินงานครุภัณฑ์ 310061ยั่งยืน'!I42</f>
        <v>0</v>
      </c>
      <c r="I46" s="745">
        <f>+'[9]ดำเนินงานครุภัณฑ์ 310061ยั่งยืน'!J42</f>
        <v>0</v>
      </c>
      <c r="J46" s="745">
        <f>+'[9]ดำเนินงานครุภัณฑ์ 310061ยั่งยืน'!K42</f>
        <v>0</v>
      </c>
      <c r="K46" s="745">
        <f>+'[9]ดำเนินงานครุภัณฑ์ 310061ยั่งยืน'!L42</f>
        <v>0</v>
      </c>
    </row>
    <row r="47" spans="1:11" ht="21" hidden="1" customHeight="1" x14ac:dyDescent="0.25">
      <c r="A47" s="734"/>
      <c r="B47" s="753"/>
      <c r="C47" s="754"/>
      <c r="D47" s="755"/>
      <c r="E47" s="755"/>
      <c r="F47" s="755"/>
      <c r="G47" s="755"/>
      <c r="H47" s="755"/>
      <c r="I47" s="755"/>
      <c r="J47" s="755"/>
      <c r="K47" s="755"/>
    </row>
    <row r="48" spans="1:11" ht="21" hidden="1" customHeight="1" x14ac:dyDescent="0.25">
      <c r="A48" s="734"/>
      <c r="B48" s="753"/>
      <c r="C48" s="754"/>
      <c r="D48" s="755"/>
      <c r="E48" s="755"/>
      <c r="F48" s="755"/>
      <c r="G48" s="755"/>
      <c r="H48" s="755"/>
      <c r="I48" s="755"/>
      <c r="J48" s="755"/>
      <c r="K48" s="755"/>
    </row>
    <row r="49" spans="1:11" ht="21" hidden="1" customHeight="1" x14ac:dyDescent="0.25">
      <c r="A49" s="714" t="s">
        <v>74</v>
      </c>
      <c r="B49" s="756" t="str">
        <f>+'[9]งบกัน67 350002'!E5</f>
        <v>แผนงานพื้นฐานด้านการพัฒนาและเสริมสร้างศักยภาพทรัพยากรมนุษย์</v>
      </c>
      <c r="C49" s="716"/>
      <c r="D49" s="757">
        <f>+D50</f>
        <v>7914900</v>
      </c>
      <c r="E49" s="757">
        <f t="shared" ref="E49:K49" si="18">+E50</f>
        <v>0</v>
      </c>
      <c r="F49" s="757">
        <f t="shared" si="18"/>
        <v>0</v>
      </c>
      <c r="G49" s="757">
        <f t="shared" si="18"/>
        <v>0</v>
      </c>
      <c r="H49" s="757">
        <f t="shared" si="18"/>
        <v>1000</v>
      </c>
      <c r="I49" s="757">
        <f t="shared" si="18"/>
        <v>264800</v>
      </c>
      <c r="J49" s="757">
        <f t="shared" si="18"/>
        <v>7649100</v>
      </c>
      <c r="K49" s="757">
        <f t="shared" ca="1" si="18"/>
        <v>0</v>
      </c>
    </row>
    <row r="50" spans="1:11" ht="21" hidden="1" customHeight="1" x14ac:dyDescent="0.25">
      <c r="A50" s="758">
        <v>1</v>
      </c>
      <c r="B50" s="811" t="str">
        <f>+'[9]งบกัน67 350002'!E6</f>
        <v xml:space="preserve">ผลผลิตผู้จบการศึกษาภาคบังคับ </v>
      </c>
      <c r="C50" s="759" t="str">
        <f>+'[9]งบกัน67 350002'!D6</f>
        <v>20004 35000200</v>
      </c>
      <c r="D50" s="760">
        <f>+D51+D80</f>
        <v>7914900</v>
      </c>
      <c r="E50" s="760">
        <f>+E51+E80</f>
        <v>0</v>
      </c>
      <c r="F50" s="760">
        <f>+F51+F80</f>
        <v>0</v>
      </c>
      <c r="G50" s="760"/>
      <c r="H50" s="760">
        <f>+H51+H80</f>
        <v>1000</v>
      </c>
      <c r="I50" s="760">
        <f>+I51+I80</f>
        <v>264800</v>
      </c>
      <c r="J50" s="760">
        <f>+J51+J80</f>
        <v>7649100</v>
      </c>
      <c r="K50" s="760">
        <f ca="1">+K51+K80</f>
        <v>0</v>
      </c>
    </row>
    <row r="51" spans="1:11" ht="21" hidden="1" customHeight="1" x14ac:dyDescent="0.25">
      <c r="A51" s="722">
        <v>1.1000000000000001</v>
      </c>
      <c r="B51" s="849" t="s">
        <v>224</v>
      </c>
      <c r="C51" s="761" t="s">
        <v>225</v>
      </c>
      <c r="D51" s="762">
        <f>+D52+D53</f>
        <v>1219200</v>
      </c>
      <c r="E51" s="762">
        <f t="shared" ref="E51:K51" si="19">+E52+E53</f>
        <v>0</v>
      </c>
      <c r="F51" s="762">
        <f t="shared" si="19"/>
        <v>0</v>
      </c>
      <c r="G51" s="762">
        <f t="shared" ca="1" si="19"/>
        <v>1219200</v>
      </c>
      <c r="H51" s="762">
        <f t="shared" si="19"/>
        <v>1000</v>
      </c>
      <c r="I51" s="762">
        <f t="shared" si="19"/>
        <v>264800</v>
      </c>
      <c r="J51" s="762">
        <f t="shared" si="19"/>
        <v>953400</v>
      </c>
      <c r="K51" s="762">
        <f t="shared" ca="1" si="19"/>
        <v>1219200</v>
      </c>
    </row>
    <row r="52" spans="1:11" ht="42" hidden="1" customHeight="1" x14ac:dyDescent="0.25">
      <c r="A52" s="726"/>
      <c r="B52" s="727" t="str">
        <f>+'[9]งบกัน67 350002'!E7</f>
        <v>งบดำเนินงาน</v>
      </c>
      <c r="C52" s="763">
        <v>6711220</v>
      </c>
      <c r="D52" s="764">
        <f>+D56</f>
        <v>264800</v>
      </c>
      <c r="E52" s="764">
        <f t="shared" ref="E52:K52" si="20">+E56</f>
        <v>0</v>
      </c>
      <c r="F52" s="764">
        <f t="shared" si="20"/>
        <v>0</v>
      </c>
      <c r="G52" s="764">
        <f t="shared" ca="1" si="20"/>
        <v>0</v>
      </c>
      <c r="H52" s="764">
        <f t="shared" si="20"/>
        <v>0</v>
      </c>
      <c r="I52" s="764">
        <f t="shared" si="20"/>
        <v>264800</v>
      </c>
      <c r="J52" s="764">
        <f t="shared" si="20"/>
        <v>0</v>
      </c>
      <c r="K52" s="764">
        <f t="shared" ca="1" si="20"/>
        <v>0</v>
      </c>
    </row>
    <row r="53" spans="1:11" ht="21" hidden="1" customHeight="1" x14ac:dyDescent="0.25">
      <c r="A53" s="726"/>
      <c r="B53" s="727" t="s">
        <v>252</v>
      </c>
      <c r="C53" s="763">
        <f>+B67</f>
        <v>6711410</v>
      </c>
      <c r="D53" s="764">
        <f t="shared" ref="D53:K53" si="21">+D67</f>
        <v>954400</v>
      </c>
      <c r="E53" s="764">
        <f t="shared" si="21"/>
        <v>0</v>
      </c>
      <c r="F53" s="764">
        <f t="shared" si="21"/>
        <v>0</v>
      </c>
      <c r="G53" s="764">
        <f t="shared" si="21"/>
        <v>0</v>
      </c>
      <c r="H53" s="764">
        <f t="shared" si="21"/>
        <v>1000</v>
      </c>
      <c r="I53" s="764">
        <f t="shared" si="21"/>
        <v>0</v>
      </c>
      <c r="J53" s="764">
        <f t="shared" si="21"/>
        <v>953400</v>
      </c>
      <c r="K53" s="764">
        <f t="shared" si="21"/>
        <v>0</v>
      </c>
    </row>
    <row r="54" spans="1:11" ht="42" hidden="1" customHeight="1" x14ac:dyDescent="0.25">
      <c r="A54" s="1109"/>
      <c r="B54" s="981" t="str">
        <f>+B52</f>
        <v>งบดำเนินงาน</v>
      </c>
      <c r="C54" s="982">
        <v>6711220</v>
      </c>
      <c r="D54" s="983">
        <f>+D55</f>
        <v>264800</v>
      </c>
      <c r="E54" s="983">
        <f t="shared" ref="E54:K55" si="22">+E55</f>
        <v>0</v>
      </c>
      <c r="F54" s="983">
        <f t="shared" si="22"/>
        <v>0</v>
      </c>
      <c r="G54" s="983">
        <f t="shared" ca="1" si="22"/>
        <v>0</v>
      </c>
      <c r="H54" s="983">
        <f t="shared" si="22"/>
        <v>0</v>
      </c>
      <c r="I54" s="983">
        <f t="shared" si="22"/>
        <v>264800</v>
      </c>
      <c r="J54" s="983">
        <f t="shared" si="22"/>
        <v>0</v>
      </c>
      <c r="K54" s="983"/>
    </row>
    <row r="55" spans="1:11" ht="21" hidden="1" customHeight="1" x14ac:dyDescent="0.25">
      <c r="A55" s="765" t="s">
        <v>38</v>
      </c>
      <c r="B55" s="766" t="s">
        <v>226</v>
      </c>
      <c r="C55" s="767"/>
      <c r="D55" s="768">
        <f>+D56</f>
        <v>264800</v>
      </c>
      <c r="E55" s="768">
        <f t="shared" si="22"/>
        <v>0</v>
      </c>
      <c r="F55" s="768">
        <f t="shared" si="22"/>
        <v>0</v>
      </c>
      <c r="G55" s="768">
        <f t="shared" ca="1" si="22"/>
        <v>0</v>
      </c>
      <c r="H55" s="768">
        <f t="shared" si="22"/>
        <v>0</v>
      </c>
      <c r="I55" s="768">
        <f t="shared" si="22"/>
        <v>264800</v>
      </c>
      <c r="J55" s="768">
        <f t="shared" si="22"/>
        <v>0</v>
      </c>
      <c r="K55" s="768">
        <f t="shared" ca="1" si="22"/>
        <v>0</v>
      </c>
    </row>
    <row r="56" spans="1:11" ht="42" hidden="1" customHeight="1" x14ac:dyDescent="0.25">
      <c r="A56" s="734" t="s">
        <v>71</v>
      </c>
      <c r="B56" s="769" t="s">
        <v>231</v>
      </c>
      <c r="C56" s="744">
        <v>2.0004350020019999E+18</v>
      </c>
      <c r="D56" s="755">
        <f>+'[9]งบกัน67 350002'!F16</f>
        <v>264800</v>
      </c>
      <c r="E56" s="755">
        <f>+'[9]งบกัน67 350002'!G16</f>
        <v>0</v>
      </c>
      <c r="F56" s="755">
        <f>+'[9]งบกัน67 350002'!H16</f>
        <v>0</v>
      </c>
      <c r="G56" s="755">
        <f ca="1">+'[9]งบกัน67 350002'!I16</f>
        <v>0</v>
      </c>
      <c r="H56" s="755">
        <f>+'[9]งบกัน67 350002'!J16</f>
        <v>0</v>
      </c>
      <c r="I56" s="755">
        <f>+'[9]งบกัน67 350002'!K16</f>
        <v>264800</v>
      </c>
      <c r="J56" s="755">
        <f>+'[9]งบกัน67 350002'!L16</f>
        <v>0</v>
      </c>
      <c r="K56" s="755">
        <f ca="1">+D56-E56-F56-G56-H56-I56-J56</f>
        <v>0</v>
      </c>
    </row>
    <row r="57" spans="1:11" ht="21" hidden="1" customHeight="1" x14ac:dyDescent="0.25">
      <c r="A57" s="734"/>
      <c r="B57" s="755"/>
      <c r="C57" s="770"/>
      <c r="D57" s="755"/>
      <c r="E57" s="755"/>
      <c r="F57" s="771"/>
      <c r="G57" s="771"/>
      <c r="H57" s="771"/>
      <c r="I57" s="771"/>
      <c r="J57" s="771"/>
      <c r="K57" s="755"/>
    </row>
    <row r="58" spans="1:11" ht="21" hidden="1" customHeight="1" x14ac:dyDescent="0.25">
      <c r="A58" s="734"/>
      <c r="B58" s="769"/>
      <c r="C58" s="242"/>
      <c r="D58" s="755"/>
      <c r="E58" s="755"/>
      <c r="F58" s="755"/>
      <c r="G58" s="755"/>
      <c r="H58" s="755">
        <f>+'[9]สิ่งก่อสร้าง งบอุดหนุน  67'!J76</f>
        <v>0</v>
      </c>
      <c r="I58" s="755"/>
      <c r="J58" s="755">
        <f>+'[9]สิ่งก่อสร้าง งบอุดหนุน  67'!L76</f>
        <v>0</v>
      </c>
      <c r="K58" s="755"/>
    </row>
    <row r="59" spans="1:11" ht="42" hidden="1" customHeight="1" x14ac:dyDescent="0.25">
      <c r="A59" s="734"/>
      <c r="B59" s="734"/>
      <c r="C59" s="242"/>
      <c r="D59" s="734"/>
      <c r="E59" s="734"/>
      <c r="F59" s="734"/>
      <c r="G59" s="734"/>
      <c r="H59" s="734"/>
      <c r="I59" s="734"/>
      <c r="J59" s="734"/>
      <c r="K59" s="734"/>
    </row>
    <row r="60" spans="1:11" ht="21" hidden="1" customHeight="1" x14ac:dyDescent="0.25">
      <c r="A60" s="772"/>
      <c r="B60" s="773" t="s">
        <v>253</v>
      </c>
      <c r="C60" s="763">
        <f>+'[9]งบกัน67 350002'!D27</f>
        <v>6711320</v>
      </c>
      <c r="D60" s="772"/>
      <c r="E60" s="772"/>
      <c r="F60" s="772"/>
      <c r="G60" s="772"/>
      <c r="H60" s="772"/>
      <c r="I60" s="772"/>
      <c r="J60" s="772"/>
      <c r="K60" s="772"/>
    </row>
    <row r="61" spans="1:11" s="6" customFormat="1" ht="21" hidden="1" customHeight="1" x14ac:dyDescent="0.25">
      <c r="A61" s="768" t="str">
        <f>+'[9]สิ่งก่อสร้าง งบอุดหนุน  67'!A95</f>
        <v>1.1.2</v>
      </c>
      <c r="B61" s="775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776" t="str">
        <f>+'[9]งบกัน67 350002'!E27</f>
        <v xml:space="preserve">  งบลงทุน ค่าที่ดินและสิ่งก่อสร้าง </v>
      </c>
      <c r="D61" s="768">
        <f>D62</f>
        <v>0</v>
      </c>
      <c r="E61" s="768">
        <f t="shared" ref="E61:K61" si="23">E62</f>
        <v>0</v>
      </c>
      <c r="F61" s="768">
        <f t="shared" si="23"/>
        <v>0</v>
      </c>
      <c r="G61" s="768">
        <f t="shared" si="23"/>
        <v>0</v>
      </c>
      <c r="H61" s="768">
        <f t="shared" si="23"/>
        <v>0</v>
      </c>
      <c r="I61" s="768">
        <f t="shared" si="23"/>
        <v>0</v>
      </c>
      <c r="J61" s="768">
        <f t="shared" si="23"/>
        <v>0</v>
      </c>
      <c r="K61" s="768">
        <f t="shared" si="23"/>
        <v>0</v>
      </c>
    </row>
    <row r="62" spans="1:11" s="6" customFormat="1" ht="9" hidden="1" customHeight="1" x14ac:dyDescent="0.25">
      <c r="A62" s="734"/>
      <c r="B62" s="769"/>
      <c r="C62" s="242"/>
      <c r="D62" s="755"/>
      <c r="E62" s="755"/>
      <c r="F62" s="755"/>
      <c r="G62" s="755"/>
      <c r="H62" s="755">
        <f>+'[9]สิ่งก่อสร้าง งบอุดหนุน  67'!J101</f>
        <v>0</v>
      </c>
      <c r="I62" s="755">
        <f>+'[9]สิ่งก่อสร้าง งบอุดหนุน  67'!L101</f>
        <v>0</v>
      </c>
      <c r="J62" s="777"/>
      <c r="K62" s="755">
        <f>+D62-E62-F62-G62-H62-I62-J62</f>
        <v>0</v>
      </c>
    </row>
    <row r="63" spans="1:11" ht="21" hidden="1" customHeight="1" x14ac:dyDescent="0.25">
      <c r="A63" s="765"/>
      <c r="B63" s="775"/>
      <c r="C63" s="776"/>
      <c r="D63" s="768">
        <f>SUM(D61:D62)</f>
        <v>0</v>
      </c>
      <c r="E63" s="768"/>
      <c r="F63" s="768"/>
      <c r="G63" s="768"/>
      <c r="H63" s="768"/>
      <c r="I63" s="768"/>
      <c r="J63" s="768"/>
      <c r="K63" s="768"/>
    </row>
    <row r="64" spans="1:11" ht="21" hidden="1" customHeight="1" x14ac:dyDescent="0.25">
      <c r="A64" s="734"/>
      <c r="B64" s="769"/>
      <c r="C64" s="242"/>
      <c r="D64" s="755"/>
      <c r="E64" s="755">
        <f>+'[9]สิ่งก่อสร้าง งบอุดหนุน  67'!H107</f>
        <v>0</v>
      </c>
      <c r="F64" s="771"/>
      <c r="G64" s="771"/>
      <c r="H64" s="771">
        <f>+'[9]สิ่งก่อสร้าง งบอุดหนุน  67'!J107</f>
        <v>0</v>
      </c>
      <c r="I64" s="771">
        <f>+'[9]สิ่งก่อสร้าง งบอุดหนุน  67'!L107</f>
        <v>0</v>
      </c>
      <c r="J64" s="771">
        <f>+'[9]สิ่งก่อสร้าง งบอุดหนุน  67'!M107</f>
        <v>487000</v>
      </c>
      <c r="K64" s="755">
        <f>+'[9]สิ่งก่อสร้าง งบอุดหนุน  67'!N107</f>
        <v>0</v>
      </c>
    </row>
    <row r="65" spans="1:11" ht="21" hidden="1" customHeight="1" x14ac:dyDescent="0.25">
      <c r="A65" s="765"/>
      <c r="B65" s="778"/>
      <c r="C65" s="779"/>
      <c r="D65" s="768">
        <f>+D66</f>
        <v>0</v>
      </c>
      <c r="E65" s="768">
        <f t="shared" ref="E65:K65" si="24">+E66</f>
        <v>0</v>
      </c>
      <c r="F65" s="780">
        <f t="shared" si="24"/>
        <v>0</v>
      </c>
      <c r="G65" s="780"/>
      <c r="H65" s="780">
        <f t="shared" si="24"/>
        <v>0</v>
      </c>
      <c r="I65" s="780">
        <f t="shared" si="24"/>
        <v>0</v>
      </c>
      <c r="J65" s="780">
        <f t="shared" si="24"/>
        <v>0</v>
      </c>
      <c r="K65" s="768">
        <f t="shared" si="24"/>
        <v>0</v>
      </c>
    </row>
    <row r="66" spans="1:11" ht="42" hidden="1" customHeight="1" x14ac:dyDescent="0.25">
      <c r="A66" s="734"/>
      <c r="B66" s="769"/>
      <c r="C66" s="242"/>
      <c r="D66" s="745"/>
      <c r="E66" s="745">
        <f>+'[9]สิ่งก่อสร้าง งบอุดหนุน  67'!H113</f>
        <v>0</v>
      </c>
      <c r="F66" s="745"/>
      <c r="G66" s="745"/>
      <c r="H66" s="745">
        <f>+'[9]สิ่งก่อสร้าง งบอุดหนุน  67'!J113</f>
        <v>0</v>
      </c>
      <c r="I66" s="745">
        <f>+'[9]สิ่งก่อสร้าง งบอุดหนุน  67'!L113</f>
        <v>0</v>
      </c>
      <c r="J66" s="745">
        <f>+'[9]สิ่งก่อสร้าง งบอุดหนุน  67'!M113</f>
        <v>0</v>
      </c>
      <c r="K66" s="745">
        <f>+'[9]สิ่งก่อสร้าง งบอุดหนุน  67'!N113</f>
        <v>0</v>
      </c>
    </row>
    <row r="67" spans="1:11" ht="21" hidden="1" customHeight="1" x14ac:dyDescent="0.25">
      <c r="A67" s="765"/>
      <c r="B67" s="984">
        <f>+'[9]งบอุดหนุน 350002'!D7</f>
        <v>6711410</v>
      </c>
      <c r="C67" s="779"/>
      <c r="D67" s="768">
        <f>+D68</f>
        <v>954400</v>
      </c>
      <c r="E67" s="768">
        <f t="shared" ref="E67:K67" si="25">+E68</f>
        <v>0</v>
      </c>
      <c r="F67" s="768">
        <f t="shared" si="25"/>
        <v>0</v>
      </c>
      <c r="G67" s="768">
        <f t="shared" si="25"/>
        <v>0</v>
      </c>
      <c r="H67" s="768">
        <f t="shared" si="25"/>
        <v>1000</v>
      </c>
      <c r="I67" s="768">
        <f t="shared" si="25"/>
        <v>0</v>
      </c>
      <c r="J67" s="768">
        <f t="shared" si="25"/>
        <v>953400</v>
      </c>
      <c r="K67" s="768">
        <f t="shared" si="25"/>
        <v>0</v>
      </c>
    </row>
    <row r="68" spans="1:11" ht="42" hidden="1" customHeight="1" x14ac:dyDescent="0.25">
      <c r="A68" s="985"/>
      <c r="B68" s="986" t="str">
        <f>+'[9]งบอุดหนุน 350002'!E7</f>
        <v>งบเงินอุดหนุน</v>
      </c>
      <c r="C68" s="987">
        <f>+'[9]งบอุดหนุน 350002'!D7</f>
        <v>6711410</v>
      </c>
      <c r="D68" s="988">
        <f>SUM(D69:D73)</f>
        <v>954400</v>
      </c>
      <c r="E68" s="989">
        <f>SUM(E69:E73)</f>
        <v>0</v>
      </c>
      <c r="F68" s="989">
        <f>SUM(F69:F73)</f>
        <v>0</v>
      </c>
      <c r="G68" s="989">
        <f>SUM(G71:G72)</f>
        <v>0</v>
      </c>
      <c r="H68" s="989">
        <f t="shared" ref="H68:K68" si="26">SUM(H71:H72)</f>
        <v>1000</v>
      </c>
      <c r="I68" s="989">
        <f t="shared" si="26"/>
        <v>0</v>
      </c>
      <c r="J68" s="989">
        <f t="shared" si="26"/>
        <v>953400</v>
      </c>
      <c r="K68" s="989">
        <f t="shared" si="26"/>
        <v>0</v>
      </c>
    </row>
    <row r="69" spans="1:11" ht="21" hidden="1" customHeight="1" x14ac:dyDescent="0.25">
      <c r="A69" s="718" t="s">
        <v>75</v>
      </c>
      <c r="B69" s="791" t="str">
        <f>+'[9]งบอุดหนุน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748" t="str">
        <f>+'[9]งบอุดหนุน 350002'!C9:D9</f>
        <v>20004350002004100006</v>
      </c>
      <c r="D69" s="793">
        <f>+'[9]สิ่งก่อสร้าง งบอุดหนุน  67'!G120</f>
        <v>0</v>
      </c>
      <c r="E69" s="793">
        <f>+'[9]สิ่งก่อสร้าง งบอุดหนุน  67'!H120</f>
        <v>0</v>
      </c>
      <c r="F69" s="794">
        <f>+'[9]สิ่งก่อสร้าง งบอุดหนุน  67'!I120</f>
        <v>0</v>
      </c>
      <c r="G69" s="794"/>
      <c r="H69" s="794">
        <f>+'[9]สิ่งก่อสร้าง งบอุดหนุน  67'!J120</f>
        <v>0</v>
      </c>
      <c r="I69" s="794">
        <f>+'[9]สิ่งก่อสร้าง งบอุดหนุน  67'!L120</f>
        <v>0</v>
      </c>
      <c r="J69" s="794">
        <f>+'[9]สิ่งก่อสร้าง งบอุดหนุน  67'!M120</f>
        <v>0</v>
      </c>
      <c r="K69" s="793">
        <f>+'[9]สิ่งก่อสร้าง งบอุดหนุน  67'!N120</f>
        <v>0</v>
      </c>
    </row>
    <row r="70" spans="1:11" ht="42" hidden="1" customHeight="1" x14ac:dyDescent="0.25">
      <c r="A70" s="734"/>
      <c r="B70" s="990"/>
      <c r="C70" s="242" t="str">
        <f>+'[9]งบอุดหนุน 350002'!C10:D10</f>
        <v>ศธ 04002/ว1064 ลว. 17 มีค 68</v>
      </c>
      <c r="D70" s="755"/>
      <c r="E70" s="755"/>
      <c r="F70" s="771"/>
      <c r="G70" s="771"/>
      <c r="H70" s="771"/>
      <c r="I70" s="771"/>
      <c r="J70" s="771"/>
      <c r="K70" s="755"/>
    </row>
    <row r="71" spans="1:11" ht="21" hidden="1" customHeight="1" x14ac:dyDescent="0.25">
      <c r="A71" s="734" t="s">
        <v>71</v>
      </c>
      <c r="B71" s="990" t="str">
        <f>+'[9]งบอุดหนุน 350002'!E10</f>
        <v>ร.ร.วัดเกตประภา</v>
      </c>
      <c r="C71" s="242" t="str">
        <f>+'[9]งบอุดหนุน 350002'!C9:D9</f>
        <v>20004350002004100006</v>
      </c>
      <c r="D71" s="755">
        <f>+'[9]งบอุดหนุน 350002'!F10</f>
        <v>458400</v>
      </c>
      <c r="E71" s="755">
        <f>+'[9]งบอุดหนุน 350002'!G16</f>
        <v>0</v>
      </c>
      <c r="F71" s="755">
        <f>+'[9]งบอุดหนุน 350002'!H16</f>
        <v>0</v>
      </c>
      <c r="G71" s="755">
        <f>+'[9]งบอุดหนุน 350002'!I16</f>
        <v>0</v>
      </c>
      <c r="H71" s="755">
        <f>+'[9]งบอุดหนุน 350002'!J16</f>
        <v>0</v>
      </c>
      <c r="I71" s="755">
        <f>+'[9]งบอุดหนุน 350002'!K16</f>
        <v>0</v>
      </c>
      <c r="J71" s="755">
        <f>+'[9]งบอุดหนุน 350002'!L16</f>
        <v>458400</v>
      </c>
      <c r="K71" s="755">
        <f>+D71-E71-F71-G71-H71-I71-J71</f>
        <v>0</v>
      </c>
    </row>
    <row r="72" spans="1:11" ht="21" hidden="1" customHeight="1" x14ac:dyDescent="0.25">
      <c r="A72" s="734" t="s">
        <v>72</v>
      </c>
      <c r="B72" s="990" t="str">
        <f>+'[9]งบอุดหนุน 350002'!E18</f>
        <v>ร.ร.วัดเจริญบุญ</v>
      </c>
      <c r="C72" s="242" t="str">
        <f>+'[9]งบอุดหนุน 350002'!C9:D9</f>
        <v>20004350002004100006</v>
      </c>
      <c r="D72" s="755">
        <f>+'[9]งบอุดหนุน 350002'!F29</f>
        <v>496000</v>
      </c>
      <c r="E72" s="755">
        <f>+'[9]งบอุดหนุน 350002'!G29</f>
        <v>0</v>
      </c>
      <c r="F72" s="755">
        <f>+'[9]งบอุดหนุน 350002'!H29</f>
        <v>0</v>
      </c>
      <c r="G72" s="755">
        <f>+'[9]งบอุดหนุน 350002'!I29</f>
        <v>0</v>
      </c>
      <c r="H72" s="755">
        <f>+'[9]งบอุดหนุน 350002'!J29</f>
        <v>1000</v>
      </c>
      <c r="I72" s="755">
        <f>+'[9]งบอุดหนุน 350002'!K29</f>
        <v>0</v>
      </c>
      <c r="J72" s="755">
        <f>+'[9]งบอุดหนุน 350002'!L29</f>
        <v>495000</v>
      </c>
      <c r="K72" s="755">
        <f>+D72-E72-F72-G72-H72-I72-J72</f>
        <v>0</v>
      </c>
    </row>
    <row r="73" spans="1:11" ht="21" x14ac:dyDescent="0.25">
      <c r="A73" s="734"/>
      <c r="B73" s="990"/>
      <c r="C73" s="242"/>
      <c r="D73" s="755"/>
      <c r="E73" s="755"/>
      <c r="F73" s="771"/>
      <c r="G73" s="771"/>
      <c r="H73" s="771"/>
      <c r="I73" s="771"/>
      <c r="J73" s="771"/>
      <c r="K73" s="755"/>
    </row>
    <row r="74" spans="1:11" ht="21" hidden="1" customHeight="1" x14ac:dyDescent="0.25">
      <c r="A74" s="765" t="str">
        <f>+'[9]สิ่งก่อสร้าง งบอุดหนุน  67'!A121</f>
        <v>3.1.7</v>
      </c>
      <c r="B74" s="781" t="str">
        <f>+'[9]สิ่งก่อสร้าง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779"/>
      <c r="D74" s="768">
        <f>+'[9]สิ่งก่อสร้าง งบอุดหนุน  67'!G121</f>
        <v>0</v>
      </c>
      <c r="E74" s="768">
        <f>+'[9]สิ่งก่อสร้าง งบอุดหนุน  67'!H121</f>
        <v>0</v>
      </c>
      <c r="F74" s="780">
        <f>+'[9]สิ่งก่อสร้าง งบอุดหนุน  67'!I121</f>
        <v>0</v>
      </c>
      <c r="G74" s="780"/>
      <c r="H74" s="780">
        <f>+'[9]สิ่งก่อสร้าง งบอุดหนุน  67'!J121</f>
        <v>0</v>
      </c>
      <c r="I74" s="780">
        <f>+'[9]สิ่งก่อสร้าง งบอุดหนุน  67'!L121</f>
        <v>0</v>
      </c>
      <c r="J74" s="780">
        <f>+'[9]สิ่งก่อสร้าง งบอุดหนุน  67'!M121</f>
        <v>0</v>
      </c>
      <c r="K74" s="768">
        <f>+'[9]สิ่งก่อสร้าง งบอุดหนุน  67'!N121</f>
        <v>0</v>
      </c>
    </row>
    <row r="75" spans="1:11" ht="33.6" hidden="1" customHeight="1" x14ac:dyDescent="0.25">
      <c r="A75" s="734" t="str">
        <f>+'[9]สิ่งก่อสร้าง งบอุดหนุน  67'!A122</f>
        <v>3.1.7.1</v>
      </c>
      <c r="B75" s="769" t="str">
        <f>+'[9]สิ่งก่อสร้าง งบอุดหนุน  67'!E122</f>
        <v>สพป.ปท.2 จำนวน 3 เครื่อง</v>
      </c>
      <c r="C75" s="242" t="str">
        <f>+'[9]สิ่งก่อสร้าง งบอุดหนุน  67'!F122</f>
        <v>2000436002110DBW</v>
      </c>
      <c r="D75" s="755">
        <f>+'[9]สิ่งก่อสร้าง งบอุดหนุน  67'!G127</f>
        <v>0</v>
      </c>
      <c r="E75" s="755">
        <f>+'[9]สิ่งก่อสร้าง งบอุดหนุน  67'!H127</f>
        <v>0</v>
      </c>
      <c r="F75" s="771">
        <f>+'[9]สิ่งก่อสร้าง งบอุดหนุน  67'!I127</f>
        <v>0</v>
      </c>
      <c r="G75" s="771"/>
      <c r="H75" s="771">
        <f>+'[9]สิ่งก่อสร้าง งบอุดหนุน  67'!J127</f>
        <v>0</v>
      </c>
      <c r="I75" s="771">
        <f>+'[9]สิ่งก่อสร้าง งบอุดหนุน  67'!L127</f>
        <v>0</v>
      </c>
      <c r="J75" s="771">
        <f>+'[9]สิ่งก่อสร้าง งบอุดหนุน  67'!M127</f>
        <v>0</v>
      </c>
      <c r="K75" s="755">
        <f>+'[9]สิ่งก่อสร้าง งบอุดหนุน  67'!N127</f>
        <v>0</v>
      </c>
    </row>
    <row r="76" spans="1:11" ht="21" hidden="1" customHeight="1" x14ac:dyDescent="0.25">
      <c r="A76" s="782">
        <f>+'[9]สิ่งก่อสร้าง งบอุดหนุน  67'!A128</f>
        <v>3.2</v>
      </c>
      <c r="B76" s="783" t="str">
        <f>+'[9]สิ่งก่อสร้าง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784" t="str">
        <f>+'[9]สิ่งก่อสร้าง งบอุดหนุน  67'!F128</f>
        <v>200041300P2792</v>
      </c>
      <c r="D76" s="785">
        <f>+'[9]สิ่งก่อสร้าง งบอุดหนุน  67'!G128</f>
        <v>0</v>
      </c>
      <c r="E76" s="785">
        <f>+'[9]สิ่งก่อสร้าง งบอุดหนุน  67'!H128</f>
        <v>0</v>
      </c>
      <c r="F76" s="786">
        <f>+'[9]สิ่งก่อสร้าง งบอุดหนุน  67'!I128</f>
        <v>0</v>
      </c>
      <c r="G76" s="786"/>
      <c r="H76" s="786">
        <f>+'[9]สิ่งก่อสร้าง งบอุดหนุน  67'!J128</f>
        <v>0</v>
      </c>
      <c r="I76" s="786">
        <f>+'[9]สิ่งก่อสร้าง งบอุดหนุน  67'!L128</f>
        <v>0</v>
      </c>
      <c r="J76" s="786">
        <f>+'[9]สิ่งก่อสร้าง งบอุดหนุน  67'!M128</f>
        <v>0</v>
      </c>
      <c r="K76" s="785">
        <f>+'[9]สิ่งก่อสร้าง งบอุดหนุน  67'!N128</f>
        <v>0</v>
      </c>
    </row>
    <row r="77" spans="1:11" ht="21" hidden="1" customHeight="1" x14ac:dyDescent="0.25">
      <c r="A77" s="772">
        <f>+'[9]สิ่งก่อสร้าง งบอุดหนุน  67'!A129</f>
        <v>0</v>
      </c>
      <c r="B77" s="787" t="str">
        <f>+'[9]สิ่งก่อสร้าง งบอุดหนุน  67'!E129</f>
        <v>งบดำเนินงาน</v>
      </c>
      <c r="C77" s="788">
        <v>6711220</v>
      </c>
      <c r="D77" s="772">
        <f>+'[9]สิ่งก่อสร้าง งบอุดหนุน  67'!G129</f>
        <v>0</v>
      </c>
      <c r="E77" s="772">
        <f>+'[9]สิ่งก่อสร้าง งบอุดหนุน  67'!H129</f>
        <v>0</v>
      </c>
      <c r="F77" s="774">
        <f>+'[9]สิ่งก่อสร้าง งบอุดหนุน  67'!I129</f>
        <v>0</v>
      </c>
      <c r="G77" s="774"/>
      <c r="H77" s="774">
        <f>+'[9]สิ่งก่อสร้าง งบอุดหนุน  67'!J129</f>
        <v>0</v>
      </c>
      <c r="I77" s="774">
        <f>+'[9]สิ่งก่อสร้าง งบอุดหนุน  67'!L129</f>
        <v>0</v>
      </c>
      <c r="J77" s="774">
        <f>+'[9]สิ่งก่อสร้าง งบอุดหนุน  67'!M129</f>
        <v>0</v>
      </c>
      <c r="K77" s="772">
        <f>+'[9]สิ่งก่อสร้าง งบอุดหนุน  67'!N129</f>
        <v>0</v>
      </c>
    </row>
    <row r="78" spans="1:11" ht="21" hidden="1" customHeight="1" x14ac:dyDescent="0.25">
      <c r="A78" s="765" t="str">
        <f>+'[9]สิ่งก่อสร้าง งบอุดหนุน  67'!A130</f>
        <v>3.2.1</v>
      </c>
      <c r="B78" s="781" t="str">
        <f>+'[9]สิ่งก่อสร้าง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779"/>
      <c r="D78" s="768">
        <f>+'[9]สิ่งก่อสร้าง งบอุดหนุน  67'!G130</f>
        <v>0</v>
      </c>
      <c r="E78" s="768">
        <f>+'[9]สิ่งก่อสร้าง งบอุดหนุน  67'!H130</f>
        <v>0</v>
      </c>
      <c r="F78" s="780">
        <f>+'[9]สิ่งก่อสร้าง งบอุดหนุน  67'!I130</f>
        <v>0</v>
      </c>
      <c r="G78" s="780"/>
      <c r="H78" s="780">
        <f>+'[9]สิ่งก่อสร้าง งบอุดหนุน  67'!J130</f>
        <v>0</v>
      </c>
      <c r="I78" s="780">
        <f>+'[9]สิ่งก่อสร้าง งบอุดหนุน  67'!L130</f>
        <v>0</v>
      </c>
      <c r="J78" s="780">
        <f>+'[9]สิ่งก่อสร้าง งบอุดหนุน  67'!M130</f>
        <v>0</v>
      </c>
      <c r="K78" s="768">
        <f>+'[9]สิ่งก่อสร้าง งบอุดหนุน  67'!N130</f>
        <v>0</v>
      </c>
    </row>
    <row r="79" spans="1:11" ht="21" hidden="1" customHeight="1" x14ac:dyDescent="0.25">
      <c r="A79" s="734" t="str">
        <f>+'[9]สิ่งก่อสร้าง งบอุดหนุน  67'!A131</f>
        <v>3.2.1.1</v>
      </c>
      <c r="B79" s="769" t="str">
        <f>+'[9]สิ่งก่อสร้าง งบอุดหนุน  67'!E131</f>
        <v>สพป.ปท.2</v>
      </c>
      <c r="C79" s="242" t="str">
        <f>+'[9]สิ่งก่อสร้าง งบอุดหนุน  67'!F131</f>
        <v>2000436002000000</v>
      </c>
      <c r="D79" s="755">
        <f>+'[9]สิ่งก่อสร้าง งบอุดหนุน  67'!G136</f>
        <v>0</v>
      </c>
      <c r="E79" s="755">
        <f>+'[9]สิ่งก่อสร้าง งบอุดหนุน  67'!H136</f>
        <v>0</v>
      </c>
      <c r="F79" s="771">
        <f>+'[9]สิ่งก่อสร้าง งบอุดหนุน  67'!I136</f>
        <v>0</v>
      </c>
      <c r="G79" s="771"/>
      <c r="H79" s="771">
        <f>+'[9]สิ่งก่อสร้าง งบอุดหนุน  67'!J136</f>
        <v>0</v>
      </c>
      <c r="I79" s="771">
        <f>+'[9]สิ่งก่อสร้าง งบอุดหนุน  67'!L136</f>
        <v>0</v>
      </c>
      <c r="J79" s="771">
        <f>+'[9]สิ่งก่อสร้าง งบอุดหนุน  67'!M136</f>
        <v>0</v>
      </c>
      <c r="K79" s="755">
        <f>+'[9]สิ่งก่อสร้าง งบอุดหนุน  67'!N136</f>
        <v>0</v>
      </c>
    </row>
    <row r="80" spans="1:11" ht="21" hidden="1" customHeight="1" x14ac:dyDescent="0.25">
      <c r="A80" s="722">
        <v>1.2</v>
      </c>
      <c r="B80" s="812" t="str">
        <f>+'[9]งบกัน67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761" t="str">
        <f>+'[9]งบกัน67 350002'!D37</f>
        <v>20004  67 01056 00000</v>
      </c>
      <c r="D80" s="789">
        <f>+D81</f>
        <v>6695700</v>
      </c>
      <c r="E80" s="789">
        <f t="shared" ref="E80:K80" si="27">+E81</f>
        <v>0</v>
      </c>
      <c r="F80" s="789">
        <f t="shared" si="27"/>
        <v>0</v>
      </c>
      <c r="G80" s="789"/>
      <c r="H80" s="789">
        <f t="shared" si="27"/>
        <v>0</v>
      </c>
      <c r="I80" s="789">
        <f t="shared" si="27"/>
        <v>0</v>
      </c>
      <c r="J80" s="789">
        <f t="shared" si="27"/>
        <v>6695700</v>
      </c>
      <c r="K80" s="789">
        <f t="shared" si="27"/>
        <v>0</v>
      </c>
    </row>
    <row r="81" spans="1:11" ht="21" hidden="1" customHeight="1" x14ac:dyDescent="0.25">
      <c r="A81" s="772">
        <f>+'[9]สิ่งก่อสร้าง งบอุดหนุน  67'!A138</f>
        <v>0</v>
      </c>
      <c r="B81" s="1110" t="str">
        <f>+'[9]งบกัน67 350002'!E27</f>
        <v xml:space="preserve">  งบลงทุน ค่าที่ดินและสิ่งก่อสร้าง </v>
      </c>
      <c r="C81" s="790">
        <f>+'[9]งบกัน67 350002'!D27</f>
        <v>6711320</v>
      </c>
      <c r="D81" s="772">
        <f>+D82+D85+D88</f>
        <v>6695700</v>
      </c>
      <c r="E81" s="772">
        <f t="shared" ref="E81:K81" si="28">+E82+E85+E88</f>
        <v>0</v>
      </c>
      <c r="F81" s="772">
        <f t="shared" si="28"/>
        <v>0</v>
      </c>
      <c r="G81" s="772">
        <f t="shared" si="28"/>
        <v>0</v>
      </c>
      <c r="H81" s="772">
        <f t="shared" si="28"/>
        <v>0</v>
      </c>
      <c r="I81" s="772">
        <f t="shared" si="28"/>
        <v>0</v>
      </c>
      <c r="J81" s="772">
        <f t="shared" si="28"/>
        <v>6695700</v>
      </c>
      <c r="K81" s="772">
        <f t="shared" si="28"/>
        <v>0</v>
      </c>
    </row>
    <row r="82" spans="1:11" ht="33.6" hidden="1" customHeight="1" x14ac:dyDescent="0.25">
      <c r="A82" s="718" t="s">
        <v>171</v>
      </c>
      <c r="B82" s="791" t="str">
        <f>+'[9]งบกัน67 350002'!E38</f>
        <v>ค่าปรับปรุงซ่อมแซมอาคารเรียน อาคารประกอบและสิ่งก่อสร้างอื่น</v>
      </c>
      <c r="C82" s="792" t="str">
        <f>+'[9]งบกัน67 350002'!C38</f>
        <v>ศธ 04002/ว1787 ลว 7 พค 67 ครั้งที่ 5</v>
      </c>
      <c r="D82" s="793">
        <f>SUM(D83:D84)</f>
        <v>580000</v>
      </c>
      <c r="E82" s="793">
        <f t="shared" ref="E82:K82" si="29">SUM(E83:E84)</f>
        <v>0</v>
      </c>
      <c r="F82" s="793">
        <f t="shared" si="29"/>
        <v>0</v>
      </c>
      <c r="G82" s="793">
        <f t="shared" si="29"/>
        <v>0</v>
      </c>
      <c r="H82" s="793">
        <f t="shared" si="29"/>
        <v>0</v>
      </c>
      <c r="I82" s="793">
        <f t="shared" si="29"/>
        <v>0</v>
      </c>
      <c r="J82" s="793">
        <f>SUM(J83:J84)</f>
        <v>580000</v>
      </c>
      <c r="K82" s="793">
        <f t="shared" si="29"/>
        <v>0</v>
      </c>
    </row>
    <row r="83" spans="1:11" ht="16.95" hidden="1" customHeight="1" x14ac:dyDescent="0.25">
      <c r="A83" s="755" t="str">
        <f>+'[9]งบกัน67 350002'!A39</f>
        <v>1)</v>
      </c>
      <c r="B83" s="769" t="str">
        <f>+'[9]งบกัน67 350002'!E39</f>
        <v>วัดนพรัตนาราม</v>
      </c>
      <c r="C83" s="242" t="str">
        <f>+'[9]งบกัน67 350002'!D39</f>
        <v>20004350002003214523</v>
      </c>
      <c r="D83" s="755">
        <f>+'[9]งบกัน67 350002'!F45</f>
        <v>580000</v>
      </c>
      <c r="E83" s="755">
        <f>+'[9]งบกัน67 350002'!G45</f>
        <v>0</v>
      </c>
      <c r="F83" s="755">
        <f>+'[9]งบกัน67 350002'!H45</f>
        <v>0</v>
      </c>
      <c r="G83" s="771">
        <f>+'[9]งบกัน67 350002'!I45</f>
        <v>0</v>
      </c>
      <c r="H83" s="771">
        <f>+'[9]งบกัน67 350002'!J45</f>
        <v>0</v>
      </c>
      <c r="I83" s="771">
        <f>+'[9]งบกัน67 350002'!K45</f>
        <v>0</v>
      </c>
      <c r="J83" s="771">
        <f>+'[9]งบกัน67 350002'!L45</f>
        <v>580000</v>
      </c>
      <c r="K83" s="755">
        <f>+D83-E83-F83-G83-H83-I83-J83</f>
        <v>0</v>
      </c>
    </row>
    <row r="84" spans="1:11" ht="21" hidden="1" customHeight="1" x14ac:dyDescent="0.25">
      <c r="A84" s="755"/>
      <c r="B84" s="769"/>
      <c r="C84" s="744">
        <f>+'[9]งบกัน67 350002'!C39</f>
        <v>4100426445</v>
      </c>
      <c r="D84" s="755"/>
      <c r="E84" s="755"/>
      <c r="F84" s="771"/>
      <c r="G84" s="771"/>
      <c r="H84" s="771"/>
      <c r="I84" s="771"/>
      <c r="J84" s="771"/>
      <c r="K84" s="755"/>
    </row>
    <row r="85" spans="1:11" ht="21" hidden="1" customHeight="1" x14ac:dyDescent="0.25">
      <c r="A85" s="793" t="s">
        <v>172</v>
      </c>
      <c r="B85" s="791" t="str">
        <f>+'[9]งบกัน67 350002'!E46</f>
        <v xml:space="preserve">ห้องน้ำห้องส้วมนักเรียนชาย 4 ที่/49 </v>
      </c>
      <c r="C85" s="748" t="str">
        <f>+'[9]งบกัน67 350002'!D47</f>
        <v>20004350002003214508</v>
      </c>
      <c r="D85" s="793">
        <f>+'[9]งบกัน67 350002'!F53</f>
        <v>306000</v>
      </c>
      <c r="E85" s="793">
        <f>+'[9]งบกัน67 350002'!G53</f>
        <v>0</v>
      </c>
      <c r="F85" s="794">
        <f>+'[9]งบกัน67 350002'!H53</f>
        <v>0</v>
      </c>
      <c r="G85" s="794">
        <f>+'[9]งบกัน67 350002'!I53</f>
        <v>0</v>
      </c>
      <c r="H85" s="794">
        <f>+'[9]งบกัน67 350002'!J53</f>
        <v>0</v>
      </c>
      <c r="I85" s="794">
        <f>+'[9]งบกัน67 350002'!K53</f>
        <v>0</v>
      </c>
      <c r="J85" s="794">
        <f>+'[9]งบกัน67 350002'!L53</f>
        <v>306000</v>
      </c>
      <c r="K85" s="793">
        <f>+D85-E85-F85-G85-H85-I85-J85</f>
        <v>0</v>
      </c>
    </row>
    <row r="86" spans="1:11" ht="21" hidden="1" customHeight="1" x14ac:dyDescent="0.25">
      <c r="A86" s="755" t="s">
        <v>71</v>
      </c>
      <c r="B86" s="990" t="str">
        <f>+'[9]งบกัน67 350002'!E47</f>
        <v xml:space="preserve">โรงเรียนคลองสิบสามผิวศรีราษฏร์บำรุง </v>
      </c>
      <c r="C86" s="242" t="str">
        <f>+'[9]งบกัน67 350002'!D47</f>
        <v>20004350002003214508</v>
      </c>
      <c r="D86" s="755">
        <f>+'[9]งบกัน67 350002'!F53</f>
        <v>306000</v>
      </c>
      <c r="E86" s="755">
        <f>+'[9]งบกัน67 350002'!G53</f>
        <v>0</v>
      </c>
      <c r="F86" s="771">
        <f>+'[9]งบกัน67 350002'!H53</f>
        <v>0</v>
      </c>
      <c r="G86" s="771">
        <f>+'[9]งบกัน67 350002'!I53</f>
        <v>0</v>
      </c>
      <c r="H86" s="771">
        <f>+'[9]งบกัน67 350002'!J53</f>
        <v>0</v>
      </c>
      <c r="I86" s="771">
        <f>+'[9]งบกัน67 350002'!K53</f>
        <v>0</v>
      </c>
      <c r="J86" s="771">
        <f>+'[9]งบกัน67 350002'!L53</f>
        <v>306000</v>
      </c>
      <c r="K86" s="755">
        <f>+D86-E86-F86-G86-H86-I86-J86</f>
        <v>0</v>
      </c>
    </row>
    <row r="87" spans="1:11" ht="21" hidden="1" customHeight="1" x14ac:dyDescent="0.25">
      <c r="A87" s="755"/>
      <c r="B87" s="769"/>
      <c r="C87" s="744" t="str">
        <f>+'[9]งบกัน67 350002'!C47</f>
        <v>4100428215 ครบ 12 กย 67</v>
      </c>
      <c r="D87" s="755"/>
      <c r="E87" s="755"/>
      <c r="F87" s="771"/>
      <c r="G87" s="771"/>
      <c r="H87" s="771"/>
      <c r="I87" s="771"/>
      <c r="J87" s="771"/>
      <c r="K87" s="755"/>
    </row>
    <row r="88" spans="1:11" ht="21" hidden="1" customHeight="1" x14ac:dyDescent="0.25">
      <c r="A88" s="718" t="s">
        <v>180</v>
      </c>
      <c r="B88" s="795" t="str">
        <f>+'[9]งบกัน67 350002'!E54</f>
        <v>อาคารเรียนแบบพิเศษ จัดสรร 38,731,000 บาท ปี67 5,809,700 บาท</v>
      </c>
      <c r="C88" s="792" t="str">
        <f>+'[9]งบกัน67 350002'!C54</f>
        <v>ศธ 04002/ว1803 ลว 8 พค 67ครั้งที่ 8</v>
      </c>
      <c r="D88" s="793">
        <f>SUM(D89)</f>
        <v>5809700</v>
      </c>
      <c r="E88" s="793">
        <f t="shared" ref="E88:K88" si="30">SUM(E89)</f>
        <v>0</v>
      </c>
      <c r="F88" s="793">
        <f t="shared" si="30"/>
        <v>0</v>
      </c>
      <c r="G88" s="793"/>
      <c r="H88" s="793">
        <f t="shared" si="30"/>
        <v>0</v>
      </c>
      <c r="I88" s="793">
        <f t="shared" si="30"/>
        <v>0</v>
      </c>
      <c r="J88" s="793">
        <f t="shared" si="30"/>
        <v>5809700</v>
      </c>
      <c r="K88" s="793">
        <f t="shared" si="30"/>
        <v>0</v>
      </c>
    </row>
    <row r="89" spans="1:11" ht="21" hidden="1" customHeight="1" x14ac:dyDescent="0.25">
      <c r="A89" s="755" t="str">
        <f>+'[9]งบกัน67 350002'!A55</f>
        <v>1)</v>
      </c>
      <c r="B89" s="755" t="str">
        <f>+'[9]งบกัน67 350002'!E55</f>
        <v xml:space="preserve"> โรงเรียนวัดลาดสนุ่น</v>
      </c>
      <c r="C89" s="770" t="str">
        <f>+'[9]งบกัน67 350002'!D55</f>
        <v>20004 3500200 3200026</v>
      </c>
      <c r="D89" s="755">
        <f>+'[9]งบกัน67 350002'!F81</f>
        <v>5809700</v>
      </c>
      <c r="E89" s="755">
        <f>+'[9]งบกัน67 350002'!G81</f>
        <v>0</v>
      </c>
      <c r="F89" s="755">
        <f>+'[9]งบกัน67 350002'!H81</f>
        <v>0</v>
      </c>
      <c r="G89" s="755">
        <f>+'[9]งบกัน67 350002'!I81</f>
        <v>0</v>
      </c>
      <c r="H89" s="755">
        <f>+'[9]งบกัน67 350002'!J81</f>
        <v>0</v>
      </c>
      <c r="I89" s="755">
        <f>+'[9]งบกัน67 350002'!K81</f>
        <v>0</v>
      </c>
      <c r="J89" s="755">
        <f>+'[9]งบกัน67 350002'!L81</f>
        <v>5809700</v>
      </c>
      <c r="K89" s="755">
        <f>+D89-E89-F89-G89-H89-I89-J89</f>
        <v>0</v>
      </c>
    </row>
    <row r="90" spans="1:11" ht="21" x14ac:dyDescent="0.25">
      <c r="A90" s="755"/>
      <c r="B90" s="755"/>
      <c r="C90" s="796">
        <f>+'[9]งบกัน67 350002'!C55</f>
        <v>4100484429</v>
      </c>
      <c r="D90" s="755"/>
      <c r="E90" s="755"/>
      <c r="F90" s="755"/>
      <c r="G90" s="755"/>
      <c r="H90" s="755"/>
      <c r="I90" s="755"/>
      <c r="J90" s="755"/>
      <c r="K90" s="755"/>
    </row>
    <row r="91" spans="1:11" s="6" customFormat="1" ht="30.6" customHeight="1" x14ac:dyDescent="0.25">
      <c r="A91" s="714" t="str">
        <f>+'[9]สิ่งก่อสร้าง งบอุดหนุน  67'!A48</f>
        <v>ค</v>
      </c>
      <c r="B91" s="756" t="str">
        <f>+'[9]สิ่งก่อสร้าง งบอุดหนุน  67'!E48</f>
        <v>แผนงานยุทธศาสตร์สร้างความเสมอภาคทางการศึกษา</v>
      </c>
      <c r="C91" s="716"/>
      <c r="D91" s="757">
        <f t="shared" ref="D91:K91" si="31">+D92+D135</f>
        <v>4076700</v>
      </c>
      <c r="E91" s="757">
        <f t="shared" si="31"/>
        <v>0</v>
      </c>
      <c r="F91" s="757">
        <f t="shared" si="31"/>
        <v>481500</v>
      </c>
      <c r="G91" s="757">
        <f t="shared" si="31"/>
        <v>0</v>
      </c>
      <c r="H91" s="757">
        <f t="shared" si="31"/>
        <v>32000</v>
      </c>
      <c r="I91" s="757">
        <f t="shared" si="31"/>
        <v>0</v>
      </c>
      <c r="J91" s="757">
        <f t="shared" si="31"/>
        <v>3563200</v>
      </c>
      <c r="K91" s="757">
        <f t="shared" si="31"/>
        <v>0</v>
      </c>
    </row>
    <row r="92" spans="1:11" ht="63" x14ac:dyDescent="0.25">
      <c r="A92" s="758">
        <v>1</v>
      </c>
      <c r="B92" s="811" t="str">
        <f>+'[9]สิ่งก่อสร้าง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759" t="str">
        <f>+'[9]สิ่งก่อสร้าง งบอุดหนุน  67'!D60</f>
        <v>2000442002200</v>
      </c>
      <c r="D92" s="760">
        <f>+D93</f>
        <v>4076700</v>
      </c>
      <c r="E92" s="760">
        <f t="shared" ref="E92:J92" si="32">+E93</f>
        <v>0</v>
      </c>
      <c r="F92" s="760">
        <f t="shared" si="32"/>
        <v>481500</v>
      </c>
      <c r="G92" s="760">
        <f t="shared" si="32"/>
        <v>0</v>
      </c>
      <c r="H92" s="760">
        <f t="shared" si="32"/>
        <v>32000</v>
      </c>
      <c r="I92" s="760">
        <f t="shared" si="32"/>
        <v>0</v>
      </c>
      <c r="J92" s="760">
        <f t="shared" si="32"/>
        <v>3563200</v>
      </c>
      <c r="K92" s="760">
        <f>+K93</f>
        <v>0</v>
      </c>
    </row>
    <row r="93" spans="1:11" ht="15.75" hidden="1" customHeight="1" x14ac:dyDescent="0.25">
      <c r="A93" s="797">
        <v>1.1000000000000001</v>
      </c>
      <c r="B93" s="812" t="str">
        <f>+'[9]สิ่งก่อสร้าง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798" t="str">
        <f>+'[9]สิ่งก่อสร้าง งบอุดหนุน  67'!D61</f>
        <v>20004675199300000</v>
      </c>
      <c r="D93" s="789">
        <f>+D95</f>
        <v>4076700</v>
      </c>
      <c r="E93" s="789">
        <f t="shared" ref="E93:J93" si="33">+E95</f>
        <v>0</v>
      </c>
      <c r="F93" s="789">
        <f t="shared" si="33"/>
        <v>481500</v>
      </c>
      <c r="G93" s="789">
        <f t="shared" si="33"/>
        <v>0</v>
      </c>
      <c r="H93" s="789">
        <f t="shared" si="33"/>
        <v>32000</v>
      </c>
      <c r="I93" s="789">
        <f t="shared" si="33"/>
        <v>0</v>
      </c>
      <c r="J93" s="789">
        <f t="shared" si="33"/>
        <v>3563200</v>
      </c>
      <c r="K93" s="789">
        <f>+K95</f>
        <v>0</v>
      </c>
    </row>
    <row r="94" spans="1:11" ht="63" x14ac:dyDescent="0.25">
      <c r="A94" s="813" t="s">
        <v>38</v>
      </c>
      <c r="B94" s="791" t="str">
        <f>+'[9]สิ่งก่อสร้าง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814"/>
      <c r="D94" s="793">
        <f>+D95</f>
        <v>4076700</v>
      </c>
      <c r="E94" s="793">
        <f t="shared" ref="E94:J94" si="34">+E95</f>
        <v>0</v>
      </c>
      <c r="F94" s="793">
        <f t="shared" si="34"/>
        <v>481500</v>
      </c>
      <c r="G94" s="793">
        <f t="shared" si="34"/>
        <v>0</v>
      </c>
      <c r="H94" s="793">
        <f t="shared" si="34"/>
        <v>32000</v>
      </c>
      <c r="I94" s="793">
        <f t="shared" si="34"/>
        <v>0</v>
      </c>
      <c r="J94" s="793">
        <f t="shared" si="34"/>
        <v>3563200</v>
      </c>
      <c r="K94" s="793">
        <f>+K95</f>
        <v>0</v>
      </c>
    </row>
    <row r="95" spans="1:11" ht="21" x14ac:dyDescent="0.25">
      <c r="A95" s="772">
        <f>+'[9]สิ่งก่อสร้าง งบอุดหนุน  67'!A147</f>
        <v>0</v>
      </c>
      <c r="B95" s="772" t="str">
        <f>+'[9]สิ่งก่อสร้าง งบอุดหนุน  67'!E62</f>
        <v>งบเงินอุดหนุน</v>
      </c>
      <c r="C95" s="815" t="str">
        <f>+'[9]สิ่งก่อสร้าง งบอุดหนุน  67'!D62</f>
        <v>6711410</v>
      </c>
      <c r="D95" s="772">
        <f>+D96+D102</f>
        <v>4076700</v>
      </c>
      <c r="E95" s="772">
        <f t="shared" ref="E95:K95" si="35">+E96+E102</f>
        <v>0</v>
      </c>
      <c r="F95" s="772">
        <f t="shared" si="35"/>
        <v>481500</v>
      </c>
      <c r="G95" s="772">
        <f t="shared" si="35"/>
        <v>0</v>
      </c>
      <c r="H95" s="772">
        <f t="shared" si="35"/>
        <v>32000</v>
      </c>
      <c r="I95" s="772">
        <f t="shared" si="35"/>
        <v>0</v>
      </c>
      <c r="J95" s="772">
        <f t="shared" si="35"/>
        <v>3563200</v>
      </c>
      <c r="K95" s="772">
        <f t="shared" si="35"/>
        <v>0</v>
      </c>
    </row>
    <row r="96" spans="1:11" ht="63" x14ac:dyDescent="0.25">
      <c r="A96" s="793" t="s">
        <v>232</v>
      </c>
      <c r="B96" s="846" t="str">
        <f>+'[9]สิ่งก่อสร้าง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748" t="str">
        <f>+'[9]สิ่งก่อสร้าง งบอุดหนุน  67'!D64</f>
        <v>ที่  ศธ 04002/ว5898 ลว. 6 ธ.ค. 2567  ครั้งที่ 5 CK00000128</v>
      </c>
      <c r="D96" s="793">
        <f>SUM(D97:D101)</f>
        <v>2609000</v>
      </c>
      <c r="E96" s="793">
        <f t="shared" ref="E96:K96" si="36">SUM(E97:E101)</f>
        <v>0</v>
      </c>
      <c r="F96" s="793">
        <f t="shared" si="36"/>
        <v>0</v>
      </c>
      <c r="G96" s="793">
        <f t="shared" si="36"/>
        <v>0</v>
      </c>
      <c r="H96" s="793">
        <f t="shared" si="36"/>
        <v>32000</v>
      </c>
      <c r="I96" s="793">
        <f t="shared" si="36"/>
        <v>0</v>
      </c>
      <c r="J96" s="793">
        <f t="shared" si="36"/>
        <v>2577000</v>
      </c>
      <c r="K96" s="793">
        <f t="shared" si="36"/>
        <v>0</v>
      </c>
    </row>
    <row r="97" spans="1:11" ht="15.75" hidden="1" customHeight="1" x14ac:dyDescent="0.25">
      <c r="A97" s="816" t="str">
        <f>+'[9]งบกัน67 350002'!A86</f>
        <v>1)</v>
      </c>
      <c r="B97" s="769" t="str">
        <f>+'[9]สิ่งก่อสร้าง งบอุดหนุน  67'!E65</f>
        <v>โรงเรียนแสนจำหน่ายวิทยา</v>
      </c>
      <c r="C97" s="242" t="str">
        <f>+'[9]สิ่งก่อสร้าง งบอุดหนุน  67'!D65</f>
        <v>20004420022004100386</v>
      </c>
      <c r="D97" s="755">
        <f>+'[9]สิ่งก่อสร้าง งบอุดหนุน  67'!G70</f>
        <v>499000</v>
      </c>
      <c r="E97" s="755">
        <f>+'[9]สิ่งก่อสร้าง งบอุดหนุน  67'!H70</f>
        <v>0</v>
      </c>
      <c r="F97" s="755">
        <f>+'[9]สิ่งก่อสร้าง งบอุดหนุน  67'!I70</f>
        <v>0</v>
      </c>
      <c r="G97" s="755">
        <f>+'[9]สิ่งก่อสร้าง งบอุดหนุน  67'!J70</f>
        <v>0</v>
      </c>
      <c r="H97" s="755">
        <f>+'[9]สิ่งก่อสร้าง งบอุดหนุน  67'!K70</f>
        <v>0</v>
      </c>
      <c r="I97" s="755">
        <f>+'[9]สิ่งก่อสร้าง งบอุดหนุน  67'!L70</f>
        <v>0</v>
      </c>
      <c r="J97" s="755">
        <f>+'[9]สิ่งก่อสร้าง งบอุดหนุน  67'!M70</f>
        <v>499000</v>
      </c>
      <c r="K97" s="755">
        <f>+D97-E97-F97-G97-H97-I97-J97</f>
        <v>0</v>
      </c>
    </row>
    <row r="98" spans="1:11" ht="15" hidden="1" customHeight="1" x14ac:dyDescent="0.25">
      <c r="A98" s="816" t="str">
        <f>+'[9]สิ่งก่อสร้าง งบอุดหนุน  67'!A71</f>
        <v>2)</v>
      </c>
      <c r="B98" s="769" t="str">
        <f>+'[9]สิ่งก่อสร้าง งบอุดหนุน  67'!E71</f>
        <v>โรงเรียนวัดขุมแก้ว</v>
      </c>
      <c r="C98" s="242" t="str">
        <f>+'[9]สิ่งก่อสร้าง งบอุดหนุน  67'!D71</f>
        <v>20004420022004100386</v>
      </c>
      <c r="D98" s="755">
        <f>+'[9]สิ่งก่อสร้าง งบอุดหนุน  67'!G76</f>
        <v>457000</v>
      </c>
      <c r="E98" s="755">
        <f>+'[9]สิ่งก่อสร้าง งบอุดหนุน  67'!H76</f>
        <v>0</v>
      </c>
      <c r="F98" s="755">
        <f>+'[9]สิ่งก่อสร้าง งบอุดหนุน  67'!I76</f>
        <v>0</v>
      </c>
      <c r="G98" s="755">
        <f>+'[9]สิ่งก่อสร้าง งบอุดหนุน  67'!J76</f>
        <v>0</v>
      </c>
      <c r="H98" s="755">
        <f>+'[9]สิ่งก่อสร้าง งบอุดหนุน  67'!K76</f>
        <v>0</v>
      </c>
      <c r="I98" s="755">
        <f>+'[9]สิ่งก่อสร้าง งบอุดหนุน  67'!L76</f>
        <v>0</v>
      </c>
      <c r="J98" s="755">
        <f>+'[9]สิ่งก่อสร้าง งบอุดหนุน  67'!M76</f>
        <v>457000</v>
      </c>
      <c r="K98" s="755">
        <f t="shared" ref="K98:K100" si="37">+D98-E98-F98-G98-H98-I98-J98</f>
        <v>0</v>
      </c>
    </row>
    <row r="99" spans="1:11" ht="15" hidden="1" customHeight="1" x14ac:dyDescent="0.25">
      <c r="A99" s="816" t="str">
        <f>+'[9]สิ่งก่อสร้าง งบอุดหนุน  67'!A77</f>
        <v>3)</v>
      </c>
      <c r="B99" s="769" t="str">
        <f>+'[9]สิ่งก่อสร้าง งบอุดหนุน  67'!E77</f>
        <v>โรงเรียนวัดราษฎรบํารุง</v>
      </c>
      <c r="C99" s="242" t="str">
        <f>+'[9]สิ่งก่อสร้าง งบอุดหนุน  67'!D77</f>
        <v>20004420022004100386</v>
      </c>
      <c r="D99" s="755">
        <f>+'[9]สิ่งก่อสร้าง งบอุดหนุน  67'!G82</f>
        <v>476000</v>
      </c>
      <c r="E99" s="755">
        <f>+'[9]สิ่งก่อสร้าง งบอุดหนุน  67'!H82</f>
        <v>0</v>
      </c>
      <c r="F99" s="755">
        <f>+'[9]สิ่งก่อสร้าง งบอุดหนุน  67'!I82</f>
        <v>0</v>
      </c>
      <c r="G99" s="755">
        <f>+'[9]สิ่งก่อสร้าง งบอุดหนุน  67'!J82</f>
        <v>0</v>
      </c>
      <c r="H99" s="755">
        <f>+'[9]สิ่งก่อสร้าง งบอุดหนุน  67'!K82</f>
        <v>0</v>
      </c>
      <c r="I99" s="755">
        <f>+'[9]สิ่งก่อสร้าง งบอุดหนุน  67'!L82</f>
        <v>0</v>
      </c>
      <c r="J99" s="755">
        <f>+'[9]สิ่งก่อสร้าง งบอุดหนุน  67'!M82</f>
        <v>476000</v>
      </c>
      <c r="K99" s="755">
        <f t="shared" si="37"/>
        <v>0</v>
      </c>
    </row>
    <row r="100" spans="1:11" ht="15" hidden="1" customHeight="1" x14ac:dyDescent="0.25">
      <c r="A100" s="816" t="str">
        <f>+'[9]สิ่งก่อสร้าง งบอุดหนุน  67'!A83</f>
        <v>4)</v>
      </c>
      <c r="B100" s="769" t="str">
        <f>+'[9]สิ่งก่อสร้าง งบอุดหนุน  67'!E83</f>
        <v>โรงเรียนรวมราษฎร์สามัคคี</v>
      </c>
      <c r="C100" s="242" t="str">
        <f>+'[9]สิ่งก่อสร้าง งบอุดหนุน  67'!D83</f>
        <v>20004420022004100386</v>
      </c>
      <c r="D100" s="755">
        <f>+'[9]สิ่งก่อสร้าง งบอุดหนุน  67'!G88</f>
        <v>479000</v>
      </c>
      <c r="E100" s="755">
        <f>+'[9]สิ่งก่อสร้าง งบอุดหนุน  67'!H88</f>
        <v>0</v>
      </c>
      <c r="F100" s="755">
        <f>+'[9]สิ่งก่อสร้าง งบอุดหนุน  67'!I88</f>
        <v>0</v>
      </c>
      <c r="G100" s="755">
        <f>+'[9]สิ่งก่อสร้าง งบอุดหนุน  67'!J88</f>
        <v>0</v>
      </c>
      <c r="H100" s="755">
        <f>+'[9]สิ่งก่อสร้าง งบอุดหนุน  67'!K88</f>
        <v>0</v>
      </c>
      <c r="I100" s="755">
        <f>+'[9]สิ่งก่อสร้าง งบอุดหนุน  67'!L88</f>
        <v>0</v>
      </c>
      <c r="J100" s="755">
        <f>+'[9]สิ่งก่อสร้าง งบอุดหนุน  67'!M88</f>
        <v>479000</v>
      </c>
      <c r="K100" s="755">
        <f t="shared" si="37"/>
        <v>0</v>
      </c>
    </row>
    <row r="101" spans="1:11" ht="15" hidden="1" customHeight="1" x14ac:dyDescent="0.25">
      <c r="A101" s="816" t="str">
        <f>+'[9]สิ่งก่อสร้าง งบอุดหนุน  67'!A89</f>
        <v>5)</v>
      </c>
      <c r="B101" s="769" t="str">
        <f>+'[9]สิ่งก่อสร้าง งบอุดหนุน  67'!E89</f>
        <v>โรงเรียนวัดอดิศร</v>
      </c>
      <c r="C101" s="242" t="str">
        <f>+'[9]สิ่งก่อสร้าง งบอุดหนุน  67'!D89</f>
        <v>20004420022004100386</v>
      </c>
      <c r="D101" s="755">
        <f>+'[9]สิ่งก่อสร้าง งบอุดหนุน  67'!G94</f>
        <v>698000</v>
      </c>
      <c r="E101" s="755">
        <f>+'[9]สิ่งก่อสร้าง งบอุดหนุน  67'!H94</f>
        <v>0</v>
      </c>
      <c r="F101" s="755">
        <f>+'[9]สิ่งก่อสร้าง งบอุดหนุน  67'!I94</f>
        <v>0</v>
      </c>
      <c r="G101" s="755">
        <f>+'[9]สิ่งก่อสร้าง งบอุดหนุน  67'!J94</f>
        <v>0</v>
      </c>
      <c r="H101" s="755">
        <f>+'[9]สิ่งก่อสร้าง งบอุดหนุน  67'!K94</f>
        <v>32000</v>
      </c>
      <c r="I101" s="755">
        <f>+'[9]สิ่งก่อสร้าง งบอุดหนุน  67'!L94</f>
        <v>0</v>
      </c>
      <c r="J101" s="755">
        <f>+'[9]สิ่งก่อสร้าง งบอุดหนุน  67'!M94</f>
        <v>666000</v>
      </c>
      <c r="K101" s="755">
        <f>+D101-E101-F101-G101-H101-I101-J101</f>
        <v>0</v>
      </c>
    </row>
    <row r="102" spans="1:11" ht="15" hidden="1" customHeight="1" x14ac:dyDescent="0.25">
      <c r="A102" s="793" t="s">
        <v>240</v>
      </c>
      <c r="B102" s="846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748" t="str">
        <f>+'[9]สิ่งก่อสร้าง งบอุดหนุน  67'!D95</f>
        <v>ที่  ศธ 04002/ว13 ลว. 2 ม.ค. 2568  ครั้งที่ 10 เลขใบกัน CK00000331</v>
      </c>
      <c r="D102" s="793">
        <f>SUM(D103:D105)</f>
        <v>1467700</v>
      </c>
      <c r="E102" s="793">
        <f t="shared" ref="E102:K102" si="38">SUM(E103:E107)</f>
        <v>0</v>
      </c>
      <c r="F102" s="793">
        <f>SUM(F103:F105)</f>
        <v>481500</v>
      </c>
      <c r="G102" s="793">
        <f t="shared" si="38"/>
        <v>0</v>
      </c>
      <c r="H102" s="793">
        <f t="shared" si="38"/>
        <v>0</v>
      </c>
      <c r="I102" s="793">
        <f t="shared" si="38"/>
        <v>0</v>
      </c>
      <c r="J102" s="793">
        <f t="shared" si="38"/>
        <v>986200</v>
      </c>
      <c r="K102" s="793">
        <f t="shared" si="38"/>
        <v>0</v>
      </c>
    </row>
    <row r="103" spans="1:11" ht="15" hidden="1" customHeight="1" x14ac:dyDescent="0.25">
      <c r="A103" s="816" t="str">
        <f>+'[9]สิ่งก่อสร้าง งบอุดหนุน  67'!A96</f>
        <v>1)</v>
      </c>
      <c r="B103" s="769" t="str">
        <f>+'[9]สิ่งก่อสร้าง งบอุดหนุน  67'!E96</f>
        <v>วัดเกตุประภา</v>
      </c>
      <c r="C103" s="242" t="str">
        <f>+'[9]สิ่งก่อสร้าง งบอุดหนุน  67'!D96</f>
        <v>20004420022004100386</v>
      </c>
      <c r="D103" s="755">
        <f>+'[9]สิ่งก่อสร้าง งบอุดหนุน  67'!G101</f>
        <v>499200</v>
      </c>
      <c r="E103" s="755">
        <f>+'[9]สิ่งก่อสร้าง งบอุดหนุน  67'!H101</f>
        <v>0</v>
      </c>
      <c r="F103" s="755">
        <f>+'[9]สิ่งก่อสร้าง งบอุดหนุน  67'!I101</f>
        <v>0</v>
      </c>
      <c r="G103" s="755">
        <f>+'[9]สิ่งก่อสร้าง งบอุดหนุน  67'!J101</f>
        <v>0</v>
      </c>
      <c r="H103" s="755">
        <f>+'[9]สิ่งก่อสร้าง งบอุดหนุน  67'!K101</f>
        <v>0</v>
      </c>
      <c r="I103" s="755">
        <f>+'[9]สิ่งก่อสร้าง งบอุดหนุน  67'!L101</f>
        <v>0</v>
      </c>
      <c r="J103" s="755">
        <f>+'[9]สิ่งก่อสร้าง งบอุดหนุน  67'!M101</f>
        <v>499200</v>
      </c>
      <c r="K103" s="755">
        <f>+D103-E103-F103-G103-H103-I103-J103</f>
        <v>0</v>
      </c>
    </row>
    <row r="104" spans="1:11" ht="15" hidden="1" customHeight="1" x14ac:dyDescent="0.25">
      <c r="A104" s="816" t="str">
        <f>+'[9]สิ่งก่อสร้าง งบอุดหนุน  67'!A102</f>
        <v>2)</v>
      </c>
      <c r="B104" s="769" t="str">
        <f>+'[9]สิ่งก่อสร้าง งบอุดหนุน  67'!E102</f>
        <v>วัดปัญจทายิกาวาส</v>
      </c>
      <c r="C104" s="242" t="str">
        <f>+'[9]สิ่งก่อสร้าง งบอุดหนุน  67'!D102</f>
        <v>20004420022004100386</v>
      </c>
      <c r="D104" s="755">
        <f>+'[9]สิ่งก่อสร้าง งบอุดหนุน  67'!G107</f>
        <v>487000</v>
      </c>
      <c r="E104" s="755">
        <f>+'[9]สิ่งก่อสร้าง งบอุดหนุน  67'!H107</f>
        <v>0</v>
      </c>
      <c r="F104" s="755">
        <f>+'[9]สิ่งก่อสร้าง งบอุดหนุน  67'!I107</f>
        <v>0</v>
      </c>
      <c r="G104" s="755">
        <f>+'[9]สิ่งก่อสร้าง งบอุดหนุน  67'!J107</f>
        <v>0</v>
      </c>
      <c r="H104" s="755">
        <f>+'[9]สิ่งก่อสร้าง งบอุดหนุน  67'!K107</f>
        <v>0</v>
      </c>
      <c r="I104" s="755">
        <f>+'[9]สิ่งก่อสร้าง งบอุดหนุน  67'!L107</f>
        <v>0</v>
      </c>
      <c r="J104" s="755">
        <f>+'[9]สิ่งก่อสร้าง งบอุดหนุน  67'!M107</f>
        <v>487000</v>
      </c>
      <c r="K104" s="755">
        <f t="shared" ref="K104:K105" si="39">+D104-E104-F104-G104-H104-I104-J104</f>
        <v>0</v>
      </c>
    </row>
    <row r="105" spans="1:11" ht="15" hidden="1" customHeight="1" x14ac:dyDescent="0.25">
      <c r="A105" s="816" t="str">
        <f>+'[9]สิ่งก่อสร้าง งบอุดหนุน  67'!A108</f>
        <v>3)</v>
      </c>
      <c r="B105" s="769" t="str">
        <f>+'[9]สิ่งก่อสร้าง งบอุดหนุน  67'!E108</f>
        <v>วัดพวงแก้ว</v>
      </c>
      <c r="C105" s="242" t="str">
        <f>+'[9]สิ่งก่อสร้าง งบอุดหนุน  67'!D108</f>
        <v>20004420022004100386</v>
      </c>
      <c r="D105" s="755">
        <f>+'[9]สิ่งก่อสร้าง งบอุดหนุน  67'!G113</f>
        <v>481500</v>
      </c>
      <c r="E105" s="755">
        <f>+'[9]สิ่งก่อสร้าง งบอุดหนุน  67'!H113</f>
        <v>0</v>
      </c>
      <c r="F105" s="755">
        <f>+'[9]สิ่งก่อสร้าง งบอุดหนุน  67'!I113</f>
        <v>481500</v>
      </c>
      <c r="G105" s="755">
        <f>+'[9]สิ่งก่อสร้าง งบอุดหนุน  67'!J113</f>
        <v>0</v>
      </c>
      <c r="H105" s="755">
        <f>+'[9]สิ่งก่อสร้าง งบอุดหนุน  67'!K113</f>
        <v>0</v>
      </c>
      <c r="I105" s="755">
        <f>+'[9]สิ่งก่อสร้าง งบอุดหนุน  67'!L113</f>
        <v>0</v>
      </c>
      <c r="J105" s="755">
        <f>+'[9]สิ่งก่อสร้าง งบอุดหนุน  67'!M113</f>
        <v>0</v>
      </c>
      <c r="K105" s="755">
        <f t="shared" si="39"/>
        <v>0</v>
      </c>
    </row>
    <row r="106" spans="1:11" ht="15.75" hidden="1" customHeight="1" x14ac:dyDescent="0.25">
      <c r="A106" s="816"/>
      <c r="B106" s="769"/>
      <c r="C106" s="242"/>
      <c r="D106" s="755"/>
      <c r="E106" s="755">
        <f>+'[9]สิ่งก่อสร้าง งบอุดหนุน  67'!H94</f>
        <v>0</v>
      </c>
      <c r="F106" s="755"/>
      <c r="G106" s="755">
        <f>+'[9]สิ่งก่อสร้าง งบอุดหนุน  67'!J94</f>
        <v>0</v>
      </c>
      <c r="H106" s="755"/>
      <c r="I106" s="755">
        <f>+'[9]สิ่งก่อสร้าง งบอุดหนุน  67'!L94</f>
        <v>0</v>
      </c>
      <c r="J106" s="755"/>
      <c r="K106" s="755">
        <f t="shared" ref="K106" si="40">+D106-E106-F106-G106-H106-I106--J106</f>
        <v>0</v>
      </c>
    </row>
    <row r="107" spans="1:11" ht="15.75" hidden="1" customHeight="1" x14ac:dyDescent="0.25">
      <c r="A107" s="816"/>
      <c r="B107" s="769"/>
      <c r="C107" s="847"/>
      <c r="D107" s="755"/>
      <c r="E107" s="755">
        <f>+'[9]สิ่งก่อสร้าง งบอุดหนุน  67'!H100</f>
        <v>0</v>
      </c>
      <c r="F107" s="755">
        <f>+'[9]สิ่งก่อสร้าง งบอุดหนุน  67'!I100</f>
        <v>0</v>
      </c>
      <c r="G107" s="755">
        <f>+'[9]สิ่งก่อสร้าง งบอุดหนุน  67'!J100</f>
        <v>0</v>
      </c>
      <c r="H107" s="755">
        <f>+'[9]สิ่งก่อสร้าง งบอุดหนุน  67'!K100</f>
        <v>0</v>
      </c>
      <c r="I107" s="755">
        <f>+'[9]สิ่งก่อสร้าง งบอุดหนุน  67'!L100</f>
        <v>0</v>
      </c>
      <c r="J107" s="755">
        <f>+'[9]สิ่งก่อสร้าง งบอุดหนุน  67'!M100</f>
        <v>0</v>
      </c>
      <c r="K107" s="755">
        <f>+D107-E107-F107-G107-H107-I107--J107</f>
        <v>0</v>
      </c>
    </row>
    <row r="108" spans="1:11" ht="15.75" customHeight="1" x14ac:dyDescent="0.25">
      <c r="A108" s="726"/>
      <c r="B108" s="727" t="str">
        <f>+'[9]สิ่งก่อสร้าง งบอุดหนุน  67'!E355</f>
        <v>งบดำเนินงาน</v>
      </c>
      <c r="C108" s="850">
        <v>1</v>
      </c>
      <c r="D108" s="729">
        <f t="shared" ref="D108:K108" si="41">+D52</f>
        <v>264800</v>
      </c>
      <c r="E108" s="729">
        <f t="shared" si="41"/>
        <v>0</v>
      </c>
      <c r="F108" s="729">
        <f t="shared" si="41"/>
        <v>0</v>
      </c>
      <c r="G108" s="729">
        <f t="shared" ca="1" si="41"/>
        <v>0</v>
      </c>
      <c r="H108" s="729">
        <f t="shared" si="41"/>
        <v>0</v>
      </c>
      <c r="I108" s="729">
        <f t="shared" si="41"/>
        <v>264800</v>
      </c>
      <c r="J108" s="729">
        <f t="shared" si="41"/>
        <v>0</v>
      </c>
      <c r="K108" s="729">
        <f t="shared" ca="1" si="41"/>
        <v>0</v>
      </c>
    </row>
    <row r="109" spans="1:11" ht="21" hidden="1" customHeight="1" x14ac:dyDescent="0.25">
      <c r="A109" s="799"/>
      <c r="B109" s="800" t="str">
        <f>+B81</f>
        <v xml:space="preserve">  งบลงทุน ค่าที่ดินและสิ่งก่อสร้าง </v>
      </c>
      <c r="C109" s="801"/>
      <c r="D109" s="802">
        <f>+D9+D16+D81</f>
        <v>11294200</v>
      </c>
      <c r="E109" s="802">
        <f t="shared" ref="E109:K109" si="42">+E9+E16+E81</f>
        <v>0</v>
      </c>
      <c r="F109" s="802">
        <f t="shared" si="42"/>
        <v>0</v>
      </c>
      <c r="G109" s="802">
        <f t="shared" si="42"/>
        <v>0</v>
      </c>
      <c r="H109" s="802">
        <f t="shared" si="42"/>
        <v>59500</v>
      </c>
      <c r="I109" s="802">
        <f t="shared" si="42"/>
        <v>0</v>
      </c>
      <c r="J109" s="802">
        <f t="shared" si="42"/>
        <v>11234700</v>
      </c>
      <c r="K109" s="802">
        <f t="shared" si="42"/>
        <v>0</v>
      </c>
    </row>
    <row r="110" spans="1:11" ht="21" hidden="1" customHeight="1" x14ac:dyDescent="0.25">
      <c r="A110" s="726"/>
      <c r="B110" s="727" t="str">
        <f>+'[9]สิ่งก่อสร้าง งบอุดหนุน  67'!E356</f>
        <v>งบลงทุน</v>
      </c>
      <c r="C110" s="850">
        <v>7</v>
      </c>
      <c r="D110" s="729">
        <f t="shared" ref="D110:K110" si="43">SUM(D109:D109)</f>
        <v>11294200</v>
      </c>
      <c r="E110" s="729">
        <f t="shared" si="43"/>
        <v>0</v>
      </c>
      <c r="F110" s="729">
        <f t="shared" si="43"/>
        <v>0</v>
      </c>
      <c r="G110" s="729">
        <f t="shared" si="43"/>
        <v>0</v>
      </c>
      <c r="H110" s="729">
        <f t="shared" si="43"/>
        <v>59500</v>
      </c>
      <c r="I110" s="729">
        <f t="shared" si="43"/>
        <v>0</v>
      </c>
      <c r="J110" s="729">
        <f t="shared" si="43"/>
        <v>11234700</v>
      </c>
      <c r="K110" s="729">
        <f t="shared" si="43"/>
        <v>0</v>
      </c>
    </row>
    <row r="111" spans="1:11" ht="21" x14ac:dyDescent="0.25">
      <c r="A111" s="726"/>
      <c r="B111" s="727" t="str">
        <f>+B95</f>
        <v>งบเงินอุดหนุน</v>
      </c>
      <c r="C111" s="850">
        <f>8+2</f>
        <v>10</v>
      </c>
      <c r="D111" s="729">
        <f>+D95+D68</f>
        <v>5031100</v>
      </c>
      <c r="E111" s="729">
        <f t="shared" ref="E111:K111" si="44">+E95+E68</f>
        <v>0</v>
      </c>
      <c r="F111" s="729">
        <f t="shared" si="44"/>
        <v>481500</v>
      </c>
      <c r="G111" s="729">
        <f t="shared" si="44"/>
        <v>0</v>
      </c>
      <c r="H111" s="729">
        <f t="shared" si="44"/>
        <v>33000</v>
      </c>
      <c r="I111" s="729">
        <f t="shared" si="44"/>
        <v>0</v>
      </c>
      <c r="J111" s="729">
        <f t="shared" si="44"/>
        <v>4516600</v>
      </c>
      <c r="K111" s="729">
        <f t="shared" si="44"/>
        <v>0</v>
      </c>
    </row>
    <row r="112" spans="1:11" ht="21" x14ac:dyDescent="0.25">
      <c r="A112" s="726"/>
      <c r="B112" s="727" t="str">
        <f>+'[9]สิ่งก่อสร้าง งบอุดหนุน  67'!E357</f>
        <v>รวมเงินกันทั้งสิ้น</v>
      </c>
      <c r="C112" s="788"/>
      <c r="D112" s="729">
        <f>+D108+D110+D111</f>
        <v>16590100</v>
      </c>
      <c r="E112" s="729">
        <f t="shared" ref="E112:J112" si="45">+E108+E110+E111</f>
        <v>0</v>
      </c>
      <c r="F112" s="729">
        <f t="shared" si="45"/>
        <v>481500</v>
      </c>
      <c r="G112" s="729">
        <f ca="1">+G108+G110+G111</f>
        <v>0</v>
      </c>
      <c r="H112" s="729">
        <f t="shared" si="45"/>
        <v>92500</v>
      </c>
      <c r="I112" s="729">
        <f t="shared" si="45"/>
        <v>264800</v>
      </c>
      <c r="J112" s="729">
        <f t="shared" si="45"/>
        <v>15751300</v>
      </c>
      <c r="K112" s="729">
        <f>+K111+K110</f>
        <v>0</v>
      </c>
    </row>
    <row r="113" spans="1:11" ht="21" x14ac:dyDescent="0.25">
      <c r="A113" s="726"/>
      <c r="B113" s="803" t="s">
        <v>63</v>
      </c>
      <c r="C113" s="788"/>
      <c r="D113" s="729">
        <f>+D112</f>
        <v>16590100</v>
      </c>
      <c r="E113" s="1120">
        <f>SUM(E112+F112)</f>
        <v>481500</v>
      </c>
      <c r="F113" s="1120"/>
      <c r="G113" s="823">
        <f ca="1">+G112</f>
        <v>0</v>
      </c>
      <c r="H113" s="729">
        <f>+H112</f>
        <v>92500</v>
      </c>
      <c r="I113" s="1120">
        <f>+J112+I112</f>
        <v>16016100</v>
      </c>
      <c r="J113" s="1120"/>
      <c r="K113" s="729">
        <f>+K112</f>
        <v>0</v>
      </c>
    </row>
    <row r="114" spans="1:11" ht="21" x14ac:dyDescent="0.25">
      <c r="A114" s="804"/>
      <c r="B114" s="805" t="str">
        <f>+'[9]สิ่งก่อสร้าง งบอุดหนุน  67'!E359</f>
        <v>คิดเป็นร้อยละ</v>
      </c>
      <c r="C114" s="806"/>
      <c r="D114" s="807">
        <f>+E114+H114+I114</f>
        <v>99.997561437242695</v>
      </c>
      <c r="E114" s="1121">
        <v>6.92</v>
      </c>
      <c r="F114" s="1122"/>
      <c r="G114" s="940">
        <f ca="1">+G112*100/D112</f>
        <v>0</v>
      </c>
      <c r="H114" s="807">
        <f>+H113*100/D113</f>
        <v>0.55756143724269291</v>
      </c>
      <c r="I114" s="1121">
        <v>92.52</v>
      </c>
      <c r="J114" s="1122"/>
      <c r="K114" s="807">
        <f>+K113*100/D112</f>
        <v>0</v>
      </c>
    </row>
    <row r="115" spans="1:11" ht="21" hidden="1" x14ac:dyDescent="0.25">
      <c r="A115" s="1313"/>
      <c r="B115" s="1314"/>
      <c r="C115" s="1315"/>
      <c r="D115" s="1316"/>
      <c r="E115" s="1317" t="s">
        <v>299</v>
      </c>
      <c r="F115" s="1317"/>
      <c r="G115" s="1317"/>
      <c r="H115" s="1317"/>
      <c r="I115" s="1317"/>
      <c r="J115" s="1317"/>
      <c r="K115" s="1317"/>
    </row>
    <row r="116" spans="1:11" ht="21" hidden="1" x14ac:dyDescent="0.55000000000000004">
      <c r="A116" s="1318"/>
      <c r="B116" s="1319" t="s">
        <v>300</v>
      </c>
      <c r="C116" s="1320"/>
      <c r="D116" s="1318"/>
      <c r="E116" s="29"/>
      <c r="F116" s="29"/>
      <c r="G116" s="29"/>
      <c r="H116" s="29"/>
      <c r="I116" s="29"/>
      <c r="J116" s="29"/>
      <c r="K116" s="29"/>
    </row>
    <row r="117" spans="1:11" ht="21" hidden="1" x14ac:dyDescent="0.25">
      <c r="A117" s="1318"/>
      <c r="B117" s="1321" t="s">
        <v>264</v>
      </c>
      <c r="C117" s="1322"/>
      <c r="D117" s="709"/>
      <c r="E117" s="709"/>
      <c r="F117" s="1318"/>
      <c r="G117" s="1318"/>
      <c r="H117" s="1319"/>
      <c r="I117" s="1319"/>
      <c r="J117" s="1319"/>
      <c r="K117" s="1318"/>
    </row>
    <row r="118" spans="1:11" ht="21" hidden="1" x14ac:dyDescent="0.55000000000000004">
      <c r="A118" s="1318"/>
      <c r="B118" s="1321" t="s">
        <v>50</v>
      </c>
      <c r="C118" s="808"/>
      <c r="D118" s="1318"/>
      <c r="E118" s="1323" t="s">
        <v>20</v>
      </c>
      <c r="F118" s="29"/>
      <c r="G118" s="1323"/>
      <c r="H118" s="1318"/>
      <c r="I118" s="1318"/>
      <c r="J118" s="1318"/>
      <c r="K118" s="1318"/>
    </row>
    <row r="119" spans="1:11" ht="21" hidden="1" x14ac:dyDescent="0.55000000000000004">
      <c r="A119" s="1324"/>
      <c r="B119" s="238"/>
      <c r="C119" s="238"/>
      <c r="D119" s="1324"/>
      <c r="E119" s="1325" t="s">
        <v>159</v>
      </c>
      <c r="F119" s="1325"/>
      <c r="G119" s="1325"/>
      <c r="H119" s="1325"/>
      <c r="I119" s="1325"/>
      <c r="J119" s="1326"/>
      <c r="K119" s="1326"/>
    </row>
    <row r="120" spans="1:11" ht="21" hidden="1" x14ac:dyDescent="0.6">
      <c r="A120" s="1324"/>
      <c r="B120" s="1327"/>
      <c r="C120" s="1328"/>
      <c r="D120" s="1324"/>
      <c r="E120" s="1329" t="s">
        <v>49</v>
      </c>
      <c r="F120" s="1329"/>
      <c r="G120" s="1329"/>
      <c r="H120" s="1329"/>
      <c r="I120" s="1329"/>
      <c r="J120" s="1312"/>
      <c r="K120" s="1312"/>
    </row>
    <row r="121" spans="1:11" ht="21" hidden="1" x14ac:dyDescent="0.25">
      <c r="A121" s="1324"/>
      <c r="B121" s="1330"/>
      <c r="C121" s="1328"/>
      <c r="D121" s="1324"/>
      <c r="E121" s="1331" t="s">
        <v>43</v>
      </c>
      <c r="F121" s="1331"/>
      <c r="G121" s="1331"/>
      <c r="H121" s="1331"/>
      <c r="I121" s="1331"/>
      <c r="J121" s="1324"/>
      <c r="K121" s="1324"/>
    </row>
    <row r="122" spans="1:11" ht="21" hidden="1" x14ac:dyDescent="0.6">
      <c r="A122" s="30"/>
      <c r="B122" s="31" t="s">
        <v>301</v>
      </c>
      <c r="C122" s="1322"/>
      <c r="D122" s="1332"/>
      <c r="E122" s="1332"/>
      <c r="F122" s="30"/>
      <c r="G122" s="30"/>
      <c r="H122" s="30"/>
      <c r="I122" s="30"/>
      <c r="J122" s="33"/>
      <c r="K122" s="33"/>
    </row>
    <row r="123" spans="1:11" ht="21" hidden="1" x14ac:dyDescent="0.6">
      <c r="A123" s="30"/>
      <c r="B123" s="1321" t="s">
        <v>264</v>
      </c>
      <c r="C123" s="1322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x14ac:dyDescent="0.6">
      <c r="A124" s="33"/>
      <c r="B124" s="848" t="s">
        <v>50</v>
      </c>
      <c r="C124" s="808"/>
      <c r="D124" s="33"/>
      <c r="E124" s="1124" t="s">
        <v>159</v>
      </c>
      <c r="F124" s="1124"/>
      <c r="G124" s="1124"/>
      <c r="H124" s="1124"/>
      <c r="I124" s="1124"/>
      <c r="J124" s="1124"/>
      <c r="K124" s="1124"/>
    </row>
    <row r="125" spans="1:11" ht="21" hidden="1" x14ac:dyDescent="0.6">
      <c r="A125" s="33"/>
      <c r="B125" s="824"/>
      <c r="C125" s="808"/>
      <c r="D125" s="33"/>
      <c r="E125" s="1129" t="s">
        <v>49</v>
      </c>
      <c r="F125" s="1129"/>
      <c r="G125" s="1129"/>
      <c r="H125" s="1129"/>
      <c r="I125" s="1129"/>
      <c r="J125" s="1129"/>
      <c r="K125" s="1129"/>
    </row>
    <row r="126" spans="1:11" ht="21" hidden="1" x14ac:dyDescent="0.6">
      <c r="A126" s="33"/>
      <c r="B126" s="824"/>
      <c r="C126" s="808"/>
      <c r="D126" s="33"/>
      <c r="E126" s="1129" t="s">
        <v>43</v>
      </c>
      <c r="F126" s="1129"/>
      <c r="G126" s="1129"/>
      <c r="H126" s="1129"/>
      <c r="I126" s="1129"/>
      <c r="J126" s="1129"/>
      <c r="K126" s="1129"/>
    </row>
    <row r="127" spans="1:11" ht="21" hidden="1" x14ac:dyDescent="0.6">
      <c r="A127" s="33"/>
      <c r="B127" s="824"/>
      <c r="C127" s="808"/>
      <c r="E127" s="30"/>
      <c r="F127" s="848"/>
      <c r="G127" s="848"/>
      <c r="H127" s="848"/>
      <c r="I127" s="848"/>
      <c r="J127" s="848"/>
      <c r="K127" s="848"/>
    </row>
    <row r="128" spans="1:11" ht="21" hidden="1" x14ac:dyDescent="0.6">
      <c r="A128" s="33"/>
      <c r="B128" s="824"/>
      <c r="C128" s="808"/>
      <c r="D128" s="33"/>
      <c r="E128" s="30"/>
      <c r="F128" s="848"/>
      <c r="G128" s="848"/>
      <c r="H128" s="848"/>
      <c r="I128" s="848"/>
      <c r="J128" s="848"/>
      <c r="K128" s="848"/>
    </row>
    <row r="129" spans="1:11" ht="21" x14ac:dyDescent="0.6">
      <c r="A129" s="33"/>
      <c r="B129" s="824"/>
      <c r="C129" s="808"/>
      <c r="D129" s="33"/>
      <c r="E129" s="30"/>
      <c r="F129" s="1123" t="s">
        <v>236</v>
      </c>
      <c r="G129" s="1123"/>
      <c r="H129" s="1123"/>
      <c r="I129" s="1123"/>
      <c r="J129" s="848"/>
      <c r="K129" s="848"/>
    </row>
    <row r="130" spans="1:11" ht="21" x14ac:dyDescent="0.6">
      <c r="A130" s="33"/>
      <c r="B130" s="824"/>
      <c r="C130" s="808"/>
      <c r="D130" s="33"/>
      <c r="E130" s="30"/>
      <c r="F130" s="142"/>
      <c r="G130" s="142"/>
      <c r="H130" s="142"/>
      <c r="I130" s="142"/>
      <c r="J130" s="848"/>
      <c r="K130" s="848"/>
    </row>
    <row r="131" spans="1:11" ht="24.6" x14ac:dyDescent="0.7">
      <c r="A131" s="92" t="s">
        <v>227</v>
      </c>
      <c r="B131" s="93"/>
      <c r="C131" s="810"/>
      <c r="D131" s="94"/>
      <c r="E131" s="142"/>
      <c r="F131" s="32" t="s">
        <v>20</v>
      </c>
      <c r="G131" s="31"/>
      <c r="H131" s="31"/>
      <c r="I131" s="97" t="s">
        <v>228</v>
      </c>
      <c r="J131" s="122"/>
      <c r="K131" s="122"/>
    </row>
    <row r="132" spans="1:11" ht="21" x14ac:dyDescent="0.6">
      <c r="A132" s="92" t="s">
        <v>229</v>
      </c>
      <c r="B132" s="93"/>
      <c r="C132" s="809"/>
      <c r="D132" s="33"/>
      <c r="E132" s="33"/>
      <c r="F132" s="96"/>
      <c r="G132" s="1129" t="s">
        <v>159</v>
      </c>
      <c r="H132" s="1129"/>
      <c r="I132" s="712" t="s">
        <v>230</v>
      </c>
      <c r="J132" s="33"/>
      <c r="K132" s="95"/>
    </row>
    <row r="133" spans="1:11" ht="21" x14ac:dyDescent="0.6">
      <c r="A133" s="92" t="s">
        <v>50</v>
      </c>
      <c r="B133" s="93"/>
      <c r="C133" s="809"/>
      <c r="D133" s="33"/>
      <c r="E133" s="1173" t="s">
        <v>49</v>
      </c>
      <c r="F133" s="1173"/>
      <c r="G133" s="1173"/>
      <c r="H133" s="1173"/>
      <c r="I133" s="1173"/>
      <c r="J133" s="1173"/>
      <c r="K133" s="825"/>
    </row>
  </sheetData>
  <sheetProtection insertColumns="0" insertRows="0" deleteColumns="0" deleteRows="0"/>
  <mergeCells count="24">
    <mergeCell ref="E133:J133"/>
    <mergeCell ref="E124:K124"/>
    <mergeCell ref="E125:K125"/>
    <mergeCell ref="E126:K126"/>
    <mergeCell ref="F129:I129"/>
    <mergeCell ref="G132:H132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K414"/>
  <sheetViews>
    <sheetView topLeftCell="A405" zoomScale="86" zoomScaleNormal="86" workbookViewId="0">
      <selection sqref="A1:K414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366"/>
      <c r="B1" s="367"/>
      <c r="C1" s="991"/>
      <c r="D1" s="992"/>
      <c r="E1" s="992"/>
      <c r="F1" s="992"/>
      <c r="G1" s="993"/>
      <c r="H1" s="993"/>
      <c r="I1" s="994"/>
      <c r="J1" s="1129" t="s">
        <v>254</v>
      </c>
      <c r="K1" s="1129"/>
    </row>
    <row r="2" spans="1:11" x14ac:dyDescent="0.6">
      <c r="A2" s="1127" t="s">
        <v>279</v>
      </c>
      <c r="B2" s="1127"/>
      <c r="C2" s="1127"/>
      <c r="D2" s="1127"/>
      <c r="E2" s="1127"/>
      <c r="F2" s="1127"/>
      <c r="G2" s="1127"/>
      <c r="H2" s="1127"/>
      <c r="I2" s="1127"/>
      <c r="J2" s="1127"/>
      <c r="K2" s="1127"/>
    </row>
    <row r="3" spans="1:11" x14ac:dyDescent="0.6">
      <c r="A3" s="1128" t="s">
        <v>0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</row>
    <row r="4" spans="1:11" ht="18.75" customHeight="1" x14ac:dyDescent="0.6">
      <c r="A4" s="1130" t="str">
        <f>+[8]งบประจำและงบกลยุทธ์!A4</f>
        <v>ข้อมูลประจำวันที่ 31 สิงหาคม 2568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</row>
    <row r="5" spans="1:11" x14ac:dyDescent="0.25">
      <c r="A5" s="1131" t="s">
        <v>22</v>
      </c>
      <c r="B5" s="1133" t="s">
        <v>23</v>
      </c>
      <c r="C5" s="1135" t="s">
        <v>36</v>
      </c>
      <c r="D5" s="1137" t="s">
        <v>21</v>
      </c>
      <c r="E5" s="1137" t="s">
        <v>3</v>
      </c>
      <c r="F5" s="1137" t="s">
        <v>37</v>
      </c>
      <c r="G5" s="1137" t="s">
        <v>24</v>
      </c>
      <c r="H5" s="943" t="s">
        <v>5</v>
      </c>
      <c r="I5" s="1133" t="s">
        <v>160</v>
      </c>
      <c r="J5" s="1139" t="s">
        <v>5</v>
      </c>
      <c r="K5" s="1141" t="s">
        <v>161</v>
      </c>
    </row>
    <row r="6" spans="1:11" x14ac:dyDescent="0.25">
      <c r="A6" s="1132"/>
      <c r="B6" s="1134"/>
      <c r="C6" s="1136"/>
      <c r="D6" s="1138"/>
      <c r="E6" s="1138"/>
      <c r="F6" s="1138"/>
      <c r="G6" s="1138"/>
      <c r="H6" s="944"/>
      <c r="I6" s="1134"/>
      <c r="J6" s="1140"/>
      <c r="K6" s="1141"/>
    </row>
    <row r="7" spans="1:11" x14ac:dyDescent="0.25">
      <c r="A7" s="368" t="str">
        <f>[8]ระบบการควบคุมฯ!A37</f>
        <v>ข</v>
      </c>
      <c r="B7" s="369" t="str">
        <f>[8]ระบบการควบคุมฯ!B37</f>
        <v xml:space="preserve">แผนงานยุทธศาสตร์พัฒนาคุณภาพการศึกษาและการเรียนรู้ </v>
      </c>
      <c r="C7" s="862"/>
      <c r="D7" s="370">
        <f>SUM(D8+D9)</f>
        <v>2897900</v>
      </c>
      <c r="E7" s="370">
        <f t="shared" ref="E7:J7" si="0">SUM(E8+E9)</f>
        <v>960000</v>
      </c>
      <c r="F7" s="370">
        <f t="shared" si="0"/>
        <v>0</v>
      </c>
      <c r="G7" s="370">
        <f t="shared" si="0"/>
        <v>1899400</v>
      </c>
      <c r="H7" s="370">
        <f t="shared" si="0"/>
        <v>0</v>
      </c>
      <c r="I7" s="370">
        <f t="shared" si="0"/>
        <v>0</v>
      </c>
      <c r="J7" s="370">
        <f t="shared" si="0"/>
        <v>38500</v>
      </c>
      <c r="K7" s="371"/>
    </row>
    <row r="8" spans="1:11" x14ac:dyDescent="0.25">
      <c r="A8" s="863"/>
      <c r="B8" s="864" t="str">
        <f>+[8]ระบบการควบคุมฯ!B41</f>
        <v>ครุภัณฑ์ 6811310</v>
      </c>
      <c r="C8" s="865"/>
      <c r="D8" s="416">
        <f>+D12+D36+D43</f>
        <v>722300</v>
      </c>
      <c r="E8" s="416">
        <f t="shared" ref="E8:J8" si="1">+E12+E36+E43</f>
        <v>0</v>
      </c>
      <c r="F8" s="416">
        <f t="shared" si="1"/>
        <v>0</v>
      </c>
      <c r="G8" s="416">
        <f t="shared" si="1"/>
        <v>722300</v>
      </c>
      <c r="H8" s="416">
        <f t="shared" si="1"/>
        <v>0</v>
      </c>
      <c r="I8" s="416">
        <f t="shared" si="1"/>
        <v>0</v>
      </c>
      <c r="J8" s="416">
        <f t="shared" si="1"/>
        <v>0</v>
      </c>
      <c r="K8" s="866">
        <f>+K36</f>
        <v>0</v>
      </c>
    </row>
    <row r="9" spans="1:11" ht="21" hidden="1" customHeight="1" x14ac:dyDescent="0.25">
      <c r="A9" s="863"/>
      <c r="B9" s="867" t="str">
        <f>+[8]ระบบการควบคุมฯ!B42</f>
        <v>สิ่งก่อสร้าง 6811320</v>
      </c>
      <c r="C9" s="865"/>
      <c r="D9" s="416">
        <f>+D15+D73</f>
        <v>2175600</v>
      </c>
      <c r="E9" s="416">
        <f t="shared" ref="E9:J9" si="2">+E15+E73</f>
        <v>960000</v>
      </c>
      <c r="F9" s="416">
        <f t="shared" si="2"/>
        <v>0</v>
      </c>
      <c r="G9" s="416">
        <f t="shared" si="2"/>
        <v>1177100</v>
      </c>
      <c r="H9" s="416">
        <f t="shared" si="2"/>
        <v>0</v>
      </c>
      <c r="I9" s="416">
        <f t="shared" si="2"/>
        <v>0</v>
      </c>
      <c r="J9" s="416">
        <f t="shared" si="2"/>
        <v>38500</v>
      </c>
      <c r="K9" s="866">
        <f>+K73+K127</f>
        <v>0</v>
      </c>
    </row>
    <row r="10" spans="1:11" ht="42" hidden="1" customHeight="1" x14ac:dyDescent="0.25">
      <c r="A10" s="376">
        <f>[8]ระบบการควบคุมฯ!A107</f>
        <v>3</v>
      </c>
      <c r="B10" s="377" t="str">
        <f>[8]ระบบการควบคุมฯ!B107</f>
        <v>โครงการขับเคลื่อนการพัฒนาการศึกษาที่ยั่งยืน</v>
      </c>
      <c r="C10" s="868"/>
      <c r="D10" s="378">
        <f>D11</f>
        <v>464400</v>
      </c>
      <c r="E10" s="378">
        <f t="shared" ref="E10:J10" si="3">E11</f>
        <v>0</v>
      </c>
      <c r="F10" s="378">
        <f t="shared" si="3"/>
        <v>0</v>
      </c>
      <c r="G10" s="378">
        <f t="shared" si="3"/>
        <v>425900</v>
      </c>
      <c r="H10" s="378">
        <f t="shared" si="3"/>
        <v>0</v>
      </c>
      <c r="I10" s="378">
        <f t="shared" si="3"/>
        <v>0</v>
      </c>
      <c r="J10" s="378">
        <f t="shared" si="3"/>
        <v>38500</v>
      </c>
      <c r="K10" s="379"/>
    </row>
    <row r="11" spans="1:11" ht="21" hidden="1" customHeight="1" x14ac:dyDescent="0.25">
      <c r="A11" s="380">
        <f>+[8]ระบบการควบคุมฯ!A127</f>
        <v>3.3</v>
      </c>
      <c r="B11" s="381" t="str">
        <f>+[8]ระบบการควบคุมฯ!B127</f>
        <v>กิจกรรมการยกระดับคุณภาพด้านวิทยาศาสตร์ศึกษาเพื่อความเป็นเลิศ</v>
      </c>
      <c r="C11" s="869" t="str">
        <f>+[8]ระบบการควบคุมฯ!C127</f>
        <v>20004 68 00093 00000</v>
      </c>
      <c r="D11" s="382">
        <f>D12+D15</f>
        <v>464400</v>
      </c>
      <c r="E11" s="382">
        <f t="shared" ref="E11:J11" si="4">E12+E15</f>
        <v>0</v>
      </c>
      <c r="F11" s="382">
        <f t="shared" si="4"/>
        <v>0</v>
      </c>
      <c r="G11" s="382">
        <f t="shared" si="4"/>
        <v>425900</v>
      </c>
      <c r="H11" s="382">
        <f t="shared" si="4"/>
        <v>0</v>
      </c>
      <c r="I11" s="382">
        <f t="shared" si="4"/>
        <v>0</v>
      </c>
      <c r="J11" s="382">
        <f t="shared" si="4"/>
        <v>38500</v>
      </c>
      <c r="K11" s="383"/>
    </row>
    <row r="12" spans="1:11" ht="21" hidden="1" customHeight="1" x14ac:dyDescent="0.25">
      <c r="A12" s="863"/>
      <c r="B12" s="870" t="s">
        <v>162</v>
      </c>
      <c r="C12" s="865"/>
      <c r="D12" s="416">
        <f>+D14</f>
        <v>249800</v>
      </c>
      <c r="E12" s="416">
        <f t="shared" ref="E12:J12" si="5">+E14</f>
        <v>0</v>
      </c>
      <c r="F12" s="416">
        <f t="shared" si="5"/>
        <v>0</v>
      </c>
      <c r="G12" s="416">
        <f t="shared" si="5"/>
        <v>249800</v>
      </c>
      <c r="H12" s="416">
        <f t="shared" si="5"/>
        <v>0</v>
      </c>
      <c r="I12" s="416">
        <f t="shared" si="5"/>
        <v>0</v>
      </c>
      <c r="J12" s="416">
        <f t="shared" si="5"/>
        <v>0</v>
      </c>
      <c r="K12" s="871"/>
    </row>
    <row r="13" spans="1:11" ht="21" hidden="1" customHeight="1" x14ac:dyDescent="0.25">
      <c r="A13" s="872" t="str">
        <f>+[8]ระบบการควบคุมฯ!A136</f>
        <v>3.3.1.1</v>
      </c>
      <c r="B13" s="387" t="str">
        <f>+[8]ระบบการควบคุมฯ!B136</f>
        <v xml:space="preserve">ครุภัณฑ์ห้องปฏิบัติการวิทยาศาสตร์                </v>
      </c>
      <c r="C13" s="873" t="str">
        <f>+[8]ระบบการควบคุมฯ!C136</f>
        <v>ศธ 04002/ว2582 ลว.  25 ตค 67 โอนครั้งที่ 8</v>
      </c>
      <c r="D13" s="388"/>
      <c r="E13" s="388"/>
      <c r="F13" s="388"/>
      <c r="G13" s="388"/>
      <c r="H13" s="388"/>
      <c r="I13" s="388"/>
      <c r="J13" s="388"/>
      <c r="K13" s="389"/>
    </row>
    <row r="14" spans="1:11" ht="21" hidden="1" customHeight="1" x14ac:dyDescent="0.6">
      <c r="A14" s="38" t="str">
        <f>+[8]ระบบการควบคุมฯ!A137</f>
        <v>1)</v>
      </c>
      <c r="B14" s="390" t="str">
        <f>+[8]ระบบการควบคุมฯ!B137</f>
        <v xml:space="preserve"> โรงเรียนวัดเขียนเขต </v>
      </c>
      <c r="C14" s="859" t="str">
        <f>+[8]ระบบการควบคุมฯ!C137</f>
        <v>20004 33006300 3110065</v>
      </c>
      <c r="D14" s="391">
        <f>+[8]ระบบการควบคุมฯ!F137</f>
        <v>249800</v>
      </c>
      <c r="E14" s="391">
        <f>+[8]ระบบการควบคุมฯ!G137+[8]ระบบการควบคุมฯ!H137</f>
        <v>0</v>
      </c>
      <c r="F14" s="391">
        <f>+[8]ระบบการควบคุมฯ!I137+[8]ระบบการควบคุมฯ!J137</f>
        <v>0</v>
      </c>
      <c r="G14" s="391">
        <f>+[8]ระบบการควบคุมฯ!K137+[8]ระบบการควบคุมฯ!L137</f>
        <v>249800</v>
      </c>
      <c r="H14" s="391"/>
      <c r="I14" s="391"/>
      <c r="J14" s="391">
        <f>+D14-E14-F14-G14</f>
        <v>0</v>
      </c>
      <c r="K14" s="392"/>
    </row>
    <row r="15" spans="1:11" x14ac:dyDescent="0.6">
      <c r="A15" s="826"/>
      <c r="B15" s="384" t="s">
        <v>163</v>
      </c>
      <c r="C15" s="874"/>
      <c r="D15" s="373">
        <f>+D17</f>
        <v>214600</v>
      </c>
      <c r="E15" s="373">
        <f t="shared" ref="E15:J15" si="6">+E17</f>
        <v>0</v>
      </c>
      <c r="F15" s="373">
        <f t="shared" si="6"/>
        <v>0</v>
      </c>
      <c r="G15" s="373">
        <f t="shared" si="6"/>
        <v>176100</v>
      </c>
      <c r="H15" s="373">
        <f t="shared" si="6"/>
        <v>0</v>
      </c>
      <c r="I15" s="373">
        <f t="shared" si="6"/>
        <v>0</v>
      </c>
      <c r="J15" s="373">
        <f t="shared" si="6"/>
        <v>38500</v>
      </c>
      <c r="K15" s="385"/>
    </row>
    <row r="16" spans="1:11" ht="42" customHeight="1" x14ac:dyDescent="0.25">
      <c r="A16" s="386" t="str">
        <f>+[8]ระบบการควบคุมฯ!A140</f>
        <v>3.3.2</v>
      </c>
      <c r="B16" s="387" t="str">
        <f>+[8]ระบบการควบคุมฯ!B140</f>
        <v>ปรับปรุงซ่อมแซมห้องปฏิบัติการวิทยาศาสตร์</v>
      </c>
      <c r="C16" s="873" t="str">
        <f>+[8]ระบบการควบคุมฯ!C140</f>
        <v>ศธ 04002/ว2582 ลว.  25 ตค 67 โอนครั้งที่ 8</v>
      </c>
      <c r="D16" s="393"/>
      <c r="E16" s="393"/>
      <c r="F16" s="393"/>
      <c r="G16" s="393"/>
      <c r="H16" s="393"/>
      <c r="I16" s="393"/>
      <c r="J16" s="393"/>
      <c r="K16" s="389"/>
    </row>
    <row r="17" spans="1:11" x14ac:dyDescent="0.6">
      <c r="A17" s="38" t="str">
        <f>+[8]ระบบการควบคุมฯ!A141</f>
        <v>1)</v>
      </c>
      <c r="B17" s="390" t="str">
        <f>+[8]ระบบการควบคุมฯ!B141</f>
        <v xml:space="preserve"> โรงเรียนวัดเขียนเขต </v>
      </c>
      <c r="C17" s="859" t="str">
        <f>+[8]ระบบการควบคุมฯ!C141</f>
        <v>20004 33006300 3110064</v>
      </c>
      <c r="D17" s="394">
        <f>+[8]ระบบการควบคุมฯ!F140</f>
        <v>214600</v>
      </c>
      <c r="E17" s="394">
        <f>+[8]ระบบการควบคุมฯ!G140+[8]ระบบการควบคุมฯ!H140</f>
        <v>0</v>
      </c>
      <c r="F17" s="394">
        <f>+[8]ระบบการควบคุมฯ!I140+[8]ระบบการควบคุมฯ!J140</f>
        <v>0</v>
      </c>
      <c r="G17" s="394">
        <f>+[8]ระบบการควบคุมฯ!K140+[8]ระบบการควบคุมฯ!L140</f>
        <v>176100</v>
      </c>
      <c r="H17" s="394"/>
      <c r="I17" s="394"/>
      <c r="J17" s="394">
        <f>+D17-E17-F17-G17</f>
        <v>38500</v>
      </c>
      <c r="K17" s="392"/>
    </row>
    <row r="18" spans="1:11" ht="21" hidden="1" customHeight="1" x14ac:dyDescent="0.6">
      <c r="A18" s="38"/>
      <c r="B18" s="390"/>
      <c r="C18" s="859"/>
      <c r="D18" s="391"/>
      <c r="E18" s="391"/>
      <c r="F18" s="391"/>
      <c r="G18" s="391"/>
      <c r="H18" s="391"/>
      <c r="I18" s="391"/>
      <c r="J18" s="391"/>
      <c r="K18" s="392"/>
    </row>
    <row r="19" spans="1:11" ht="63" hidden="1" customHeight="1" x14ac:dyDescent="0.6">
      <c r="A19" s="38"/>
      <c r="B19" s="390"/>
      <c r="C19" s="859"/>
      <c r="D19" s="391"/>
      <c r="E19" s="391"/>
      <c r="F19" s="391"/>
      <c r="G19" s="391"/>
      <c r="H19" s="391"/>
      <c r="I19" s="391"/>
      <c r="J19" s="391"/>
      <c r="K19" s="392"/>
    </row>
    <row r="20" spans="1:11" ht="42" hidden="1" customHeight="1" x14ac:dyDescent="0.25">
      <c r="A20" s="395" t="e">
        <f>+[8]ระบบการควบคุมฯ!#REF!</f>
        <v>#REF!</v>
      </c>
      <c r="B20" s="396" t="e">
        <f>+[8]ระบบการควบคุมฯ!#REF!</f>
        <v>#REF!</v>
      </c>
      <c r="C20" s="875" t="e">
        <f>+[8]ระบบการควบคุมฯ!#REF!</f>
        <v>#REF!</v>
      </c>
      <c r="D20" s="397">
        <f>+D21</f>
        <v>0</v>
      </c>
      <c r="E20" s="397">
        <f t="shared" ref="E20:J20" si="7">+E21</f>
        <v>0</v>
      </c>
      <c r="F20" s="397">
        <f t="shared" si="7"/>
        <v>0</v>
      </c>
      <c r="G20" s="397">
        <f t="shared" si="7"/>
        <v>0</v>
      </c>
      <c r="H20" s="397">
        <f t="shared" si="7"/>
        <v>0</v>
      </c>
      <c r="I20" s="397" t="str">
        <f t="shared" si="7"/>
        <v xml:space="preserve">ครั้งที่ 201 </v>
      </c>
      <c r="J20" s="397">
        <f t="shared" si="7"/>
        <v>0</v>
      </c>
      <c r="K20" s="398"/>
    </row>
    <row r="21" spans="1:11" ht="42" hidden="1" customHeight="1" x14ac:dyDescent="0.6">
      <c r="A21" s="399" t="str">
        <f>+[8]ระบบการควบคุมฯ!A170</f>
        <v>1)</v>
      </c>
      <c r="B21" s="400" t="e">
        <f>+[8]ระบบการควบคุมฯ!#REF!</f>
        <v>#REF!</v>
      </c>
      <c r="C21" s="876" t="str">
        <f>+[8]ระบบการควบคุมฯ!C170</f>
        <v>20004 31006100 3110010</v>
      </c>
      <c r="D21" s="401"/>
      <c r="E21" s="401"/>
      <c r="F21" s="401"/>
      <c r="G21" s="402"/>
      <c r="H21" s="403"/>
      <c r="I21" s="404" t="s">
        <v>164</v>
      </c>
      <c r="J21" s="405">
        <f>D21-E21-F21-G21</f>
        <v>0</v>
      </c>
      <c r="K21" s="406"/>
    </row>
    <row r="22" spans="1:11" ht="21" hidden="1" customHeight="1" x14ac:dyDescent="0.6">
      <c r="A22" s="407"/>
      <c r="B22" s="400" t="e">
        <f>+[8]ระบบการควบคุมฯ!#REF!</f>
        <v>#REF!</v>
      </c>
      <c r="C22" s="876" t="e">
        <f>+[8]ระบบการควบคุมฯ!#REF!</f>
        <v>#REF!</v>
      </c>
      <c r="D22" s="408"/>
      <c r="E22" s="408"/>
      <c r="F22" s="408"/>
      <c r="G22" s="409"/>
      <c r="H22" s="410"/>
      <c r="I22" s="411"/>
      <c r="J22" s="412"/>
      <c r="K22" s="413"/>
    </row>
    <row r="23" spans="1:11" ht="42" hidden="1" customHeight="1" x14ac:dyDescent="0.25">
      <c r="A23" s="395" t="str">
        <f>+[8]ระบบการควบคุมฯ!A171</f>
        <v>3.6.2.2</v>
      </c>
      <c r="B23" s="396" t="str">
        <f>+[8]ระบบการควบคุมฯ!B171</f>
        <v xml:space="preserve">เครื่องปรับอากาศแบบติดผนัง (ระบบ INVERTER) ขนาด 18,000 บีทียู       </v>
      </c>
      <c r="C23" s="875" t="str">
        <f>+[8]ระบบการควบคุมฯ!C171</f>
        <v>20005 31006100 3110011</v>
      </c>
      <c r="D23" s="397"/>
      <c r="E23" s="397"/>
      <c r="F23" s="397"/>
      <c r="G23" s="397"/>
      <c r="H23" s="397"/>
      <c r="I23" s="397"/>
      <c r="J23" s="414"/>
      <c r="K23" s="398"/>
    </row>
    <row r="24" spans="1:11" ht="63" hidden="1" customHeight="1" x14ac:dyDescent="0.6">
      <c r="A24" s="399" t="str">
        <f>+[8]ระบบการควบคุมฯ!A172</f>
        <v>2)</v>
      </c>
      <c r="B24" s="400" t="str">
        <f>+[8]ระบบการควบคุมฯ!B172</f>
        <v>สพป.ปท.2</v>
      </c>
      <c r="C24" s="876" t="str">
        <f>+[8]ระบบการควบคุมฯ!C172</f>
        <v>20005 31006100 3110011</v>
      </c>
      <c r="D24" s="401">
        <f>+[8]ระบบการควบคุมฯ!F172</f>
        <v>0</v>
      </c>
      <c r="E24" s="401">
        <f>+[8]ระบบการควบคุมฯ!G172+[8]ระบบการควบคุมฯ!H172</f>
        <v>0</v>
      </c>
      <c r="F24" s="401">
        <f>+[8]ระบบการควบคุมฯ!I172+[8]ระบบการควบคุมฯ!J172</f>
        <v>0</v>
      </c>
      <c r="G24" s="402">
        <f>+[8]ระบบการควบคุมฯ!K172+[8]ระบบการควบคุมฯ!L172</f>
        <v>0</v>
      </c>
      <c r="H24" s="403"/>
      <c r="I24" s="404" t="s">
        <v>165</v>
      </c>
      <c r="J24" s="405">
        <f>D24-E24-F24-G24</f>
        <v>0</v>
      </c>
      <c r="K24" s="406"/>
    </row>
    <row r="25" spans="1:11" ht="21" hidden="1" customHeight="1" x14ac:dyDescent="0.25">
      <c r="A25" s="395" t="str">
        <f>+[8]ระบบการควบคุมฯ!A173</f>
        <v>3.6.2.3</v>
      </c>
      <c r="B25" s="396" t="str">
        <f>+[8]ระบบการควบคุมฯ!B173</f>
        <v xml:space="preserve">โพเดียม </v>
      </c>
      <c r="C25" s="875" t="str">
        <f>+[8]ระบบการควบคุมฯ!C173</f>
        <v>20008 31006100 3110014</v>
      </c>
      <c r="D25" s="397"/>
      <c r="E25" s="397"/>
      <c r="F25" s="397"/>
      <c r="G25" s="397"/>
      <c r="H25" s="397"/>
      <c r="I25" s="397"/>
      <c r="J25" s="414"/>
      <c r="K25" s="398"/>
    </row>
    <row r="26" spans="1:11" ht="63" hidden="1" customHeight="1" x14ac:dyDescent="0.6">
      <c r="A26" s="399" t="str">
        <f>+[8]ระบบการควบคุมฯ!A174</f>
        <v>3)</v>
      </c>
      <c r="B26" s="400" t="str">
        <f>+[8]ระบบการควบคุมฯ!B174</f>
        <v>สพป.ปท.2</v>
      </c>
      <c r="C26" s="876" t="str">
        <f>+[8]ระบบการควบคุมฯ!C174</f>
        <v>20008 31006100 3110014</v>
      </c>
      <c r="D26" s="401">
        <f>+[8]ระบบการควบคุมฯ!F174</f>
        <v>0</v>
      </c>
      <c r="E26" s="401">
        <f>+[8]ระบบการควบคุมฯ!G174+[8]ระบบการควบคุมฯ!H174</f>
        <v>0</v>
      </c>
      <c r="F26" s="401">
        <f>+[8]ระบบการควบคุมฯ!I174+[8]ระบบการควบคุมฯ!J174</f>
        <v>0</v>
      </c>
      <c r="G26" s="402">
        <f>+[8]ระบบการควบคุมฯ!K174+[8]ระบบการควบคุมฯ!L174</f>
        <v>0</v>
      </c>
      <c r="H26" s="403"/>
      <c r="I26" s="404" t="s">
        <v>166</v>
      </c>
      <c r="J26" s="405">
        <f>D26-E26-F26-G26</f>
        <v>0</v>
      </c>
      <c r="K26" s="406"/>
    </row>
    <row r="27" spans="1:11" ht="40.799999999999997" hidden="1" customHeight="1" x14ac:dyDescent="0.25">
      <c r="A27" s="180">
        <f>+[8]ระบบการควบคุมฯ!A175</f>
        <v>0</v>
      </c>
      <c r="B27" s="415" t="str">
        <f>+[8]ระบบการควบคุมฯ!B175</f>
        <v>ครุภัณฑ์โฆษณาและเผยแพร่ 120601</v>
      </c>
      <c r="C27" s="877" t="str">
        <f>+[8]ระบบการควบคุมฯ!C175</f>
        <v>โอนเปลี่ยนแปลงครั้งที่ 1/66 บท.กลุ่มนโยบายและแผน  ที่ ศธ 04087/1957 ลว. 28 กย 66</v>
      </c>
      <c r="D27" s="416">
        <f>SUM(D29:D33)</f>
        <v>0</v>
      </c>
      <c r="E27" s="416">
        <f t="shared" ref="E27:J27" si="8">SUM(E29:E33)</f>
        <v>0</v>
      </c>
      <c r="F27" s="416">
        <f t="shared" si="8"/>
        <v>0</v>
      </c>
      <c r="G27" s="416">
        <f t="shared" si="8"/>
        <v>0</v>
      </c>
      <c r="H27" s="416">
        <f t="shared" si="8"/>
        <v>0</v>
      </c>
      <c r="I27" s="416">
        <f t="shared" si="8"/>
        <v>0</v>
      </c>
      <c r="J27" s="416">
        <f t="shared" si="8"/>
        <v>0</v>
      </c>
      <c r="K27" s="417"/>
    </row>
    <row r="28" spans="1:11" ht="42" hidden="1" customHeight="1" x14ac:dyDescent="0.25">
      <c r="A28" s="395" t="str">
        <f>+[8]ระบบการควบคุมฯ!A176</f>
        <v>3.6.2.4</v>
      </c>
      <c r="B28" s="396" t="str">
        <f>+[8]ระบบการควบคุมฯ!B176</f>
        <v xml:space="preserve">โทรทัศน์สีแอล อี ดี (LED TV) แบบ Smart TV ระดับความละเอียดจอภาพ 3840 x 2160 พิกเซล ขนาด 75 นิ้ว </v>
      </c>
      <c r="C28" s="875" t="str">
        <f>+[8]ระบบการควบคุมฯ!C176</f>
        <v>20007 31006100 3110012</v>
      </c>
      <c r="D28" s="397"/>
      <c r="E28" s="397"/>
      <c r="F28" s="397"/>
      <c r="G28" s="397"/>
      <c r="H28" s="397"/>
      <c r="I28" s="397"/>
      <c r="J28" s="414"/>
      <c r="K28" s="398"/>
    </row>
    <row r="29" spans="1:11" ht="56.25" hidden="1" customHeight="1" x14ac:dyDescent="0.6">
      <c r="A29" s="399" t="str">
        <f>+[8]ระบบการควบคุมฯ!A177</f>
        <v>1)</v>
      </c>
      <c r="B29" s="400" t="str">
        <f>+[8]ระบบการควบคุมฯ!B177</f>
        <v>สพป.ปท.2</v>
      </c>
      <c r="C29" s="876" t="str">
        <f>+C28</f>
        <v>20007 31006100 3110012</v>
      </c>
      <c r="D29" s="401">
        <f>+[8]ระบบการควบคุมฯ!F177</f>
        <v>0</v>
      </c>
      <c r="E29" s="401">
        <f>+[8]ระบบการควบคุมฯ!G177+[8]ระบบการควบคุมฯ!H177</f>
        <v>0</v>
      </c>
      <c r="F29" s="401">
        <f>+[8]ระบบการควบคุมฯ!I177+[8]ระบบการควบคุมฯ!J177</f>
        <v>0</v>
      </c>
      <c r="G29" s="402">
        <f>+[8]ระบบการควบคุมฯ!K177+[8]ระบบการควบคุมฯ!L177</f>
        <v>0</v>
      </c>
      <c r="H29" s="403"/>
      <c r="I29" s="404" t="s">
        <v>164</v>
      </c>
      <c r="J29" s="405">
        <f>D29-E29-F29-G29</f>
        <v>0</v>
      </c>
      <c r="K29" s="406"/>
    </row>
    <row r="30" spans="1:11" ht="42" hidden="1" customHeight="1" x14ac:dyDescent="0.25">
      <c r="A30" s="395" t="str">
        <f>+[8]ระบบการควบคุมฯ!A178</f>
        <v>3.6.2.5</v>
      </c>
      <c r="B30" s="396" t="str">
        <f>+[8]ระบบการควบคุมฯ!B178</f>
        <v xml:space="preserve">ไมโครโฟนไร้สาย </v>
      </c>
      <c r="C30" s="875" t="str">
        <f>+[8]ระบบการควบคุมฯ!C178</f>
        <v>20008 31006100 3110013</v>
      </c>
      <c r="D30" s="397"/>
      <c r="E30" s="397"/>
      <c r="F30" s="397"/>
      <c r="G30" s="397"/>
      <c r="H30" s="397"/>
      <c r="I30" s="397"/>
      <c r="J30" s="414"/>
      <c r="K30" s="398"/>
    </row>
    <row r="31" spans="1:11" ht="42" hidden="1" customHeight="1" x14ac:dyDescent="0.6">
      <c r="A31" s="399" t="str">
        <f>+[8]ระบบการควบคุมฯ!A179</f>
        <v>2)</v>
      </c>
      <c r="B31" s="400" t="str">
        <f>+[8]ระบบการควบคุมฯ!B179</f>
        <v>สพป.ปท.2</v>
      </c>
      <c r="C31" s="876" t="str">
        <f>+C30</f>
        <v>20008 31006100 3110013</v>
      </c>
      <c r="D31" s="401">
        <f>+[8]ระบบการควบคุมฯ!F179</f>
        <v>0</v>
      </c>
      <c r="E31" s="401">
        <f>+[8]ระบบการควบคุมฯ!G179+[8]ระบบการควบคุมฯ!H179</f>
        <v>0</v>
      </c>
      <c r="F31" s="401">
        <f>+[8]ระบบการควบคุมฯ!I179+[8]ระบบการควบคุมฯ!J179</f>
        <v>0</v>
      </c>
      <c r="G31" s="402">
        <f>+[8]ระบบการควบคุมฯ!K179+[8]ระบบการควบคุมฯ!L179</f>
        <v>0</v>
      </c>
      <c r="H31" s="403"/>
      <c r="I31" s="404" t="s">
        <v>165</v>
      </c>
      <c r="J31" s="405">
        <f>D31-E31-F31-G31</f>
        <v>0</v>
      </c>
      <c r="K31" s="406"/>
    </row>
    <row r="32" spans="1:11" ht="63" hidden="1" customHeight="1" x14ac:dyDescent="0.25">
      <c r="A32" s="395" t="str">
        <f>+[8]ระบบการควบคุมฯ!A180</f>
        <v>3.6.2.6</v>
      </c>
      <c r="B32" s="396" t="str">
        <f>+[8]ระบบการควบคุมฯ!B180</f>
        <v xml:space="preserve">เครื่องมัลติมีเดีย โปรเจคเตอร์ ระดับ XGA ขนาด 5000 ANSI Lumens  </v>
      </c>
      <c r="C32" s="875" t="str">
        <f>+[8]ระบบการควบคุมฯ!C180</f>
        <v>20009 31006100 3110015</v>
      </c>
      <c r="D32" s="397"/>
      <c r="E32" s="397"/>
      <c r="F32" s="397"/>
      <c r="G32" s="397"/>
      <c r="H32" s="397"/>
      <c r="I32" s="397"/>
      <c r="J32" s="414"/>
      <c r="K32" s="398"/>
    </row>
    <row r="33" spans="1:11" ht="42" hidden="1" customHeight="1" x14ac:dyDescent="0.6">
      <c r="A33" s="399" t="str">
        <f>+[8]ระบบการควบคุมฯ!A181</f>
        <v>3)</v>
      </c>
      <c r="B33" s="400" t="str">
        <f>+[8]ระบบการควบคุมฯ!B181</f>
        <v>สพป.ปท.2</v>
      </c>
      <c r="C33" s="876" t="str">
        <f>+C32</f>
        <v>20009 31006100 3110015</v>
      </c>
      <c r="D33" s="401">
        <f>+[8]ระบบการควบคุมฯ!F181</f>
        <v>0</v>
      </c>
      <c r="E33" s="401">
        <f>+[8]ระบบการควบคุมฯ!G181+[8]ระบบการควบคุมฯ!H181</f>
        <v>0</v>
      </c>
      <c r="F33" s="401">
        <f>+[8]ระบบการควบคุมฯ!I181+[8]ระบบการควบคุมฯ!J181</f>
        <v>0</v>
      </c>
      <c r="G33" s="402">
        <f>+[8]ระบบการควบคุมฯ!K181+[8]ระบบการควบคุมฯ!L181</f>
        <v>0</v>
      </c>
      <c r="H33" s="403"/>
      <c r="I33" s="404" t="s">
        <v>166</v>
      </c>
      <c r="J33" s="405">
        <f>D33-E33-F33-G33</f>
        <v>0</v>
      </c>
      <c r="K33" s="406"/>
    </row>
    <row r="34" spans="1:11" x14ac:dyDescent="0.6">
      <c r="A34" s="995">
        <f>[8]ระบบการควบคุมฯ!A275</f>
        <v>5</v>
      </c>
      <c r="B34" s="418" t="str">
        <f>[8]ระบบการควบคุมฯ!B275</f>
        <v>โครงการโรงเรียนคุณภาพ</v>
      </c>
      <c r="C34" s="878" t="str">
        <f>+[8]ระบบการควบคุมฯ!C275</f>
        <v>20004 3300 B800</v>
      </c>
      <c r="D34" s="419">
        <f>+D35+D42+D72+D117</f>
        <v>2433500</v>
      </c>
      <c r="E34" s="419">
        <f t="shared" ref="E34:J34" si="9">+E35+E42+E72+E117</f>
        <v>960000</v>
      </c>
      <c r="F34" s="419">
        <f t="shared" si="9"/>
        <v>0</v>
      </c>
      <c r="G34" s="419">
        <f t="shared" si="9"/>
        <v>1473500</v>
      </c>
      <c r="H34" s="419">
        <f t="shared" si="9"/>
        <v>0</v>
      </c>
      <c r="I34" s="419">
        <f t="shared" si="9"/>
        <v>0</v>
      </c>
      <c r="J34" s="419">
        <f t="shared" si="9"/>
        <v>0</v>
      </c>
      <c r="K34" s="420"/>
    </row>
    <row r="35" spans="1:11" ht="42" customHeight="1" x14ac:dyDescent="0.25">
      <c r="A35" s="996">
        <f>[8]ระบบการควบคุมฯ!A294</f>
        <v>5.2</v>
      </c>
      <c r="B35" s="612" t="str">
        <f>[8]ระบบการควบคุมฯ!B294</f>
        <v>กิจกรรมการยกระดับคุณภาพการศึกษาเพื่อขับเคลื่อนโรงเรียนคุณภาพ</v>
      </c>
      <c r="C35" s="879" t="str">
        <f>+[8]ระบบการควบคุมฯ!C294</f>
        <v>20004 68 00133 00000</v>
      </c>
      <c r="D35" s="422">
        <f>+D36</f>
        <v>35000</v>
      </c>
      <c r="E35" s="422">
        <f t="shared" ref="E35:J36" si="10">+E36</f>
        <v>0</v>
      </c>
      <c r="F35" s="422">
        <f t="shared" si="10"/>
        <v>0</v>
      </c>
      <c r="G35" s="422">
        <f t="shared" si="10"/>
        <v>35000</v>
      </c>
      <c r="H35" s="422">
        <f t="shared" si="10"/>
        <v>0</v>
      </c>
      <c r="I35" s="422">
        <f t="shared" si="10"/>
        <v>0</v>
      </c>
      <c r="J35" s="422">
        <f t="shared" si="10"/>
        <v>0</v>
      </c>
      <c r="K35" s="423"/>
    </row>
    <row r="36" spans="1:11" ht="42" customHeight="1" x14ac:dyDescent="0.6">
      <c r="A36" s="826"/>
      <c r="B36" s="372" t="str">
        <f>[8]ระบบการควบคุมฯ!B315</f>
        <v>งบลงทุน ค่าครุภัณฑ์   6811310</v>
      </c>
      <c r="C36" s="874"/>
      <c r="D36" s="373">
        <f>+D37</f>
        <v>35000</v>
      </c>
      <c r="E36" s="373">
        <f t="shared" si="10"/>
        <v>0</v>
      </c>
      <c r="F36" s="373">
        <f t="shared" si="10"/>
        <v>0</v>
      </c>
      <c r="G36" s="373">
        <f t="shared" si="10"/>
        <v>35000</v>
      </c>
      <c r="H36" s="373">
        <f t="shared" si="10"/>
        <v>0</v>
      </c>
      <c r="I36" s="373">
        <f t="shared" si="10"/>
        <v>0</v>
      </c>
      <c r="J36" s="373">
        <f t="shared" si="10"/>
        <v>0</v>
      </c>
      <c r="K36" s="424"/>
    </row>
    <row r="37" spans="1:11" x14ac:dyDescent="0.6">
      <c r="A37" s="425"/>
      <c r="B37" s="426" t="str">
        <f>+[8]ระบบการควบคุมฯ!B296</f>
        <v>ครุภัณฑ์  งานบ้านงานครัว 120612</v>
      </c>
      <c r="C37" s="880"/>
      <c r="D37" s="427">
        <f>+D38+D40</f>
        <v>35000</v>
      </c>
      <c r="E37" s="427">
        <f t="shared" ref="E37:J37" si="11">+E38+E40</f>
        <v>0</v>
      </c>
      <c r="F37" s="427">
        <f t="shared" si="11"/>
        <v>0</v>
      </c>
      <c r="G37" s="427">
        <f t="shared" si="11"/>
        <v>35000</v>
      </c>
      <c r="H37" s="427">
        <f t="shared" si="11"/>
        <v>0</v>
      </c>
      <c r="I37" s="427">
        <f t="shared" si="11"/>
        <v>0</v>
      </c>
      <c r="J37" s="427">
        <f t="shared" si="11"/>
        <v>0</v>
      </c>
      <c r="K37" s="997">
        <f>+[8]ระบบการควบคุมฯ!P861</f>
        <v>0</v>
      </c>
    </row>
    <row r="38" spans="1:11" ht="55.95" customHeight="1" x14ac:dyDescent="0.25">
      <c r="A38" s="428" t="str">
        <f>+[8]ระบบการควบคุมฯ!A297</f>
        <v>5.1.1</v>
      </c>
      <c r="B38" s="442" t="str">
        <f>+[8]ระบบการควบคุมฯ!B297</f>
        <v>เครื่องตัดหญ้า แบบข้ออ่อน 2 เครื่องละ 10,600 บาท</v>
      </c>
      <c r="C38" s="881" t="str">
        <f>+[8]ระบบการควบคุมฯ!C297</f>
        <v>ที่ ศธ 04087/ว5376/1 พย 67 ครั้งที่ 39</v>
      </c>
      <c r="D38" s="430">
        <f>SUM(D39)</f>
        <v>21200</v>
      </c>
      <c r="E38" s="430">
        <f t="shared" ref="E38:J40" si="12">SUM(E39)</f>
        <v>0</v>
      </c>
      <c r="F38" s="430">
        <f t="shared" si="12"/>
        <v>0</v>
      </c>
      <c r="G38" s="430">
        <f t="shared" si="12"/>
        <v>21200</v>
      </c>
      <c r="H38" s="430">
        <f t="shared" si="12"/>
        <v>0</v>
      </c>
      <c r="I38" s="430">
        <f t="shared" si="12"/>
        <v>0</v>
      </c>
      <c r="J38" s="430">
        <f t="shared" si="12"/>
        <v>0</v>
      </c>
      <c r="K38" s="431"/>
    </row>
    <row r="39" spans="1:11" x14ac:dyDescent="0.25">
      <c r="A39" s="432" t="str">
        <f>+[8]ระบบการควบคุมฯ!A298</f>
        <v>1)</v>
      </c>
      <c r="B39" s="1017" t="str">
        <f>+[8]ระบบการควบคุมฯ!B298</f>
        <v>โรงเรียนชุมชนวัดพิชิตปิตยาราม</v>
      </c>
      <c r="C39" s="1018" t="str">
        <f>+[8]ระบบการควบคุมฯ!C298</f>
        <v>200043300B8003110235</v>
      </c>
      <c r="D39" s="1019">
        <f>+[8]ระบบการควบคุมฯ!F298</f>
        <v>21200</v>
      </c>
      <c r="E39" s="1019">
        <f>+[8]ระบบการควบคุมฯ!G298+[8]ระบบการควบคุมฯ!H298</f>
        <v>0</v>
      </c>
      <c r="F39" s="1019">
        <f>+[8]ระบบการควบคุมฯ!I298+[8]ระบบการควบคุมฯ!J298</f>
        <v>0</v>
      </c>
      <c r="G39" s="1020">
        <f>+[8]ระบบการควบคุมฯ!K298+[8]ระบบการควบคุมฯ!L298</f>
        <v>21200</v>
      </c>
      <c r="H39" s="1021"/>
      <c r="I39" s="1022" t="s">
        <v>167</v>
      </c>
      <c r="J39" s="1023">
        <f>D39-E39-F39-G39</f>
        <v>0</v>
      </c>
      <c r="K39" s="1024"/>
    </row>
    <row r="40" spans="1:11" ht="54" customHeight="1" x14ac:dyDescent="0.25">
      <c r="A40" s="428" t="str">
        <f>+[8]ระบบการควบคุมฯ!A299</f>
        <v>5.1.2</v>
      </c>
      <c r="B40" s="429" t="str">
        <f>+[8]ระบบการควบคุมฯ!B299</f>
        <v xml:space="preserve">เครื่องตัดหญ้า แบบเข็น </v>
      </c>
      <c r="C40" s="881" t="str">
        <f>+[8]ระบบการควบคุมฯ!C299</f>
        <v>ที่ ศธ 04087/ว5376/1 พย 67 ครั้งที่ 39</v>
      </c>
      <c r="D40" s="430">
        <f>SUM(D41)</f>
        <v>13800</v>
      </c>
      <c r="E40" s="430">
        <f t="shared" si="12"/>
        <v>0</v>
      </c>
      <c r="F40" s="430">
        <f t="shared" si="12"/>
        <v>0</v>
      </c>
      <c r="G40" s="430">
        <f t="shared" si="12"/>
        <v>13800</v>
      </c>
      <c r="H40" s="430">
        <f t="shared" si="12"/>
        <v>0</v>
      </c>
      <c r="I40" s="430">
        <f t="shared" si="12"/>
        <v>0</v>
      </c>
      <c r="J40" s="430">
        <f t="shared" si="12"/>
        <v>0</v>
      </c>
      <c r="K40" s="431"/>
    </row>
    <row r="41" spans="1:11" x14ac:dyDescent="0.6">
      <c r="A41" s="432" t="str">
        <f>+[8]ระบบการควบคุมฯ!A300</f>
        <v>1)</v>
      </c>
      <c r="B41" s="433" t="str">
        <f>+[8]ระบบการควบคุมฯ!B300</f>
        <v>โรงเรียนวัดปทุมนายก</v>
      </c>
      <c r="C41" s="882" t="str">
        <f>+[8]ระบบการควบคุมฯ!C300</f>
        <v>200043300B8003110234</v>
      </c>
      <c r="D41" s="434">
        <f>+[8]ระบบการควบคุมฯ!F300</f>
        <v>13800</v>
      </c>
      <c r="E41" s="434">
        <f>+[8]ระบบการควบคุมฯ!G300+[8]ระบบการควบคุมฯ!H300</f>
        <v>0</v>
      </c>
      <c r="F41" s="434">
        <f>+[8]ระบบการควบคุมฯ!I300+[8]ระบบการควบคุมฯ!J300</f>
        <v>0</v>
      </c>
      <c r="G41" s="435">
        <f>+[8]ระบบการควบคุมฯ!K300+[8]ระบบการควบคุมฯ!L300</f>
        <v>13800</v>
      </c>
      <c r="H41" s="436"/>
      <c r="I41" s="437" t="s">
        <v>167</v>
      </c>
      <c r="J41" s="438">
        <f>D41-E41-F41-G41</f>
        <v>0</v>
      </c>
      <c r="K41" s="439"/>
    </row>
    <row r="42" spans="1:11" ht="42" customHeight="1" x14ac:dyDescent="0.25">
      <c r="A42" s="421">
        <f>+[8]ระบบการควบคุมฯ!A303</f>
        <v>5.3</v>
      </c>
      <c r="B42" s="612" t="str">
        <f>+[8]ระบบการควบคุมฯ!B303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42" s="879" t="str">
        <f>+[8]ระบบการควบคุมฯ!C303</f>
        <v>20004 68 00134 00000</v>
      </c>
      <c r="D42" s="422">
        <f>+D43</f>
        <v>437500</v>
      </c>
      <c r="E42" s="422">
        <f t="shared" ref="E42:J42" si="13">+E43</f>
        <v>0</v>
      </c>
      <c r="F42" s="422">
        <f t="shared" si="13"/>
        <v>0</v>
      </c>
      <c r="G42" s="422">
        <f t="shared" si="13"/>
        <v>437500</v>
      </c>
      <c r="H42" s="422">
        <f t="shared" si="13"/>
        <v>0</v>
      </c>
      <c r="I42" s="422">
        <f t="shared" si="13"/>
        <v>0</v>
      </c>
      <c r="J42" s="422">
        <f t="shared" si="13"/>
        <v>0</v>
      </c>
      <c r="K42" s="423"/>
    </row>
    <row r="43" spans="1:11" x14ac:dyDescent="0.6">
      <c r="A43" s="826"/>
      <c r="B43" s="372" t="str">
        <f>+[8]ระบบการควบคุมฯ!B304</f>
        <v>ค่าครุภัณฑ์   6811310</v>
      </c>
      <c r="C43" s="874" t="str">
        <f>+[8]ระบบการควบคุมฯ!C304</f>
        <v xml:space="preserve">20004 3300B800 </v>
      </c>
      <c r="D43" s="373">
        <f t="shared" ref="D43:J43" si="14">+D44+D50</f>
        <v>437500</v>
      </c>
      <c r="E43" s="373">
        <f t="shared" si="14"/>
        <v>0</v>
      </c>
      <c r="F43" s="373">
        <f t="shared" si="14"/>
        <v>0</v>
      </c>
      <c r="G43" s="373">
        <f t="shared" si="14"/>
        <v>437500</v>
      </c>
      <c r="H43" s="373">
        <f t="shared" si="14"/>
        <v>0</v>
      </c>
      <c r="I43" s="373">
        <f t="shared" si="14"/>
        <v>0</v>
      </c>
      <c r="J43" s="373">
        <f t="shared" si="14"/>
        <v>0</v>
      </c>
      <c r="K43" s="424"/>
    </row>
    <row r="44" spans="1:11" s="6" customFormat="1" ht="48" customHeight="1" x14ac:dyDescent="0.6">
      <c r="A44" s="998">
        <f>+[8]ระบบการควบคุมฯ!A305</f>
        <v>0</v>
      </c>
      <c r="B44" s="946" t="str">
        <f>+[8]ระบบการควบคุมฯ!B305</f>
        <v>ครุภัณฑ์สำนักงาน 120601</v>
      </c>
      <c r="C44" s="947"/>
      <c r="D44" s="948">
        <f t="shared" ref="D44:J44" si="15">+D45+D47+D56+D63+D66</f>
        <v>437500</v>
      </c>
      <c r="E44" s="948">
        <f t="shared" si="15"/>
        <v>0</v>
      </c>
      <c r="F44" s="948">
        <f t="shared" si="15"/>
        <v>0</v>
      </c>
      <c r="G44" s="948">
        <f t="shared" si="15"/>
        <v>437500</v>
      </c>
      <c r="H44" s="948">
        <f t="shared" si="15"/>
        <v>0</v>
      </c>
      <c r="I44" s="948">
        <f t="shared" si="15"/>
        <v>0</v>
      </c>
      <c r="J44" s="948">
        <f t="shared" si="15"/>
        <v>0</v>
      </c>
      <c r="K44" s="440"/>
    </row>
    <row r="45" spans="1:11" ht="22.2" customHeight="1" x14ac:dyDescent="0.25">
      <c r="A45" s="441" t="str">
        <f>+[8]ระบบการควบคุมฯ!A306</f>
        <v>5.3.1.1</v>
      </c>
      <c r="B45" s="442" t="str">
        <f>+[8]ระบบการควบคุมฯ!B306</f>
        <v>เครื่องถ่ายเอกสารระบบดิจิทัล (ขาว-ดำ และสี) ความเร็ว 20 แผ่นต่อนาที จำนวน 2เครื่องละ 120,000 บาท</v>
      </c>
      <c r="C45" s="883" t="str">
        <f>+[8]ระบบการควบคุมฯ!C306</f>
        <v>ที่ ศธ 04087/ว5376/1 พย 67 ครั้งที่ 39</v>
      </c>
      <c r="D45" s="430">
        <f t="shared" ref="D45:J47" si="16">SUM(D46)</f>
        <v>240000</v>
      </c>
      <c r="E45" s="430">
        <f t="shared" si="16"/>
        <v>0</v>
      </c>
      <c r="F45" s="430">
        <f t="shared" si="16"/>
        <v>0</v>
      </c>
      <c r="G45" s="430">
        <f t="shared" si="16"/>
        <v>240000</v>
      </c>
      <c r="H45" s="430">
        <f t="shared" si="16"/>
        <v>0</v>
      </c>
      <c r="I45" s="430">
        <f t="shared" si="16"/>
        <v>0</v>
      </c>
      <c r="J45" s="430">
        <f t="shared" si="16"/>
        <v>0</v>
      </c>
      <c r="K45" s="431"/>
    </row>
    <row r="46" spans="1:11" ht="26.4" customHeight="1" x14ac:dyDescent="0.25">
      <c r="A46" s="443" t="str">
        <f>+[8]ระบบการควบคุมฯ!A307</f>
        <v>1)</v>
      </c>
      <c r="B46" s="444" t="str">
        <f>+[8]ระบบการควบคุมฯ!B307</f>
        <v xml:space="preserve"> โรงเรียนวัดลาดสนุ่น</v>
      </c>
      <c r="C46" s="884" t="str">
        <f>+[8]ระบบการควบคุมฯ!C307</f>
        <v>200043300B8003110842</v>
      </c>
      <c r="D46" s="445">
        <f>+[8]ระบบการควบคุมฯ!F307</f>
        <v>240000</v>
      </c>
      <c r="E46" s="445">
        <f>+[8]ระบบการควบคุมฯ!G307+[8]ระบบการควบคุมฯ!H307</f>
        <v>0</v>
      </c>
      <c r="F46" s="445">
        <f>+[8]ระบบการควบคุมฯ!I307+[8]ระบบการควบคุมฯ!J307</f>
        <v>0</v>
      </c>
      <c r="G46" s="435">
        <f>+[8]ระบบการควบคุมฯ!K307+[8]ระบบการควบคุมฯ!L307</f>
        <v>240000</v>
      </c>
      <c r="H46" s="445"/>
      <c r="I46" s="446"/>
      <c r="J46" s="447">
        <f>D46-E46-F46-G46</f>
        <v>0</v>
      </c>
      <c r="K46" s="448"/>
    </row>
    <row r="47" spans="1:11" ht="63" customHeight="1" x14ac:dyDescent="0.25">
      <c r="A47" s="441" t="str">
        <f>+[8]ระบบการควบคุมฯ!A308</f>
        <v>5.3.1.2</v>
      </c>
      <c r="B47" s="442" t="str">
        <f>+[8]ระบบการควบคุมฯ!B308</f>
        <v>เครื่องถ่ายเอกสารระบบดิจิทัล (ขาว-ดำ) ความเร็ว 50 แผ่นต่อนาที โรงเรียนชุมชนบึงบา</v>
      </c>
      <c r="C47" s="883" t="str">
        <f>+[8]ระบบการควบคุมฯ!C308</f>
        <v>ที่ ศธ 04087/ว5376/1 พย 67 ครั้งที่ 39</v>
      </c>
      <c r="D47" s="430">
        <f t="shared" si="16"/>
        <v>197500</v>
      </c>
      <c r="E47" s="430">
        <f t="shared" si="16"/>
        <v>0</v>
      </c>
      <c r="F47" s="430">
        <f t="shared" si="16"/>
        <v>0</v>
      </c>
      <c r="G47" s="430">
        <f t="shared" si="16"/>
        <v>197500</v>
      </c>
      <c r="H47" s="430">
        <f t="shared" si="16"/>
        <v>0</v>
      </c>
      <c r="I47" s="430">
        <f t="shared" si="16"/>
        <v>0</v>
      </c>
      <c r="J47" s="430">
        <f t="shared" si="16"/>
        <v>0</v>
      </c>
      <c r="K47" s="431"/>
    </row>
    <row r="48" spans="1:11" x14ac:dyDescent="0.25">
      <c r="A48" s="443" t="str">
        <f>+[8]ระบบการควบคุมฯ!A310</f>
        <v>1)</v>
      </c>
      <c r="B48" s="444" t="str">
        <f>+[8]ระบบการควบคุมฯ!B310</f>
        <v xml:space="preserve">โรงเรียนชุมชนบึงบา </v>
      </c>
      <c r="C48" s="884" t="str">
        <f>+[8]ระบบการควบคุมฯ!C310</f>
        <v>200043300B8003110841</v>
      </c>
      <c r="D48" s="445">
        <f>+[8]ระบบการควบคุมฯ!F310</f>
        <v>197500</v>
      </c>
      <c r="E48" s="445">
        <f>+[8]ระบบการควบคุมฯ!G310+[8]ระบบการควบคุมฯ!H310</f>
        <v>0</v>
      </c>
      <c r="F48" s="445">
        <f>+[8]ระบบการควบคุมฯ!I310+[8]ระบบการควบคุมฯ!J310</f>
        <v>0</v>
      </c>
      <c r="G48" s="435">
        <f>+[8]ระบบการควบคุมฯ!K310+[8]ระบบการควบคุมฯ!L310</f>
        <v>197500</v>
      </c>
      <c r="H48" s="445"/>
      <c r="I48" s="446"/>
      <c r="J48" s="447">
        <f>D48-E48-F48-G48</f>
        <v>0</v>
      </c>
      <c r="K48" s="448"/>
    </row>
    <row r="49" spans="1:11" s="6" customFormat="1" ht="57.6" hidden="1" customHeight="1" x14ac:dyDescent="0.6">
      <c r="A49" s="38"/>
      <c r="B49" s="449"/>
      <c r="C49" s="860"/>
      <c r="D49" s="391"/>
      <c r="E49" s="391"/>
      <c r="F49" s="391"/>
      <c r="G49" s="450"/>
      <c r="H49" s="451"/>
      <c r="I49" s="452"/>
      <c r="J49" s="453"/>
      <c r="K49" s="454"/>
    </row>
    <row r="50" spans="1:11" ht="21" hidden="1" customHeight="1" x14ac:dyDescent="0.25">
      <c r="A50" s="38"/>
      <c r="B50" s="449"/>
      <c r="C50" s="860"/>
      <c r="D50" s="394"/>
      <c r="E50" s="445"/>
      <c r="F50" s="394"/>
      <c r="G50" s="435"/>
      <c r="H50" s="455"/>
      <c r="I50" s="449"/>
      <c r="J50" s="456">
        <f t="shared" ref="J50:J55" si="17">D50-E50-F50-G50</f>
        <v>0</v>
      </c>
      <c r="K50" s="457"/>
    </row>
    <row r="51" spans="1:11" ht="21" hidden="1" customHeight="1" x14ac:dyDescent="0.6">
      <c r="A51" s="38"/>
      <c r="B51" s="449"/>
      <c r="C51" s="860"/>
      <c r="D51" s="391"/>
      <c r="E51" s="391"/>
      <c r="F51" s="391"/>
      <c r="G51" s="450"/>
      <c r="H51" s="451"/>
      <c r="I51" s="452"/>
      <c r="J51" s="453">
        <f t="shared" si="17"/>
        <v>0</v>
      </c>
      <c r="K51" s="454"/>
    </row>
    <row r="52" spans="1:11" s="6" customFormat="1" ht="21" hidden="1" customHeight="1" x14ac:dyDescent="0.25">
      <c r="A52" s="38"/>
      <c r="B52" s="449"/>
      <c r="C52" s="860"/>
      <c r="D52" s="394"/>
      <c r="E52" s="445"/>
      <c r="F52" s="394"/>
      <c r="G52" s="435"/>
      <c r="H52" s="455"/>
      <c r="I52" s="449"/>
      <c r="J52" s="456">
        <f t="shared" si="17"/>
        <v>0</v>
      </c>
      <c r="K52" s="457"/>
    </row>
    <row r="53" spans="1:11" ht="21" hidden="1" customHeight="1" x14ac:dyDescent="0.6">
      <c r="A53" s="38"/>
      <c r="B53" s="449"/>
      <c r="C53" s="860"/>
      <c r="D53" s="391"/>
      <c r="E53" s="391"/>
      <c r="F53" s="391"/>
      <c r="G53" s="450"/>
      <c r="H53" s="451"/>
      <c r="I53" s="452"/>
      <c r="J53" s="453">
        <f t="shared" si="17"/>
        <v>0</v>
      </c>
      <c r="K53" s="454"/>
    </row>
    <row r="54" spans="1:11" ht="63" hidden="1" customHeight="1" x14ac:dyDescent="0.25">
      <c r="A54" s="38"/>
      <c r="B54" s="449"/>
      <c r="C54" s="860"/>
      <c r="D54" s="394"/>
      <c r="E54" s="445"/>
      <c r="F54" s="394"/>
      <c r="G54" s="435"/>
      <c r="H54" s="455"/>
      <c r="I54" s="449"/>
      <c r="J54" s="456">
        <f t="shared" si="17"/>
        <v>0</v>
      </c>
      <c r="K54" s="457"/>
    </row>
    <row r="55" spans="1:11" ht="50.4" hidden="1" customHeight="1" x14ac:dyDescent="0.6">
      <c r="A55" s="38"/>
      <c r="B55" s="449"/>
      <c r="C55" s="860"/>
      <c r="D55" s="391"/>
      <c r="E55" s="391"/>
      <c r="F55" s="391"/>
      <c r="G55" s="450"/>
      <c r="H55" s="451"/>
      <c r="I55" s="452"/>
      <c r="J55" s="453">
        <f t="shared" si="17"/>
        <v>0</v>
      </c>
      <c r="K55" s="454"/>
    </row>
    <row r="56" spans="1:11" ht="21" hidden="1" customHeight="1" x14ac:dyDescent="0.25">
      <c r="A56" s="458" t="s">
        <v>168</v>
      </c>
      <c r="B56" s="459" t="str">
        <f>+[8]ระบบการควบคุมฯ!B337</f>
        <v>โต๊ะเก้าอี้นักเรียนระดับก่อนประถมศึกษา ชุดละ 1,400 บาท</v>
      </c>
      <c r="C56" s="885" t="str">
        <f>+[8]ระบบการควบคุมฯ!C337</f>
        <v>ศธ04002/ว1802 ลว.8 พค 67 โอนครั้งที่ 7</v>
      </c>
      <c r="D56" s="460">
        <f>SUM(D57:D62)</f>
        <v>0</v>
      </c>
      <c r="E56" s="461">
        <f t="shared" ref="E56:J56" si="18">SUM(E57:E62)</f>
        <v>0</v>
      </c>
      <c r="F56" s="461">
        <f t="shared" si="18"/>
        <v>0</v>
      </c>
      <c r="G56" s="461">
        <f t="shared" si="18"/>
        <v>0</v>
      </c>
      <c r="H56" s="461">
        <f t="shared" si="18"/>
        <v>0</v>
      </c>
      <c r="I56" s="461">
        <f t="shared" si="18"/>
        <v>0</v>
      </c>
      <c r="J56" s="461">
        <f t="shared" si="18"/>
        <v>0</v>
      </c>
      <c r="K56" s="462"/>
    </row>
    <row r="57" spans="1:11" ht="45" hidden="1" customHeight="1" x14ac:dyDescent="0.45">
      <c r="A57" s="463" t="str">
        <f>+[8]ระบบการควบคุมฯ!A339</f>
        <v>1)</v>
      </c>
      <c r="B57" s="464" t="str">
        <f>+[8]ระบบการควบคุมฯ!B339</f>
        <v>โรงเรียนวัดอัยยิการาม</v>
      </c>
      <c r="C57" s="886" t="str">
        <f>+[8]ระบบการควบคุมฯ!C339</f>
        <v>200043100B6003111308</v>
      </c>
      <c r="D57" s="465"/>
      <c r="E57" s="466"/>
      <c r="F57" s="465"/>
      <c r="G57" s="435"/>
      <c r="H57" s="467"/>
      <c r="I57" s="449"/>
      <c r="J57" s="456">
        <f t="shared" ref="J57:J62" si="19">D57-E57-F57-G57</f>
        <v>0</v>
      </c>
      <c r="K57" s="468"/>
    </row>
    <row r="58" spans="1:11" ht="63" hidden="1" customHeight="1" x14ac:dyDescent="0.45">
      <c r="A58" s="432"/>
      <c r="B58" s="469" t="str">
        <f>+[8]ระบบการควบคุมฯ!B340</f>
        <v>ผูกพัน ครบ 19 มิย 67</v>
      </c>
      <c r="C58" s="887">
        <f>+[8]ระบบการควบคุมฯ!C340</f>
        <v>4100385714</v>
      </c>
      <c r="D58" s="394"/>
      <c r="E58" s="445"/>
      <c r="F58" s="465"/>
      <c r="G58" s="435"/>
      <c r="H58" s="467"/>
      <c r="I58" s="449"/>
      <c r="J58" s="456">
        <f t="shared" si="19"/>
        <v>0</v>
      </c>
      <c r="K58" s="468"/>
    </row>
    <row r="59" spans="1:11" ht="46.2" hidden="1" customHeight="1" x14ac:dyDescent="0.45">
      <c r="A59" s="432" t="str">
        <f>+[8]ระบบการควบคุมฯ!A341</f>
        <v>2)</v>
      </c>
      <c r="B59" s="469" t="str">
        <f>+[8]ระบบการควบคุมฯ!B341</f>
        <v>โรงเรียนชุมชนประชานิกรอํานวยเวทย์</v>
      </c>
      <c r="C59" s="887" t="str">
        <f>+[8]ระบบการควบคุมฯ!C341</f>
        <v>200043100B6003111311</v>
      </c>
      <c r="D59" s="394"/>
      <c r="E59" s="445"/>
      <c r="F59" s="465"/>
      <c r="G59" s="435"/>
      <c r="H59" s="467"/>
      <c r="I59" s="449"/>
      <c r="J59" s="456">
        <f t="shared" si="19"/>
        <v>0</v>
      </c>
      <c r="K59" s="468"/>
    </row>
    <row r="60" spans="1:11" ht="21" hidden="1" customHeight="1" x14ac:dyDescent="0.45">
      <c r="A60" s="432"/>
      <c r="B60" s="469" t="str">
        <f>+[8]ระบบการควบคุมฯ!B342</f>
        <v>ผูกพัน ครบ 28 มิย 67</v>
      </c>
      <c r="C60" s="887">
        <f>+[8]ระบบการควบคุมฯ!C342</f>
        <v>4100398158</v>
      </c>
      <c r="D60" s="394"/>
      <c r="E60" s="445"/>
      <c r="F60" s="465"/>
      <c r="G60" s="435"/>
      <c r="H60" s="467"/>
      <c r="I60" s="449"/>
      <c r="J60" s="456">
        <f t="shared" si="19"/>
        <v>0</v>
      </c>
      <c r="K60" s="468"/>
    </row>
    <row r="61" spans="1:11" ht="21" hidden="1" customHeight="1" x14ac:dyDescent="0.45">
      <c r="A61" s="432" t="str">
        <f>+[8]ระบบการควบคุมฯ!A343</f>
        <v>3)</v>
      </c>
      <c r="B61" s="469" t="str">
        <f>+[8]ระบบการควบคุมฯ!B343</f>
        <v>โรงเรียนนิกรราษฎร์บํารุงวิทย์</v>
      </c>
      <c r="C61" s="887" t="str">
        <f>+[8]ระบบการควบคุมฯ!C343</f>
        <v>200043100B6003111312</v>
      </c>
      <c r="D61" s="394"/>
      <c r="E61" s="445"/>
      <c r="F61" s="465"/>
      <c r="G61" s="435"/>
      <c r="H61" s="467"/>
      <c r="I61" s="449"/>
      <c r="J61" s="456">
        <f t="shared" si="19"/>
        <v>0</v>
      </c>
      <c r="K61" s="468"/>
    </row>
    <row r="62" spans="1:11" ht="21" hidden="1" customHeight="1" x14ac:dyDescent="0.45">
      <c r="A62" s="432"/>
      <c r="B62" s="469" t="str">
        <f>+[8]ระบบการควบคุมฯ!B344</f>
        <v>ผูกพัน ครบ 28 มิย 67</v>
      </c>
      <c r="C62" s="887">
        <f>+[8]ระบบการควบคุมฯ!C344</f>
        <v>4100397984</v>
      </c>
      <c r="D62" s="394"/>
      <c r="E62" s="445"/>
      <c r="F62" s="465"/>
      <c r="G62" s="435"/>
      <c r="H62" s="467"/>
      <c r="I62" s="449"/>
      <c r="J62" s="456">
        <f t="shared" si="19"/>
        <v>0</v>
      </c>
      <c r="K62" s="468"/>
    </row>
    <row r="63" spans="1:11" ht="42" hidden="1" customHeight="1" x14ac:dyDescent="0.25">
      <c r="A63" s="458" t="s">
        <v>169</v>
      </c>
      <c r="B63" s="459" t="str">
        <f>+[8]ระบบการควบคุมฯ!B345</f>
        <v xml:space="preserve">โต๊ะเก้าอี้นักเรียนระดับประถมศึกษา ชุดละ 1,500 บาท </v>
      </c>
      <c r="C63" s="885" t="str">
        <f>+[8]ระบบการควบคุมฯ!C345</f>
        <v>ศธ04002/ว1802 ลว.8 พค 67 โอนครั้งที่ 7</v>
      </c>
      <c r="D63" s="460">
        <f>SUM(D64)</f>
        <v>0</v>
      </c>
      <c r="E63" s="460">
        <f t="shared" ref="E63:J63" si="20">SUM(E64)</f>
        <v>0</v>
      </c>
      <c r="F63" s="460">
        <f t="shared" si="20"/>
        <v>0</v>
      </c>
      <c r="G63" s="460">
        <f t="shared" si="20"/>
        <v>0</v>
      </c>
      <c r="H63" s="461">
        <f t="shared" si="20"/>
        <v>0</v>
      </c>
      <c r="I63" s="461">
        <f t="shared" si="20"/>
        <v>0</v>
      </c>
      <c r="J63" s="461">
        <f t="shared" si="20"/>
        <v>0</v>
      </c>
      <c r="K63" s="462"/>
    </row>
    <row r="64" spans="1:11" ht="21" hidden="1" customHeight="1" x14ac:dyDescent="0.25">
      <c r="A64" s="463" t="str">
        <f>+[8]ระบบการควบคุมฯ!A347</f>
        <v>1)</v>
      </c>
      <c r="B64" s="464" t="str">
        <f>+[8]ระบบการควบคุมฯ!B347</f>
        <v>โรงเรียนวัดขุมแก้ว</v>
      </c>
      <c r="C64" s="886" t="str">
        <f>+[8]ระบบการควบคุมฯ!C347</f>
        <v>200043100B6003111307</v>
      </c>
      <c r="D64" s="394"/>
      <c r="E64" s="445"/>
      <c r="F64" s="465"/>
      <c r="G64" s="435"/>
      <c r="H64" s="470"/>
      <c r="I64" s="464"/>
      <c r="J64" s="471">
        <f>D64-E64-F64-G64</f>
        <v>0</v>
      </c>
      <c r="K64" s="472"/>
    </row>
    <row r="65" spans="1:11" ht="21" hidden="1" customHeight="1" x14ac:dyDescent="0.25">
      <c r="A65" s="463"/>
      <c r="B65" s="464" t="str">
        <f>+[8]ระบบการควบคุมฯ!B348</f>
        <v>ผูกพัน ครบ 18 มค 68</v>
      </c>
      <c r="C65" s="886"/>
      <c r="D65" s="465"/>
      <c r="E65" s="465"/>
      <c r="F65" s="465"/>
      <c r="G65" s="473"/>
      <c r="H65" s="470"/>
      <c r="I65" s="464"/>
      <c r="J65" s="471"/>
      <c r="K65" s="472"/>
    </row>
    <row r="66" spans="1:11" ht="21" hidden="1" customHeight="1" x14ac:dyDescent="0.25">
      <c r="A66" s="458" t="s">
        <v>170</v>
      </c>
      <c r="B66" s="474" t="str">
        <f>+[8]ระบบการควบคุมฯ!B349</f>
        <v xml:space="preserve">ครุภัณฑ์พัฒนาทักษะ ระดับก่อนประถมศึกษา แบบ 3 </v>
      </c>
      <c r="C66" s="888" t="str">
        <f>+[8]ระบบการควบคุมฯ!C349</f>
        <v>200043100B6003111311</v>
      </c>
      <c r="D66" s="475">
        <f>+[8]ระบบการควบคุมฯ!F349</f>
        <v>0</v>
      </c>
      <c r="E66" s="475">
        <f>+[8]ระบบการควบคุมฯ!H349</f>
        <v>0</v>
      </c>
      <c r="F66" s="475">
        <f>+[8]ระบบการควบคุมฯ!J349</f>
        <v>0</v>
      </c>
      <c r="G66" s="476">
        <f>+[8]ระบบการควบคุมฯ!L349</f>
        <v>0</v>
      </c>
      <c r="H66" s="460"/>
      <c r="I66" s="459"/>
      <c r="J66" s="477">
        <f>D66-E66-F66-G66</f>
        <v>0</v>
      </c>
      <c r="K66" s="478"/>
    </row>
    <row r="67" spans="1:11" ht="21" hidden="1" customHeight="1" x14ac:dyDescent="0.25">
      <c r="A67" s="479" t="str">
        <f>+[8]ระบบการควบคุมฯ!A350</f>
        <v>1)</v>
      </c>
      <c r="B67" s="480" t="str">
        <f>+[8]ระบบการควบคุมฯ!B350</f>
        <v xml:space="preserve">โรงเรียนวัดคลองชัน </v>
      </c>
      <c r="C67" s="889" t="str">
        <f>+[8]ระบบการควบคุมฯ!C350</f>
        <v>20004310116003110798</v>
      </c>
      <c r="D67" s="481">
        <f>+[8]ระบบการควบคุมฯ!F350</f>
        <v>0</v>
      </c>
      <c r="E67" s="481">
        <f>+[8]ระบบการควบคุมฯ!H350</f>
        <v>0</v>
      </c>
      <c r="F67" s="481">
        <f>+[8]ระบบการควบคุมฯ!J350</f>
        <v>0</v>
      </c>
      <c r="G67" s="482">
        <f>+[8]ระบบการควบคุมฯ!L350</f>
        <v>0</v>
      </c>
      <c r="H67" s="483"/>
      <c r="I67" s="484"/>
      <c r="J67" s="485">
        <f>D67-E67-F67-G67</f>
        <v>0</v>
      </c>
      <c r="K67" s="472"/>
    </row>
    <row r="68" spans="1:11" ht="63" hidden="1" customHeight="1" x14ac:dyDescent="0.25">
      <c r="A68" s="479"/>
      <c r="B68" s="486"/>
      <c r="C68" s="890"/>
      <c r="D68" s="481"/>
      <c r="E68" s="481"/>
      <c r="F68" s="481"/>
      <c r="G68" s="482"/>
      <c r="H68" s="483"/>
      <c r="I68" s="484"/>
      <c r="J68" s="485"/>
      <c r="K68" s="472"/>
    </row>
    <row r="69" spans="1:11" ht="21" hidden="1" customHeight="1" x14ac:dyDescent="0.25">
      <c r="A69" s="479"/>
      <c r="B69" s="486"/>
      <c r="C69" s="890"/>
      <c r="D69" s="481"/>
      <c r="E69" s="481"/>
      <c r="F69" s="481"/>
      <c r="G69" s="482"/>
      <c r="H69" s="483"/>
      <c r="I69" s="484"/>
      <c r="J69" s="485"/>
      <c r="K69" s="472"/>
    </row>
    <row r="70" spans="1:11" ht="21" hidden="1" customHeight="1" x14ac:dyDescent="0.25">
      <c r="A70" s="479"/>
      <c r="B70" s="486"/>
      <c r="C70" s="890"/>
      <c r="D70" s="481"/>
      <c r="E70" s="481"/>
      <c r="F70" s="481"/>
      <c r="G70" s="482"/>
      <c r="H70" s="483"/>
      <c r="I70" s="484"/>
      <c r="J70" s="485"/>
      <c r="K70" s="472"/>
    </row>
    <row r="71" spans="1:11" ht="21" hidden="1" customHeight="1" x14ac:dyDescent="0.25">
      <c r="A71" s="479"/>
      <c r="B71" s="486"/>
      <c r="C71" s="890"/>
      <c r="D71" s="481"/>
      <c r="E71" s="481"/>
      <c r="F71" s="481"/>
      <c r="G71" s="482"/>
      <c r="H71" s="483"/>
      <c r="I71" s="484"/>
      <c r="J71" s="485"/>
      <c r="K71" s="472"/>
    </row>
    <row r="72" spans="1:11" ht="42" x14ac:dyDescent="0.25">
      <c r="A72" s="999">
        <f>+[8]ระบบการควบคุมฯ!A352</f>
        <v>5.4</v>
      </c>
      <c r="B72" s="488" t="str">
        <f>+[8]ระบบการควบคุมฯ!B352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72" s="869" t="str">
        <f>+[8]ระบบการควบคุมฯ!C352</f>
        <v>20004 68 00135 00000</v>
      </c>
      <c r="D72" s="382">
        <f>+D73</f>
        <v>1961000</v>
      </c>
      <c r="E72" s="382">
        <f t="shared" ref="E72:I72" si="21">+E73</f>
        <v>960000</v>
      </c>
      <c r="F72" s="382">
        <f t="shared" si="21"/>
        <v>0</v>
      </c>
      <c r="G72" s="382">
        <f t="shared" si="21"/>
        <v>1001000</v>
      </c>
      <c r="H72" s="382">
        <f t="shared" si="21"/>
        <v>0</v>
      </c>
      <c r="I72" s="382">
        <f t="shared" si="21"/>
        <v>0</v>
      </c>
      <c r="J72" s="382">
        <f>+J73</f>
        <v>0</v>
      </c>
      <c r="K72" s="489"/>
    </row>
    <row r="73" spans="1:11" x14ac:dyDescent="0.6">
      <c r="A73" s="942"/>
      <c r="B73" s="375" t="str">
        <f>+[8]ระบบการควบคุมฯ!B354</f>
        <v>งบลงทุน  ค่าที่ดินและสิ่งก่อสร้าง 6811320</v>
      </c>
      <c r="C73" s="891"/>
      <c r="D73" s="490">
        <f>+D74+D79+D86</f>
        <v>1961000</v>
      </c>
      <c r="E73" s="490">
        <f t="shared" ref="E73:J73" si="22">+E74+E79+E86</f>
        <v>960000</v>
      </c>
      <c r="F73" s="490">
        <f t="shared" si="22"/>
        <v>0</v>
      </c>
      <c r="G73" s="490">
        <f t="shared" si="22"/>
        <v>1001000</v>
      </c>
      <c r="H73" s="490">
        <f t="shared" si="22"/>
        <v>0</v>
      </c>
      <c r="I73" s="490">
        <f t="shared" si="22"/>
        <v>0</v>
      </c>
      <c r="J73" s="490">
        <f t="shared" si="22"/>
        <v>0</v>
      </c>
      <c r="K73" s="491"/>
    </row>
    <row r="74" spans="1:11" x14ac:dyDescent="0.25">
      <c r="A74" s="1000" t="str">
        <f>+[8]ระบบการควบคุมฯ!A355</f>
        <v>5.4.1</v>
      </c>
      <c r="B74" s="493" t="str">
        <f>+[8]ระบบการควบคุมฯ!B355</f>
        <v>ปรับปรุงซ่อมแซมห้องน้ำห้องส้วม</v>
      </c>
      <c r="C74" s="892" t="str">
        <f>+[8]ระบบการควบคุมฯ!C355</f>
        <v>ศธ04002/ว5174 ลว.21 ตค 67 โอนครั้งที่4</v>
      </c>
      <c r="D74" s="494">
        <f>+D75</f>
        <v>261000</v>
      </c>
      <c r="E74" s="494">
        <f t="shared" ref="E74:J74" si="23">+E75</f>
        <v>0</v>
      </c>
      <c r="F74" s="494">
        <f t="shared" si="23"/>
        <v>0</v>
      </c>
      <c r="G74" s="494">
        <f t="shared" si="23"/>
        <v>261000</v>
      </c>
      <c r="H74" s="494">
        <f t="shared" si="23"/>
        <v>0</v>
      </c>
      <c r="I74" s="494">
        <f t="shared" si="23"/>
        <v>0</v>
      </c>
      <c r="J74" s="494">
        <f t="shared" si="23"/>
        <v>0</v>
      </c>
      <c r="K74" s="495"/>
    </row>
    <row r="75" spans="1:11" x14ac:dyDescent="0.25">
      <c r="A75" s="496" t="str">
        <f>+[8]ระบบการควบคุมฯ!A356</f>
        <v>1)</v>
      </c>
      <c r="B75" s="486" t="str">
        <f>+[8]ระบบการควบคุมฯ!B356</f>
        <v>โรงเรียนวัดโพสพผลเจริญ</v>
      </c>
      <c r="C75" s="890" t="str">
        <f>+[8]ระบบการควบคุมฯ!C356</f>
        <v>200043300B8003211261</v>
      </c>
      <c r="D75" s="497">
        <f>+[8]ระบบการควบคุมฯ!D356</f>
        <v>261000</v>
      </c>
      <c r="E75" s="445">
        <f>+[8]ระบบการควบคุมฯ!G356+[8]ระบบการควบคุมฯ!H356</f>
        <v>0</v>
      </c>
      <c r="F75" s="465">
        <f>+[8]ระบบการควบคุมฯ!I356+[8]ระบบการควบคุมฯ!J356</f>
        <v>0</v>
      </c>
      <c r="G75" s="435">
        <f>+[8]ระบบการควบคุมฯ!K356+[8]ระบบการควบคุมฯ!L356</f>
        <v>261000</v>
      </c>
      <c r="H75" s="470"/>
      <c r="I75" s="464"/>
      <c r="J75" s="471">
        <f>D75-E75-F75-G75</f>
        <v>0</v>
      </c>
      <c r="K75" s="498"/>
    </row>
    <row r="76" spans="1:11" ht="21" hidden="1" customHeight="1" x14ac:dyDescent="0.25">
      <c r="A76" s="496"/>
      <c r="B76" s="486" t="str">
        <f>+[8]โครงการโรงเรียนคุณภาพ!E201</f>
        <v>ผูกพัน  ครบ 12 มค 67</v>
      </c>
      <c r="C76" s="890"/>
      <c r="D76" s="481"/>
      <c r="E76" s="465"/>
      <c r="F76" s="465"/>
      <c r="G76" s="473"/>
      <c r="H76" s="470"/>
      <c r="I76" s="464"/>
      <c r="J76" s="471"/>
      <c r="K76" s="499"/>
    </row>
    <row r="77" spans="1:11" ht="63" hidden="1" customHeight="1" x14ac:dyDescent="0.25">
      <c r="A77" s="500">
        <f>+[8]ระบบการควบคุมฯ!A358</f>
        <v>0</v>
      </c>
      <c r="B77" s="480">
        <f>+[8]ระบบการควบคุมฯ!B358</f>
        <v>0</v>
      </c>
      <c r="C77" s="889">
        <f>+[8]ระบบการควบคุมฯ!C358</f>
        <v>0</v>
      </c>
      <c r="D77" s="394"/>
      <c r="E77" s="445"/>
      <c r="F77" s="465"/>
      <c r="G77" s="435"/>
      <c r="H77" s="470"/>
      <c r="I77" s="464"/>
      <c r="J77" s="471">
        <f>D77-E77-F77-G77</f>
        <v>0</v>
      </c>
      <c r="K77" s="501"/>
    </row>
    <row r="78" spans="1:11" ht="21" hidden="1" customHeight="1" x14ac:dyDescent="0.25">
      <c r="A78" s="500"/>
      <c r="B78" s="480" t="str">
        <f>+[8]โครงการโรงเรียนคุณภาพ!E232</f>
        <v>ผูกพันครบ  20 มีค 68</v>
      </c>
      <c r="C78" s="893">
        <f>+[8]ระบบการควบคุมฯ!C359</f>
        <v>0</v>
      </c>
      <c r="D78" s="502"/>
      <c r="E78" s="465"/>
      <c r="F78" s="465"/>
      <c r="G78" s="473"/>
      <c r="H78" s="467"/>
      <c r="I78" s="449"/>
      <c r="J78" s="456"/>
      <c r="K78" s="501"/>
    </row>
    <row r="79" spans="1:11" ht="21" hidden="1" customHeight="1" x14ac:dyDescent="0.25">
      <c r="A79" s="1001" t="str">
        <f>+[8]ระบบการควบคุมฯ!A362</f>
        <v>5.4.2</v>
      </c>
      <c r="B79" s="1002" t="str">
        <f>+[8]ระบบการควบคุมฯ!B362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79" s="1003" t="str">
        <f>+[8]ระบบการควบคุมฯ!C362</f>
        <v>ศธ04002/ว2239 ลว.27 พค 68 โอนครั้งที่ 519</v>
      </c>
      <c r="D79" s="494">
        <f>+D80+D82</f>
        <v>960000</v>
      </c>
      <c r="E79" s="494">
        <f t="shared" ref="E79:G79" si="24">+E80+E82</f>
        <v>960000</v>
      </c>
      <c r="F79" s="494">
        <f t="shared" si="24"/>
        <v>0</v>
      </c>
      <c r="G79" s="494">
        <f t="shared" si="24"/>
        <v>0</v>
      </c>
      <c r="H79" s="1004"/>
      <c r="I79" s="1005"/>
      <c r="J79" s="1006">
        <f>D79-E79-F79-G79</f>
        <v>0</v>
      </c>
      <c r="K79" s="509"/>
    </row>
    <row r="80" spans="1:11" ht="21" hidden="1" customHeight="1" x14ac:dyDescent="0.25">
      <c r="A80" s="500" t="str">
        <f>+[8]ระบบการควบคุมฯ!A363</f>
        <v>1)</v>
      </c>
      <c r="B80" s="480" t="str">
        <f>+[8]ระบบการควบคุมฯ!B363</f>
        <v xml:space="preserve">โรงเรียนวัดประยูรธรรมาราม </v>
      </c>
      <c r="C80" s="889" t="str">
        <f>+[8]ระบบการควบคุมฯ!C363</f>
        <v>20004  3300 B800 321ZZZZ</v>
      </c>
      <c r="D80" s="394">
        <f>+[8]ระบบการควบคุมฯ!F363</f>
        <v>499000</v>
      </c>
      <c r="E80" s="445">
        <f>+[8]ระบบการควบคุมฯ!G363+[8]ระบบการควบคุมฯ!H363</f>
        <v>499000</v>
      </c>
      <c r="F80" s="465"/>
      <c r="G80" s="435">
        <f>+[8]ระบบการควบคุมฯ!K363+[8]ระบบการควบคุมฯ!L363</f>
        <v>0</v>
      </c>
      <c r="H80" s="470"/>
      <c r="I80" s="464"/>
      <c r="J80" s="471">
        <f t="shared" ref="J80:J85" si="25">D80-E80-F80-G80</f>
        <v>0</v>
      </c>
      <c r="K80" s="501"/>
    </row>
    <row r="81" spans="1:11" ht="21" hidden="1" customHeight="1" x14ac:dyDescent="0.25">
      <c r="A81" s="479"/>
      <c r="B81" s="483" t="str">
        <f>+[8]ระบบการควบคุมฯ!B364</f>
        <v>ผูกพัน 10 มิ.ย. 68 ครบ 9 ส.ค. 68</v>
      </c>
      <c r="C81" s="1007"/>
      <c r="D81" s="394"/>
      <c r="E81" s="445"/>
      <c r="F81" s="465"/>
      <c r="G81" s="435"/>
      <c r="H81" s="470"/>
      <c r="I81" s="464"/>
      <c r="J81" s="471">
        <f t="shared" si="25"/>
        <v>0</v>
      </c>
      <c r="K81" s="501"/>
    </row>
    <row r="82" spans="1:11" ht="42" hidden="1" customHeight="1" x14ac:dyDescent="0.25">
      <c r="A82" s="479" t="str">
        <f>+[8]ระบบการควบคุมฯ!A365</f>
        <v>2)</v>
      </c>
      <c r="B82" s="484" t="str">
        <f>+[8]ระบบการควบคุมฯ!B365</f>
        <v xml:space="preserve">โรงเรียนชุมชนวัดพิชิตปิตยาราม  </v>
      </c>
      <c r="C82" s="894" t="str">
        <f>+[8]ระบบการควบคุมฯ!C365</f>
        <v>20004  3300 B800 321ZZZZ</v>
      </c>
      <c r="D82" s="394">
        <f>+[8]ระบบการควบคุมฯ!F365</f>
        <v>461000</v>
      </c>
      <c r="E82" s="445">
        <f>+[8]ระบบการควบคุมฯ!G365+[8]ระบบการควบคุมฯ!H365</f>
        <v>461000</v>
      </c>
      <c r="F82" s="465"/>
      <c r="G82" s="435">
        <f>+[8]ระบบการควบคุมฯ!K365+[8]ระบบการควบคุมฯ!L365</f>
        <v>0</v>
      </c>
      <c r="H82" s="470"/>
      <c r="I82" s="464"/>
      <c r="J82" s="471">
        <f t="shared" si="25"/>
        <v>0</v>
      </c>
      <c r="K82" s="501"/>
    </row>
    <row r="83" spans="1:11" ht="21" hidden="1" customHeight="1" x14ac:dyDescent="0.25">
      <c r="A83" s="500"/>
      <c r="B83" s="480" t="str">
        <f>+[8]ระบบการควบคุมฯ!B366</f>
        <v>ผูกพัน 26 มิ.ย. 68 ครบ 4 ส.ค. 68</v>
      </c>
      <c r="C83" s="890"/>
      <c r="D83" s="394"/>
      <c r="E83" s="445"/>
      <c r="F83" s="465"/>
      <c r="G83" s="435"/>
      <c r="H83" s="470"/>
      <c r="I83" s="464"/>
      <c r="J83" s="471">
        <f t="shared" si="25"/>
        <v>0</v>
      </c>
      <c r="K83" s="501"/>
    </row>
    <row r="84" spans="1:11" ht="42" hidden="1" customHeight="1" x14ac:dyDescent="0.25">
      <c r="A84" s="500"/>
      <c r="B84" s="484"/>
      <c r="C84" s="894"/>
      <c r="D84" s="394"/>
      <c r="E84" s="445"/>
      <c r="F84" s="465"/>
      <c r="G84" s="435"/>
      <c r="H84" s="470"/>
      <c r="I84" s="464"/>
      <c r="J84" s="471">
        <f t="shared" si="25"/>
        <v>0</v>
      </c>
      <c r="K84" s="501"/>
    </row>
    <row r="85" spans="1:11" x14ac:dyDescent="0.25">
      <c r="A85" s="500"/>
      <c r="B85" s="484"/>
      <c r="C85" s="894"/>
      <c r="D85" s="394"/>
      <c r="E85" s="445"/>
      <c r="F85" s="465"/>
      <c r="G85" s="435"/>
      <c r="H85" s="470"/>
      <c r="I85" s="464"/>
      <c r="J85" s="471">
        <f t="shared" si="25"/>
        <v>0</v>
      </c>
      <c r="K85" s="501"/>
    </row>
    <row r="86" spans="1:11" x14ac:dyDescent="0.25">
      <c r="A86" s="1008" t="str">
        <f>+[8]ระบบการควบคุมฯ!A374</f>
        <v>5.4.3</v>
      </c>
      <c r="B86" s="503" t="str">
        <f>+[8]ระบบการควบคุมฯ!B374</f>
        <v xml:space="preserve">ห้องน้ำห้องส้วมนักเรียนหญิง 4 ที่/49 </v>
      </c>
      <c r="C86" s="892" t="str">
        <f>+[8]ระบบการควบคุมฯ!C374</f>
        <v>ศธ04002/ว5174 ลว.21 ตค 67 โอนครั้งที่4</v>
      </c>
      <c r="D86" s="494">
        <f>SUM(D87:D90)</f>
        <v>740000</v>
      </c>
      <c r="E86" s="494">
        <f t="shared" ref="E86:J86" si="26">SUM(E87:E90)</f>
        <v>0</v>
      </c>
      <c r="F86" s="494">
        <f t="shared" si="26"/>
        <v>0</v>
      </c>
      <c r="G86" s="494">
        <f t="shared" si="26"/>
        <v>740000</v>
      </c>
      <c r="H86" s="494">
        <f t="shared" si="26"/>
        <v>0</v>
      </c>
      <c r="I86" s="494">
        <f t="shared" si="26"/>
        <v>0</v>
      </c>
      <c r="J86" s="494">
        <f t="shared" si="26"/>
        <v>0</v>
      </c>
      <c r="K86" s="495"/>
    </row>
    <row r="87" spans="1:11" x14ac:dyDescent="0.25">
      <c r="A87" s="500" t="str">
        <f>+[8]ระบบการควบคุมฯ!A376</f>
        <v>1)</v>
      </c>
      <c r="B87" s="504" t="str">
        <f>+[8]ระบบการควบคุมฯ!B376</f>
        <v>โรงเรียนวัดแสงสรรค์</v>
      </c>
      <c r="C87" s="894" t="str">
        <f>+[8]ระบบการควบคุมฯ!C376</f>
        <v>200043300B8003211259</v>
      </c>
      <c r="D87" s="505">
        <f>+[8]ระบบการควบคุมฯ!D376</f>
        <v>370000</v>
      </c>
      <c r="E87" s="394">
        <f>+[8]ระบบการควบคุมฯ!G376+[8]ระบบการควบคุมฯ!H376</f>
        <v>0</v>
      </c>
      <c r="F87" s="394">
        <f>+[8]ระบบการควบคุมฯ!I376+[8]ระบบการควบคุมฯ!J376</f>
        <v>0</v>
      </c>
      <c r="G87" s="506">
        <f>+[8]ระบบการควบคุมฯ!K376+[8]ระบบการควบคุมฯ!L376</f>
        <v>370000</v>
      </c>
      <c r="H87" s="467"/>
      <c r="I87" s="449"/>
      <c r="J87" s="456">
        <f>+D87-E87-F87-G87</f>
        <v>0</v>
      </c>
      <c r="K87" s="501"/>
    </row>
    <row r="88" spans="1:11" x14ac:dyDescent="0.25">
      <c r="A88" s="500"/>
      <c r="B88" s="507" t="str">
        <f>+[8]ระบบการควบคุมฯ!B377</f>
        <v>ครบ  20 มีค 68</v>
      </c>
      <c r="C88" s="894"/>
      <c r="D88" s="508"/>
      <c r="E88" s="394"/>
      <c r="F88" s="394"/>
      <c r="G88" s="506"/>
      <c r="H88" s="467"/>
      <c r="I88" s="449"/>
      <c r="J88" s="456"/>
      <c r="K88" s="501"/>
    </row>
    <row r="89" spans="1:11" x14ac:dyDescent="0.25">
      <c r="A89" s="500" t="str">
        <f>+[8]ระบบการควบคุมฯ!A378</f>
        <v>2)</v>
      </c>
      <c r="B89" s="504" t="str">
        <f>+[8]ระบบการควบคุมฯ!B378</f>
        <v>โรงเรียนวัดแสงสรรค์</v>
      </c>
      <c r="C89" s="894" t="str">
        <f>+[8]ระบบการควบคุมฯ!C378</f>
        <v>200043300B8003211260</v>
      </c>
      <c r="D89" s="505">
        <f>+[8]ระบบการควบคุมฯ!D378</f>
        <v>370000</v>
      </c>
      <c r="E89" s="394">
        <f>+[8]ระบบการควบคุมฯ!G378+[8]ระบบการควบคุมฯ!H378</f>
        <v>0</v>
      </c>
      <c r="F89" s="394">
        <f>+[8]ระบบการควบคุมฯ!I378+[8]ระบบการควบคุมฯ!J378</f>
        <v>0</v>
      </c>
      <c r="G89" s="506">
        <f>+[8]ระบบการควบคุมฯ!K378+[8]ระบบการควบคุมฯ!L378</f>
        <v>370000</v>
      </c>
      <c r="H89" s="467"/>
      <c r="I89" s="449"/>
      <c r="J89" s="456">
        <f>+D89-E89-F89-G89</f>
        <v>0</v>
      </c>
      <c r="K89" s="501"/>
    </row>
    <row r="90" spans="1:11" ht="21" hidden="1" customHeight="1" x14ac:dyDescent="0.25">
      <c r="A90" s="500"/>
      <c r="B90" s="507" t="str">
        <f>+[8]ระบบการควบคุมฯ!B379</f>
        <v>ครบ  18 มิย 68</v>
      </c>
      <c r="C90" s="894"/>
      <c r="D90" s="508"/>
      <c r="E90" s="394"/>
      <c r="F90" s="394"/>
      <c r="G90" s="506"/>
      <c r="H90" s="467"/>
      <c r="I90" s="449"/>
      <c r="J90" s="456"/>
      <c r="K90" s="501"/>
    </row>
    <row r="91" spans="1:11" ht="21" hidden="1" customHeight="1" x14ac:dyDescent="0.25">
      <c r="A91" s="500"/>
      <c r="B91" s="484"/>
      <c r="C91" s="894"/>
      <c r="D91" s="508"/>
      <c r="E91" s="394"/>
      <c r="F91" s="394"/>
      <c r="G91" s="506"/>
      <c r="H91" s="467"/>
      <c r="I91" s="449"/>
      <c r="J91" s="456"/>
      <c r="K91" s="501"/>
    </row>
    <row r="92" spans="1:11" ht="21" hidden="1" customHeight="1" x14ac:dyDescent="0.25">
      <c r="A92" s="500"/>
      <c r="B92" s="484"/>
      <c r="C92" s="894"/>
      <c r="D92" s="508"/>
      <c r="E92" s="394"/>
      <c r="F92" s="394"/>
      <c r="G92" s="506"/>
      <c r="H92" s="467"/>
      <c r="I92" s="449"/>
      <c r="J92" s="456"/>
      <c r="K92" s="501"/>
    </row>
    <row r="93" spans="1:11" ht="21" hidden="1" customHeight="1" x14ac:dyDescent="0.25">
      <c r="A93" s="500"/>
      <c r="B93" s="484"/>
      <c r="C93" s="894"/>
      <c r="D93" s="508"/>
      <c r="E93" s="394"/>
      <c r="F93" s="394"/>
      <c r="G93" s="506"/>
      <c r="H93" s="467"/>
      <c r="I93" s="449"/>
      <c r="J93" s="456"/>
      <c r="K93" s="501"/>
    </row>
    <row r="94" spans="1:11" ht="21" hidden="1" customHeight="1" x14ac:dyDescent="0.25">
      <c r="A94" s="496"/>
      <c r="B94" s="484"/>
      <c r="C94" s="894"/>
      <c r="D94" s="508"/>
      <c r="E94" s="394"/>
      <c r="F94" s="394"/>
      <c r="G94" s="506"/>
      <c r="H94" s="467"/>
      <c r="I94" s="449"/>
      <c r="J94" s="456"/>
      <c r="K94" s="501"/>
    </row>
    <row r="95" spans="1:11" ht="21" hidden="1" customHeight="1" x14ac:dyDescent="0.25">
      <c r="A95" s="492" t="s">
        <v>172</v>
      </c>
      <c r="B95" s="493" t="e">
        <f>+[8]ระบบการควบคุมฯ!#REF!</f>
        <v>#REF!</v>
      </c>
      <c r="C95" s="892" t="e">
        <f>+[8]ระบบการควบคุมฯ!#REF!</f>
        <v>#REF!</v>
      </c>
      <c r="D95" s="494">
        <f>SUM(D96)</f>
        <v>0</v>
      </c>
      <c r="E95" s="494">
        <f t="shared" ref="E95:J95" si="27">SUM(E96)</f>
        <v>0</v>
      </c>
      <c r="F95" s="494">
        <f t="shared" si="27"/>
        <v>0</v>
      </c>
      <c r="G95" s="494">
        <f t="shared" si="27"/>
        <v>0</v>
      </c>
      <c r="H95" s="494">
        <f t="shared" si="27"/>
        <v>0</v>
      </c>
      <c r="I95" s="494">
        <f t="shared" si="27"/>
        <v>0</v>
      </c>
      <c r="J95" s="494">
        <f t="shared" si="27"/>
        <v>0</v>
      </c>
      <c r="K95" s="509"/>
    </row>
    <row r="96" spans="1:11" ht="42" hidden="1" customHeight="1" x14ac:dyDescent="0.6">
      <c r="A96" s="500" t="e">
        <f>+[8]ระบบการควบคุมฯ!#REF!</f>
        <v>#REF!</v>
      </c>
      <c r="B96" s="510" t="e">
        <f>+[8]ระบบการควบคุมฯ!#REF!</f>
        <v>#REF!</v>
      </c>
      <c r="C96" s="895" t="e">
        <f>+[8]ระบบการควบคุมฯ!#REF!</f>
        <v>#REF!</v>
      </c>
      <c r="D96" s="394"/>
      <c r="E96" s="445"/>
      <c r="F96" s="465"/>
      <c r="G96" s="435"/>
      <c r="H96" s="470"/>
      <c r="I96" s="464"/>
      <c r="J96" s="471">
        <f t="shared" ref="J96:J97" si="28">D96-E96-F96-G96</f>
        <v>0</v>
      </c>
      <c r="K96" s="501"/>
    </row>
    <row r="97" spans="1:11" ht="21" hidden="1" customHeight="1" x14ac:dyDescent="0.6">
      <c r="A97" s="496"/>
      <c r="B97" s="511" t="s">
        <v>173</v>
      </c>
      <c r="C97" s="896" t="e">
        <f>+[8]ระบบการควบคุมฯ!#REF!</f>
        <v>#REF!</v>
      </c>
      <c r="D97" s="394"/>
      <c r="E97" s="445"/>
      <c r="F97" s="465"/>
      <c r="G97" s="435"/>
      <c r="H97" s="470"/>
      <c r="I97" s="464"/>
      <c r="J97" s="471">
        <f t="shared" si="28"/>
        <v>0</v>
      </c>
      <c r="K97" s="501"/>
    </row>
    <row r="98" spans="1:11" ht="21" hidden="1" customHeight="1" x14ac:dyDescent="0.6">
      <c r="A98" s="496"/>
      <c r="B98" s="511" t="s">
        <v>174</v>
      </c>
      <c r="C98" s="896"/>
      <c r="D98" s="394"/>
      <c r="E98" s="466"/>
      <c r="F98" s="465"/>
      <c r="G98" s="473"/>
      <c r="H98" s="470"/>
      <c r="I98" s="464"/>
      <c r="J98" s="471"/>
      <c r="K98" s="501"/>
    </row>
    <row r="99" spans="1:11" ht="21" hidden="1" customHeight="1" x14ac:dyDescent="0.6">
      <c r="A99" s="496"/>
      <c r="B99" s="511" t="s">
        <v>175</v>
      </c>
      <c r="C99" s="896"/>
      <c r="D99" s="394"/>
      <c r="E99" s="466"/>
      <c r="F99" s="465"/>
      <c r="G99" s="473"/>
      <c r="H99" s="470"/>
      <c r="I99" s="464"/>
      <c r="J99" s="471"/>
      <c r="K99" s="501"/>
    </row>
    <row r="100" spans="1:11" ht="21" hidden="1" customHeight="1" x14ac:dyDescent="0.6">
      <c r="A100" s="496"/>
      <c r="B100" s="511" t="s">
        <v>176</v>
      </c>
      <c r="C100" s="896"/>
      <c r="D100" s="394"/>
      <c r="E100" s="466"/>
      <c r="F100" s="465"/>
      <c r="G100" s="473"/>
      <c r="H100" s="470"/>
      <c r="I100" s="464"/>
      <c r="J100" s="471"/>
      <c r="K100" s="501"/>
    </row>
    <row r="101" spans="1:11" ht="42" hidden="1" customHeight="1" x14ac:dyDescent="0.6">
      <c r="A101" s="496"/>
      <c r="B101" s="511" t="s">
        <v>177</v>
      </c>
      <c r="C101" s="896"/>
      <c r="D101" s="394"/>
      <c r="E101" s="466"/>
      <c r="F101" s="465"/>
      <c r="G101" s="473"/>
      <c r="H101" s="470"/>
      <c r="I101" s="464"/>
      <c r="J101" s="471"/>
      <c r="K101" s="501"/>
    </row>
    <row r="102" spans="1:11" ht="42" hidden="1" customHeight="1" x14ac:dyDescent="0.6">
      <c r="A102" s="496"/>
      <c r="B102" s="511" t="s">
        <v>178</v>
      </c>
      <c r="C102" s="896"/>
      <c r="D102" s="394"/>
      <c r="E102" s="466"/>
      <c r="F102" s="465"/>
      <c r="G102" s="473"/>
      <c r="H102" s="470"/>
      <c r="I102" s="464"/>
      <c r="J102" s="471"/>
      <c r="K102" s="501"/>
    </row>
    <row r="103" spans="1:11" ht="42" hidden="1" customHeight="1" x14ac:dyDescent="0.6">
      <c r="A103" s="496"/>
      <c r="B103" s="511" t="s">
        <v>179</v>
      </c>
      <c r="C103" s="896"/>
      <c r="D103" s="394"/>
      <c r="E103" s="466"/>
      <c r="F103" s="465"/>
      <c r="G103" s="473"/>
      <c r="H103" s="470"/>
      <c r="I103" s="464"/>
      <c r="J103" s="471"/>
      <c r="K103" s="501"/>
    </row>
    <row r="104" spans="1:11" ht="21" hidden="1" customHeight="1" x14ac:dyDescent="0.6">
      <c r="A104" s="496"/>
      <c r="B104" s="511"/>
      <c r="C104" s="896"/>
      <c r="D104" s="394"/>
      <c r="E104" s="466"/>
      <c r="F104" s="465"/>
      <c r="G104" s="473"/>
      <c r="H104" s="470"/>
      <c r="I104" s="464"/>
      <c r="J104" s="471"/>
      <c r="K104" s="501"/>
    </row>
    <row r="105" spans="1:11" ht="21" hidden="1" customHeight="1" x14ac:dyDescent="0.6">
      <c r="A105" s="496"/>
      <c r="B105" s="511"/>
      <c r="C105" s="896"/>
      <c r="D105" s="394"/>
      <c r="E105" s="466"/>
      <c r="F105" s="465"/>
      <c r="G105" s="473"/>
      <c r="H105" s="470"/>
      <c r="I105" s="464"/>
      <c r="J105" s="471"/>
      <c r="K105" s="501"/>
    </row>
    <row r="106" spans="1:11" ht="42" hidden="1" customHeight="1" x14ac:dyDescent="0.6">
      <c r="A106" s="496"/>
      <c r="B106" s="511"/>
      <c r="C106" s="896"/>
      <c r="D106" s="394"/>
      <c r="E106" s="466"/>
      <c r="F106" s="465"/>
      <c r="G106" s="473"/>
      <c r="H106" s="470"/>
      <c r="I106" s="464"/>
      <c r="J106" s="471"/>
      <c r="K106" s="501"/>
    </row>
    <row r="107" spans="1:11" ht="21" hidden="1" customHeight="1" x14ac:dyDescent="0.6">
      <c r="A107" s="496"/>
      <c r="B107" s="511"/>
      <c r="C107" s="896"/>
      <c r="D107" s="394"/>
      <c r="E107" s="466"/>
      <c r="F107" s="465"/>
      <c r="G107" s="473"/>
      <c r="H107" s="470"/>
      <c r="I107" s="464"/>
      <c r="J107" s="471"/>
      <c r="K107" s="501"/>
    </row>
    <row r="108" spans="1:11" ht="21" hidden="1" customHeight="1" x14ac:dyDescent="0.6">
      <c r="A108" s="496"/>
      <c r="B108" s="512"/>
      <c r="C108" s="896"/>
      <c r="D108" s="394"/>
      <c r="E108" s="466"/>
      <c r="F108" s="465"/>
      <c r="G108" s="473"/>
      <c r="H108" s="470"/>
      <c r="I108" s="464"/>
      <c r="J108" s="471"/>
      <c r="K108" s="501"/>
    </row>
    <row r="109" spans="1:11" ht="40.799999999999997" hidden="1" customHeight="1" x14ac:dyDescent="0.6">
      <c r="A109" s="496"/>
      <c r="B109" s="512"/>
      <c r="C109" s="896"/>
      <c r="D109" s="394"/>
      <c r="E109" s="466"/>
      <c r="F109" s="465"/>
      <c r="G109" s="473"/>
      <c r="H109" s="470"/>
      <c r="I109" s="464"/>
      <c r="J109" s="471"/>
      <c r="K109" s="501"/>
    </row>
    <row r="110" spans="1:11" ht="21" hidden="1" customHeight="1" x14ac:dyDescent="0.25">
      <c r="A110" s="492" t="s">
        <v>180</v>
      </c>
      <c r="B110" s="493" t="e">
        <f>+[8]ระบบการควบคุมฯ!#REF!</f>
        <v>#REF!</v>
      </c>
      <c r="C110" s="892" t="e">
        <f>+[8]ระบบการควบคุมฯ!#REF!</f>
        <v>#REF!</v>
      </c>
      <c r="D110" s="494" t="e">
        <f>SUM(D111)</f>
        <v>#REF!</v>
      </c>
      <c r="E110" s="494" t="e">
        <f t="shared" ref="E110:J110" si="29">SUM(E111)</f>
        <v>#REF!</v>
      </c>
      <c r="F110" s="494" t="e">
        <f t="shared" si="29"/>
        <v>#REF!</v>
      </c>
      <c r="G110" s="494" t="e">
        <f t="shared" si="29"/>
        <v>#REF!</v>
      </c>
      <c r="H110" s="494">
        <f t="shared" si="29"/>
        <v>0</v>
      </c>
      <c r="I110" s="494">
        <f t="shared" si="29"/>
        <v>0</v>
      </c>
      <c r="J110" s="494" t="e">
        <f t="shared" si="29"/>
        <v>#REF!</v>
      </c>
      <c r="K110" s="509"/>
    </row>
    <row r="111" spans="1:11" ht="63" hidden="1" customHeight="1" x14ac:dyDescent="0.6">
      <c r="A111" s="500" t="e">
        <f>+[8]ระบบการควบคุมฯ!#REF!</f>
        <v>#REF!</v>
      </c>
      <c r="B111" s="510" t="e">
        <f>+[8]ระบบการควบคุมฯ!#REF!</f>
        <v>#REF!</v>
      </c>
      <c r="C111" s="897" t="e">
        <f>+[8]ระบบการควบคุมฯ!#REF!</f>
        <v>#REF!</v>
      </c>
      <c r="D111" s="513" t="e">
        <f>+[8]ระบบการควบคุมฯ!#REF!</f>
        <v>#REF!</v>
      </c>
      <c r="E111" s="514" t="e">
        <f>+[8]ระบบการควบคุมฯ!#REF!</f>
        <v>#REF!</v>
      </c>
      <c r="F111" s="515" t="e">
        <f>+[8]ระบบการควบคุมฯ!#REF!</f>
        <v>#REF!</v>
      </c>
      <c r="G111" s="516" t="e">
        <f>+[8]ระบบการควบคุมฯ!#REF!</f>
        <v>#REF!</v>
      </c>
      <c r="H111" s="451"/>
      <c r="I111" s="452"/>
      <c r="J111" s="453" t="e">
        <f>D111-E111-F111-G111</f>
        <v>#REF!</v>
      </c>
      <c r="K111" s="517"/>
    </row>
    <row r="112" spans="1:11" ht="42" hidden="1" customHeight="1" x14ac:dyDescent="0.6">
      <c r="A112" s="500"/>
      <c r="B112" s="510" t="str">
        <f>+[8]ยุธศาสตร์เรียนดีปร3100116003211!D324</f>
        <v>ทำสัญญา 19 ธค 65 ครบ 16 มีค 66</v>
      </c>
      <c r="C112" s="895"/>
      <c r="D112" s="513"/>
      <c r="E112" s="515"/>
      <c r="F112" s="515"/>
      <c r="G112" s="516"/>
      <c r="H112" s="451"/>
      <c r="I112" s="452"/>
      <c r="J112" s="453">
        <f>D112-E112-F112-G112</f>
        <v>0</v>
      </c>
      <c r="K112" s="517"/>
    </row>
    <row r="113" spans="1:11" ht="42" hidden="1" customHeight="1" x14ac:dyDescent="0.25">
      <c r="A113" s="492" t="e">
        <f>+[8]ระบบการควบคุมฯ!#REF!</f>
        <v>#REF!</v>
      </c>
      <c r="B113" s="493" t="e">
        <f>+[8]ระบบการควบคุมฯ!#REF!</f>
        <v>#REF!</v>
      </c>
      <c r="C113" s="892" t="e">
        <f>+[8]ระบบการควบคุมฯ!#REF!</f>
        <v>#REF!</v>
      </c>
      <c r="D113" s="494" t="e">
        <f>SUM(D114)</f>
        <v>#REF!</v>
      </c>
      <c r="E113" s="494" t="e">
        <f t="shared" ref="E113:J113" si="30">SUM(E114)</f>
        <v>#REF!</v>
      </c>
      <c r="F113" s="494" t="e">
        <f t="shared" si="30"/>
        <v>#REF!</v>
      </c>
      <c r="G113" s="494" t="e">
        <f t="shared" si="30"/>
        <v>#REF!</v>
      </c>
      <c r="H113" s="494">
        <f t="shared" si="30"/>
        <v>0</v>
      </c>
      <c r="I113" s="494">
        <f t="shared" si="30"/>
        <v>0</v>
      </c>
      <c r="J113" s="494" t="e">
        <f t="shared" si="30"/>
        <v>#REF!</v>
      </c>
      <c r="K113" s="509"/>
    </row>
    <row r="114" spans="1:11" ht="42" hidden="1" customHeight="1" x14ac:dyDescent="0.25">
      <c r="A114" s="479" t="e">
        <f>+[8]ระบบการควบคุมฯ!#REF!</f>
        <v>#REF!</v>
      </c>
      <c r="B114" s="484" t="e">
        <f>+[8]ระบบการควบคุมฯ!#REF!</f>
        <v>#REF!</v>
      </c>
      <c r="C114" s="894" t="e">
        <f>+[8]ระบบการควบคุมฯ!#REF!</f>
        <v>#REF!</v>
      </c>
      <c r="D114" s="508" t="e">
        <f>+[8]ระบบการควบคุมฯ!#REF!</f>
        <v>#REF!</v>
      </c>
      <c r="E114" s="518" t="e">
        <f>+[8]ระบบการควบคุมฯ!#REF!+[8]ระบบการควบคุมฯ!#REF!</f>
        <v>#REF!</v>
      </c>
      <c r="F114" s="394" t="e">
        <f>+[8]ระบบการควบคุมฯ!#REF!+[8]ระบบการควบคุมฯ!#REF!</f>
        <v>#REF!</v>
      </c>
      <c r="G114" s="506" t="e">
        <f>+[8]ระบบการควบคุมฯ!#REF!+[8]ระบบการควบคุมฯ!#REF!</f>
        <v>#REF!</v>
      </c>
      <c r="H114" s="467"/>
      <c r="I114" s="449"/>
      <c r="J114" s="456" t="e">
        <f>D114-E114-F114-G114</f>
        <v>#REF!</v>
      </c>
      <c r="K114" s="501"/>
    </row>
    <row r="115" spans="1:11" ht="42" hidden="1" customHeight="1" x14ac:dyDescent="0.6">
      <c r="A115" s="479"/>
      <c r="B115" s="519" t="s">
        <v>181</v>
      </c>
      <c r="C115" s="898"/>
      <c r="D115" s="520"/>
      <c r="E115" s="391"/>
      <c r="F115" s="391"/>
      <c r="G115" s="450"/>
      <c r="H115" s="451"/>
      <c r="I115" s="452"/>
      <c r="J115" s="453">
        <f>D115-E115-F115-G115</f>
        <v>0</v>
      </c>
      <c r="K115" s="517"/>
    </row>
    <row r="116" spans="1:11" ht="42" hidden="1" customHeight="1" x14ac:dyDescent="0.6">
      <c r="A116" s="479"/>
      <c r="B116" s="519"/>
      <c r="C116" s="898"/>
      <c r="D116" s="520"/>
      <c r="E116" s="391"/>
      <c r="F116" s="391"/>
      <c r="G116" s="450"/>
      <c r="H116" s="451"/>
      <c r="I116" s="452"/>
      <c r="J116" s="453"/>
      <c r="K116" s="517"/>
    </row>
    <row r="117" spans="1:11" ht="42" hidden="1" customHeight="1" x14ac:dyDescent="0.45">
      <c r="A117" s="487">
        <v>1.3</v>
      </c>
      <c r="B117" s="488" t="str">
        <f>+[8]ระบบการควบคุมฯ!B386</f>
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</c>
      <c r="C117" s="869" t="str">
        <f>+[8]ระบบการควบคุมฯ!C386</f>
        <v>20004 68 00079 00000</v>
      </c>
      <c r="D117" s="382">
        <f>+D118+D122</f>
        <v>0</v>
      </c>
      <c r="E117" s="382">
        <f t="shared" ref="E117:J117" si="31">+E118+E122</f>
        <v>0</v>
      </c>
      <c r="F117" s="382">
        <f t="shared" si="31"/>
        <v>0</v>
      </c>
      <c r="G117" s="382">
        <f t="shared" si="31"/>
        <v>0</v>
      </c>
      <c r="H117" s="382">
        <f t="shared" si="31"/>
        <v>0</v>
      </c>
      <c r="I117" s="382">
        <f t="shared" si="31"/>
        <v>0</v>
      </c>
      <c r="J117" s="382">
        <f t="shared" si="31"/>
        <v>0</v>
      </c>
      <c r="K117" s="521"/>
    </row>
    <row r="118" spans="1:11" ht="42" hidden="1" customHeight="1" x14ac:dyDescent="0.6">
      <c r="A118" s="826"/>
      <c r="B118" s="372" t="str">
        <f>+B36</f>
        <v>งบลงทุน ค่าครุภัณฑ์   6811310</v>
      </c>
      <c r="C118" s="874"/>
      <c r="D118" s="373">
        <f>+D119+D124</f>
        <v>0</v>
      </c>
      <c r="E118" s="373">
        <f t="shared" ref="E118:J118" si="32">+E119+E124</f>
        <v>0</v>
      </c>
      <c r="F118" s="373">
        <f t="shared" si="32"/>
        <v>0</v>
      </c>
      <c r="G118" s="373">
        <f t="shared" si="32"/>
        <v>0</v>
      </c>
      <c r="H118" s="373">
        <f t="shared" si="32"/>
        <v>0</v>
      </c>
      <c r="I118" s="373">
        <f t="shared" si="32"/>
        <v>0</v>
      </c>
      <c r="J118" s="373">
        <f t="shared" si="32"/>
        <v>0</v>
      </c>
      <c r="K118" s="424"/>
    </row>
    <row r="119" spans="1:11" ht="42" hidden="1" customHeight="1" x14ac:dyDescent="0.25">
      <c r="A119" s="522" t="s">
        <v>182</v>
      </c>
      <c r="B119" s="523" t="str">
        <f>+[8]ระบบการควบคุมฯ!B394</f>
        <v>เงินชดเชยค่างานก่อสร้างตามสัญญาแบบปรับราคาได้ (ค่า K)</v>
      </c>
      <c r="C119" s="892" t="str">
        <f>+[8]ระบบการควบคุมฯ!C394</f>
        <v>ศธ04002/ว4285 ลว.13 กย 67 โอนครั้งที่ 401</v>
      </c>
      <c r="D119" s="524">
        <f>+D120</f>
        <v>0</v>
      </c>
      <c r="E119" s="524">
        <f t="shared" ref="E119:J119" si="33">+E120</f>
        <v>0</v>
      </c>
      <c r="F119" s="524">
        <f t="shared" si="33"/>
        <v>0</v>
      </c>
      <c r="G119" s="524">
        <f t="shared" si="33"/>
        <v>0</v>
      </c>
      <c r="H119" s="524">
        <f t="shared" si="33"/>
        <v>0</v>
      </c>
      <c r="I119" s="524">
        <f t="shared" si="33"/>
        <v>0</v>
      </c>
      <c r="J119" s="524">
        <f t="shared" si="33"/>
        <v>0</v>
      </c>
      <c r="K119" s="495"/>
    </row>
    <row r="120" spans="1:11" ht="42" hidden="1" customHeight="1" x14ac:dyDescent="0.25">
      <c r="A120" s="496" t="str">
        <f>+[8]ระบบการควบคุมฯ!A395</f>
        <v>1)</v>
      </c>
      <c r="B120" s="525" t="str">
        <f>+[8]ระบบการควบคุมฯ!B395</f>
        <v>โรงเรียนธัญญสิทธิศิลป์</v>
      </c>
      <c r="C120" s="899" t="str">
        <f>+[8]ระบบการควบคุมฯ!C395</f>
        <v>20004 3100B600 321YYY</v>
      </c>
      <c r="D120" s="481">
        <f>+[8]ระบบการควบคุมฯ!D395</f>
        <v>0</v>
      </c>
      <c r="E120" s="481">
        <f>+[8]ระบบการควบคุมฯ!E395</f>
        <v>0</v>
      </c>
      <c r="F120" s="481">
        <f>+[8]ระบบการควบคุมฯ!F395</f>
        <v>0</v>
      </c>
      <c r="G120" s="481">
        <f>+[8]ระบบการควบคุมฯ!G395</f>
        <v>0</v>
      </c>
      <c r="H120" s="481">
        <f>+[8]ระบบการควบคุมฯ!H395</f>
        <v>0</v>
      </c>
      <c r="I120" s="481">
        <f>+[8]ระบบการควบคุมฯ!I395</f>
        <v>0</v>
      </c>
      <c r="J120" s="481">
        <f>+[8]ระบบการควบคุมฯ!J395</f>
        <v>0</v>
      </c>
      <c r="K120" s="498"/>
    </row>
    <row r="121" spans="1:11" ht="42" hidden="1" customHeight="1" x14ac:dyDescent="0.25">
      <c r="A121" s="496"/>
      <c r="B121" s="526" t="str">
        <f>+[8]ยุธศาสตร์เรียนดีปร3100116003211!E373</f>
        <v>ทำสัญญญา  9 มค 66 ครบ 25 มีค 66</v>
      </c>
      <c r="C121" s="899"/>
      <c r="D121" s="481"/>
      <c r="E121" s="481"/>
      <c r="F121" s="481"/>
      <c r="G121" s="481"/>
      <c r="H121" s="481"/>
      <c r="I121" s="481"/>
      <c r="J121" s="481"/>
      <c r="K121" s="499"/>
    </row>
    <row r="122" spans="1:11" ht="42" hidden="1" customHeight="1" x14ac:dyDescent="0.6">
      <c r="A122" s="942"/>
      <c r="B122" s="375" t="str">
        <f>+[8]ระบบการควบคุมฯ!B387</f>
        <v>งบลงทุน  ค่าครุภัณฑ์ 6711310</v>
      </c>
      <c r="C122" s="891">
        <f>+C118</f>
        <v>0</v>
      </c>
      <c r="D122" s="490">
        <f>+D124</f>
        <v>0</v>
      </c>
      <c r="E122" s="490">
        <f t="shared" ref="E122:J122" si="34">+E124</f>
        <v>0</v>
      </c>
      <c r="F122" s="490">
        <f t="shared" si="34"/>
        <v>0</v>
      </c>
      <c r="G122" s="490">
        <f t="shared" si="34"/>
        <v>0</v>
      </c>
      <c r="H122" s="490">
        <f t="shared" si="34"/>
        <v>0</v>
      </c>
      <c r="I122" s="490">
        <f t="shared" si="34"/>
        <v>0</v>
      </c>
      <c r="J122" s="490">
        <f t="shared" si="34"/>
        <v>0</v>
      </c>
      <c r="K122" s="491"/>
    </row>
    <row r="123" spans="1:11" ht="42" hidden="1" customHeight="1" x14ac:dyDescent="0.6">
      <c r="A123" s="527"/>
      <c r="B123" s="528" t="str">
        <f>+[8]ระบบการควบคุมฯ!B388</f>
        <v>ครุภัณฑ์การศึกษา 120611</v>
      </c>
      <c r="C123" s="900"/>
      <c r="D123" s="529">
        <f>+D124</f>
        <v>0</v>
      </c>
      <c r="E123" s="529">
        <f t="shared" ref="E123:J124" si="35">+E124</f>
        <v>0</v>
      </c>
      <c r="F123" s="529">
        <f t="shared" si="35"/>
        <v>0</v>
      </c>
      <c r="G123" s="529">
        <f t="shared" si="35"/>
        <v>0</v>
      </c>
      <c r="H123" s="529">
        <f t="shared" si="35"/>
        <v>0</v>
      </c>
      <c r="I123" s="529">
        <f t="shared" si="35"/>
        <v>0</v>
      </c>
      <c r="J123" s="529">
        <f t="shared" si="35"/>
        <v>0</v>
      </c>
      <c r="K123" s="530"/>
    </row>
    <row r="124" spans="1:11" ht="42" hidden="1" customHeight="1" x14ac:dyDescent="0.25">
      <c r="A124" s="522" t="s">
        <v>183</v>
      </c>
      <c r="B124" s="523" t="str">
        <f>+[8]ระบบการควบคุมฯ!B389</f>
        <v xml:space="preserve">โต๊ะเก้าอี้นักเรียนระดับประถมศึกษา ชุดละ 1,500 บาท </v>
      </c>
      <c r="C124" s="892" t="str">
        <f>+[8]ระบบการควบคุมฯ!C389</f>
        <v>ศธ04002/ว1802 ลว.8 พค 67 โอนครั้งที่ 7</v>
      </c>
      <c r="D124" s="524">
        <f>+D125</f>
        <v>0</v>
      </c>
      <c r="E124" s="524">
        <f t="shared" si="35"/>
        <v>0</v>
      </c>
      <c r="F124" s="524">
        <f t="shared" si="35"/>
        <v>0</v>
      </c>
      <c r="G124" s="524">
        <f t="shared" si="35"/>
        <v>0</v>
      </c>
      <c r="H124" s="524">
        <f t="shared" si="35"/>
        <v>0</v>
      </c>
      <c r="I124" s="524">
        <f t="shared" si="35"/>
        <v>0</v>
      </c>
      <c r="J124" s="524">
        <f t="shared" si="35"/>
        <v>0</v>
      </c>
      <c r="K124" s="495"/>
    </row>
    <row r="125" spans="1:11" ht="42" hidden="1" customHeight="1" x14ac:dyDescent="0.45">
      <c r="A125" s="496" t="str">
        <f>+[8]ระบบการควบคุมฯ!A414</f>
        <v>1)</v>
      </c>
      <c r="B125" s="531" t="str">
        <f>+[8]ระบบการควบคุมฯ!B390</f>
        <v xml:space="preserve">โรงเรียนชุมชนบึงบา </v>
      </c>
      <c r="C125" s="844" t="str">
        <f>+[8]ระบบการควบคุมฯ!C390</f>
        <v>200043100B6003113826</v>
      </c>
      <c r="D125" s="394"/>
      <c r="E125" s="445"/>
      <c r="F125" s="465"/>
      <c r="G125" s="435"/>
      <c r="H125" s="470"/>
      <c r="I125" s="464"/>
      <c r="J125" s="471">
        <f t="shared" ref="J125" si="36">D125-E125-F125-G125</f>
        <v>0</v>
      </c>
      <c r="K125" s="468"/>
    </row>
    <row r="126" spans="1:11" ht="21" hidden="1" customHeight="1" x14ac:dyDescent="0.6">
      <c r="A126" s="500"/>
      <c r="B126" s="531" t="str">
        <f>+[8]ระบบการควบคุมฯ!B391</f>
        <v>ผูกพันครบ 19 มิย 67</v>
      </c>
      <c r="C126" s="844">
        <f>+[8]ระบบการควบคุมฯ!C391</f>
        <v>4100392644</v>
      </c>
      <c r="D126" s="513"/>
      <c r="E126" s="515"/>
      <c r="F126" s="515"/>
      <c r="G126" s="516"/>
      <c r="H126" s="451"/>
      <c r="I126" s="452"/>
      <c r="J126" s="453"/>
      <c r="K126" s="532"/>
    </row>
    <row r="127" spans="1:11" ht="21" hidden="1" customHeight="1" x14ac:dyDescent="0.6">
      <c r="A127" s="826"/>
      <c r="B127" s="372" t="str">
        <f>+[8]ระบบการควบคุมฯ!B393</f>
        <v>งบลงทุน  ค่าที่ดินสิ่งก่อสร้าง 6711320</v>
      </c>
      <c r="C127" s="874"/>
      <c r="D127" s="373">
        <f>+D128</f>
        <v>0</v>
      </c>
      <c r="E127" s="373">
        <f t="shared" ref="E127:J127" si="37">+E128</f>
        <v>0</v>
      </c>
      <c r="F127" s="373">
        <f t="shared" si="37"/>
        <v>0</v>
      </c>
      <c r="G127" s="373">
        <f t="shared" si="37"/>
        <v>0</v>
      </c>
      <c r="H127" s="373">
        <f t="shared" si="37"/>
        <v>0</v>
      </c>
      <c r="I127" s="373">
        <f t="shared" si="37"/>
        <v>0</v>
      </c>
      <c r="J127" s="373">
        <f t="shared" si="37"/>
        <v>0</v>
      </c>
      <c r="K127" s="424"/>
    </row>
    <row r="128" spans="1:11" ht="21" hidden="1" customHeight="1" x14ac:dyDescent="0.25">
      <c r="A128" s="522" t="str">
        <f>+[8]ระบบการควบคุมฯ!A394</f>
        <v>5.3.2</v>
      </c>
      <c r="B128" s="523" t="str">
        <f>+[8]ระบบการควบคุมฯ!B394</f>
        <v>เงินชดเชยค่างานก่อสร้างตามสัญญาแบบปรับราคาได้ (ค่า K)</v>
      </c>
      <c r="C128" s="892" t="str">
        <f>+[8]ระบบการควบคุมฯ!C394</f>
        <v>ศธ04002/ว4285 ลว.13 กย 67 โอนครั้งที่ 401</v>
      </c>
      <c r="D128" s="524">
        <f>SUM(D129:D131)</f>
        <v>0</v>
      </c>
      <c r="E128" s="524">
        <f t="shared" ref="E128:J128" si="38">SUM(E129:E131)</f>
        <v>0</v>
      </c>
      <c r="F128" s="524">
        <f t="shared" si="38"/>
        <v>0</v>
      </c>
      <c r="G128" s="524">
        <f t="shared" si="38"/>
        <v>0</v>
      </c>
      <c r="H128" s="524">
        <f t="shared" si="38"/>
        <v>0</v>
      </c>
      <c r="I128" s="524">
        <f t="shared" si="38"/>
        <v>0</v>
      </c>
      <c r="J128" s="524">
        <f t="shared" si="38"/>
        <v>0</v>
      </c>
      <c r="K128" s="495"/>
    </row>
    <row r="129" spans="1:11" ht="21" hidden="1" customHeight="1" x14ac:dyDescent="0.6">
      <c r="A129" s="533" t="str">
        <f>+[8]ระบบการควบคุมฯ!A395</f>
        <v>1)</v>
      </c>
      <c r="B129" s="525" t="str">
        <f>+[8]ระบบการควบคุมฯ!B395</f>
        <v>โรงเรียนธัญญสิทธิศิลป์</v>
      </c>
      <c r="C129" s="899" t="str">
        <f>+[8]ระบบการควบคุมฯ!C395</f>
        <v>20004 3100B600 321YYY</v>
      </c>
      <c r="D129" s="394"/>
      <c r="E129" s="445"/>
      <c r="F129" s="465"/>
      <c r="G129" s="435"/>
      <c r="H129" s="470"/>
      <c r="I129" s="464"/>
      <c r="J129" s="471">
        <f t="shared" ref="J129:J131" si="39">D129-E129-F129-G129</f>
        <v>0</v>
      </c>
      <c r="K129" s="534"/>
    </row>
    <row r="130" spans="1:11" ht="21" hidden="1" customHeight="1" x14ac:dyDescent="0.6">
      <c r="A130" s="533" t="str">
        <f>+[8]ระบบการควบคุมฯ!A396</f>
        <v>2)</v>
      </c>
      <c r="B130" s="525" t="str">
        <f>+[8]ระบบการควบคุมฯ!B396</f>
        <v>โรงเรียนชุมชนเลิศพินิจพิทยาคม</v>
      </c>
      <c r="C130" s="899" t="str">
        <f>+[8]ระบบการควบคุมฯ!C396</f>
        <v>20004 3100B600 321YYY</v>
      </c>
      <c r="D130" s="394"/>
      <c r="E130" s="445"/>
      <c r="F130" s="465"/>
      <c r="G130" s="435"/>
      <c r="H130" s="451"/>
      <c r="I130" s="452"/>
      <c r="J130" s="471">
        <f t="shared" si="39"/>
        <v>0</v>
      </c>
      <c r="K130" s="535"/>
    </row>
    <row r="131" spans="1:11" ht="21" hidden="1" customHeight="1" x14ac:dyDescent="0.6">
      <c r="A131" s="533" t="str">
        <f>+[8]ระบบการควบคุมฯ!A397</f>
        <v>3)</v>
      </c>
      <c r="B131" s="525" t="str">
        <f>+[8]ระบบการควบคุมฯ!B397</f>
        <v>โรงเรียนชุมชนประชานิกรณ์อำนวยเวทย์</v>
      </c>
      <c r="C131" s="899" t="str">
        <f>+[8]ระบบการควบคุมฯ!C397</f>
        <v>20004 3100B600 321YYY</v>
      </c>
      <c r="D131" s="394"/>
      <c r="E131" s="445"/>
      <c r="F131" s="465"/>
      <c r="G131" s="435"/>
      <c r="H131" s="451"/>
      <c r="I131" s="452"/>
      <c r="J131" s="471">
        <f t="shared" si="39"/>
        <v>0</v>
      </c>
      <c r="K131" s="536"/>
    </row>
    <row r="132" spans="1:11" ht="21" hidden="1" customHeight="1" x14ac:dyDescent="0.6">
      <c r="A132" s="500"/>
      <c r="B132" s="510"/>
      <c r="C132" s="895"/>
      <c r="D132" s="513"/>
      <c r="E132" s="515"/>
      <c r="F132" s="515"/>
      <c r="G132" s="516"/>
      <c r="H132" s="451"/>
      <c r="I132" s="452"/>
      <c r="J132" s="453">
        <f>D132-E132-F132-G132</f>
        <v>0</v>
      </c>
      <c r="K132" s="517"/>
    </row>
    <row r="133" spans="1:11" ht="21" hidden="1" customHeight="1" x14ac:dyDescent="0.6">
      <c r="A133" s="537" t="str">
        <f>+[8]ระบบการควบคุมฯ!A566</f>
        <v>ง</v>
      </c>
      <c r="B133" s="538" t="str">
        <f>+[8]ระบบการควบคุมฯ!B566</f>
        <v>แผนงานพื้นฐานด้านการพัฒนาและเสริมสร้างศักยภาพทรัพยากรมนุษย์</v>
      </c>
      <c r="C133" s="901"/>
      <c r="D133" s="21">
        <f>+D134+D150</f>
        <v>20299300</v>
      </c>
      <c r="E133" s="21">
        <f t="shared" ref="E133:J133" si="40">+E134+E150</f>
        <v>1852812.69</v>
      </c>
      <c r="F133" s="21">
        <f t="shared" si="40"/>
        <v>0</v>
      </c>
      <c r="G133" s="21">
        <f t="shared" si="40"/>
        <v>18446367.310000002</v>
      </c>
      <c r="H133" s="21" t="e">
        <f t="shared" ca="1" si="40"/>
        <v>#REF!</v>
      </c>
      <c r="I133" s="21">
        <f t="shared" ca="1" si="40"/>
        <v>205400</v>
      </c>
      <c r="J133" s="21">
        <f t="shared" si="40"/>
        <v>120</v>
      </c>
      <c r="K133" s="539">
        <f t="shared" ref="E133:K136" si="41">+K134</f>
        <v>0</v>
      </c>
    </row>
    <row r="134" spans="1:11" ht="21" hidden="1" customHeight="1" x14ac:dyDescent="0.25">
      <c r="A134" s="540">
        <f>+[8]ระบบการควบคุมฯ!A569</f>
        <v>1</v>
      </c>
      <c r="B134" s="541" t="str">
        <f>+[8]ระบบการควบคุมฯ!B569</f>
        <v xml:space="preserve">ผลผลิตผู้จบการศึกษาก่อนประถมศึกษา </v>
      </c>
      <c r="C134" s="902" t="str">
        <f>+[8]ระบบการควบคุมฯ!C569</f>
        <v>20004 3720 1000 2000000</v>
      </c>
      <c r="D134" s="27">
        <f>+D135</f>
        <v>0</v>
      </c>
      <c r="E134" s="27">
        <f t="shared" si="41"/>
        <v>0</v>
      </c>
      <c r="F134" s="27">
        <f t="shared" si="41"/>
        <v>0</v>
      </c>
      <c r="G134" s="27">
        <f t="shared" si="41"/>
        <v>0</v>
      </c>
      <c r="H134" s="27">
        <f t="shared" si="41"/>
        <v>0</v>
      </c>
      <c r="I134" s="27">
        <f t="shared" si="41"/>
        <v>0</v>
      </c>
      <c r="J134" s="27">
        <f t="shared" si="41"/>
        <v>0</v>
      </c>
      <c r="K134" s="542">
        <f t="shared" si="41"/>
        <v>0</v>
      </c>
    </row>
    <row r="135" spans="1:11" ht="21" hidden="1" customHeight="1" x14ac:dyDescent="0.25">
      <c r="A135" s="543">
        <v>1.1000000000000001</v>
      </c>
      <c r="B135" s="544" t="str">
        <f>+[8]ระบบการควบคุมฯ!B574</f>
        <v xml:space="preserve">กิจกรรมการจัดการศึกษาก่อนประถมศึกษา  </v>
      </c>
      <c r="C135" s="903" t="str">
        <f>+[8]ระบบการควบคุมฯ!C574</f>
        <v>20004 68 05162 00000</v>
      </c>
      <c r="D135" s="26">
        <f>+D136</f>
        <v>0</v>
      </c>
      <c r="E135" s="26">
        <f t="shared" si="41"/>
        <v>0</v>
      </c>
      <c r="F135" s="26">
        <f t="shared" si="41"/>
        <v>0</v>
      </c>
      <c r="G135" s="26">
        <f t="shared" si="41"/>
        <v>0</v>
      </c>
      <c r="H135" s="26">
        <f t="shared" si="41"/>
        <v>0</v>
      </c>
      <c r="I135" s="26">
        <f t="shared" si="41"/>
        <v>0</v>
      </c>
      <c r="J135" s="26">
        <f t="shared" si="41"/>
        <v>0</v>
      </c>
      <c r="K135" s="545">
        <f t="shared" si="41"/>
        <v>0</v>
      </c>
    </row>
    <row r="136" spans="1:11" ht="21" hidden="1" customHeight="1" x14ac:dyDescent="0.6">
      <c r="A136" s="546"/>
      <c r="B136" s="547" t="str">
        <f>+[8]ระบบการควบคุมฯ!B572</f>
        <v>ค่าครุภัณฑ์ 6811310</v>
      </c>
      <c r="C136" s="874"/>
      <c r="D136" s="373">
        <f>+D137</f>
        <v>0</v>
      </c>
      <c r="E136" s="373">
        <f t="shared" si="41"/>
        <v>0</v>
      </c>
      <c r="F136" s="373">
        <f t="shared" si="41"/>
        <v>0</v>
      </c>
      <c r="G136" s="373">
        <f t="shared" si="41"/>
        <v>0</v>
      </c>
      <c r="H136" s="373">
        <f t="shared" si="41"/>
        <v>0</v>
      </c>
      <c r="I136" s="373">
        <f t="shared" si="41"/>
        <v>0</v>
      </c>
      <c r="J136" s="373">
        <f t="shared" si="41"/>
        <v>0</v>
      </c>
      <c r="K136" s="548"/>
    </row>
    <row r="137" spans="1:11" ht="21" hidden="1" customHeight="1" x14ac:dyDescent="0.6">
      <c r="A137" s="546"/>
      <c r="B137" s="547" t="str">
        <f>+[8]ระบบการควบคุมฯ!B631</f>
        <v>ครุภัณฑ์การศึกษา 120611</v>
      </c>
      <c r="C137" s="874"/>
      <c r="D137" s="373">
        <f>+D138+D145</f>
        <v>0</v>
      </c>
      <c r="E137" s="373">
        <f t="shared" ref="E137:J137" si="42">+E138+E145</f>
        <v>0</v>
      </c>
      <c r="F137" s="373">
        <f t="shared" si="42"/>
        <v>0</v>
      </c>
      <c r="G137" s="373">
        <f t="shared" si="42"/>
        <v>0</v>
      </c>
      <c r="H137" s="373">
        <f t="shared" si="42"/>
        <v>0</v>
      </c>
      <c r="I137" s="373">
        <f t="shared" si="42"/>
        <v>0</v>
      </c>
      <c r="J137" s="373">
        <f t="shared" si="42"/>
        <v>0</v>
      </c>
      <c r="K137" s="548"/>
    </row>
    <row r="138" spans="1:11" ht="21" hidden="1" customHeight="1" x14ac:dyDescent="0.25">
      <c r="A138" s="549" t="s">
        <v>38</v>
      </c>
      <c r="B138" s="550" t="str">
        <f>+[8]ระบบการควบคุมฯ!B632</f>
        <v>เครื่องเล่นสนามระดับก่อนประถมศึกษาแบบ 2</v>
      </c>
      <c r="C138" s="904" t="str">
        <f>+[8]ระบบการควบคุมฯ!C632</f>
        <v>ศธ04002/ว1802 ลว.8 พค 67 โอนครั้งที่ 7</v>
      </c>
      <c r="D138" s="551">
        <f>SUM(D139:D144)</f>
        <v>0</v>
      </c>
      <c r="E138" s="551">
        <f t="shared" ref="E138:J138" si="43">SUM(E139:E144)</f>
        <v>0</v>
      </c>
      <c r="F138" s="551">
        <f t="shared" si="43"/>
        <v>0</v>
      </c>
      <c r="G138" s="551">
        <f t="shared" si="43"/>
        <v>0</v>
      </c>
      <c r="H138" s="551">
        <f t="shared" si="43"/>
        <v>0</v>
      </c>
      <c r="I138" s="551">
        <f t="shared" si="43"/>
        <v>0</v>
      </c>
      <c r="J138" s="551">
        <f t="shared" si="43"/>
        <v>0</v>
      </c>
      <c r="K138" s="552"/>
    </row>
    <row r="139" spans="1:11" ht="21" hidden="1" customHeight="1" x14ac:dyDescent="0.6">
      <c r="A139" s="553" t="str">
        <f>+[8]ระบบการควบคุมฯ!A633</f>
        <v>1)</v>
      </c>
      <c r="B139" s="554" t="str">
        <f>+[8]ระบบการควบคุมฯ!B633</f>
        <v>โรงเรียนทองพูลอุทิศ</v>
      </c>
      <c r="C139" s="905" t="str">
        <f>+[8]ระบบการควบคุมฯ!C633</f>
        <v>20004350001003110490</v>
      </c>
      <c r="D139" s="394"/>
      <c r="E139" s="445"/>
      <c r="F139" s="465"/>
      <c r="G139" s="435"/>
      <c r="H139" s="470"/>
      <c r="I139" s="464"/>
      <c r="J139" s="471">
        <f t="shared" ref="J139:J149" si="44">D139-E139-F139-G139</f>
        <v>0</v>
      </c>
      <c r="K139" s="468"/>
    </row>
    <row r="140" spans="1:11" ht="21" hidden="1" customHeight="1" x14ac:dyDescent="0.6">
      <c r="A140" s="553"/>
      <c r="B140" s="554" t="str">
        <f>+[8]ระบบการควบคุมฯ!B634</f>
        <v>ผูกพัน ครบ 16 กค 67</v>
      </c>
      <c r="C140" s="905">
        <f>+[8]ระบบการควบคุมฯ!C634</f>
        <v>4100385427</v>
      </c>
      <c r="D140" s="394"/>
      <c r="E140" s="445"/>
      <c r="F140" s="465"/>
      <c r="G140" s="435"/>
      <c r="H140" s="470"/>
      <c r="I140" s="464"/>
      <c r="J140" s="471">
        <f t="shared" si="44"/>
        <v>0</v>
      </c>
      <c r="K140" s="468"/>
    </row>
    <row r="141" spans="1:11" ht="21" hidden="1" customHeight="1" x14ac:dyDescent="0.6">
      <c r="A141" s="553" t="str">
        <f>+[8]ระบบการควบคุมฯ!A635</f>
        <v>2)</v>
      </c>
      <c r="B141" s="554" t="str">
        <f>+[8]ระบบการควบคุมฯ!B635</f>
        <v>โรงเรียนวัดชัยมังคลาราม</v>
      </c>
      <c r="C141" s="905" t="str">
        <f>+[8]ระบบการควบคุมฯ!C635</f>
        <v>20004350001003110491</v>
      </c>
      <c r="D141" s="394"/>
      <c r="E141" s="445"/>
      <c r="F141" s="465"/>
      <c r="G141" s="435"/>
      <c r="H141" s="470"/>
      <c r="I141" s="464"/>
      <c r="J141" s="471">
        <f t="shared" si="44"/>
        <v>0</v>
      </c>
      <c r="K141" s="532"/>
    </row>
    <row r="142" spans="1:11" ht="21" hidden="1" customHeight="1" x14ac:dyDescent="0.6">
      <c r="A142" s="553"/>
      <c r="B142" s="554" t="str">
        <f>+[8]ระบบการควบคุมฯ!B636</f>
        <v>ผูกพัน ครบ 16 กค 67</v>
      </c>
      <c r="C142" s="905">
        <f>+[8]ระบบการควบคุมฯ!C636</f>
        <v>4100398102</v>
      </c>
      <c r="D142" s="394"/>
      <c r="E142" s="445"/>
      <c r="F142" s="465"/>
      <c r="G142" s="435"/>
      <c r="H142" s="470"/>
      <c r="I142" s="464"/>
      <c r="J142" s="471">
        <f t="shared" si="44"/>
        <v>0</v>
      </c>
      <c r="K142" s="532"/>
    </row>
    <row r="143" spans="1:11" ht="21" hidden="1" customHeight="1" x14ac:dyDescent="0.6">
      <c r="A143" s="553" t="str">
        <f>+[8]ระบบการควบคุมฯ!A637</f>
        <v>3)</v>
      </c>
      <c r="B143" s="554" t="str">
        <f>+[8]ระบบการควบคุมฯ!B637</f>
        <v>โรงเรียนวัดดอนใหญ่</v>
      </c>
      <c r="C143" s="905" t="str">
        <f>+[8]ระบบการควบคุมฯ!C637</f>
        <v>20004350001003110492</v>
      </c>
      <c r="D143" s="394"/>
      <c r="E143" s="445"/>
      <c r="F143" s="465"/>
      <c r="G143" s="435"/>
      <c r="H143" s="470"/>
      <c r="I143" s="464"/>
      <c r="J143" s="471">
        <f t="shared" si="44"/>
        <v>0</v>
      </c>
      <c r="K143" s="532"/>
    </row>
    <row r="144" spans="1:11" ht="21" hidden="1" customHeight="1" x14ac:dyDescent="0.6">
      <c r="A144" s="553"/>
      <c r="B144" s="554" t="str">
        <f>+[8]ระบบการควบคุมฯ!B638</f>
        <v>ผูกพัน ครบ 19 กค 67</v>
      </c>
      <c r="C144" s="905">
        <f>+[8]ระบบการควบคุมฯ!C638</f>
        <v>410034351</v>
      </c>
      <c r="D144" s="394"/>
      <c r="E144" s="445"/>
      <c r="F144" s="465"/>
      <c r="G144" s="435"/>
      <c r="H144" s="470"/>
      <c r="I144" s="464"/>
      <c r="J144" s="471">
        <f t="shared" si="44"/>
        <v>0</v>
      </c>
      <c r="K144" s="532"/>
    </row>
    <row r="145" spans="1:11" ht="21" hidden="1" customHeight="1" x14ac:dyDescent="0.25">
      <c r="A145" s="549" t="str">
        <f>+[8]ระบบการควบคุมฯ!A645</f>
        <v>1.1.2</v>
      </c>
      <c r="B145" s="550" t="str">
        <f>+[8]ระบบการควบคุมฯ!B645</f>
        <v xml:space="preserve">เครื่องเล่นสนามระดับก่อนประถมศึกษา แบบ 1 </v>
      </c>
      <c r="C145" s="904" t="str">
        <f>+[8]ระบบการควบคุมฯ!C645</f>
        <v>ศธ04002/ว1802 ลว.8 พค 67 โอนครั้งที่ 7</v>
      </c>
      <c r="D145" s="551">
        <f>SUM(D146:D147)</f>
        <v>0</v>
      </c>
      <c r="E145" s="551">
        <f t="shared" ref="E145:J145" si="45">SUM(E146:E147)</f>
        <v>0</v>
      </c>
      <c r="F145" s="551">
        <f t="shared" si="45"/>
        <v>0</v>
      </c>
      <c r="G145" s="551">
        <f t="shared" si="45"/>
        <v>0</v>
      </c>
      <c r="H145" s="551">
        <f t="shared" si="45"/>
        <v>0</v>
      </c>
      <c r="I145" s="551">
        <f t="shared" si="45"/>
        <v>0</v>
      </c>
      <c r="J145" s="551">
        <f t="shared" si="45"/>
        <v>0</v>
      </c>
      <c r="K145" s="552"/>
    </row>
    <row r="146" spans="1:11" ht="21" hidden="1" customHeight="1" x14ac:dyDescent="0.6">
      <c r="A146" s="553" t="str">
        <f>+[8]ระบบการควบคุมฯ!A646</f>
        <v>1)</v>
      </c>
      <c r="B146" s="555" t="str">
        <f>+[8]ระบบการควบคุมฯ!B646</f>
        <v>โรงเรียนวัดแสงมณี</v>
      </c>
      <c r="C146" s="905" t="str">
        <f>+[8]ระบบการควบคุมฯ!C646</f>
        <v>20004350001003110493</v>
      </c>
      <c r="D146" s="394"/>
      <c r="E146" s="445"/>
      <c r="F146" s="465"/>
      <c r="G146" s="435"/>
      <c r="H146" s="470"/>
      <c r="I146" s="464"/>
      <c r="J146" s="471">
        <f t="shared" ref="J146:J147" si="46">D146-E146-F146-G146</f>
        <v>0</v>
      </c>
      <c r="K146" s="468"/>
    </row>
    <row r="147" spans="1:11" ht="21" hidden="1" customHeight="1" x14ac:dyDescent="0.6">
      <c r="A147" s="553"/>
      <c r="B147" s="555" t="str">
        <f>+[8]ระบบการควบคุมฯ!B647</f>
        <v>ผูกพัน ครบ 9 กค 67</v>
      </c>
      <c r="C147" s="905">
        <f>+[8]ระบบการควบคุมฯ!C647</f>
        <v>4100394811</v>
      </c>
      <c r="D147" s="394"/>
      <c r="E147" s="445"/>
      <c r="F147" s="465"/>
      <c r="G147" s="435"/>
      <c r="H147" s="470"/>
      <c r="I147" s="464"/>
      <c r="J147" s="471">
        <f t="shared" si="46"/>
        <v>0</v>
      </c>
      <c r="K147" s="468"/>
    </row>
    <row r="148" spans="1:11" ht="21" hidden="1" customHeight="1" x14ac:dyDescent="0.6">
      <c r="A148" s="553">
        <f>+[8]ระบบการควบคุมฯ!A639</f>
        <v>0</v>
      </c>
      <c r="B148" s="554">
        <f>+[8]ระบบการควบคุมฯ!B639</f>
        <v>0</v>
      </c>
      <c r="C148" s="905">
        <f>+[8]ระบบการควบคุมฯ!C639</f>
        <v>0</v>
      </c>
      <c r="D148" s="394" t="e">
        <f>+[8]ระบบการควบคุมฯ!#REF!</f>
        <v>#REF!</v>
      </c>
      <c r="E148" s="445" t="e">
        <f>+[8]ระบบการควบคุมฯ!#REF!+[8]ระบบการควบคุมฯ!#REF!</f>
        <v>#REF!</v>
      </c>
      <c r="F148" s="465">
        <f>+[8]ระบบการควบคุมฯ!J424</f>
        <v>0</v>
      </c>
      <c r="G148" s="435" t="e">
        <f>+[8]ระบบการควบคุมฯ!#REF!+[8]ระบบการควบคุมฯ!#REF!</f>
        <v>#REF!</v>
      </c>
      <c r="H148" s="470"/>
      <c r="I148" s="464"/>
      <c r="J148" s="471" t="e">
        <f t="shared" si="44"/>
        <v>#REF!</v>
      </c>
      <c r="K148" s="532"/>
    </row>
    <row r="149" spans="1:11" x14ac:dyDescent="0.6">
      <c r="A149" s="553"/>
      <c r="B149" s="554">
        <f>+[8]ระบบการควบคุมฯ!B640</f>
        <v>0</v>
      </c>
      <c r="C149" s="905">
        <f>+[8]ระบบการควบคุมฯ!C640</f>
        <v>0</v>
      </c>
      <c r="D149" s="394" t="e">
        <f>+[8]ระบบการควบคุมฯ!#REF!</f>
        <v>#REF!</v>
      </c>
      <c r="E149" s="445" t="e">
        <f>+[8]ระบบการควบคุมฯ!#REF!+[8]ระบบการควบคุมฯ!#REF!</f>
        <v>#REF!</v>
      </c>
      <c r="F149" s="465">
        <f>+[8]ระบบการควบคุมฯ!J425</f>
        <v>0</v>
      </c>
      <c r="G149" s="435" t="e">
        <f>+[8]ระบบการควบคุมฯ!#REF!+[8]ระบบการควบคุมฯ!#REF!</f>
        <v>#REF!</v>
      </c>
      <c r="H149" s="470"/>
      <c r="I149" s="464"/>
      <c r="J149" s="471" t="e">
        <f t="shared" si="44"/>
        <v>#REF!</v>
      </c>
      <c r="K149" s="532"/>
    </row>
    <row r="150" spans="1:11" x14ac:dyDescent="0.25">
      <c r="A150" s="857">
        <f>+[8]ระบบการควบคุมฯ!A660</f>
        <v>0</v>
      </c>
      <c r="B150" s="556" t="str">
        <f>+[8]ระบบการควบคุมฯ!B660</f>
        <v>ผลผลิตผู้จบการศึกษาขั้นพื้นฐาน</v>
      </c>
      <c r="C150" s="892" t="str">
        <f>+[8]ระบบการควบคุมฯ!C660</f>
        <v>20004 3720 1000 2000000</v>
      </c>
      <c r="D150" s="27">
        <f>SUM(D151:D152)</f>
        <v>20299300</v>
      </c>
      <c r="E150" s="27">
        <f t="shared" ref="E150:J150" si="47">SUM(E151:E152)</f>
        <v>1852812.69</v>
      </c>
      <c r="F150" s="27">
        <f t="shared" si="47"/>
        <v>0</v>
      </c>
      <c r="G150" s="27">
        <f t="shared" si="47"/>
        <v>18446367.310000002</v>
      </c>
      <c r="H150" s="27" t="e">
        <f t="shared" ca="1" si="47"/>
        <v>#REF!</v>
      </c>
      <c r="I150" s="27">
        <f t="shared" ca="1" si="47"/>
        <v>0</v>
      </c>
      <c r="J150" s="27">
        <f t="shared" si="47"/>
        <v>120</v>
      </c>
      <c r="K150" s="557"/>
    </row>
    <row r="151" spans="1:11" ht="42" customHeight="1" x14ac:dyDescent="0.6">
      <c r="A151" s="558"/>
      <c r="B151" s="559" t="str">
        <f>+[8]ระบบการควบคุมฯ!B664</f>
        <v>งบลงทุน ครุภัณฑ์ 6811310</v>
      </c>
      <c r="C151" s="906"/>
      <c r="D151" s="23">
        <f>+D154+D185+D196+D316+D350</f>
        <v>441500</v>
      </c>
      <c r="E151" s="23">
        <f t="shared" ref="E151:J151" si="48">+E154+E185+E196+E316+E350</f>
        <v>0</v>
      </c>
      <c r="F151" s="23">
        <f t="shared" si="48"/>
        <v>0</v>
      </c>
      <c r="G151" s="23">
        <f t="shared" si="48"/>
        <v>441500</v>
      </c>
      <c r="H151" s="23" t="e">
        <f t="shared" ca="1" si="48"/>
        <v>#REF!</v>
      </c>
      <c r="I151" s="23" t="e">
        <f t="shared" ca="1" si="48"/>
        <v>#REF!</v>
      </c>
      <c r="J151" s="23">
        <f t="shared" si="48"/>
        <v>0</v>
      </c>
      <c r="K151" s="560"/>
    </row>
    <row r="152" spans="1:11" x14ac:dyDescent="0.25">
      <c r="A152" s="561"/>
      <c r="B152" s="562" t="str">
        <f>+[8]ระบบการควบคุมฯ!B665</f>
        <v>งบลงทุน สิ่งก่อสร้าง 6811320</v>
      </c>
      <c r="C152" s="877"/>
      <c r="D152" s="24">
        <f>+D217+D317+D351</f>
        <v>19857800</v>
      </c>
      <c r="E152" s="24">
        <f t="shared" ref="E152:J152" si="49">+E217+E317+E351</f>
        <v>1852812.69</v>
      </c>
      <c r="F152" s="24">
        <f t="shared" si="49"/>
        <v>0</v>
      </c>
      <c r="G152" s="24">
        <f t="shared" si="49"/>
        <v>18004867.310000002</v>
      </c>
      <c r="H152" s="24">
        <f t="shared" si="49"/>
        <v>0</v>
      </c>
      <c r="I152" s="24">
        <f t="shared" si="49"/>
        <v>0</v>
      </c>
      <c r="J152" s="24">
        <f t="shared" si="49"/>
        <v>120</v>
      </c>
      <c r="K152" s="563"/>
    </row>
    <row r="153" spans="1:11" x14ac:dyDescent="0.25">
      <c r="A153" s="999">
        <f>+[8]ระบบการควบคุมฯ!A796</f>
        <v>1.5</v>
      </c>
      <c r="B153" s="488" t="str">
        <f>+[8]ระบบการควบคุมฯ!B796</f>
        <v>กิจกรรมการจัดการศึกษาประถมศึกษาสำหรับโรงเรียนปกติ</v>
      </c>
      <c r="C153" s="909" t="s">
        <v>184</v>
      </c>
      <c r="D153" s="26">
        <f>+D154</f>
        <v>28000</v>
      </c>
      <c r="E153" s="26">
        <f t="shared" ref="E153:J153" si="50">+E154</f>
        <v>0</v>
      </c>
      <c r="F153" s="26">
        <f t="shared" si="50"/>
        <v>0</v>
      </c>
      <c r="G153" s="26">
        <f t="shared" si="50"/>
        <v>28000</v>
      </c>
      <c r="H153" s="26">
        <f t="shared" si="50"/>
        <v>0</v>
      </c>
      <c r="I153" s="26">
        <f t="shared" si="50"/>
        <v>0</v>
      </c>
      <c r="J153" s="26">
        <f t="shared" si="50"/>
        <v>0</v>
      </c>
      <c r="K153" s="545"/>
    </row>
    <row r="154" spans="1:11" ht="21" hidden="1" customHeight="1" x14ac:dyDescent="0.6">
      <c r="A154" s="558"/>
      <c r="B154" s="566" t="str">
        <f>+[8]ระบบการควบคุมฯ!B860</f>
        <v>งบลงทุน  ค่าครุภัณฑ์  6811310</v>
      </c>
      <c r="C154" s="906"/>
      <c r="D154" s="23">
        <f>+D155+D164+D173</f>
        <v>28000</v>
      </c>
      <c r="E154" s="23">
        <f t="shared" ref="E154:J154" si="51">+E155+E164+E173</f>
        <v>0</v>
      </c>
      <c r="F154" s="23">
        <f t="shared" si="51"/>
        <v>0</v>
      </c>
      <c r="G154" s="23">
        <f t="shared" si="51"/>
        <v>28000</v>
      </c>
      <c r="H154" s="23">
        <f t="shared" si="51"/>
        <v>0</v>
      </c>
      <c r="I154" s="23">
        <f t="shared" si="51"/>
        <v>0</v>
      </c>
      <c r="J154" s="23">
        <f t="shared" si="51"/>
        <v>0</v>
      </c>
      <c r="K154" s="567"/>
    </row>
    <row r="155" spans="1:11" ht="63" hidden="1" customHeight="1" x14ac:dyDescent="0.6">
      <c r="A155" s="568" t="str">
        <f>+[8]ระบบการควบคุมฯ!A884</f>
        <v>2.1.5.2</v>
      </c>
      <c r="B155" s="569" t="str">
        <f>+[8]ระบบการควบคุมฯ!B952</f>
        <v>ครุภัณฑ์โฆษณาและเผยแพร่ 120604</v>
      </c>
      <c r="C155" s="908"/>
      <c r="D155" s="570">
        <f>+D156</f>
        <v>0</v>
      </c>
      <c r="E155" s="570">
        <f t="shared" ref="E155:K155" si="52">+E156</f>
        <v>0</v>
      </c>
      <c r="F155" s="570">
        <f t="shared" si="52"/>
        <v>0</v>
      </c>
      <c r="G155" s="570">
        <f t="shared" si="52"/>
        <v>0</v>
      </c>
      <c r="H155" s="570">
        <f t="shared" si="52"/>
        <v>0</v>
      </c>
      <c r="I155" s="570">
        <f t="shared" si="52"/>
        <v>0</v>
      </c>
      <c r="J155" s="570">
        <f t="shared" si="52"/>
        <v>0</v>
      </c>
      <c r="K155" s="571">
        <f t="shared" si="52"/>
        <v>0</v>
      </c>
    </row>
    <row r="156" spans="1:11" ht="21" hidden="1" customHeight="1" x14ac:dyDescent="0.25">
      <c r="A156" s="572" t="str">
        <f>+[8]ระบบการควบคุมฯ!A885</f>
        <v>2.1.5.2.1</v>
      </c>
      <c r="B156" s="573" t="str">
        <f>+[8]ระบบการควบคุมฯ!B885</f>
        <v>โทรทัศน์แอลอีดี(LEDTV)แบบSmartTVระดับความละเอียดจอภาพ3840x2160พิกเซล ขนาด 55 นิ้ว เครื่องละ 23,3000 บาท</v>
      </c>
      <c r="C156" s="875" t="str">
        <f>+[8]ระบบการควบคุมฯ!C885</f>
        <v>ศธ04002/ว1802 ลว.8 พค 67 โอนครั้งที่ 7</v>
      </c>
      <c r="D156" s="397">
        <f>SUM(D157:D162)</f>
        <v>0</v>
      </c>
      <c r="E156" s="397">
        <f t="shared" ref="E156:G156" si="53">SUM(E157:E162)</f>
        <v>0</v>
      </c>
      <c r="F156" s="397">
        <f t="shared" si="53"/>
        <v>0</v>
      </c>
      <c r="G156" s="397">
        <f t="shared" si="53"/>
        <v>0</v>
      </c>
      <c r="H156" s="574"/>
      <c r="I156" s="575"/>
      <c r="J156" s="576">
        <f t="shared" ref="J156:J157" si="54">D156-E156-F156-G156</f>
        <v>0</v>
      </c>
      <c r="K156" s="577"/>
    </row>
    <row r="157" spans="1:11" ht="21" hidden="1" customHeight="1" x14ac:dyDescent="0.25">
      <c r="A157" s="578" t="str">
        <f>+[8]ระบบการควบคุมฯ!A886</f>
        <v>1)</v>
      </c>
      <c r="B157" s="579" t="str">
        <f>+[8]ระบบการควบคุมฯ!B886</f>
        <v>โรงเรียนวัดทศทิศ</v>
      </c>
      <c r="C157" s="844" t="str">
        <f>+[8]ระบบการควบคุมฯ!C886</f>
        <v>20004350002003112042</v>
      </c>
      <c r="D157" s="394"/>
      <c r="E157" s="445"/>
      <c r="F157" s="465"/>
      <c r="G157" s="435"/>
      <c r="H157" s="470"/>
      <c r="I157" s="464"/>
      <c r="J157" s="471">
        <f t="shared" si="54"/>
        <v>0</v>
      </c>
      <c r="K157" s="580"/>
    </row>
    <row r="158" spans="1:11" ht="21" hidden="1" customHeight="1" x14ac:dyDescent="0.25">
      <c r="A158" s="578">
        <f>+[8]ระบบการควบคุมฯ!A887</f>
        <v>0</v>
      </c>
      <c r="B158" s="579" t="str">
        <f>+[8]ระบบการควบคุมฯ!B887</f>
        <v>ผูกพัน ครบ 26 มิย 67</v>
      </c>
      <c r="C158" s="844">
        <f>+[8]ระบบการควบคุมฯ!C887</f>
        <v>4100395240</v>
      </c>
      <c r="D158" s="465"/>
      <c r="E158" s="465"/>
      <c r="F158" s="465"/>
      <c r="G158" s="473"/>
      <c r="H158" s="470"/>
      <c r="I158" s="464"/>
      <c r="J158" s="465"/>
      <c r="K158" s="580"/>
    </row>
    <row r="159" spans="1:11" ht="21" hidden="1" customHeight="1" x14ac:dyDescent="0.25">
      <c r="A159" s="578" t="str">
        <f>+[8]ระบบการควบคุมฯ!A889</f>
        <v>2)</v>
      </c>
      <c r="B159" s="579" t="str">
        <f>+[8]ระบบการควบคุมฯ!B889</f>
        <v>โรงเรียนวัดนิเทศน์</v>
      </c>
      <c r="C159" s="844" t="str">
        <f>+[8]ระบบการควบคุมฯ!C889</f>
        <v>20004350002003112043</v>
      </c>
      <c r="D159" s="394"/>
      <c r="E159" s="445"/>
      <c r="F159" s="465"/>
      <c r="G159" s="435"/>
      <c r="H159" s="470"/>
      <c r="I159" s="464"/>
      <c r="J159" s="471">
        <f t="shared" ref="J159" si="55">D159-E159-F159-G159</f>
        <v>0</v>
      </c>
      <c r="K159" s="580"/>
    </row>
    <row r="160" spans="1:11" ht="21" hidden="1" customHeight="1" x14ac:dyDescent="0.25">
      <c r="A160" s="578">
        <f>+[8]ระบบการควบคุมฯ!A890</f>
        <v>0</v>
      </c>
      <c r="B160" s="579" t="str">
        <f>+[8]ระบบการควบคุมฯ!B890</f>
        <v>ผูกพัน ครบ 27 พค 67</v>
      </c>
      <c r="C160" s="844">
        <f>+[8]ระบบการควบคุมฯ!C890</f>
        <v>4100397975</v>
      </c>
      <c r="D160" s="465"/>
      <c r="E160" s="465"/>
      <c r="F160" s="465"/>
      <c r="G160" s="473"/>
      <c r="H160" s="470"/>
      <c r="I160" s="464"/>
      <c r="J160" s="465"/>
      <c r="K160" s="580"/>
    </row>
    <row r="161" spans="1:11" ht="21" hidden="1" customHeight="1" x14ac:dyDescent="0.25">
      <c r="A161" s="578" t="str">
        <f>+[8]ระบบการควบคุมฯ!A891</f>
        <v>3)</v>
      </c>
      <c r="B161" s="579" t="str">
        <f>+[8]ระบบการควบคุมฯ!B891</f>
        <v>โรงเรียนวัดสอนดีศรีเจริญ</v>
      </c>
      <c r="C161" s="844" t="str">
        <f>+[8]ระบบการควบคุมฯ!C891</f>
        <v>20004350002003112047</v>
      </c>
      <c r="D161" s="394"/>
      <c r="E161" s="445"/>
      <c r="F161" s="465"/>
      <c r="G161" s="435"/>
      <c r="H161" s="470"/>
      <c r="I161" s="464"/>
      <c r="J161" s="471">
        <f t="shared" ref="J161" si="56">D161-E161-F161-G161</f>
        <v>0</v>
      </c>
      <c r="K161" s="580"/>
    </row>
    <row r="162" spans="1:11" ht="21" hidden="1" customHeight="1" x14ac:dyDescent="0.25">
      <c r="A162" s="578">
        <f>+[8]ระบบการควบคุมฯ!A892</f>
        <v>0</v>
      </c>
      <c r="B162" s="579" t="str">
        <f>+[8]ระบบการควบคุมฯ!B892</f>
        <v>ผูกพัน ครบ 27 พค 67</v>
      </c>
      <c r="C162" s="844">
        <f>+[8]ระบบการควบคุมฯ!C892</f>
        <v>4100396028</v>
      </c>
      <c r="D162" s="465"/>
      <c r="E162" s="465"/>
      <c r="F162" s="465"/>
      <c r="G162" s="473"/>
      <c r="H162" s="470"/>
      <c r="I162" s="464"/>
      <c r="J162" s="465"/>
      <c r="K162" s="580"/>
    </row>
    <row r="163" spans="1:11" x14ac:dyDescent="0.25">
      <c r="A163" s="463"/>
      <c r="B163" s="464"/>
      <c r="C163" s="886"/>
      <c r="D163" s="465"/>
      <c r="E163" s="465"/>
      <c r="F163" s="465"/>
      <c r="G163" s="473"/>
      <c r="H163" s="470"/>
      <c r="I163" s="464"/>
      <c r="J163" s="465"/>
      <c r="K163" s="580"/>
    </row>
    <row r="164" spans="1:11" x14ac:dyDescent="0.6">
      <c r="A164" s="568">
        <f>+[8]ระบบการควบคุมฯ!A910</f>
        <v>0</v>
      </c>
      <c r="B164" s="569" t="str">
        <f>+[8]ระบบการควบคุมฯ!B910</f>
        <v>ครุภัณฑ์งานบ้านงานครัว 120612</v>
      </c>
      <c r="C164" s="908"/>
      <c r="D164" s="570">
        <f>+D165+D168</f>
        <v>28000</v>
      </c>
      <c r="E164" s="570">
        <f t="shared" ref="E164:K164" si="57">+E165+E168</f>
        <v>0</v>
      </c>
      <c r="F164" s="570">
        <f t="shared" si="57"/>
        <v>0</v>
      </c>
      <c r="G164" s="570">
        <f t="shared" si="57"/>
        <v>28000</v>
      </c>
      <c r="H164" s="570">
        <f t="shared" si="57"/>
        <v>0</v>
      </c>
      <c r="I164" s="570">
        <f t="shared" si="57"/>
        <v>0</v>
      </c>
      <c r="J164" s="570">
        <f t="shared" si="57"/>
        <v>0</v>
      </c>
      <c r="K164" s="571">
        <f t="shared" si="57"/>
        <v>0</v>
      </c>
    </row>
    <row r="165" spans="1:11" x14ac:dyDescent="0.25">
      <c r="A165" s="572" t="str">
        <f>+[8]ระบบการควบคุมฯ!A911</f>
        <v>1.5.2.1</v>
      </c>
      <c r="B165" s="581" t="str">
        <f>+[8]ระบบการควบคุมฯ!B911</f>
        <v>เครื่องตัดหญ้า แบบข้ออ่อน  เครื่องละ 105,0000 บาท</v>
      </c>
      <c r="C165" s="875" t="str">
        <f>+[8]ระบบการควบคุมฯ!C911</f>
        <v>ศธ04002/ว5376 ลว. 1 พย 67 โอนครั้งที่ 39</v>
      </c>
      <c r="D165" s="397">
        <f>SUM(D166:D167)</f>
        <v>10600</v>
      </c>
      <c r="E165" s="397">
        <f t="shared" ref="E165:J165" si="58">SUM(E166:E167)</f>
        <v>0</v>
      </c>
      <c r="F165" s="397">
        <f t="shared" si="58"/>
        <v>0</v>
      </c>
      <c r="G165" s="397">
        <f t="shared" si="58"/>
        <v>10600</v>
      </c>
      <c r="H165" s="397">
        <f t="shared" si="58"/>
        <v>0</v>
      </c>
      <c r="I165" s="397">
        <f t="shared" si="58"/>
        <v>0</v>
      </c>
      <c r="J165" s="397">
        <f t="shared" si="58"/>
        <v>0</v>
      </c>
      <c r="K165" s="582"/>
    </row>
    <row r="166" spans="1:11" x14ac:dyDescent="0.25">
      <c r="A166" s="578" t="str">
        <f>+[8]ระบบการควบคุมฯ!A912</f>
        <v>1)</v>
      </c>
      <c r="B166" s="456" t="str">
        <f>+[8]ระบบการควบคุมฯ!B912</f>
        <v>โรงเรียนวัดสมุหราษฎร์บํารุง</v>
      </c>
      <c r="C166" s="860" t="str">
        <f>+[8]ระบบการควบคุมฯ!C912</f>
        <v>20004370010003111465</v>
      </c>
      <c r="D166" s="394">
        <f>+[8]ระบบการควบคุมฯ!F912</f>
        <v>10600</v>
      </c>
      <c r="E166" s="445">
        <f>+[8]ระบบการควบคุมฯ!G912+[8]ระบบการควบคุมฯ!H912</f>
        <v>0</v>
      </c>
      <c r="F166" s="465">
        <f>+[8]ระบบการควบคุมฯ!I912+[8]ระบบการควบคุมฯ!J912</f>
        <v>0</v>
      </c>
      <c r="G166" s="435">
        <f>+[8]ระบบการควบคุมฯ!K912+[8]ระบบการควบคุมฯ!L912</f>
        <v>10600</v>
      </c>
      <c r="H166" s="470"/>
      <c r="I166" s="464"/>
      <c r="J166" s="471">
        <f t="shared" ref="J166" si="59">D166-E166-F166-G166</f>
        <v>0</v>
      </c>
      <c r="K166" s="583"/>
    </row>
    <row r="167" spans="1:11" x14ac:dyDescent="0.25">
      <c r="A167" s="578">
        <f>+[8]ระบบการควบคุมฯ!A913</f>
        <v>0</v>
      </c>
      <c r="B167" s="456">
        <f>+[8]ระบบการควบคุมฯ!B913</f>
        <v>0</v>
      </c>
      <c r="C167" s="860">
        <f>+[8]ระบบการควบคุมฯ!C913</f>
        <v>0</v>
      </c>
      <c r="D167" s="465"/>
      <c r="E167" s="465"/>
      <c r="F167" s="465"/>
      <c r="G167" s="473"/>
      <c r="H167" s="470"/>
      <c r="I167" s="464"/>
      <c r="J167" s="465"/>
      <c r="K167" s="583"/>
    </row>
    <row r="168" spans="1:11" x14ac:dyDescent="0.25">
      <c r="A168" s="572" t="str">
        <f>+[8]ระบบการควบคุมฯ!A916</f>
        <v>1.5.2.2</v>
      </c>
      <c r="B168" s="581" t="str">
        <f>+[8]ระบบการควบคุมฯ!B916</f>
        <v xml:space="preserve">เครื่องตัดแต่งพุ่มไม้ ขนาด 29.5 นิ้ว </v>
      </c>
      <c r="C168" s="875" t="str">
        <f>+[8]ระบบการควบคุมฯ!C916</f>
        <v>ศธ04002/ว5376 ลว. 1 พย 67 โอนครั้งที่ 39</v>
      </c>
      <c r="D168" s="397">
        <f>SUM(D169:D170)</f>
        <v>17400</v>
      </c>
      <c r="E168" s="397">
        <f t="shared" ref="E168:J168" si="60">SUM(E169:E170)</f>
        <v>0</v>
      </c>
      <c r="F168" s="397">
        <f t="shared" si="60"/>
        <v>0</v>
      </c>
      <c r="G168" s="397">
        <f t="shared" si="60"/>
        <v>17400</v>
      </c>
      <c r="H168" s="397">
        <f t="shared" si="60"/>
        <v>0</v>
      </c>
      <c r="I168" s="397">
        <f t="shared" si="60"/>
        <v>0</v>
      </c>
      <c r="J168" s="397">
        <f t="shared" si="60"/>
        <v>0</v>
      </c>
      <c r="K168" s="582"/>
    </row>
    <row r="169" spans="1:11" ht="21" hidden="1" customHeight="1" x14ac:dyDescent="0.25">
      <c r="A169" s="578" t="str">
        <f>+[8]ระบบการควบคุมฯ!A917</f>
        <v>1)</v>
      </c>
      <c r="B169" s="531" t="str">
        <f>+[8]ระบบการควบคุมฯ!B917</f>
        <v>โรงเรียนวัดพวงแก้ว</v>
      </c>
      <c r="C169" s="844" t="str">
        <f>+[8]ระบบการควบคุมฯ!C917</f>
        <v>20004370010003111466</v>
      </c>
      <c r="D169" s="394">
        <f>+[8]ระบบการควบคุมฯ!F917</f>
        <v>17400</v>
      </c>
      <c r="E169" s="445">
        <f>+[8]ระบบการควบคุมฯ!G917+[8]ระบบการควบคุมฯ!H917</f>
        <v>0</v>
      </c>
      <c r="F169" s="465">
        <f>+[8]ระบบการควบคุมฯ!I917+[8]ระบบการควบคุมฯ!J917</f>
        <v>0</v>
      </c>
      <c r="G169" s="435">
        <f>+[8]ระบบการควบคุมฯ!K917+[8]ระบบการควบคุมฯ!L917</f>
        <v>17400</v>
      </c>
      <c r="H169" s="470"/>
      <c r="I169" s="464"/>
      <c r="J169" s="471">
        <f t="shared" ref="J169" si="61">D169-E169-F169-G169</f>
        <v>0</v>
      </c>
      <c r="K169" s="583"/>
    </row>
    <row r="170" spans="1:11" ht="21" hidden="1" customHeight="1" x14ac:dyDescent="0.25">
      <c r="A170" s="578"/>
      <c r="B170" s="531"/>
      <c r="C170" s="844"/>
      <c r="D170" s="465"/>
      <c r="E170" s="465"/>
      <c r="F170" s="465"/>
      <c r="G170" s="473"/>
      <c r="H170" s="470"/>
      <c r="I170" s="464"/>
      <c r="J170" s="465"/>
      <c r="K170" s="583"/>
    </row>
    <row r="171" spans="1:11" ht="21" hidden="1" customHeight="1" x14ac:dyDescent="0.25">
      <c r="A171" s="578"/>
      <c r="B171" s="579"/>
      <c r="C171" s="844"/>
      <c r="D171" s="394"/>
      <c r="E171" s="445"/>
      <c r="F171" s="465"/>
      <c r="G171" s="435"/>
      <c r="H171" s="470"/>
      <c r="I171" s="464"/>
      <c r="J171" s="471">
        <f t="shared" ref="J171" si="62">D171-E171-F171-G171</f>
        <v>0</v>
      </c>
      <c r="K171" s="580"/>
    </row>
    <row r="172" spans="1:11" ht="21" hidden="1" customHeight="1" x14ac:dyDescent="0.25">
      <c r="A172" s="578"/>
      <c r="B172" s="579">
        <f>+[8]ระบบการควบคุมฯ!B900</f>
        <v>0</v>
      </c>
      <c r="C172" s="844">
        <f>+[8]ระบบการควบคุมฯ!C900</f>
        <v>0</v>
      </c>
      <c r="D172" s="465"/>
      <c r="E172" s="465"/>
      <c r="F172" s="465"/>
      <c r="G172" s="473"/>
      <c r="H172" s="470"/>
      <c r="I172" s="464"/>
      <c r="J172" s="465"/>
      <c r="K172" s="580"/>
    </row>
    <row r="173" spans="1:11" ht="21" hidden="1" customHeight="1" x14ac:dyDescent="0.6">
      <c r="A173" s="584" t="s">
        <v>30</v>
      </c>
      <c r="B173" s="569" t="str">
        <f>+[8]ระบบการควบคุมฯ!B969</f>
        <v xml:space="preserve">ครุภัณฑ์การศึกษา 120611 </v>
      </c>
      <c r="C173" s="908"/>
      <c r="D173" s="570">
        <f>+D174+D177</f>
        <v>0</v>
      </c>
      <c r="E173" s="570">
        <f t="shared" ref="E173:J173" si="63">+E174+E177</f>
        <v>0</v>
      </c>
      <c r="F173" s="570">
        <f t="shared" si="63"/>
        <v>0</v>
      </c>
      <c r="G173" s="570">
        <f>+G174+G177</f>
        <v>0</v>
      </c>
      <c r="H173" s="570">
        <f t="shared" si="63"/>
        <v>0</v>
      </c>
      <c r="I173" s="570">
        <f t="shared" si="63"/>
        <v>0</v>
      </c>
      <c r="J173" s="570">
        <f t="shared" si="63"/>
        <v>0</v>
      </c>
      <c r="K173" s="571">
        <f t="shared" ref="E173:K174" si="64">+K174</f>
        <v>0</v>
      </c>
    </row>
    <row r="174" spans="1:11" ht="21" hidden="1" customHeight="1" x14ac:dyDescent="0.25">
      <c r="A174" s="458" t="s">
        <v>185</v>
      </c>
      <c r="B174" s="585" t="str">
        <f>+[8]ระบบการควบคุมฯ!B970</f>
        <v>ครุภัณฑ์งานอาชีพระดับประถมศึกษา แบบ 2 จำนวน 1 ชุด</v>
      </c>
      <c r="C174" s="885" t="str">
        <f>+[8]ระบบการควบคุมฯ!C970</f>
        <v>ศธ04002/ว1802 ลว.8 พค 67 โอนครั้งที่ 7</v>
      </c>
      <c r="D174" s="586">
        <f>+D175</f>
        <v>0</v>
      </c>
      <c r="E174" s="586">
        <f t="shared" si="64"/>
        <v>0</v>
      </c>
      <c r="F174" s="586">
        <f t="shared" si="64"/>
        <v>0</v>
      </c>
      <c r="G174" s="586">
        <f t="shared" si="64"/>
        <v>0</v>
      </c>
      <c r="H174" s="586">
        <f t="shared" si="64"/>
        <v>0</v>
      </c>
      <c r="I174" s="586">
        <f t="shared" si="64"/>
        <v>0</v>
      </c>
      <c r="J174" s="586">
        <f t="shared" si="64"/>
        <v>0</v>
      </c>
      <c r="K174" s="587"/>
    </row>
    <row r="175" spans="1:11" ht="21" hidden="1" customHeight="1" x14ac:dyDescent="0.25">
      <c r="A175" s="38" t="str">
        <f>+[8]ระบบการควบคุมฯ!A971</f>
        <v>1)</v>
      </c>
      <c r="B175" s="579" t="str">
        <f>+[8]ระบบการควบคุมฯ!B971</f>
        <v>โรงเรียนกลางคลองสิบ</v>
      </c>
      <c r="C175" s="844" t="str">
        <f>+[8]ระบบการควบคุมฯ!C971</f>
        <v>20004350002003112040</v>
      </c>
      <c r="D175" s="394"/>
      <c r="E175" s="445"/>
      <c r="F175" s="465"/>
      <c r="G175" s="435"/>
      <c r="H175" s="470"/>
      <c r="I175" s="464"/>
      <c r="J175" s="471">
        <f t="shared" ref="J175" si="65">D175-E175-F175-G175</f>
        <v>0</v>
      </c>
      <c r="K175" s="580"/>
    </row>
    <row r="176" spans="1:11" ht="21" hidden="1" customHeight="1" x14ac:dyDescent="0.25">
      <c r="A176" s="183">
        <f>+[8]ระบบการควบคุมฯ!A972</f>
        <v>0</v>
      </c>
      <c r="B176" s="579" t="str">
        <f>+[8]ระบบการควบคุมฯ!B972</f>
        <v>ผูกพัน ครบ 16 มิย 67</v>
      </c>
      <c r="C176" s="844">
        <f>+[8]ระบบการควบคุมฯ!C972</f>
        <v>4100394375</v>
      </c>
      <c r="D176" s="465"/>
      <c r="E176" s="465"/>
      <c r="F176" s="465"/>
      <c r="G176" s="473"/>
      <c r="H176" s="470"/>
      <c r="I176" s="464"/>
      <c r="J176" s="465"/>
      <c r="K176" s="580"/>
    </row>
    <row r="177" spans="1:11" ht="21" hidden="1" customHeight="1" x14ac:dyDescent="0.25">
      <c r="A177" s="588" t="s">
        <v>186</v>
      </c>
      <c r="B177" s="589" t="str">
        <f>+[8]ระบบการควบคุมฯ!B980</f>
        <v>โต๊ะเก้าอี้นักเรียน ระดับประถมศึกษา ชุดละ 1500 บาท</v>
      </c>
      <c r="C177" s="885" t="str">
        <f>+[8]ระบบการควบคุมฯ!C980</f>
        <v>ศธ04002/ว1802 ลว.8 พค 67 โอนครั้งที่ 7</v>
      </c>
      <c r="D177" s="586">
        <f>SUM(D178:D182)</f>
        <v>0</v>
      </c>
      <c r="E177" s="586">
        <f t="shared" ref="E177:J177" si="66">SUM(E178:E182)</f>
        <v>0</v>
      </c>
      <c r="F177" s="586">
        <f t="shared" si="66"/>
        <v>0</v>
      </c>
      <c r="G177" s="586">
        <f t="shared" si="66"/>
        <v>0</v>
      </c>
      <c r="H177" s="586">
        <f t="shared" si="66"/>
        <v>0</v>
      </c>
      <c r="I177" s="586">
        <f t="shared" si="66"/>
        <v>0</v>
      </c>
      <c r="J177" s="586">
        <f t="shared" si="66"/>
        <v>0</v>
      </c>
      <c r="K177" s="587"/>
    </row>
    <row r="178" spans="1:11" ht="21" hidden="1" customHeight="1" x14ac:dyDescent="0.45">
      <c r="A178" s="183" t="str">
        <f>+[8]ระบบการควบคุมฯ!A981</f>
        <v>1)</v>
      </c>
      <c r="B178" s="590" t="str">
        <f>+[8]ระบบการควบคุมฯ!B981</f>
        <v>โรงเรียนคลองสิบสามผิวศรีราษฏร์บำรุง</v>
      </c>
      <c r="C178" s="860" t="str">
        <f>+[8]ระบบการควบคุมฯ!C981</f>
        <v>20004350002003112045</v>
      </c>
      <c r="D178" s="394"/>
      <c r="E178" s="445"/>
      <c r="F178" s="465"/>
      <c r="G178" s="435"/>
      <c r="H178" s="470"/>
      <c r="I178" s="464"/>
      <c r="J178" s="471">
        <f t="shared" ref="J178" si="67">D178-E178-F178-G178</f>
        <v>0</v>
      </c>
      <c r="K178" s="532"/>
    </row>
    <row r="179" spans="1:11" ht="21" hidden="1" customHeight="1" x14ac:dyDescent="0.45">
      <c r="A179" s="183">
        <f>+[8]ระบบการควบคุมฯ!A982</f>
        <v>0</v>
      </c>
      <c r="B179" s="590" t="str">
        <f>+[8]ระบบการควบคุมฯ!B982</f>
        <v>ผูกพัน ครบ 19 มิย 67</v>
      </c>
      <c r="C179" s="860">
        <f>+[8]ระบบการควบคุมฯ!C982</f>
        <v>4100395365</v>
      </c>
      <c r="D179" s="465"/>
      <c r="E179" s="465"/>
      <c r="F179" s="465"/>
      <c r="G179" s="473"/>
      <c r="H179" s="470"/>
      <c r="I179" s="464"/>
      <c r="J179" s="465"/>
      <c r="K179" s="532"/>
    </row>
    <row r="180" spans="1:11" ht="21" hidden="1" customHeight="1" x14ac:dyDescent="0.45">
      <c r="A180" s="183" t="str">
        <f>+[8]ระบบการควบคุมฯ!A984</f>
        <v>2)</v>
      </c>
      <c r="B180" s="590" t="str">
        <f>+[8]ระบบการควบคุมฯ!B984</f>
        <v>โรงเรียนวัดพวงแก้ว</v>
      </c>
      <c r="C180" s="860" t="str">
        <f>+[8]ระบบการควบคุมฯ!C984</f>
        <v>20004350002003112046</v>
      </c>
      <c r="D180" s="394"/>
      <c r="E180" s="445"/>
      <c r="F180" s="465"/>
      <c r="G180" s="435"/>
      <c r="H180" s="470"/>
      <c r="I180" s="464"/>
      <c r="J180" s="471">
        <f t="shared" ref="J180" si="68">D180-E180-F180-G180</f>
        <v>0</v>
      </c>
      <c r="K180" s="532"/>
    </row>
    <row r="181" spans="1:11" ht="21" hidden="1" customHeight="1" x14ac:dyDescent="0.45">
      <c r="A181" s="183">
        <f>+[8]ระบบการควบคุมฯ!A985</f>
        <v>0</v>
      </c>
      <c r="B181" s="590" t="str">
        <f>+[8]ระบบการควบคุมฯ!B985</f>
        <v>ผูกพัน ครบ 26 มิย 67</v>
      </c>
      <c r="C181" s="860">
        <f>+[8]ระบบการควบคุมฯ!C985</f>
        <v>4100395151</v>
      </c>
      <c r="D181" s="465"/>
      <c r="E181" s="465"/>
      <c r="F181" s="465"/>
      <c r="G181" s="473"/>
      <c r="H181" s="470"/>
      <c r="I181" s="464"/>
      <c r="J181" s="465"/>
      <c r="K181" s="532"/>
    </row>
    <row r="182" spans="1:11" ht="21" hidden="1" customHeight="1" x14ac:dyDescent="0.25">
      <c r="A182" s="183" t="str">
        <f>+[8]ระบบการควบคุมฯ!A987</f>
        <v>3)</v>
      </c>
      <c r="B182" s="590" t="str">
        <f>+[8]ระบบการควบคุมฯ!B987</f>
        <v>โรงเรียนหิรัญพงษ์อนุสรณ์</v>
      </c>
      <c r="C182" s="860" t="str">
        <f>+[8]ระบบการควบคุมฯ!C987</f>
        <v>20004350002003112048</v>
      </c>
      <c r="D182" s="394"/>
      <c r="E182" s="445"/>
      <c r="F182" s="465"/>
      <c r="G182" s="435"/>
      <c r="H182" s="470"/>
      <c r="I182" s="464"/>
      <c r="J182" s="471">
        <f t="shared" ref="J182" si="69">D182-E182-F182-G182</f>
        <v>0</v>
      </c>
      <c r="K182" s="580"/>
    </row>
    <row r="183" spans="1:11" ht="21" hidden="1" customHeight="1" x14ac:dyDescent="0.45">
      <c r="A183" s="183">
        <f>+[8]ระบบการควบคุมฯ!A988</f>
        <v>0</v>
      </c>
      <c r="B183" s="590" t="str">
        <f>+[8]ระบบการควบคุมฯ!B988</f>
        <v>ผูกพัน ครบ 7 มิย 67</v>
      </c>
      <c r="C183" s="860">
        <f>+[8]ระบบการควบคุมฯ!C988</f>
        <v>4100392574</v>
      </c>
      <c r="D183" s="465"/>
      <c r="E183" s="465"/>
      <c r="F183" s="465"/>
      <c r="G183" s="473"/>
      <c r="H183" s="470"/>
      <c r="I183" s="464"/>
      <c r="J183" s="465"/>
      <c r="K183" s="532"/>
    </row>
    <row r="184" spans="1:11" ht="21" hidden="1" customHeight="1" x14ac:dyDescent="0.6">
      <c r="A184" s="380" t="str">
        <f>+[8]ระบบการควบคุมฯ!A994</f>
        <v>1.5.2</v>
      </c>
      <c r="B184" s="564" t="str">
        <f>+[8]ระบบการควบคุมฯ!B994</f>
        <v xml:space="preserve">กิจกรรมรองเทคโนโลยีดิจิทัลเพื่อการศึกษาขั้นพื้นฐาน </v>
      </c>
      <c r="C184" s="907" t="str">
        <f>+[8]ระบบการควบคุมฯ!C994</f>
        <v>20004 68 05164 00063</v>
      </c>
      <c r="D184" s="28">
        <f>+D185</f>
        <v>0</v>
      </c>
      <c r="E184" s="28">
        <f t="shared" ref="E184:J184" si="70">+E185</f>
        <v>0</v>
      </c>
      <c r="F184" s="28">
        <f t="shared" si="70"/>
        <v>0</v>
      </c>
      <c r="G184" s="28">
        <f t="shared" si="70"/>
        <v>0</v>
      </c>
      <c r="H184" s="28">
        <f t="shared" si="70"/>
        <v>0</v>
      </c>
      <c r="I184" s="28">
        <f t="shared" si="70"/>
        <v>0</v>
      </c>
      <c r="J184" s="28">
        <f t="shared" si="70"/>
        <v>0</v>
      </c>
      <c r="K184" s="565"/>
    </row>
    <row r="185" spans="1:11" ht="21" hidden="1" customHeight="1" x14ac:dyDescent="0.6">
      <c r="A185" s="558"/>
      <c r="B185" s="559" t="str">
        <f>+[8]ระบบการควบคุมฯ!B1003</f>
        <v xml:space="preserve"> งบลงทุน ค่าครุภัณฑ์ 6711310</v>
      </c>
      <c r="C185" s="906" t="str">
        <f>+[8]ระบบการควบคุมฯ!C1003</f>
        <v>20004 35000200 2000000</v>
      </c>
      <c r="D185" s="23">
        <f>+D186+D191</f>
        <v>0</v>
      </c>
      <c r="E185" s="23">
        <f t="shared" ref="E185:J185" si="71">+E186+E191</f>
        <v>0</v>
      </c>
      <c r="F185" s="23">
        <f t="shared" si="71"/>
        <v>0</v>
      </c>
      <c r="G185" s="23">
        <f t="shared" si="71"/>
        <v>0</v>
      </c>
      <c r="H185" s="23">
        <f t="shared" si="71"/>
        <v>0</v>
      </c>
      <c r="I185" s="23">
        <f t="shared" si="71"/>
        <v>0</v>
      </c>
      <c r="J185" s="23">
        <f t="shared" si="71"/>
        <v>0</v>
      </c>
      <c r="K185" s="567"/>
    </row>
    <row r="186" spans="1:11" ht="21" hidden="1" customHeight="1" x14ac:dyDescent="0.6">
      <c r="A186" s="487"/>
      <c r="B186" s="591">
        <f>+[8]ระบบการควบคุมฯ!B966</f>
        <v>0</v>
      </c>
      <c r="C186" s="907"/>
      <c r="D186" s="592">
        <f>+D187</f>
        <v>0</v>
      </c>
      <c r="E186" s="592">
        <f t="shared" ref="E186:K186" si="72">+E187</f>
        <v>0</v>
      </c>
      <c r="F186" s="592">
        <f t="shared" si="72"/>
        <v>0</v>
      </c>
      <c r="G186" s="592">
        <f t="shared" si="72"/>
        <v>0</v>
      </c>
      <c r="H186" s="592">
        <f t="shared" si="72"/>
        <v>0</v>
      </c>
      <c r="I186" s="592">
        <f t="shared" si="72"/>
        <v>0</v>
      </c>
      <c r="J186" s="592">
        <f t="shared" si="72"/>
        <v>0</v>
      </c>
      <c r="K186" s="593">
        <f t="shared" si="72"/>
        <v>0</v>
      </c>
    </row>
    <row r="187" spans="1:11" ht="21" hidden="1" customHeight="1" x14ac:dyDescent="0.25">
      <c r="A187" s="38" t="s">
        <v>30</v>
      </c>
      <c r="B187" s="531">
        <f>+[8]ระบบการควบคุมฯ!B967</f>
        <v>0</v>
      </c>
      <c r="C187" s="844">
        <f>+[8]ระบบการควบคุมฯ!C967</f>
        <v>0</v>
      </c>
      <c r="D187" s="394">
        <f>+[8]ระบบการควบคุมฯ!F967</f>
        <v>0</v>
      </c>
      <c r="E187" s="394">
        <f>+[8]ระบบการควบคุมฯ!G967+[8]ระบบการควบคุมฯ!H967</f>
        <v>0</v>
      </c>
      <c r="F187" s="394">
        <f>+[8]ระบบการควบคุมฯ!I967+[8]ระบบการควบคุมฯ!J967</f>
        <v>0</v>
      </c>
      <c r="G187" s="394">
        <f>+[8]ระบบการควบคุมฯ!K967+[8]ระบบการควบคุมฯ!L967</f>
        <v>0</v>
      </c>
      <c r="H187" s="394">
        <f>+[8]ระบบการควบคุมฯ!J967</f>
        <v>0</v>
      </c>
      <c r="I187" s="394">
        <f>+[8]ระบบการควบคุมฯ!K967</f>
        <v>0</v>
      </c>
      <c r="J187" s="394">
        <f>+D187-E187-G187</f>
        <v>0</v>
      </c>
      <c r="K187" s="580"/>
    </row>
    <row r="188" spans="1:11" ht="21" hidden="1" customHeight="1" x14ac:dyDescent="0.25">
      <c r="A188" s="38">
        <f>+[8]ระบบการควบคุมฯ!A968</f>
        <v>0</v>
      </c>
      <c r="B188" s="594">
        <f>+[8]ระบบการควบคุมฯ!B968</f>
        <v>0</v>
      </c>
      <c r="C188" s="860">
        <f>+[8]ระบบการควบคุมฯ!C968</f>
        <v>0</v>
      </c>
      <c r="D188" s="394">
        <f>+[8]ระบบการควบคุมฯ!D968</f>
        <v>0</v>
      </c>
      <c r="E188" s="465">
        <f>+[8]ระบบการควบคุมฯ!G968+[8]ระบบการควบคุมฯ!H968</f>
        <v>0</v>
      </c>
      <c r="F188" s="465">
        <f>+[8]ระบบการควบคุมฯ!I968+[8]ระบบการควบคุมฯ!J968</f>
        <v>0</v>
      </c>
      <c r="G188" s="473">
        <f>+[8]ระบบการควบคุมฯ!K968+[8]ระบบการควบคุมฯ!L968</f>
        <v>0</v>
      </c>
      <c r="H188" s="467"/>
      <c r="I188" s="449"/>
      <c r="J188" s="394">
        <f>+D188-E188-G188</f>
        <v>0</v>
      </c>
      <c r="K188" s="580"/>
    </row>
    <row r="189" spans="1:11" ht="21" hidden="1" customHeight="1" x14ac:dyDescent="0.25">
      <c r="A189" s="463"/>
      <c r="B189" s="595"/>
      <c r="C189" s="886"/>
      <c r="D189" s="465"/>
      <c r="E189" s="465"/>
      <c r="F189" s="465"/>
      <c r="G189" s="473"/>
      <c r="H189" s="470"/>
      <c r="I189" s="464"/>
      <c r="J189" s="465"/>
      <c r="K189" s="580"/>
    </row>
    <row r="190" spans="1:11" ht="21" hidden="1" customHeight="1" x14ac:dyDescent="0.25">
      <c r="A190" s="463"/>
      <c r="B190" s="595"/>
      <c r="C190" s="886"/>
      <c r="D190" s="465"/>
      <c r="E190" s="465"/>
      <c r="F190" s="465"/>
      <c r="G190" s="473"/>
      <c r="H190" s="470"/>
      <c r="I190" s="464"/>
      <c r="J190" s="465"/>
      <c r="K190" s="580"/>
    </row>
    <row r="191" spans="1:11" ht="63" hidden="1" customHeight="1" x14ac:dyDescent="0.6">
      <c r="A191" s="596" t="str">
        <f>+[8]ระบบการควบคุมฯ!A1004</f>
        <v>2.1.2.1</v>
      </c>
      <c r="B191" s="591" t="str">
        <f>+[8]ระบบการควบคุมฯ!B1004</f>
        <v>ครุภัณฑ์คอมพิวเตอร์  120610</v>
      </c>
      <c r="C191" s="907"/>
      <c r="D191" s="592">
        <f>+D192</f>
        <v>0</v>
      </c>
      <c r="E191" s="592">
        <f t="shared" ref="E191:K192" si="73">+E192</f>
        <v>0</v>
      </c>
      <c r="F191" s="592">
        <f t="shared" si="73"/>
        <v>0</v>
      </c>
      <c r="G191" s="592">
        <f t="shared" si="73"/>
        <v>0</v>
      </c>
      <c r="H191" s="592">
        <f t="shared" si="73"/>
        <v>0</v>
      </c>
      <c r="I191" s="592">
        <f t="shared" si="73"/>
        <v>0</v>
      </c>
      <c r="J191" s="592">
        <f t="shared" si="73"/>
        <v>0</v>
      </c>
      <c r="K191" s="593">
        <f t="shared" si="73"/>
        <v>0</v>
      </c>
    </row>
    <row r="192" spans="1:11" ht="21" hidden="1" customHeight="1" x14ac:dyDescent="0.25">
      <c r="A192" s="458" t="s">
        <v>185</v>
      </c>
      <c r="B192" s="589" t="str">
        <f>+[8]ระบบการควบคุมฯ!B1005</f>
        <v xml:space="preserve">ระบบคอมพิวเตอร์พร้อมอุปกรณ์สำหรับการเรียนการสอน ระบบคอมพิวเตอร์พร้อมอุปกรณ์สำหรับการเรียนการสอน IC30Type2 </v>
      </c>
      <c r="C192" s="885" t="str">
        <f>+[8]ระบบการควบคุมฯ!C1005</f>
        <v>ศธ 04002/ว2002 ลว 23 พค 67 โอนครั้งที่ 46</v>
      </c>
      <c r="D192" s="586">
        <f>+D193</f>
        <v>0</v>
      </c>
      <c r="E192" s="586">
        <f t="shared" si="73"/>
        <v>0</v>
      </c>
      <c r="F192" s="586">
        <f t="shared" si="73"/>
        <v>0</v>
      </c>
      <c r="G192" s="586">
        <f t="shared" si="73"/>
        <v>0</v>
      </c>
      <c r="H192" s="586">
        <f t="shared" si="73"/>
        <v>0</v>
      </c>
      <c r="I192" s="586">
        <f t="shared" si="73"/>
        <v>0</v>
      </c>
      <c r="J192" s="586">
        <f t="shared" si="73"/>
        <v>0</v>
      </c>
      <c r="K192" s="587"/>
    </row>
    <row r="193" spans="1:11" ht="21" hidden="1" customHeight="1" x14ac:dyDescent="0.25">
      <c r="A193" s="38" t="str">
        <f>+[8]ระบบการควบคุมฯ!A1006</f>
        <v>1)</v>
      </c>
      <c r="B193" s="531" t="str">
        <f>+[8]ระบบการควบคุมฯ!B1006</f>
        <v xml:space="preserve">โรงเรียนชุมชนบึงบา </v>
      </c>
      <c r="C193" s="844" t="str">
        <f>+[8]ระบบการควบคุมฯ!C1006</f>
        <v>20004350002003110247</v>
      </c>
      <c r="D193" s="394"/>
      <c r="E193" s="445"/>
      <c r="F193" s="465"/>
      <c r="G193" s="435"/>
      <c r="H193" s="470"/>
      <c r="I193" s="464"/>
      <c r="J193" s="471">
        <f t="shared" ref="J193" si="74">D193-E193-F193-G193</f>
        <v>0</v>
      </c>
      <c r="K193" s="597"/>
    </row>
    <row r="194" spans="1:11" ht="42" hidden="1" customHeight="1" x14ac:dyDescent="0.25">
      <c r="A194" s="38"/>
      <c r="B194" s="531"/>
      <c r="C194" s="844"/>
      <c r="D194" s="394"/>
      <c r="E194" s="466"/>
      <c r="F194" s="465"/>
      <c r="G194" s="473"/>
      <c r="H194" s="470"/>
      <c r="I194" s="464"/>
      <c r="J194" s="471"/>
      <c r="K194" s="597"/>
    </row>
    <row r="195" spans="1:11" ht="21" hidden="1" customHeight="1" x14ac:dyDescent="0.25">
      <c r="A195" s="999">
        <f>+[8]ระบบการควบคุมฯ!A1083</f>
        <v>1.6</v>
      </c>
      <c r="B195" s="488" t="str">
        <f>+[8]ระบบการควบคุมฯ!B1083</f>
        <v xml:space="preserve">กิจกรรมการจัดการศึกษามัธยมศึกษาตอนต้นสำหรับโรงเรียนปกติ  </v>
      </c>
      <c r="C195" s="909" t="s">
        <v>187</v>
      </c>
      <c r="D195" s="26">
        <f>+D196</f>
        <v>208100</v>
      </c>
      <c r="E195" s="26">
        <f t="shared" ref="E195:K195" si="75">+E196</f>
        <v>0</v>
      </c>
      <c r="F195" s="26">
        <f t="shared" si="75"/>
        <v>0</v>
      </c>
      <c r="G195" s="26">
        <f t="shared" si="75"/>
        <v>208100</v>
      </c>
      <c r="H195" s="26">
        <f t="shared" si="75"/>
        <v>0</v>
      </c>
      <c r="I195" s="26">
        <f t="shared" si="75"/>
        <v>0</v>
      </c>
      <c r="J195" s="26">
        <f t="shared" si="75"/>
        <v>0</v>
      </c>
      <c r="K195" s="545">
        <f t="shared" si="75"/>
        <v>0</v>
      </c>
    </row>
    <row r="196" spans="1:11" ht="21" hidden="1" customHeight="1" x14ac:dyDescent="0.6">
      <c r="A196" s="598"/>
      <c r="B196" s="547" t="str">
        <f>+[8]ระบบการควบคุมฯ!B1085</f>
        <v>งบลงทุน ค่าครุภัณฑ์ 6811310</v>
      </c>
      <c r="C196" s="874"/>
      <c r="D196" s="23">
        <f>+D197+D200</f>
        <v>208100</v>
      </c>
      <c r="E196" s="23">
        <f t="shared" ref="E196:G196" si="76">+E197+E200</f>
        <v>0</v>
      </c>
      <c r="F196" s="23">
        <f t="shared" si="76"/>
        <v>0</v>
      </c>
      <c r="G196" s="23">
        <f t="shared" si="76"/>
        <v>208100</v>
      </c>
      <c r="H196" s="23">
        <f>+H197+H200</f>
        <v>0</v>
      </c>
      <c r="I196" s="23">
        <f t="shared" ref="I196:K196" si="77">+I197+I200</f>
        <v>0</v>
      </c>
      <c r="J196" s="23">
        <f t="shared" si="77"/>
        <v>0</v>
      </c>
      <c r="K196" s="23">
        <f t="shared" si="77"/>
        <v>0</v>
      </c>
    </row>
    <row r="197" spans="1:11" ht="42" hidden="1" customHeight="1" x14ac:dyDescent="0.6">
      <c r="A197" s="817">
        <f>+[8]ระบบการควบคุมฯ!A1086</f>
        <v>0</v>
      </c>
      <c r="B197" s="600" t="str">
        <f>+[8]ระบบการควบคุมฯ!B1086</f>
        <v>ครุภัณฑ์สำนักงาน 120601</v>
      </c>
      <c r="C197" s="910"/>
      <c r="D197" s="601">
        <f>+D198</f>
        <v>197500</v>
      </c>
      <c r="E197" s="601">
        <f t="shared" ref="E197:J198" si="78">+E198</f>
        <v>0</v>
      </c>
      <c r="F197" s="601">
        <f t="shared" si="78"/>
        <v>0</v>
      </c>
      <c r="G197" s="601">
        <f t="shared" si="78"/>
        <v>197500</v>
      </c>
      <c r="H197" s="601">
        <f t="shared" si="78"/>
        <v>0</v>
      </c>
      <c r="I197" s="601">
        <f t="shared" si="78"/>
        <v>0</v>
      </c>
      <c r="J197" s="601">
        <f t="shared" si="78"/>
        <v>0</v>
      </c>
      <c r="K197" s="602"/>
    </row>
    <row r="198" spans="1:11" ht="21" hidden="1" customHeight="1" x14ac:dyDescent="0.25">
      <c r="A198" s="588" t="str">
        <f>+[8]ระบบการควบคุมฯ!A1087</f>
        <v>1.6.2.1</v>
      </c>
      <c r="B198" s="589" t="str">
        <f>+[8]ระบบการควบคุมฯ!B1087</f>
        <v>เครื่องถ่ายเอกสารระบบดิจิทัล (ขาว-ดำ) ความเร็ว 50 แผ่นต่อนาที</v>
      </c>
      <c r="C198" s="885" t="str">
        <f>+[8]ระบบการควบคุมฯ!C1087</f>
        <v>ที่ ศธ04002/ว5376 ลว 1 พย 67 ครั้งที่ 39</v>
      </c>
      <c r="D198" s="586">
        <f>+D199</f>
        <v>197500</v>
      </c>
      <c r="E198" s="586">
        <f t="shared" si="78"/>
        <v>0</v>
      </c>
      <c r="F198" s="586">
        <f t="shared" si="78"/>
        <v>0</v>
      </c>
      <c r="G198" s="586">
        <f t="shared" si="78"/>
        <v>197500</v>
      </c>
      <c r="H198" s="586">
        <f t="shared" si="78"/>
        <v>0</v>
      </c>
      <c r="I198" s="586">
        <f t="shared" si="78"/>
        <v>0</v>
      </c>
      <c r="J198" s="586">
        <f t="shared" si="78"/>
        <v>0</v>
      </c>
      <c r="K198" s="587"/>
    </row>
    <row r="199" spans="1:11" ht="21" hidden="1" customHeight="1" x14ac:dyDescent="0.25">
      <c r="A199" s="603" t="str">
        <f>+[8]ระบบการควบคุมฯ!A1089</f>
        <v>1)</v>
      </c>
      <c r="B199" s="531" t="str">
        <f>+[8]ระบบการควบคุมฯ!B1089</f>
        <v>สพป.ปทุมธานี เขต 2</v>
      </c>
      <c r="C199" s="844" t="str">
        <f>+[8]ระบบการควบคุมฯ!C1089</f>
        <v>20004370010003112315</v>
      </c>
      <c r="D199" s="394">
        <f>+[8]ระบบการควบคุมฯ!F1089</f>
        <v>197500</v>
      </c>
      <c r="E199" s="394">
        <f>+[8]ระบบการควบคุมฯ!G1089+[8]ระบบการควบคุมฯ!H1089</f>
        <v>0</v>
      </c>
      <c r="F199" s="394">
        <f>+[8]ระบบการควบคุมฯ!I1089+[8]ระบบการควบคุมฯ!J1089</f>
        <v>0</v>
      </c>
      <c r="G199" s="506">
        <f>+[8]ระบบการควบคุมฯ!K1089+[8]ระบบการควบคุมฯ!L1089</f>
        <v>197500</v>
      </c>
      <c r="H199" s="467"/>
      <c r="I199" s="455"/>
      <c r="J199" s="394">
        <f>+D199-E199-G199</f>
        <v>0</v>
      </c>
      <c r="K199" s="580"/>
    </row>
    <row r="200" spans="1:11" ht="21" hidden="1" customHeight="1" x14ac:dyDescent="0.6">
      <c r="A200" s="584">
        <f>+[8]ระบบการควบคุมฯ!A1090</f>
        <v>0</v>
      </c>
      <c r="B200" s="569" t="str">
        <f>+[8]ระบบการควบคุมฯ!B1090</f>
        <v>ครุภัณฑ์งานบ้านงานครัว 120612</v>
      </c>
      <c r="C200" s="908"/>
      <c r="D200" s="570">
        <f>+D201+D203+D206</f>
        <v>10600</v>
      </c>
      <c r="E200" s="570">
        <f t="shared" ref="E200:J200" si="79">+E201+E203+E206</f>
        <v>0</v>
      </c>
      <c r="F200" s="570">
        <f t="shared" si="79"/>
        <v>0</v>
      </c>
      <c r="G200" s="570">
        <f t="shared" si="79"/>
        <v>10600</v>
      </c>
      <c r="H200" s="570">
        <f t="shared" si="79"/>
        <v>0</v>
      </c>
      <c r="I200" s="570">
        <f t="shared" si="79"/>
        <v>0</v>
      </c>
      <c r="J200" s="570">
        <f t="shared" si="79"/>
        <v>0</v>
      </c>
      <c r="K200" s="593">
        <f>+K201</f>
        <v>0</v>
      </c>
    </row>
    <row r="201" spans="1:11" ht="21" hidden="1" customHeight="1" x14ac:dyDescent="0.25">
      <c r="A201" s="588" t="str">
        <f>+[8]ระบบการควบคุมฯ!A1091</f>
        <v>1.6.2.2</v>
      </c>
      <c r="B201" s="589" t="str">
        <f>+[8]ระบบการควบคุมฯ!B1091</f>
        <v xml:space="preserve">เครื่องตัดหญ้า แบบข้ออ่อน </v>
      </c>
      <c r="C201" s="885" t="str">
        <f>+[8]ระบบการควบคุมฯ!C1091</f>
        <v>ที่ ศธ04002/ว5376 ลว 1 พย 67 ครั้งที่ 39</v>
      </c>
      <c r="D201" s="586">
        <f>+D202</f>
        <v>10600</v>
      </c>
      <c r="E201" s="586">
        <f t="shared" ref="E201:J201" si="80">+E202</f>
        <v>0</v>
      </c>
      <c r="F201" s="586">
        <f t="shared" si="80"/>
        <v>0</v>
      </c>
      <c r="G201" s="586">
        <f t="shared" si="80"/>
        <v>10600</v>
      </c>
      <c r="H201" s="586">
        <f t="shared" si="80"/>
        <v>0</v>
      </c>
      <c r="I201" s="586">
        <f t="shared" si="80"/>
        <v>0</v>
      </c>
      <c r="J201" s="586">
        <f t="shared" si="80"/>
        <v>0</v>
      </c>
      <c r="K201" s="587"/>
    </row>
    <row r="202" spans="1:11" ht="21" hidden="1" customHeight="1" x14ac:dyDescent="0.25">
      <c r="A202" s="603" t="str">
        <f>+[8]ระบบการควบคุมฯ!A1092</f>
        <v>1)</v>
      </c>
      <c r="B202" s="531" t="str">
        <f>+[8]ระบบการควบคุมฯ!B1092</f>
        <v>สพป.ปทุมธานี เขต 2</v>
      </c>
      <c r="C202" s="844" t="str">
        <f>+[8]ระบบการควบคุมฯ!C1092</f>
        <v>20004370010003112316</v>
      </c>
      <c r="D202" s="394">
        <f>+[8]ระบบการควบคุมฯ!F1092</f>
        <v>10600</v>
      </c>
      <c r="E202" s="394">
        <f>+[8]ระบบการควบคุมฯ!G1092+[8]ระบบการควบคุมฯ!H1092</f>
        <v>0</v>
      </c>
      <c r="F202" s="394">
        <f>+[8]ระบบการควบคุมฯ!I1092+[8]ระบบการควบคุมฯ!J1092</f>
        <v>0</v>
      </c>
      <c r="G202" s="506">
        <f>+[8]ระบบการควบคุมฯ!K1092+[8]ระบบการควบคุมฯ!L1092</f>
        <v>10600</v>
      </c>
      <c r="H202" s="467"/>
      <c r="I202" s="455"/>
      <c r="J202" s="394">
        <f>+D202-E202-G202</f>
        <v>0</v>
      </c>
      <c r="K202" s="580"/>
    </row>
    <row r="203" spans="1:11" ht="21" hidden="1" customHeight="1" x14ac:dyDescent="0.25">
      <c r="A203" s="588" t="s">
        <v>186</v>
      </c>
      <c r="B203" s="589"/>
      <c r="C203" s="885"/>
      <c r="D203" s="586">
        <f>+D204+D205</f>
        <v>0</v>
      </c>
      <c r="E203" s="586">
        <f t="shared" ref="E203:J203" si="81">+E204+E205</f>
        <v>0</v>
      </c>
      <c r="F203" s="586">
        <f t="shared" si="81"/>
        <v>0</v>
      </c>
      <c r="G203" s="586">
        <f t="shared" si="81"/>
        <v>0</v>
      </c>
      <c r="H203" s="586">
        <f t="shared" si="81"/>
        <v>0</v>
      </c>
      <c r="I203" s="586">
        <f t="shared" si="81"/>
        <v>0</v>
      </c>
      <c r="J203" s="586">
        <f t="shared" si="81"/>
        <v>0</v>
      </c>
      <c r="K203" s="587"/>
    </row>
    <row r="204" spans="1:11" ht="21" hidden="1" customHeight="1" x14ac:dyDescent="0.25">
      <c r="A204" s="603"/>
      <c r="B204" s="590"/>
      <c r="C204" s="860"/>
      <c r="D204" s="394"/>
      <c r="E204" s="465"/>
      <c r="F204" s="465"/>
      <c r="G204" s="473"/>
      <c r="H204" s="604"/>
      <c r="I204" s="605"/>
      <c r="J204" s="394"/>
      <c r="K204" s="580"/>
    </row>
    <row r="205" spans="1:11" ht="21" hidden="1" customHeight="1" x14ac:dyDescent="0.25">
      <c r="A205" s="603"/>
      <c r="B205" s="590"/>
      <c r="C205" s="860"/>
      <c r="D205" s="394"/>
      <c r="E205" s="465"/>
      <c r="F205" s="465"/>
      <c r="G205" s="473"/>
      <c r="H205" s="604"/>
      <c r="I205" s="605"/>
      <c r="J205" s="606"/>
      <c r="K205" s="580"/>
    </row>
    <row r="206" spans="1:11" ht="21" hidden="1" customHeight="1" x14ac:dyDescent="0.25">
      <c r="A206" s="588"/>
      <c r="B206" s="589"/>
      <c r="C206" s="885"/>
      <c r="D206" s="586">
        <f>+D207</f>
        <v>0</v>
      </c>
      <c r="E206" s="586">
        <f t="shared" ref="E206:J206" si="82">+E207</f>
        <v>0</v>
      </c>
      <c r="F206" s="586">
        <f t="shared" si="82"/>
        <v>0</v>
      </c>
      <c r="G206" s="586">
        <f t="shared" si="82"/>
        <v>0</v>
      </c>
      <c r="H206" s="586">
        <f t="shared" si="82"/>
        <v>0</v>
      </c>
      <c r="I206" s="586">
        <f t="shared" si="82"/>
        <v>0</v>
      </c>
      <c r="J206" s="586">
        <f t="shared" si="82"/>
        <v>0</v>
      </c>
      <c r="K206" s="587"/>
    </row>
    <row r="207" spans="1:11" ht="21" hidden="1" customHeight="1" x14ac:dyDescent="0.45">
      <c r="A207" s="603"/>
      <c r="B207" s="607"/>
      <c r="C207" s="860"/>
      <c r="D207" s="394"/>
      <c r="E207" s="445"/>
      <c r="F207" s="465"/>
      <c r="G207" s="435"/>
      <c r="H207" s="470"/>
      <c r="I207" s="464"/>
      <c r="J207" s="471">
        <f t="shared" ref="J207" si="83">D207-E207-F207-G207</f>
        <v>0</v>
      </c>
      <c r="K207" s="532"/>
    </row>
    <row r="208" spans="1:11" ht="42" hidden="1" customHeight="1" x14ac:dyDescent="0.45">
      <c r="A208" s="603"/>
      <c r="B208" s="607"/>
      <c r="C208" s="860"/>
      <c r="D208" s="394"/>
      <c r="E208" s="466"/>
      <c r="F208" s="465"/>
      <c r="G208" s="473"/>
      <c r="H208" s="470"/>
      <c r="I208" s="464"/>
      <c r="J208" s="471"/>
      <c r="K208" s="532"/>
    </row>
    <row r="209" spans="1:11" ht="21" hidden="1" customHeight="1" x14ac:dyDescent="0.25">
      <c r="A209" s="588" t="str">
        <f>+[8]ระบบการควบคุมฯ!A1482</f>
        <v>3.2.1</v>
      </c>
      <c r="B209" s="589" t="str">
        <f>+[8]ระบบการควบคุมฯ!B1482</f>
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</c>
      <c r="C209" s="885" t="str">
        <f>+[8]ระบบการควบคุมฯ!C1482</f>
        <v>ศธ04002/ว3478 ลว.21 ส.ค.66 โอนครั้งที่ 782</v>
      </c>
      <c r="D209" s="586">
        <f>SUM(D210:D211)</f>
        <v>0</v>
      </c>
      <c r="E209" s="586">
        <f t="shared" ref="E209:J209" si="84">SUM(E210:E211)</f>
        <v>0</v>
      </c>
      <c r="F209" s="586">
        <f t="shared" si="84"/>
        <v>0</v>
      </c>
      <c r="G209" s="586">
        <f t="shared" si="84"/>
        <v>0</v>
      </c>
      <c r="H209" s="586">
        <f t="shared" si="84"/>
        <v>0</v>
      </c>
      <c r="I209" s="586">
        <f t="shared" si="84"/>
        <v>0</v>
      </c>
      <c r="J209" s="586">
        <f t="shared" si="84"/>
        <v>0</v>
      </c>
      <c r="K209" s="587"/>
    </row>
    <row r="210" spans="1:11" ht="21" hidden="1" customHeight="1" x14ac:dyDescent="0.6">
      <c r="A210" s="608" t="str">
        <f>+[8]ระบบการควบคุมฯ!A1483</f>
        <v>1)</v>
      </c>
      <c r="B210" s="609" t="str">
        <f>+[8]ระบบการควบคุมฯ!B1483</f>
        <v>โรงเรียนวัดพืชอุดม</v>
      </c>
      <c r="C210" s="911" t="str">
        <f>+[8]ระบบการควบคุมฯ!C1483</f>
        <v xml:space="preserve">20004 35000300 321ZZZZ </v>
      </c>
      <c r="D210" s="465">
        <f>+[8]ระบบการควบคุมฯ!D1483</f>
        <v>0</v>
      </c>
      <c r="E210" s="465">
        <f>+[8]ระบบการควบคุมฯ!G1483+[8]ระบบการควบคุมฯ!H1483</f>
        <v>0</v>
      </c>
      <c r="F210" s="465">
        <f>+[8]ระบบการควบคุมฯ!I1483+[8]ระบบการควบคุมฯ!J1483</f>
        <v>0</v>
      </c>
      <c r="G210" s="473">
        <f>+[8]ระบบการควบคุมฯ!K1483+[8]ระบบการควบคุมฯ!L1483</f>
        <v>0</v>
      </c>
      <c r="H210" s="610"/>
      <c r="I210" s="611"/>
      <c r="J210" s="465">
        <f>+D210-E210-F210-G210</f>
        <v>0</v>
      </c>
      <c r="K210" s="532"/>
    </row>
    <row r="211" spans="1:11" x14ac:dyDescent="0.6">
      <c r="A211" s="608" t="str">
        <f>+[8]ระบบการควบคุมฯ!A1484</f>
        <v>2)</v>
      </c>
      <c r="B211" s="609" t="str">
        <f>+[8]ระบบการควบคุมฯ!B1484</f>
        <v>โรงเรียนรวมราษฎร์สามัคคี</v>
      </c>
      <c r="C211" s="911" t="str">
        <f>+[8]ระบบการควบคุมฯ!C1484</f>
        <v xml:space="preserve">20004 35000300 321ZZZZ </v>
      </c>
      <c r="D211" s="465">
        <f>+[8]ระบบการควบคุมฯ!D1484</f>
        <v>0</v>
      </c>
      <c r="E211" s="465">
        <f>+[8]ระบบการควบคุมฯ!G1484+[8]ระบบการควบคุมฯ!H1484</f>
        <v>0</v>
      </c>
      <c r="F211" s="465">
        <f>+[8]ระบบการควบคุมฯ!I1484+[8]ระบบการควบคุมฯ!J1484</f>
        <v>0</v>
      </c>
      <c r="G211" s="473">
        <f>+[8]ระบบการควบคุมฯ!K1484+[8]ระบบการควบคุมฯ!L1484</f>
        <v>0</v>
      </c>
      <c r="H211" s="610"/>
      <c r="I211" s="611"/>
      <c r="J211" s="465">
        <f>+D211-E211-F211-G211</f>
        <v>0</v>
      </c>
      <c r="K211" s="532"/>
    </row>
    <row r="212" spans="1:11" ht="63" x14ac:dyDescent="0.45">
      <c r="A212" s="421">
        <f>+[8]ระบบการควบคุมฯ!A1167</f>
        <v>1.7</v>
      </c>
      <c r="B212" s="612" t="str">
        <f>+[8]ระบบการควบคุมฯ!B1167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212" s="879" t="str">
        <f>+[8]ระบบการควบคุมฯ!C1167</f>
        <v>20004 68 52015 00000</v>
      </c>
      <c r="D212" s="422"/>
      <c r="E212" s="422"/>
      <c r="F212" s="422"/>
      <c r="G212" s="613"/>
      <c r="H212" s="614"/>
      <c r="I212" s="614"/>
      <c r="J212" s="422"/>
      <c r="K212" s="521"/>
    </row>
    <row r="213" spans="1:11" x14ac:dyDescent="0.45">
      <c r="A213" s="615">
        <f>+[8]ระบบการควบคุมฯ!A1168</f>
        <v>0</v>
      </c>
      <c r="B213" s="612" t="str">
        <f>+[8]ระบบการควบคุมฯ!B1168</f>
        <v xml:space="preserve"> งบดำเนินงาน 68112xx</v>
      </c>
      <c r="C213" s="879"/>
      <c r="D213" s="422"/>
      <c r="E213" s="422"/>
      <c r="F213" s="422"/>
      <c r="G213" s="613"/>
      <c r="H213" s="614"/>
      <c r="I213" s="614"/>
      <c r="J213" s="422"/>
      <c r="K213" s="521"/>
    </row>
    <row r="214" spans="1:11" ht="21" hidden="1" customHeight="1" x14ac:dyDescent="0.45">
      <c r="A214" s="421">
        <f>+[8]ระบบการควบคุมฯ!A1190</f>
        <v>1.8</v>
      </c>
      <c r="B214" s="612" t="str">
        <f>+[8]ระบบการควบคุมฯ!B1190</f>
        <v xml:space="preserve">กิจกรรมช่วยเหลือกลุ่มเป้าหมายทางสังคม  </v>
      </c>
      <c r="C214" s="879" t="str">
        <f>+[8]ระบบการควบคุมฯ!C1190</f>
        <v>20004 68 62408 00000</v>
      </c>
      <c r="D214" s="422"/>
      <c r="E214" s="422"/>
      <c r="F214" s="422"/>
      <c r="G214" s="613"/>
      <c r="H214" s="614"/>
      <c r="I214" s="614"/>
      <c r="J214" s="422"/>
      <c r="K214" s="521"/>
    </row>
    <row r="215" spans="1:11" x14ac:dyDescent="0.45">
      <c r="A215" s="608"/>
      <c r="B215" s="616"/>
      <c r="C215" s="911"/>
      <c r="D215" s="465"/>
      <c r="E215" s="465"/>
      <c r="F215" s="465"/>
      <c r="G215" s="473"/>
      <c r="H215" s="610"/>
      <c r="I215" s="611"/>
      <c r="J215" s="465"/>
      <c r="K215" s="532"/>
    </row>
    <row r="216" spans="1:11" ht="42" x14ac:dyDescent="0.25">
      <c r="A216" s="617">
        <f>+[8]ระบบการควบคุมฯ!A1205</f>
        <v>1.9</v>
      </c>
      <c r="B216" s="618" t="str">
        <f>+[8]ระบบการควบคุมฯ!B1205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216" s="912" t="str">
        <f>+[8]ระบบการควบคุมฯ!C1205</f>
        <v>20004  68 01056 00000</v>
      </c>
      <c r="D216" s="619">
        <f t="shared" ref="D216:J216" si="85">+D217</f>
        <v>18978100</v>
      </c>
      <c r="E216" s="619">
        <f t="shared" si="85"/>
        <v>1852812.69</v>
      </c>
      <c r="F216" s="619">
        <f t="shared" si="85"/>
        <v>0</v>
      </c>
      <c r="G216" s="619">
        <f t="shared" si="85"/>
        <v>17125217.310000002</v>
      </c>
      <c r="H216" s="619">
        <f t="shared" si="85"/>
        <v>0</v>
      </c>
      <c r="I216" s="619">
        <f t="shared" si="85"/>
        <v>0</v>
      </c>
      <c r="J216" s="619">
        <f t="shared" si="85"/>
        <v>70</v>
      </c>
      <c r="K216" s="545"/>
    </row>
    <row r="217" spans="1:11" x14ac:dyDescent="0.6">
      <c r="A217" s="558"/>
      <c r="B217" s="620" t="str">
        <f>+[8]ระบบการควบคุมฯ!B1206</f>
        <v>ค่าที่ดินและสิ่งก่อสร้าง 6811320</v>
      </c>
      <c r="C217" s="906"/>
      <c r="D217" s="23">
        <f>+D218+D223+D264+D268+D275+D292+D294</f>
        <v>18978100</v>
      </c>
      <c r="E217" s="23">
        <f t="shared" ref="E217:J217" si="86">+E218+E223+E264+E268+E275+E292+E294</f>
        <v>1852812.69</v>
      </c>
      <c r="F217" s="23">
        <f t="shared" si="86"/>
        <v>0</v>
      </c>
      <c r="G217" s="23">
        <f t="shared" si="86"/>
        <v>17125217.310000002</v>
      </c>
      <c r="H217" s="23">
        <f t="shared" si="86"/>
        <v>0</v>
      </c>
      <c r="I217" s="23">
        <f t="shared" si="86"/>
        <v>0</v>
      </c>
      <c r="J217" s="23">
        <f t="shared" si="86"/>
        <v>70</v>
      </c>
      <c r="K217" s="567"/>
    </row>
    <row r="218" spans="1:11" ht="42" x14ac:dyDescent="0.25">
      <c r="A218" s="621" t="str">
        <f>+[8]ระบบการควบคุมฯ!A1207</f>
        <v>1.9.1</v>
      </c>
      <c r="B218" s="622" t="str">
        <f>+[8]ระบบการควบคุมฯ!B1207</f>
        <v xml:space="preserve">ปรับปรุงซ่อมแซมอาคารเรียนอาคารประกอบและสิ่งก่อสร้างอื่น 2 โรงเรียน </v>
      </c>
      <c r="C218" s="902" t="str">
        <f>+[8]ระบบการควบคุมฯ!C1207</f>
        <v>ศธ 04002/ว5174 ลว 21 ตค 67 ครั้งที่ 4</v>
      </c>
      <c r="D218" s="27">
        <f>SUM(D219:D222)</f>
        <v>730000</v>
      </c>
      <c r="E218" s="27">
        <f t="shared" ref="E218:J218" si="87">SUM(E219:E222)</f>
        <v>495000</v>
      </c>
      <c r="F218" s="27">
        <f t="shared" si="87"/>
        <v>0</v>
      </c>
      <c r="G218" s="27">
        <f t="shared" si="87"/>
        <v>235000</v>
      </c>
      <c r="H218" s="27">
        <f t="shared" si="87"/>
        <v>0</v>
      </c>
      <c r="I218" s="27">
        <f t="shared" si="87"/>
        <v>0</v>
      </c>
      <c r="J218" s="27">
        <f t="shared" si="87"/>
        <v>0</v>
      </c>
      <c r="K218" s="557"/>
    </row>
    <row r="219" spans="1:11" x14ac:dyDescent="0.25">
      <c r="A219" s="38" t="str">
        <f>+[8]ระบบการควบคุมฯ!A1208</f>
        <v>1)</v>
      </c>
      <c r="B219" s="449" t="str">
        <f>+[8]ระบบการควบคุมฯ!B1208</f>
        <v>โรงเรียนนิกรราษฎร์บูรณะ(เหราบัตย์อุทิศ)</v>
      </c>
      <c r="C219" s="844" t="str">
        <f>+[8]ระบบการควบคุมฯ!C1208</f>
        <v>20004370010003210924</v>
      </c>
      <c r="D219" s="623">
        <f>+[8]ระบบการควบคุมฯ!D1208</f>
        <v>235000</v>
      </c>
      <c r="E219" s="445">
        <f>+[8]ระบบการควบคุมฯ!G1208+[8]ระบบการควบคุมฯ!H1208</f>
        <v>0</v>
      </c>
      <c r="F219" s="465">
        <f>+[8]ระบบการควบคุมฯ!I1208+[8]ระบบการควบคุมฯ!J1208</f>
        <v>0</v>
      </c>
      <c r="G219" s="435">
        <f>+[8]ระบบการควบคุมฯ!K1208+[8]ระบบการควบคุมฯ!L1208</f>
        <v>235000</v>
      </c>
      <c r="H219" s="470"/>
      <c r="I219" s="464"/>
      <c r="J219" s="471">
        <f t="shared" ref="J219:J263" si="88">D219-E219-F219-G219</f>
        <v>0</v>
      </c>
      <c r="K219" s="580"/>
    </row>
    <row r="220" spans="1:11" x14ac:dyDescent="0.25">
      <c r="A220" s="38"/>
      <c r="B220" s="455" t="str">
        <f>+[8]ระบบการควบคุมฯ!B1209</f>
        <v>ครบ 27 มค 68</v>
      </c>
      <c r="C220" s="844">
        <f>+[8]ระบบการควบคุมฯ!C1209</f>
        <v>4100554857</v>
      </c>
      <c r="D220" s="394"/>
      <c r="E220" s="445"/>
      <c r="F220" s="465"/>
      <c r="G220" s="435"/>
      <c r="H220" s="470"/>
      <c r="I220" s="464"/>
      <c r="J220" s="471">
        <f t="shared" si="88"/>
        <v>0</v>
      </c>
      <c r="K220" s="580"/>
    </row>
    <row r="221" spans="1:11" x14ac:dyDescent="0.25">
      <c r="A221" s="38" t="str">
        <f>+[8]ระบบการควบคุมฯ!A1210</f>
        <v>2)</v>
      </c>
      <c r="B221" s="455" t="str">
        <f>+[8]ระบบการควบคุมฯ!B1210</f>
        <v>โรงเรียนวัดธรรมราษฎร์เจริญผล</v>
      </c>
      <c r="C221" s="844" t="str">
        <f>+[8]ระบบการควบคุมฯ!C1210</f>
        <v>20004370010003210925</v>
      </c>
      <c r="D221" s="623">
        <f>+[8]ระบบการควบคุมฯ!D1210</f>
        <v>495000</v>
      </c>
      <c r="E221" s="445">
        <f>+[8]ระบบการควบคุมฯ!G1210+[8]ระบบการควบคุมฯ!H1210</f>
        <v>495000</v>
      </c>
      <c r="F221" s="465">
        <f>+[8]ระบบการควบคุมฯ!I1210+[8]ระบบการควบคุมฯ!J1210</f>
        <v>0</v>
      </c>
      <c r="G221" s="435">
        <f>+[8]ระบบการควบคุมฯ!K1210+[8]ระบบการควบคุมฯ!L1210</f>
        <v>0</v>
      </c>
      <c r="H221" s="470"/>
      <c r="I221" s="464"/>
      <c r="J221" s="471">
        <f t="shared" si="88"/>
        <v>0</v>
      </c>
      <c r="K221" s="580"/>
    </row>
    <row r="222" spans="1:11" x14ac:dyDescent="0.25">
      <c r="A222" s="38"/>
      <c r="B222" s="455" t="str">
        <f>+[8]ระบบการควบคุมฯ!B1211</f>
        <v>ครบ 27 มค 68</v>
      </c>
      <c r="C222" s="844">
        <f>+[8]ระบบการควบคุมฯ!C1211</f>
        <v>4100551110</v>
      </c>
      <c r="D222" s="394"/>
      <c r="E222" s="445"/>
      <c r="F222" s="465"/>
      <c r="G222" s="435"/>
      <c r="H222" s="470"/>
      <c r="I222" s="464"/>
      <c r="J222" s="471">
        <f t="shared" si="88"/>
        <v>0</v>
      </c>
      <c r="K222" s="580"/>
    </row>
    <row r="223" spans="1:11" x14ac:dyDescent="0.25">
      <c r="A223" s="621" t="str">
        <f>+[8]ระบบการควบคุมฯ!A1213</f>
        <v>1.9.2</v>
      </c>
      <c r="B223" s="622" t="str">
        <f>+[8]ระบบการควบคุมฯ!B1213</f>
        <v xml:space="preserve">ปรับปรุงซ่อมแซมห้องน้ำห้องส้วม 2 โรงเรียน </v>
      </c>
      <c r="C223" s="902" t="str">
        <f>+[8]ระบบการควบคุมฯ!C1213</f>
        <v>ศธ 04002/ว5174 ลว 21 ตค 67 ครั้งที่ 4</v>
      </c>
      <c r="D223" s="27">
        <f>SUM(D224:D227)</f>
        <v>302000</v>
      </c>
      <c r="E223" s="27">
        <f t="shared" ref="E223:J223" si="89">SUM(E224:E227)</f>
        <v>0</v>
      </c>
      <c r="F223" s="27">
        <f t="shared" si="89"/>
        <v>0</v>
      </c>
      <c r="G223" s="27">
        <f t="shared" si="89"/>
        <v>302000</v>
      </c>
      <c r="H223" s="27">
        <f t="shared" si="89"/>
        <v>0</v>
      </c>
      <c r="I223" s="27">
        <f t="shared" si="89"/>
        <v>0</v>
      </c>
      <c r="J223" s="27">
        <f t="shared" si="89"/>
        <v>0</v>
      </c>
      <c r="K223" s="557"/>
    </row>
    <row r="224" spans="1:11" x14ac:dyDescent="0.25">
      <c r="A224" s="38" t="str">
        <f>+[8]ระบบการควบคุมฯ!A1214</f>
        <v>3)</v>
      </c>
      <c r="B224" s="449" t="str">
        <f>+[8]ระบบการควบคุมฯ!B1214</f>
        <v>โรงเรียนนิกรราษฎร์บูรณะ (เหราบัตย์อุทิศ)</v>
      </c>
      <c r="C224" s="844" t="str">
        <f>+[8]ระบบการควบคุมฯ!C1214</f>
        <v>20004370010003213244</v>
      </c>
      <c r="D224" s="623">
        <f>+[8]ระบบการควบคุมฯ!D1214</f>
        <v>187000</v>
      </c>
      <c r="E224" s="445">
        <f>+[8]ระบบการควบคุมฯ!G1214+[8]ระบบการควบคุมฯ!H1214</f>
        <v>0</v>
      </c>
      <c r="F224" s="465">
        <f>+[8]ระบบการควบคุมฯ!I1214+[8]ระบบการควบคุมฯ!J1214</f>
        <v>0</v>
      </c>
      <c r="G224" s="435">
        <f>+[8]ระบบการควบคุมฯ!K1214+[8]ระบบการควบคุมฯ!L1214</f>
        <v>187000</v>
      </c>
      <c r="H224" s="470"/>
      <c r="I224" s="464"/>
      <c r="J224" s="471">
        <f t="shared" si="88"/>
        <v>0</v>
      </c>
      <c r="K224" s="580"/>
    </row>
    <row r="225" spans="1:11" x14ac:dyDescent="0.25">
      <c r="A225" s="38"/>
      <c r="B225" s="449" t="str">
        <f>+[8]ระบบการควบคุมฯ!B1215</f>
        <v>ครบ 27 มค 68</v>
      </c>
      <c r="C225" s="844">
        <f>+[8]ระบบการควบคุมฯ!C1215</f>
        <v>4100554844</v>
      </c>
      <c r="D225" s="394"/>
      <c r="E225" s="445"/>
      <c r="F225" s="465"/>
      <c r="G225" s="435"/>
      <c r="H225" s="470"/>
      <c r="I225" s="464"/>
      <c r="J225" s="471">
        <f t="shared" si="88"/>
        <v>0</v>
      </c>
      <c r="K225" s="580"/>
    </row>
    <row r="226" spans="1:11" x14ac:dyDescent="0.25">
      <c r="A226" s="38" t="str">
        <f>+[8]ระบบการควบคุมฯ!A1216</f>
        <v>4)</v>
      </c>
      <c r="B226" s="449" t="str">
        <f>+[8]ระบบการควบคุมฯ!B1216</f>
        <v>โรงเรียนวัดนพรัตนาราม</v>
      </c>
      <c r="C226" s="844" t="str">
        <f>+[8]ระบบการควบคุมฯ!C1216</f>
        <v>20004370010003213243</v>
      </c>
      <c r="D226" s="623">
        <f>+[8]ระบบการควบคุมฯ!D1216</f>
        <v>115000</v>
      </c>
      <c r="E226" s="445">
        <f>+[8]ระบบการควบคุมฯ!G1216+[8]ระบบการควบคุมฯ!H1216</f>
        <v>0</v>
      </c>
      <c r="F226" s="465">
        <f>+[8]ระบบการควบคุมฯ!I1216+[8]ระบบการควบคุมฯ!J1216</f>
        <v>0</v>
      </c>
      <c r="G226" s="435">
        <f>+[8]ระบบการควบคุมฯ!K1216+[8]ระบบการควบคุมฯ!L1216</f>
        <v>115000</v>
      </c>
      <c r="H226" s="470"/>
      <c r="I226" s="464"/>
      <c r="J226" s="471">
        <f t="shared" si="88"/>
        <v>0</v>
      </c>
      <c r="K226" s="580"/>
    </row>
    <row r="227" spans="1:11" ht="21" hidden="1" customHeight="1" x14ac:dyDescent="0.25">
      <c r="A227" s="38"/>
      <c r="B227" s="449" t="str">
        <f>+[8]ระบบการควบคุมฯ!B1217</f>
        <v>ครบ 23 มค 68</v>
      </c>
      <c r="C227" s="844">
        <f>+[8]ระบบการควบคุมฯ!C1217</f>
        <v>4100557656</v>
      </c>
      <c r="D227" s="394"/>
      <c r="E227" s="445"/>
      <c r="F227" s="465"/>
      <c r="G227" s="435"/>
      <c r="H227" s="470"/>
      <c r="I227" s="464"/>
      <c r="J227" s="471">
        <f t="shared" si="88"/>
        <v>0</v>
      </c>
      <c r="K227" s="580"/>
    </row>
    <row r="228" spans="1:11" ht="21" hidden="1" customHeight="1" x14ac:dyDescent="0.25">
      <c r="A228" s="38" t="str">
        <f>+[8]ระบบการควบคุมฯ!A1219</f>
        <v>5)</v>
      </c>
      <c r="B228" s="449" t="str">
        <f>+[8]ระบบการควบคุมฯ!B1219</f>
        <v>วัดกลางคลองสี่</v>
      </c>
      <c r="C228" s="844" t="str">
        <f>+[8]ระบบการควบคุมฯ!C1219</f>
        <v>20004350002003214513</v>
      </c>
      <c r="D228" s="394"/>
      <c r="E228" s="445"/>
      <c r="F228" s="465"/>
      <c r="G228" s="435"/>
      <c r="H228" s="470"/>
      <c r="I228" s="464"/>
      <c r="J228" s="471">
        <f t="shared" si="88"/>
        <v>0</v>
      </c>
      <c r="K228" s="580"/>
    </row>
    <row r="229" spans="1:11" ht="21" hidden="1" customHeight="1" x14ac:dyDescent="0.25">
      <c r="A229" s="38"/>
      <c r="B229" s="449" t="str">
        <f>+[8]ระบบการควบคุมฯ!B1220</f>
        <v>ครบ 15 มิย 67</v>
      </c>
      <c r="C229" s="844">
        <f>+[8]ระบบการควบคุมฯ!C1220</f>
        <v>4100396155</v>
      </c>
      <c r="D229" s="394"/>
      <c r="E229" s="445"/>
      <c r="F229" s="465"/>
      <c r="G229" s="435"/>
      <c r="H229" s="470"/>
      <c r="I229" s="464"/>
      <c r="J229" s="471">
        <f t="shared" si="88"/>
        <v>0</v>
      </c>
      <c r="K229" s="580"/>
    </row>
    <row r="230" spans="1:11" ht="21" hidden="1" customHeight="1" x14ac:dyDescent="0.25">
      <c r="A230" s="38" t="str">
        <f>+[8]ระบบการควบคุมฯ!A1221</f>
        <v>6)</v>
      </c>
      <c r="B230" s="449" t="str">
        <f>+[8]ระบบการควบคุมฯ!B1221</f>
        <v>วัดนิเทศน์</v>
      </c>
      <c r="C230" s="844" t="str">
        <f>+[8]ระบบการควบคุมฯ!C1221</f>
        <v>20004350002003214514</v>
      </c>
      <c r="D230" s="394"/>
      <c r="E230" s="445"/>
      <c r="F230" s="465"/>
      <c r="G230" s="435"/>
      <c r="H230" s="470"/>
      <c r="I230" s="464"/>
      <c r="J230" s="471">
        <f t="shared" si="88"/>
        <v>0</v>
      </c>
      <c r="K230" s="580"/>
    </row>
    <row r="231" spans="1:11" ht="21" hidden="1" customHeight="1" x14ac:dyDescent="0.25">
      <c r="A231" s="38"/>
      <c r="B231" s="449" t="str">
        <f>+[8]ระบบการควบคุมฯ!B1222</f>
        <v>ครบ 27 สค 67</v>
      </c>
      <c r="C231" s="844">
        <f>+[8]ระบบการควบคุมฯ!C1222</f>
        <v>4100402151</v>
      </c>
      <c r="D231" s="394"/>
      <c r="E231" s="445"/>
      <c r="F231" s="465"/>
      <c r="G231" s="435"/>
      <c r="H231" s="470"/>
      <c r="I231" s="464"/>
      <c r="J231" s="471">
        <f t="shared" si="88"/>
        <v>0</v>
      </c>
      <c r="K231" s="580"/>
    </row>
    <row r="232" spans="1:11" ht="21" hidden="1" customHeight="1" x14ac:dyDescent="0.25">
      <c r="A232" s="38"/>
      <c r="B232" s="449" t="str">
        <f>+[8]ระบบการควบคุมฯ!B1223</f>
        <v>ผูกพัน งวด 1 222,000 บาท</v>
      </c>
      <c r="C232" s="844">
        <f>+[8]ระบบการควบคุมฯ!C1223</f>
        <v>0</v>
      </c>
      <c r="D232" s="394"/>
      <c r="E232" s="445"/>
      <c r="F232" s="465"/>
      <c r="G232" s="435"/>
      <c r="H232" s="470"/>
      <c r="I232" s="464"/>
      <c r="J232" s="471">
        <f t="shared" si="88"/>
        <v>0</v>
      </c>
      <c r="K232" s="580"/>
    </row>
    <row r="233" spans="1:11" ht="21" hidden="1" customHeight="1" x14ac:dyDescent="0.25">
      <c r="A233" s="38"/>
      <c r="B233" s="449" t="str">
        <f>+[8]ระบบการควบคุมฯ!B1224</f>
        <v>งวด 2 518,000 บาท</v>
      </c>
      <c r="C233" s="844">
        <f>+[8]ระบบการควบคุมฯ!C1224</f>
        <v>0</v>
      </c>
      <c r="D233" s="394"/>
      <c r="E233" s="445"/>
      <c r="F233" s="465"/>
      <c r="G233" s="435"/>
      <c r="H233" s="470"/>
      <c r="I233" s="464"/>
      <c r="J233" s="471">
        <f t="shared" si="88"/>
        <v>0</v>
      </c>
      <c r="K233" s="580"/>
    </row>
    <row r="234" spans="1:11" ht="21" hidden="1" customHeight="1" x14ac:dyDescent="0.25">
      <c r="A234" s="38" t="str">
        <f>+[8]ระบบการควบคุมฯ!A1226</f>
        <v>7)</v>
      </c>
      <c r="B234" s="449" t="str">
        <f>+[8]ระบบการควบคุมฯ!B1226</f>
        <v>วัดประชุมราษฏร์</v>
      </c>
      <c r="C234" s="844" t="str">
        <f>+[8]ระบบการควบคุมฯ!C1226</f>
        <v>20004350002003214515</v>
      </c>
      <c r="D234" s="394"/>
      <c r="E234" s="445"/>
      <c r="F234" s="465"/>
      <c r="G234" s="435"/>
      <c r="H234" s="470"/>
      <c r="I234" s="464"/>
      <c r="J234" s="624">
        <f t="shared" si="88"/>
        <v>0</v>
      </c>
      <c r="K234" s="580"/>
    </row>
    <row r="235" spans="1:11" ht="21" hidden="1" customHeight="1" x14ac:dyDescent="0.25">
      <c r="A235" s="38"/>
      <c r="B235" s="449" t="str">
        <f>+[8]ระบบการควบคุมฯ!B1224</f>
        <v>งวด 2 518,000 บาท</v>
      </c>
      <c r="C235" s="844">
        <f>+[8]ระบบการควบคุมฯ!C1224</f>
        <v>0</v>
      </c>
      <c r="D235" s="394"/>
      <c r="E235" s="445"/>
      <c r="F235" s="465"/>
      <c r="G235" s="435"/>
      <c r="H235" s="470"/>
      <c r="I235" s="464"/>
      <c r="J235" s="471">
        <f t="shared" si="88"/>
        <v>0</v>
      </c>
      <c r="K235" s="580"/>
    </row>
    <row r="236" spans="1:11" ht="21" hidden="1" customHeight="1" x14ac:dyDescent="0.25">
      <c r="A236" s="38" t="str">
        <f>+[8]ระบบการควบคุมฯ!A1228</f>
        <v>8)</v>
      </c>
      <c r="B236" s="449" t="str">
        <f>+[8]ระบบการควบคุมฯ!B1228</f>
        <v>วัดประยูรธรรมาราม</v>
      </c>
      <c r="C236" s="844" t="str">
        <f>+[8]ระบบการควบคุมฯ!C1228</f>
        <v>20004350002003214516</v>
      </c>
      <c r="D236" s="394"/>
      <c r="E236" s="445"/>
      <c r="F236" s="465"/>
      <c r="G236" s="435"/>
      <c r="H236" s="470"/>
      <c r="I236" s="464"/>
      <c r="J236" s="471">
        <f t="shared" si="88"/>
        <v>0</v>
      </c>
      <c r="K236" s="580"/>
    </row>
    <row r="237" spans="1:11" ht="21" hidden="1" customHeight="1" x14ac:dyDescent="0.25">
      <c r="A237" s="38"/>
      <c r="B237" s="449" t="str">
        <f>+[8]ระบบการควบคุมฯ!B1227</f>
        <v>ครบ 19 มิย 67</v>
      </c>
      <c r="C237" s="844">
        <f>+[8]ระบบการควบคุมฯ!C1227</f>
        <v>4100395245</v>
      </c>
      <c r="D237" s="394"/>
      <c r="E237" s="445"/>
      <c r="F237" s="465"/>
      <c r="G237" s="435"/>
      <c r="H237" s="470"/>
      <c r="I237" s="464"/>
      <c r="J237" s="471">
        <f t="shared" si="88"/>
        <v>0</v>
      </c>
      <c r="K237" s="580"/>
    </row>
    <row r="238" spans="1:11" ht="21" hidden="1" customHeight="1" x14ac:dyDescent="0.25">
      <c r="A238" s="38" t="str">
        <f>+[8]ระบบการควบคุมฯ!A1230</f>
        <v>9)</v>
      </c>
      <c r="B238" s="449" t="str">
        <f>+[8]ระบบการควบคุมฯ!B1230</f>
        <v>วัดลานนา</v>
      </c>
      <c r="C238" s="844" t="str">
        <f>+[8]ระบบการควบคุมฯ!C1230</f>
        <v>20004350002003214517</v>
      </c>
      <c r="D238" s="394"/>
      <c r="E238" s="445"/>
      <c r="F238" s="465"/>
      <c r="G238" s="435"/>
      <c r="H238" s="470"/>
      <c r="I238" s="464"/>
      <c r="J238" s="471">
        <f t="shared" si="88"/>
        <v>0</v>
      </c>
      <c r="K238" s="580"/>
    </row>
    <row r="239" spans="1:11" ht="21" hidden="1" customHeight="1" x14ac:dyDescent="0.25">
      <c r="A239" s="38"/>
      <c r="B239" s="449" t="str">
        <f>+[8]ระบบการควบคุมฯ!B1229</f>
        <v>ครบ 26 มิย 67</v>
      </c>
      <c r="C239" s="844">
        <f>+[8]ระบบการควบคุมฯ!C1229</f>
        <v>4100397176</v>
      </c>
      <c r="D239" s="394"/>
      <c r="E239" s="445"/>
      <c r="F239" s="465"/>
      <c r="G239" s="435"/>
      <c r="H239" s="470"/>
      <c r="I239" s="464"/>
      <c r="J239" s="471">
        <f t="shared" si="88"/>
        <v>0</v>
      </c>
      <c r="K239" s="580"/>
    </row>
    <row r="240" spans="1:11" ht="21" hidden="1" customHeight="1" x14ac:dyDescent="0.25">
      <c r="A240" s="38" t="str">
        <f>+[8]ระบบการควบคุมฯ!A1232</f>
        <v>10)</v>
      </c>
      <c r="B240" s="449" t="str">
        <f>+[8]ระบบการควบคุมฯ!B1232</f>
        <v>วัดอดิศร</v>
      </c>
      <c r="C240" s="844" t="str">
        <f>+[8]ระบบการควบคุมฯ!C1232</f>
        <v>20004350002003214518</v>
      </c>
      <c r="D240" s="394"/>
      <c r="E240" s="445"/>
      <c r="F240" s="465"/>
      <c r="G240" s="435"/>
      <c r="H240" s="470"/>
      <c r="I240" s="464"/>
      <c r="J240" s="471">
        <f t="shared" si="88"/>
        <v>0</v>
      </c>
      <c r="K240" s="580"/>
    </row>
    <row r="241" spans="1:11" ht="21" hidden="1" customHeight="1" x14ac:dyDescent="0.25">
      <c r="A241" s="38"/>
      <c r="B241" s="449" t="str">
        <f>+[8]ระบบการควบคุมฯ!B1231</f>
        <v>ครบ 19 มิ.ย.67</v>
      </c>
      <c r="C241" s="844" t="str">
        <f>+[8]ระบบการควบคุมฯ!C1231</f>
        <v>ครบ 19 มิย 67</v>
      </c>
      <c r="D241" s="394"/>
      <c r="E241" s="445"/>
      <c r="F241" s="465"/>
      <c r="G241" s="435"/>
      <c r="H241" s="470"/>
      <c r="I241" s="464"/>
      <c r="J241" s="471">
        <f t="shared" si="88"/>
        <v>0</v>
      </c>
      <c r="K241" s="580"/>
    </row>
    <row r="242" spans="1:11" ht="21" hidden="1" customHeight="1" x14ac:dyDescent="0.25">
      <c r="A242" s="38" t="str">
        <f>+[8]ระบบการควบคุมฯ!A1234</f>
        <v>11)</v>
      </c>
      <c r="B242" s="449" t="str">
        <f>+[8]ระบบการควบคุมฯ!B1234</f>
        <v>สหราษฎร์บํารุง</v>
      </c>
      <c r="C242" s="844" t="str">
        <f>+[8]ระบบการควบคุมฯ!C1234</f>
        <v>20004350002003214519</v>
      </c>
      <c r="D242" s="394"/>
      <c r="E242" s="445"/>
      <c r="F242" s="465"/>
      <c r="G242" s="435"/>
      <c r="H242" s="470"/>
      <c r="I242" s="464"/>
      <c r="J242" s="471">
        <f t="shared" si="88"/>
        <v>0</v>
      </c>
      <c r="K242" s="580"/>
    </row>
    <row r="243" spans="1:11" ht="21" hidden="1" customHeight="1" x14ac:dyDescent="0.25">
      <c r="A243" s="38"/>
      <c r="B243" s="449" t="str">
        <f>+[8]ระบบการควบคุมฯ!B1233</f>
        <v>ครบ 26 กค 67</v>
      </c>
      <c r="C243" s="844" t="str">
        <f>+[8]ระบบการควบคุมฯ!C1233</f>
        <v>4100393861</v>
      </c>
      <c r="D243" s="394"/>
      <c r="E243" s="445"/>
      <c r="F243" s="465"/>
      <c r="G243" s="435"/>
      <c r="H243" s="470"/>
      <c r="I243" s="464"/>
      <c r="J243" s="471">
        <f t="shared" si="88"/>
        <v>0</v>
      </c>
      <c r="K243" s="580"/>
    </row>
    <row r="244" spans="1:11" ht="21" hidden="1" customHeight="1" x14ac:dyDescent="0.25">
      <c r="A244" s="38" t="str">
        <f>+[8]ระบบการควบคุมฯ!A1236</f>
        <v>12)</v>
      </c>
      <c r="B244" s="449" t="str">
        <f>+[8]ระบบการควบคุมฯ!B1236</f>
        <v>คลอง 11 ศาลาครุ (เทียมอุปถัมภ์)</v>
      </c>
      <c r="C244" s="844" t="str">
        <f>+[8]ระบบการควบคุมฯ!C1236</f>
        <v>20004350002003214520</v>
      </c>
      <c r="D244" s="394"/>
      <c r="E244" s="445"/>
      <c r="F244" s="465"/>
      <c r="G244" s="435"/>
      <c r="H244" s="470"/>
      <c r="I244" s="464"/>
      <c r="J244" s="471">
        <f t="shared" si="88"/>
        <v>0</v>
      </c>
      <c r="K244" s="580"/>
    </row>
    <row r="245" spans="1:11" ht="21" hidden="1" customHeight="1" x14ac:dyDescent="0.25">
      <c r="A245" s="38"/>
      <c r="B245" s="449" t="str">
        <f>+[8]ระบบการควบคุมฯ!B1235</f>
        <v>ครบ 14 มิย 67</v>
      </c>
      <c r="C245" s="844" t="str">
        <f>+[8]ระบบการควบคุมฯ!C1235</f>
        <v>4100394897</v>
      </c>
      <c r="D245" s="394"/>
      <c r="E245" s="445"/>
      <c r="F245" s="465"/>
      <c r="G245" s="435"/>
      <c r="H245" s="470"/>
      <c r="I245" s="464"/>
      <c r="J245" s="471">
        <f t="shared" si="88"/>
        <v>0</v>
      </c>
      <c r="K245" s="580"/>
    </row>
    <row r="246" spans="1:11" ht="21" hidden="1" customHeight="1" x14ac:dyDescent="0.25">
      <c r="A246" s="38" t="str">
        <f>+[8]ระบบการควบคุมฯ!A1238</f>
        <v>13)</v>
      </c>
      <c r="B246" s="449" t="str">
        <f>+[8]ระบบการควบคุมฯ!B1238</f>
        <v>คลองสิบสามผิวศรีราษฏร์บำรุง</v>
      </c>
      <c r="C246" s="844" t="str">
        <f>+[8]ระบบการควบคุมฯ!C1238</f>
        <v>20004350002003214521</v>
      </c>
      <c r="D246" s="394"/>
      <c r="E246" s="445"/>
      <c r="F246" s="465"/>
      <c r="G246" s="435"/>
      <c r="H246" s="470"/>
      <c r="I246" s="464"/>
      <c r="J246" s="471">
        <f t="shared" si="88"/>
        <v>0</v>
      </c>
      <c r="K246" s="580"/>
    </row>
    <row r="247" spans="1:11" ht="21" hidden="1" customHeight="1" x14ac:dyDescent="0.25">
      <c r="A247" s="38"/>
      <c r="B247" s="625" t="str">
        <f>+[8]ระบบการควบคุมฯ!B1237</f>
        <v>ครบ 15 กค 67</v>
      </c>
      <c r="C247" s="844" t="str">
        <f>+[8]ระบบการควบคุมฯ!C1237</f>
        <v>4100398138</v>
      </c>
      <c r="D247" s="394"/>
      <c r="E247" s="445"/>
      <c r="F247" s="465"/>
      <c r="G247" s="435"/>
      <c r="H247" s="470"/>
      <c r="I247" s="464"/>
      <c r="J247" s="471">
        <f t="shared" si="88"/>
        <v>0</v>
      </c>
      <c r="K247" s="580"/>
    </row>
    <row r="248" spans="1:11" ht="21" hidden="1" customHeight="1" x14ac:dyDescent="0.25">
      <c r="A248" s="38" t="str">
        <f>+[8]ระบบการควบคุมฯ!A1241</f>
        <v>14)</v>
      </c>
      <c r="B248" s="449" t="str">
        <f>+[8]ระบบการควบคุมฯ!B1241</f>
        <v>วัดเจริญบุญ</v>
      </c>
      <c r="C248" s="844" t="str">
        <f>+[8]ระบบการควบคุมฯ!C1241</f>
        <v>20004350002003214522</v>
      </c>
      <c r="D248" s="394"/>
      <c r="E248" s="445"/>
      <c r="F248" s="465"/>
      <c r="G248" s="435"/>
      <c r="H248" s="470"/>
      <c r="I248" s="464"/>
      <c r="J248" s="624">
        <f t="shared" si="88"/>
        <v>0</v>
      </c>
      <c r="K248" s="580"/>
    </row>
    <row r="249" spans="1:11" ht="21" hidden="1" customHeight="1" x14ac:dyDescent="0.25">
      <c r="A249" s="38"/>
      <c r="B249" s="449" t="str">
        <f>+[8]ระบบการควบคุมฯ!B1242</f>
        <v>ครบ 17 กค 67</v>
      </c>
      <c r="C249" s="844" t="str">
        <f>+[8]ระบบการควบคุมฯ!C1242</f>
        <v>4100396212</v>
      </c>
      <c r="D249" s="394"/>
      <c r="E249" s="445"/>
      <c r="F249" s="465"/>
      <c r="G249" s="435"/>
      <c r="H249" s="470"/>
      <c r="I249" s="464"/>
      <c r="J249" s="471">
        <f t="shared" si="88"/>
        <v>0</v>
      </c>
      <c r="K249" s="580"/>
    </row>
    <row r="250" spans="1:11" ht="21" hidden="1" customHeight="1" x14ac:dyDescent="0.25">
      <c r="A250" s="38" t="str">
        <f>+[8]ระบบการควบคุมฯ!A1243</f>
        <v>15)</v>
      </c>
      <c r="B250" s="449" t="str">
        <f>+[8]ระบบการควบคุมฯ!B1243</f>
        <v>วัดนพรัตนาราม</v>
      </c>
      <c r="C250" s="844" t="str">
        <f>+[8]ระบบการควบคุมฯ!C1243</f>
        <v>20004350002003214523</v>
      </c>
      <c r="D250" s="623">
        <f>+[8]ระบบการควบคุมฯ!D1243</f>
        <v>0</v>
      </c>
      <c r="E250" s="445">
        <f>+[8]ระบบการควบคุมฯ!G1238+[8]ระบบการควบคุมฯ!H1238</f>
        <v>0</v>
      </c>
      <c r="F250" s="465">
        <f>+[8]ระบบการควบคุมฯ!I1238+[8]ระบบการควบคุมฯ!J1238</f>
        <v>0</v>
      </c>
      <c r="G250" s="435">
        <f>+[8]ระบบการควบคุมฯ!K1238+[8]ระบบการควบคุมฯ!L1238</f>
        <v>0</v>
      </c>
      <c r="H250" s="470"/>
      <c r="I250" s="464"/>
      <c r="J250" s="471">
        <f t="shared" si="88"/>
        <v>0</v>
      </c>
      <c r="K250" s="580"/>
    </row>
    <row r="251" spans="1:11" ht="21" hidden="1" customHeight="1" x14ac:dyDescent="0.25">
      <c r="A251" s="38"/>
      <c r="B251" s="626" t="str">
        <f>+[8]ระบบการควบคุมฯ!B1244</f>
        <v>งวด 1  174,000 บาท ครบ 16 กค 67</v>
      </c>
      <c r="C251" s="913">
        <f>+[8]ระบบการควบคุมฯ!C1244</f>
        <v>4100426445</v>
      </c>
      <c r="D251" s="394"/>
      <c r="E251" s="445"/>
      <c r="F251" s="465"/>
      <c r="G251" s="435"/>
      <c r="H251" s="470"/>
      <c r="I251" s="464"/>
      <c r="J251" s="471">
        <f t="shared" si="88"/>
        <v>0</v>
      </c>
      <c r="K251" s="580"/>
    </row>
    <row r="252" spans="1:11" ht="21" hidden="1" customHeight="1" x14ac:dyDescent="0.25">
      <c r="A252" s="38"/>
      <c r="B252" s="626" t="str">
        <f>+[8]ระบบการควบคุมฯ!B1245</f>
        <v>งวด 2 406,000 ครบ 14 กย 67</v>
      </c>
      <c r="C252" s="914"/>
      <c r="D252" s="394"/>
      <c r="E252" s="445"/>
      <c r="F252" s="465"/>
      <c r="G252" s="435"/>
      <c r="H252" s="470"/>
      <c r="I252" s="464"/>
      <c r="J252" s="471"/>
      <c r="K252" s="580"/>
    </row>
    <row r="253" spans="1:11" ht="21" hidden="1" customHeight="1" x14ac:dyDescent="0.25">
      <c r="A253" s="38" t="str">
        <f>+[8]ระบบการควบคุมฯ!A1247</f>
        <v>16)</v>
      </c>
      <c r="B253" s="449" t="str">
        <f>+[8]ระบบการควบคุมฯ!B1247</f>
        <v>วัดพวงแก้ว</v>
      </c>
      <c r="C253" s="844" t="str">
        <f>+[8]ระบบการควบคุมฯ!C1247</f>
        <v>20004350002003214524</v>
      </c>
      <c r="D253" s="394"/>
      <c r="E253" s="445"/>
      <c r="F253" s="465"/>
      <c r="G253" s="435"/>
      <c r="H253" s="470"/>
      <c r="I253" s="464"/>
      <c r="J253" s="471">
        <f t="shared" si="88"/>
        <v>0</v>
      </c>
      <c r="K253" s="580"/>
    </row>
    <row r="254" spans="1:11" ht="21" hidden="1" customHeight="1" x14ac:dyDescent="0.25">
      <c r="A254" s="38"/>
      <c r="B254" s="449" t="str">
        <f>+[8]ระบบการควบคุมฯ!B1248</f>
        <v>ครบ 2 สค 67</v>
      </c>
      <c r="C254" s="844" t="str">
        <f>+[8]ระบบการควบคุมฯ!C1248</f>
        <v>4100402841</v>
      </c>
      <c r="D254" s="394"/>
      <c r="E254" s="445"/>
      <c r="F254" s="465"/>
      <c r="G254" s="435"/>
      <c r="H254" s="470"/>
      <c r="I254" s="464"/>
      <c r="J254" s="471">
        <f t="shared" si="88"/>
        <v>0</v>
      </c>
      <c r="K254" s="580"/>
    </row>
    <row r="255" spans="1:11" ht="21" hidden="1" customHeight="1" x14ac:dyDescent="0.25">
      <c r="A255" s="38" t="str">
        <f>+[8]ระบบการควบคุมฯ!A1249</f>
        <v>17)</v>
      </c>
      <c r="B255" s="449" t="str">
        <f>+[8]ระบบการควบคุมฯ!B1249</f>
        <v>วัดสุขบุญฑริการาม</v>
      </c>
      <c r="C255" s="844" t="str">
        <f>+[8]ระบบการควบคุมฯ!C1249</f>
        <v>20004350002003214525</v>
      </c>
      <c r="D255" s="394"/>
      <c r="E255" s="445"/>
      <c r="F255" s="465"/>
      <c r="G255" s="435"/>
      <c r="H255" s="470"/>
      <c r="I255" s="464"/>
      <c r="J255" s="471">
        <f t="shared" si="88"/>
        <v>0</v>
      </c>
      <c r="K255" s="580"/>
    </row>
    <row r="256" spans="1:11" ht="21" hidden="1" customHeight="1" x14ac:dyDescent="0.25">
      <c r="A256" s="38"/>
      <c r="B256" s="449" t="str">
        <f>+[8]ระบบการควบคุมฯ!B1250</f>
        <v>ครบ 27 มิย 67</v>
      </c>
      <c r="C256" s="844" t="str">
        <f>+[8]ระบบการควบคุมฯ!C1250</f>
        <v>4100396195</v>
      </c>
      <c r="D256" s="394"/>
      <c r="E256" s="445"/>
      <c r="F256" s="465"/>
      <c r="G256" s="435"/>
      <c r="H256" s="470"/>
      <c r="I256" s="464"/>
      <c r="J256" s="471">
        <f t="shared" si="88"/>
        <v>0</v>
      </c>
      <c r="K256" s="580"/>
    </row>
    <row r="257" spans="1:11" ht="21" hidden="1" customHeight="1" x14ac:dyDescent="0.25">
      <c r="A257" s="38" t="str">
        <f>+[8]ระบบการควบคุมฯ!A1251</f>
        <v>18)</v>
      </c>
      <c r="B257" s="449" t="str">
        <f>+[8]ระบบการควบคุมฯ!B1251</f>
        <v>วัดแสงมณี</v>
      </c>
      <c r="C257" s="844" t="str">
        <f>+[8]ระบบการควบคุมฯ!C1251</f>
        <v>20004350002003214526</v>
      </c>
      <c r="D257" s="394"/>
      <c r="E257" s="445"/>
      <c r="F257" s="465"/>
      <c r="G257" s="435"/>
      <c r="H257" s="470"/>
      <c r="I257" s="464"/>
      <c r="J257" s="471">
        <f t="shared" si="88"/>
        <v>0</v>
      </c>
      <c r="K257" s="580"/>
    </row>
    <row r="258" spans="1:11" ht="21" hidden="1" customHeight="1" x14ac:dyDescent="0.25">
      <c r="A258" s="38"/>
      <c r="B258" s="449" t="str">
        <f>+[8]ระบบการควบคุมฯ!B1252</f>
        <v>ครบ 30 กค 67</v>
      </c>
      <c r="C258" s="844" t="str">
        <f>+[8]ระบบการควบคุมฯ!C1252</f>
        <v>4100400728</v>
      </c>
      <c r="D258" s="394"/>
      <c r="E258" s="445"/>
      <c r="F258" s="465"/>
      <c r="G258" s="435"/>
      <c r="H258" s="470"/>
      <c r="I258" s="464"/>
      <c r="J258" s="471">
        <f t="shared" si="88"/>
        <v>0</v>
      </c>
      <c r="K258" s="580"/>
    </row>
    <row r="259" spans="1:11" ht="21" hidden="1" customHeight="1" x14ac:dyDescent="0.25">
      <c r="A259" s="38" t="str">
        <f>+[8]ระบบการควบคุมฯ!A1253</f>
        <v>19)</v>
      </c>
      <c r="B259" s="449" t="str">
        <f>+[8]ระบบการควบคุมฯ!B1253</f>
        <v>หิรัญพงษ์อนุสรณ์</v>
      </c>
      <c r="C259" s="844" t="str">
        <f>+[8]ระบบการควบคุมฯ!C1253</f>
        <v>20004350002003214527</v>
      </c>
      <c r="D259" s="394"/>
      <c r="E259" s="445"/>
      <c r="F259" s="465"/>
      <c r="G259" s="435"/>
      <c r="H259" s="470"/>
      <c r="I259" s="464"/>
      <c r="J259" s="471">
        <f t="shared" si="88"/>
        <v>0</v>
      </c>
      <c r="K259" s="580"/>
    </row>
    <row r="260" spans="1:11" ht="21" hidden="1" customHeight="1" x14ac:dyDescent="0.25">
      <c r="A260" s="38"/>
      <c r="B260" s="449" t="str">
        <f>+[8]ระบบการควบคุมฯ!B1254</f>
        <v>ครบ 22 มิย 67</v>
      </c>
      <c r="C260" s="844" t="str">
        <f>+[8]ระบบการควบคุมฯ!C1254</f>
        <v>4100402448</v>
      </c>
      <c r="D260" s="394"/>
      <c r="E260" s="445"/>
      <c r="F260" s="465"/>
      <c r="G260" s="435"/>
      <c r="H260" s="470"/>
      <c r="I260" s="464"/>
      <c r="J260" s="471">
        <f t="shared" si="88"/>
        <v>0</v>
      </c>
      <c r="K260" s="580"/>
    </row>
    <row r="261" spans="1:11" ht="21" hidden="1" customHeight="1" x14ac:dyDescent="0.25">
      <c r="A261" s="38" t="str">
        <f>+[8]ระบบการควบคุมฯ!A1256</f>
        <v>20)</v>
      </c>
      <c r="B261" s="449" t="str">
        <f>+[8]ระบบการควบคุมฯ!B1256</f>
        <v>อยู่ประชานุเคราะห์</v>
      </c>
      <c r="C261" s="844" t="str">
        <f>+[8]ระบบการควบคุมฯ!C1256</f>
        <v>20004350002003214528</v>
      </c>
      <c r="D261" s="394"/>
      <c r="E261" s="445"/>
      <c r="F261" s="465"/>
      <c r="G261" s="435"/>
      <c r="H261" s="470"/>
      <c r="I261" s="464"/>
      <c r="J261" s="471">
        <f t="shared" si="88"/>
        <v>0</v>
      </c>
      <c r="K261" s="580"/>
    </row>
    <row r="262" spans="1:11" ht="40.799999999999997" hidden="1" customHeight="1" x14ac:dyDescent="0.25">
      <c r="A262" s="183">
        <f>+[8]ระบบการควบคุมฯ!A1257</f>
        <v>0</v>
      </c>
      <c r="B262" s="449" t="str">
        <f>+[8]ระบบการควบคุมฯ!B1257</f>
        <v>ครบ 6 มิย 67</v>
      </c>
      <c r="C262" s="844" t="str">
        <f>+[8]ระบบการควบคุมฯ!C1257</f>
        <v>4100402861</v>
      </c>
      <c r="D262" s="394"/>
      <c r="E262" s="445"/>
      <c r="F262" s="465"/>
      <c r="G262" s="435"/>
      <c r="H262" s="470"/>
      <c r="I262" s="464"/>
      <c r="J262" s="471">
        <f t="shared" si="88"/>
        <v>0</v>
      </c>
      <c r="K262" s="580"/>
    </row>
    <row r="263" spans="1:11" x14ac:dyDescent="0.25">
      <c r="A263" s="183">
        <f>+[8]ระบบการควบคุมฯ!A1258</f>
        <v>0</v>
      </c>
      <c r="B263" s="627" t="str">
        <f>+[8]ระบบการควบคุมฯ!B1258</f>
        <v>โอนกลับส่วนกลาง</v>
      </c>
      <c r="C263" s="844" t="str">
        <f>+[8]ระบบการควบคุมฯ!C1258</f>
        <v>ศธ04002/ว4285 ลว.13 กย 67 โอนครั้งที่ 401</v>
      </c>
      <c r="D263" s="394"/>
      <c r="E263" s="445"/>
      <c r="F263" s="465"/>
      <c r="G263" s="435"/>
      <c r="H263" s="470"/>
      <c r="I263" s="464"/>
      <c r="J263" s="471">
        <f t="shared" si="88"/>
        <v>0</v>
      </c>
      <c r="K263" s="580"/>
    </row>
    <row r="264" spans="1:11" x14ac:dyDescent="0.25">
      <c r="A264" s="628" t="str">
        <f>+[8]ระบบการควบคุมฯ!A1260</f>
        <v>1.9.3</v>
      </c>
      <c r="B264" s="573" t="str">
        <f>+[8]ระบบการควบคุมฯ!B1260</f>
        <v>ห้องส้วม OBEC 4 ที่/61 ชาย-หญิง (ชาย 2 ที่ หญิง 2 ที่)</v>
      </c>
      <c r="C264" s="875" t="str">
        <f>+[8]ระบบการควบคุมฯ!C1260</f>
        <v>ศธ 04002/ว5174 ลว 21 ตค 67 ครั้งที่ 4</v>
      </c>
      <c r="D264" s="397">
        <f>+D265</f>
        <v>456900</v>
      </c>
      <c r="E264" s="397">
        <f t="shared" ref="E264:J264" si="90">+E265</f>
        <v>0</v>
      </c>
      <c r="F264" s="397">
        <f t="shared" si="90"/>
        <v>0</v>
      </c>
      <c r="G264" s="397">
        <f t="shared" si="90"/>
        <v>456890</v>
      </c>
      <c r="H264" s="397">
        <f t="shared" si="90"/>
        <v>0</v>
      </c>
      <c r="I264" s="397">
        <f t="shared" si="90"/>
        <v>0</v>
      </c>
      <c r="J264" s="397">
        <f t="shared" si="90"/>
        <v>10</v>
      </c>
      <c r="K264" s="577"/>
    </row>
    <row r="265" spans="1:11" ht="21" hidden="1" customHeight="1" x14ac:dyDescent="0.25">
      <c r="A265" s="38" t="str">
        <f>+[8]ระบบการควบคุมฯ!A1262</f>
        <v>1)</v>
      </c>
      <c r="B265" s="594" t="str">
        <f>+[8]ระบบการควบคุมฯ!B1262</f>
        <v>โรงเรียนวัดราษฎรบำรุง</v>
      </c>
      <c r="C265" s="844" t="str">
        <f>+[8]ระบบการควบคุมฯ!C1262</f>
        <v>20004370010003213242</v>
      </c>
      <c r="D265" s="623">
        <f>+[8]ระบบการควบคุมฯ!D1262</f>
        <v>456900</v>
      </c>
      <c r="E265" s="623">
        <f>+[8]ระบบการควบคุมฯ!G1262+[8]ระบบการควบคุมฯ!H1262</f>
        <v>0</v>
      </c>
      <c r="F265" s="465">
        <f>+[8]ระบบการควบคุมฯ!I1262+[8]ระบบการควบคุมฯ!J1262</f>
        <v>0</v>
      </c>
      <c r="G265" s="435">
        <f>+[8]ระบบการควบคุมฯ!K1262+[8]ระบบการควบคุมฯ!L1262</f>
        <v>456890</v>
      </c>
      <c r="H265" s="470"/>
      <c r="I265" s="464"/>
      <c r="J265" s="471">
        <f t="shared" ref="J265:J267" si="91">D265-E265-F265-G265</f>
        <v>10</v>
      </c>
      <c r="K265" s="580"/>
    </row>
    <row r="266" spans="1:11" ht="21" hidden="1" customHeight="1" x14ac:dyDescent="0.25">
      <c r="A266" s="38"/>
      <c r="B266" s="594" t="str">
        <f>+[8]ระบบการควบคุมฯ!B1263</f>
        <v>ครบ 26 มค 68</v>
      </c>
      <c r="C266" s="844" t="str">
        <f>+[8]ระบบการควบคุมฯ!C1263</f>
        <v>งวด 1 จำนวน 137067 บาท</v>
      </c>
      <c r="D266" s="394"/>
      <c r="E266" s="445"/>
      <c r="F266" s="465"/>
      <c r="G266" s="435"/>
      <c r="H266" s="470"/>
      <c r="I266" s="464"/>
      <c r="J266" s="471">
        <f t="shared" si="91"/>
        <v>0</v>
      </c>
      <c r="K266" s="580"/>
    </row>
    <row r="267" spans="1:11" ht="21" hidden="1" customHeight="1" x14ac:dyDescent="0.25">
      <c r="A267" s="38"/>
      <c r="B267" s="594" t="str">
        <f>+[8]ระบบการควบคุมฯ!B1264</f>
        <v>ครบ 25 กพ 68</v>
      </c>
      <c r="C267" s="844" t="str">
        <f>+[8]ระบบการควบคุมฯ!C1264</f>
        <v>งวด 2 จำนวน 137067 บาท</v>
      </c>
      <c r="D267" s="394"/>
      <c r="E267" s="445"/>
      <c r="F267" s="465"/>
      <c r="G267" s="435"/>
      <c r="H267" s="470"/>
      <c r="I267" s="464"/>
      <c r="J267" s="471">
        <f t="shared" si="91"/>
        <v>0</v>
      </c>
      <c r="K267" s="580"/>
    </row>
    <row r="268" spans="1:11" ht="21" hidden="1" customHeight="1" x14ac:dyDescent="0.25">
      <c r="A268" s="628"/>
      <c r="B268" s="629"/>
      <c r="C268" s="875"/>
      <c r="D268" s="397"/>
      <c r="E268" s="397"/>
      <c r="F268" s="397"/>
      <c r="G268" s="397"/>
      <c r="H268" s="397">
        <f t="shared" ref="H268:I268" si="92">SUM(H269:H274)</f>
        <v>0</v>
      </c>
      <c r="I268" s="397">
        <f t="shared" si="92"/>
        <v>0</v>
      </c>
      <c r="J268" s="397">
        <f>+D268-E268-G268</f>
        <v>0</v>
      </c>
      <c r="K268" s="577"/>
    </row>
    <row r="269" spans="1:11" ht="21" hidden="1" customHeight="1" x14ac:dyDescent="0.25">
      <c r="A269" s="38"/>
      <c r="B269" s="630"/>
      <c r="C269" s="844"/>
      <c r="D269" s="394"/>
      <c r="E269" s="445"/>
      <c r="F269" s="465"/>
      <c r="G269" s="435"/>
      <c r="H269" s="470"/>
      <c r="I269" s="464"/>
      <c r="J269" s="471">
        <f t="shared" ref="J269:J271" si="93">D269-E269-F269-G269</f>
        <v>0</v>
      </c>
      <c r="K269" s="580"/>
    </row>
    <row r="270" spans="1:11" ht="21" hidden="1" customHeight="1" x14ac:dyDescent="0.25">
      <c r="A270" s="38"/>
      <c r="B270" s="631"/>
      <c r="C270" s="860"/>
      <c r="D270" s="394"/>
      <c r="E270" s="445"/>
      <c r="F270" s="465"/>
      <c r="G270" s="435"/>
      <c r="H270" s="470"/>
      <c r="I270" s="464"/>
      <c r="J270" s="471"/>
      <c r="K270" s="580"/>
    </row>
    <row r="271" spans="1:11" ht="21" hidden="1" customHeight="1" x14ac:dyDescent="0.25">
      <c r="A271" s="38"/>
      <c r="B271" s="631"/>
      <c r="C271" s="860"/>
      <c r="D271" s="394"/>
      <c r="E271" s="445"/>
      <c r="F271" s="465"/>
      <c r="G271" s="435"/>
      <c r="H271" s="470"/>
      <c r="I271" s="464"/>
      <c r="J271" s="471">
        <f t="shared" si="93"/>
        <v>0</v>
      </c>
      <c r="K271" s="580"/>
    </row>
    <row r="272" spans="1:11" ht="21" hidden="1" customHeight="1" x14ac:dyDescent="0.25">
      <c r="A272" s="38"/>
      <c r="B272" s="631"/>
      <c r="C272" s="844"/>
      <c r="D272" s="394"/>
      <c r="E272" s="394"/>
      <c r="F272" s="394"/>
      <c r="G272" s="506"/>
      <c r="H272" s="455"/>
      <c r="I272" s="449"/>
      <c r="J272" s="394"/>
      <c r="K272" s="580"/>
    </row>
    <row r="273" spans="1:11" ht="21" hidden="1" customHeight="1" x14ac:dyDescent="0.25">
      <c r="A273" s="183"/>
      <c r="B273" s="627"/>
      <c r="C273" s="844"/>
      <c r="D273" s="394"/>
      <c r="E273" s="394"/>
      <c r="F273" s="394"/>
      <c r="G273" s="506"/>
      <c r="H273" s="455"/>
      <c r="I273" s="455"/>
      <c r="J273" s="394">
        <f>+D273-E273-F273-G273</f>
        <v>0</v>
      </c>
      <c r="K273" s="632"/>
    </row>
    <row r="274" spans="1:11" x14ac:dyDescent="0.25">
      <c r="A274" s="183"/>
      <c r="B274" s="627"/>
      <c r="C274" s="844"/>
      <c r="D274" s="394"/>
      <c r="E274" s="394"/>
      <c r="F274" s="394"/>
      <c r="G274" s="506"/>
      <c r="H274" s="455"/>
      <c r="I274" s="455"/>
      <c r="J274" s="394">
        <f>+D274-E274-F274-G274</f>
        <v>0</v>
      </c>
      <c r="K274" s="632"/>
    </row>
    <row r="275" spans="1:11" ht="42" x14ac:dyDescent="0.45">
      <c r="A275" s="386" t="str">
        <f>+[8]ระบบการควบคุมฯ!A1267</f>
        <v>1.9.4</v>
      </c>
      <c r="B275" s="633" t="str">
        <f>+[8]ระบบการควบคุมฯ!B1267</f>
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</c>
      <c r="C275" s="873" t="str">
        <f>+[8]ระบบการควบคุมฯ!C1267</f>
        <v>ที่ ศธ 04002/ว5187/21 ตค 67 ครั้งที่ 5</v>
      </c>
      <c r="D275" s="388">
        <f t="shared" ref="D275:I275" si="94">SUM(D276)</f>
        <v>3158700</v>
      </c>
      <c r="E275" s="388">
        <f t="shared" si="94"/>
        <v>0</v>
      </c>
      <c r="F275" s="388">
        <f t="shared" si="94"/>
        <v>0</v>
      </c>
      <c r="G275" s="388">
        <f t="shared" si="94"/>
        <v>3158640</v>
      </c>
      <c r="H275" s="388">
        <f t="shared" si="94"/>
        <v>0</v>
      </c>
      <c r="I275" s="388">
        <f t="shared" si="94"/>
        <v>0</v>
      </c>
      <c r="J275" s="388">
        <f>+D275-E275-F275-G275</f>
        <v>60</v>
      </c>
      <c r="K275" s="634"/>
    </row>
    <row r="276" spans="1:11" ht="21" hidden="1" customHeight="1" x14ac:dyDescent="0.25">
      <c r="A276" s="38" t="str">
        <f>+[8]ระบบการควบคุมฯ!A1268</f>
        <v>1)</v>
      </c>
      <c r="B276" s="579" t="str">
        <f>+[8]ระบบการควบคุมฯ!B1268</f>
        <v xml:space="preserve">โรงเรียนชุมชนเลิศพินิจพิทยาคม (ชดเชยงบประมาณที่พับไป) </v>
      </c>
      <c r="C276" s="860" t="str">
        <f>+[8]ระบบการควบคุมฯ!C1268</f>
        <v>20004370010003220010</v>
      </c>
      <c r="D276" s="394">
        <f>+[8]ระบบการควบคุมฯ!F1268</f>
        <v>3158700</v>
      </c>
      <c r="E276" s="394">
        <f>+[8]ระบบการควบคุมฯ!G1268+[8]ระบบการควบคุมฯ!H1268</f>
        <v>0</v>
      </c>
      <c r="F276" s="394">
        <f>+[8]ระบบการควบคุมฯ!I1268+[8]ระบบการควบคุมฯ!J1268</f>
        <v>0</v>
      </c>
      <c r="G276" s="506">
        <f>+[8]ระบบการควบคุมฯ!K1268+[8]ระบบการควบคุมฯ!L1268</f>
        <v>3158640</v>
      </c>
      <c r="H276" s="467"/>
      <c r="I276" s="449"/>
      <c r="J276" s="394">
        <f>+D276-E276-G276</f>
        <v>60</v>
      </c>
      <c r="K276" s="580"/>
    </row>
    <row r="277" spans="1:11" ht="21" hidden="1" customHeight="1" x14ac:dyDescent="0.6">
      <c r="A277" s="38"/>
      <c r="B277" s="449">
        <f>+[8]ระบบการควบคุมฯ!B1372</f>
        <v>0</v>
      </c>
      <c r="C277" s="859"/>
      <c r="D277" s="391"/>
      <c r="E277" s="391"/>
      <c r="F277" s="391"/>
      <c r="G277" s="450"/>
      <c r="H277" s="635"/>
      <c r="I277" s="452"/>
      <c r="J277" s="452"/>
      <c r="K277" s="392"/>
    </row>
    <row r="278" spans="1:11" ht="21" hidden="1" customHeight="1" x14ac:dyDescent="0.6">
      <c r="A278" s="38"/>
      <c r="B278" s="449">
        <f>+[8]ระบบการควบคุมฯ!B1373</f>
        <v>0</v>
      </c>
      <c r="C278" s="859"/>
      <c r="D278" s="391"/>
      <c r="E278" s="391"/>
      <c r="F278" s="391"/>
      <c r="G278" s="450"/>
      <c r="H278" s="635"/>
      <c r="I278" s="452"/>
      <c r="J278" s="452"/>
      <c r="K278" s="392"/>
    </row>
    <row r="279" spans="1:11" ht="21" hidden="1" customHeight="1" x14ac:dyDescent="0.6">
      <c r="A279" s="38"/>
      <c r="B279" s="449">
        <f>+[8]ระบบการควบคุมฯ!B1374</f>
        <v>0</v>
      </c>
      <c r="C279" s="859">
        <f>1155600*4</f>
        <v>4622400</v>
      </c>
      <c r="D279" s="391"/>
      <c r="E279" s="391"/>
      <c r="F279" s="391"/>
      <c r="G279" s="450"/>
      <c r="H279" s="635"/>
      <c r="I279" s="452"/>
      <c r="J279" s="452"/>
      <c r="K279" s="392"/>
    </row>
    <row r="280" spans="1:11" ht="21" hidden="1" customHeight="1" x14ac:dyDescent="0.6">
      <c r="A280" s="38"/>
      <c r="B280" s="449">
        <f>+[8]ระบบการควบคุมฯ!B1375</f>
        <v>0</v>
      </c>
      <c r="C280" s="859"/>
      <c r="D280" s="391"/>
      <c r="E280" s="391"/>
      <c r="F280" s="391"/>
      <c r="G280" s="450"/>
      <c r="H280" s="635"/>
      <c r="I280" s="452"/>
      <c r="J280" s="452"/>
      <c r="K280" s="392"/>
    </row>
    <row r="281" spans="1:11" ht="21" hidden="1" customHeight="1" x14ac:dyDescent="0.6">
      <c r="A281" s="38"/>
      <c r="B281" s="449">
        <f>+[8]ระบบการควบคุมฯ!B1376</f>
        <v>0</v>
      </c>
      <c r="C281" s="859"/>
      <c r="D281" s="391"/>
      <c r="E281" s="391"/>
      <c r="F281" s="391"/>
      <c r="G281" s="450"/>
      <c r="H281" s="635"/>
      <c r="I281" s="452"/>
      <c r="J281" s="452"/>
      <c r="K281" s="392"/>
    </row>
    <row r="282" spans="1:11" ht="21" hidden="1" customHeight="1" x14ac:dyDescent="0.6">
      <c r="A282" s="38"/>
      <c r="B282" s="449">
        <f>+[8]ระบบการควบคุมฯ!B1377</f>
        <v>0</v>
      </c>
      <c r="C282" s="859"/>
      <c r="D282" s="391"/>
      <c r="E282" s="391"/>
      <c r="F282" s="391"/>
      <c r="G282" s="450"/>
      <c r="H282" s="635"/>
      <c r="I282" s="452"/>
      <c r="J282" s="452"/>
      <c r="K282" s="392"/>
    </row>
    <row r="283" spans="1:11" ht="21" hidden="1" customHeight="1" x14ac:dyDescent="0.6">
      <c r="A283" s="38"/>
      <c r="B283" s="449">
        <f>+[8]ระบบการควบคุมฯ!B1378</f>
        <v>0</v>
      </c>
      <c r="C283" s="859"/>
      <c r="D283" s="391"/>
      <c r="E283" s="391"/>
      <c r="F283" s="391"/>
      <c r="G283" s="450"/>
      <c r="H283" s="635"/>
      <c r="I283" s="452"/>
      <c r="J283" s="452"/>
      <c r="K283" s="392"/>
    </row>
    <row r="284" spans="1:11" ht="21" hidden="1" customHeight="1" x14ac:dyDescent="0.6">
      <c r="A284" s="38" t="s">
        <v>188</v>
      </c>
      <c r="B284" s="449">
        <f>+[8]ระบบการควบคุมฯ!B1379</f>
        <v>0</v>
      </c>
      <c r="C284" s="859"/>
      <c r="D284" s="391"/>
      <c r="E284" s="391"/>
      <c r="F284" s="391"/>
      <c r="G284" s="450"/>
      <c r="H284" s="635"/>
      <c r="I284" s="452"/>
      <c r="J284" s="452"/>
      <c r="K284" s="392"/>
    </row>
    <row r="285" spans="1:11" ht="21" hidden="1" customHeight="1" x14ac:dyDescent="0.6">
      <c r="A285" s="38"/>
      <c r="B285" s="449">
        <f>+[8]ระบบการควบคุมฯ!B1380</f>
        <v>0</v>
      </c>
      <c r="C285" s="859"/>
      <c r="D285" s="391"/>
      <c r="E285" s="391"/>
      <c r="F285" s="391"/>
      <c r="G285" s="450"/>
      <c r="H285" s="635"/>
      <c r="I285" s="452"/>
      <c r="J285" s="452"/>
      <c r="K285" s="392"/>
    </row>
    <row r="286" spans="1:11" ht="21" hidden="1" customHeight="1" x14ac:dyDescent="0.6">
      <c r="A286" s="38"/>
      <c r="B286" s="449">
        <f>+[8]ระบบการควบคุมฯ!B1381</f>
        <v>0</v>
      </c>
      <c r="C286" s="859"/>
      <c r="D286" s="391"/>
      <c r="E286" s="391"/>
      <c r="F286" s="391"/>
      <c r="G286" s="450"/>
      <c r="H286" s="635"/>
      <c r="I286" s="452"/>
      <c r="J286" s="452"/>
      <c r="K286" s="392"/>
    </row>
    <row r="287" spans="1:11" ht="21" hidden="1" customHeight="1" x14ac:dyDescent="0.6">
      <c r="A287" s="38"/>
      <c r="B287" s="449">
        <f>+[8]ระบบการควบคุมฯ!B1382</f>
        <v>0</v>
      </c>
      <c r="C287" s="859"/>
      <c r="D287" s="391"/>
      <c r="E287" s="391"/>
      <c r="F287" s="391"/>
      <c r="G287" s="450"/>
      <c r="H287" s="635"/>
      <c r="I287" s="452"/>
      <c r="J287" s="452"/>
      <c r="K287" s="392"/>
    </row>
    <row r="288" spans="1:11" ht="21" hidden="1" customHeight="1" x14ac:dyDescent="0.6">
      <c r="A288" s="38"/>
      <c r="B288" s="449">
        <f>+[8]ระบบการควบคุมฯ!B1383</f>
        <v>0</v>
      </c>
      <c r="C288" s="859"/>
      <c r="D288" s="391"/>
      <c r="E288" s="391"/>
      <c r="F288" s="391"/>
      <c r="G288" s="450"/>
      <c r="H288" s="635"/>
      <c r="I288" s="452"/>
      <c r="J288" s="452"/>
      <c r="K288" s="392"/>
    </row>
    <row r="289" spans="1:11" ht="21" hidden="1" customHeight="1" x14ac:dyDescent="0.6">
      <c r="A289" s="38"/>
      <c r="B289" s="449">
        <f>+[8]ระบบการควบคุมฯ!B1384</f>
        <v>0</v>
      </c>
      <c r="C289" s="859"/>
      <c r="D289" s="391"/>
      <c r="E289" s="391"/>
      <c r="F289" s="391"/>
      <c r="G289" s="450"/>
      <c r="H289" s="635"/>
      <c r="I289" s="452"/>
      <c r="J289" s="452"/>
      <c r="K289" s="392"/>
    </row>
    <row r="290" spans="1:11" ht="21" hidden="1" customHeight="1" x14ac:dyDescent="0.6">
      <c r="A290" s="38"/>
      <c r="B290" s="449">
        <f>+[8]ระบบการควบคุมฯ!B1385</f>
        <v>0</v>
      </c>
      <c r="C290" s="859"/>
      <c r="D290" s="391"/>
      <c r="E290" s="391"/>
      <c r="F290" s="391"/>
      <c r="G290" s="450"/>
      <c r="H290" s="635"/>
      <c r="I290" s="452"/>
      <c r="J290" s="452"/>
      <c r="K290" s="392"/>
    </row>
    <row r="291" spans="1:11" ht="42" hidden="1" customHeight="1" x14ac:dyDescent="0.6">
      <c r="A291" s="38"/>
      <c r="B291" s="449">
        <f>+[8]ระบบการควบคุมฯ!B1386</f>
        <v>0</v>
      </c>
      <c r="C291" s="859"/>
      <c r="D291" s="391"/>
      <c r="E291" s="391"/>
      <c r="F291" s="391"/>
      <c r="G291" s="450"/>
      <c r="H291" s="635"/>
      <c r="I291" s="452"/>
      <c r="J291" s="452"/>
      <c r="K291" s="392"/>
    </row>
    <row r="292" spans="1:11" ht="21" hidden="1" customHeight="1" x14ac:dyDescent="0.45">
      <c r="A292" s="386" t="s">
        <v>189</v>
      </c>
      <c r="B292" s="633" t="str">
        <f>+[8]ระบบการควบคุมฯ!B1295</f>
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</c>
      <c r="C292" s="873"/>
      <c r="D292" s="388">
        <f t="shared" ref="D292:I292" si="95">SUM(D293)</f>
        <v>0</v>
      </c>
      <c r="E292" s="388">
        <f t="shared" si="95"/>
        <v>0</v>
      </c>
      <c r="F292" s="388">
        <f t="shared" si="95"/>
        <v>0</v>
      </c>
      <c r="G292" s="388">
        <f t="shared" si="95"/>
        <v>0</v>
      </c>
      <c r="H292" s="388">
        <f t="shared" si="95"/>
        <v>0</v>
      </c>
      <c r="I292" s="388">
        <f t="shared" si="95"/>
        <v>0</v>
      </c>
      <c r="J292" s="388">
        <f>+D292-E292-F292-G292</f>
        <v>0</v>
      </c>
      <c r="K292" s="634"/>
    </row>
    <row r="293" spans="1:11" x14ac:dyDescent="0.25">
      <c r="A293" s="38" t="str">
        <f>+[8]ระบบการควบคุมฯ!A1296</f>
        <v>1)</v>
      </c>
      <c r="B293" s="449" t="str">
        <f>+[8]ระบบการควบคุมฯ!B1296</f>
        <v xml:space="preserve"> โรงเรียนวัดกลางคลองสี่ </v>
      </c>
      <c r="C293" s="860" t="str">
        <f>+[8]ระบบการควบคุมฯ!C1296</f>
        <v>20004350002003214557</v>
      </c>
      <c r="D293" s="394">
        <f>+[8]ระบบการควบคุมฯ!F1296</f>
        <v>0</v>
      </c>
      <c r="E293" s="394">
        <f>+[8]ระบบการควบคุมฯ!G1296+[8]ระบบการควบคุมฯ!H1296</f>
        <v>0</v>
      </c>
      <c r="F293" s="394">
        <f>+[8]ระบบการควบคุมฯ!I1296+[8]ระบบการควบคุมฯ!J1296</f>
        <v>0</v>
      </c>
      <c r="G293" s="506">
        <f>+[8]ระบบการควบคุมฯ!K1296+[8]ระบบการควบคุมฯ!L1296</f>
        <v>0</v>
      </c>
      <c r="H293" s="467"/>
      <c r="I293" s="449"/>
      <c r="J293" s="394">
        <f>+D293-E293-G293</f>
        <v>0</v>
      </c>
      <c r="K293" s="580" t="s">
        <v>190</v>
      </c>
    </row>
    <row r="294" spans="1:11" x14ac:dyDescent="0.25">
      <c r="A294" s="636" t="s">
        <v>191</v>
      </c>
      <c r="B294" s="637" t="str">
        <f>+[8]ระบบการควบคุมฯ!B1297</f>
        <v>อาคารเรียนแบบพิเศษ โรงเรียนวัดลาดสนุ่น</v>
      </c>
      <c r="C294" s="915" t="str">
        <f>+[8]ระบบการควบคุมฯ!C1297</f>
        <v>ศธ 04002/ว5187 ลว 21 ตค 67ครั้งที่ 5</v>
      </c>
      <c r="D294" s="638">
        <f>+D295</f>
        <v>14330500</v>
      </c>
      <c r="E294" s="638">
        <f t="shared" ref="E294:J294" si="96">+E295</f>
        <v>1357812.69</v>
      </c>
      <c r="F294" s="638">
        <f t="shared" si="96"/>
        <v>0</v>
      </c>
      <c r="G294" s="638">
        <f t="shared" si="96"/>
        <v>12972687.310000001</v>
      </c>
      <c r="H294" s="638">
        <f t="shared" si="96"/>
        <v>0</v>
      </c>
      <c r="I294" s="638">
        <f t="shared" si="96"/>
        <v>0</v>
      </c>
      <c r="J294" s="638">
        <f t="shared" si="96"/>
        <v>0</v>
      </c>
      <c r="K294" s="639"/>
    </row>
    <row r="295" spans="1:11" x14ac:dyDescent="0.25">
      <c r="A295" s="38" t="str">
        <f>+[8]ระบบการควบคุมฯ!A1299</f>
        <v>1)</v>
      </c>
      <c r="B295" s="449" t="str">
        <f>+[8]ระบบการควบคุมฯ!B1299</f>
        <v xml:space="preserve"> โรงเรียนวัดลาดสนุ่น</v>
      </c>
      <c r="C295" s="860" t="str">
        <f>+[8]ระบบการควบคุมฯ!C1299</f>
        <v>20004370010003220011</v>
      </c>
      <c r="D295" s="394">
        <f>+[8]ระบบการควบคุมฯ!D1299</f>
        <v>14330500</v>
      </c>
      <c r="E295" s="394">
        <f>+[8]ระบบการควบคุมฯ!G1299+[8]ระบบการควบคุมฯ!H1299</f>
        <v>1357812.69</v>
      </c>
      <c r="F295" s="394">
        <f>+[8]ระบบการควบคุมฯ!I1299+[8]ระบบการควบคุมฯ!J1299</f>
        <v>0</v>
      </c>
      <c r="G295" s="394">
        <f>+[8]ระบบการควบคุมฯ!K1299+[8]ระบบการควบคุมฯ!L1299</f>
        <v>12972687.310000001</v>
      </c>
      <c r="H295" s="470"/>
      <c r="I295" s="464"/>
      <c r="J295" s="471">
        <f t="shared" ref="J295" si="97">D295-E295-F295-G295</f>
        <v>0</v>
      </c>
      <c r="K295" s="580"/>
    </row>
    <row r="296" spans="1:11" x14ac:dyDescent="0.25">
      <c r="A296" s="38"/>
      <c r="B296" s="640" t="s">
        <v>192</v>
      </c>
      <c r="C296" s="916" t="s">
        <v>193</v>
      </c>
      <c r="D296" s="394"/>
      <c r="E296" s="445"/>
      <c r="F296" s="465"/>
      <c r="G296" s="435"/>
      <c r="H296" s="470"/>
      <c r="I296" s="464"/>
      <c r="J296" s="471"/>
      <c r="K296" s="580"/>
    </row>
    <row r="297" spans="1:11" x14ac:dyDescent="0.55000000000000004">
      <c r="A297" s="38"/>
      <c r="B297" s="594" t="s">
        <v>194</v>
      </c>
      <c r="C297" s="917">
        <v>4100533888</v>
      </c>
      <c r="D297" s="394"/>
      <c r="E297" s="445"/>
      <c r="F297" s="465"/>
      <c r="G297" s="435"/>
      <c r="H297" s="470"/>
      <c r="I297" s="464"/>
      <c r="J297" s="471"/>
      <c r="K297" s="580"/>
    </row>
    <row r="298" spans="1:11" x14ac:dyDescent="0.55000000000000004">
      <c r="A298" s="38"/>
      <c r="B298" s="594" t="s">
        <v>195</v>
      </c>
      <c r="C298" s="918" t="s">
        <v>196</v>
      </c>
      <c r="D298" s="394"/>
      <c r="E298" s="445"/>
      <c r="F298" s="465"/>
      <c r="G298" s="435"/>
      <c r="H298" s="470"/>
      <c r="I298" s="464"/>
      <c r="J298" s="471"/>
      <c r="K298" s="580"/>
    </row>
    <row r="299" spans="1:11" x14ac:dyDescent="0.25">
      <c r="A299" s="38"/>
      <c r="B299" s="594" t="s">
        <v>197</v>
      </c>
      <c r="C299" s="860"/>
      <c r="D299" s="394"/>
      <c r="E299" s="445"/>
      <c r="F299" s="465"/>
      <c r="G299" s="435"/>
      <c r="H299" s="470"/>
      <c r="I299" s="464"/>
      <c r="J299" s="471"/>
      <c r="K299" s="580"/>
    </row>
    <row r="300" spans="1:11" x14ac:dyDescent="0.25">
      <c r="A300" s="38"/>
      <c r="B300" s="641" t="s">
        <v>198</v>
      </c>
      <c r="C300" s="860"/>
      <c r="D300" s="394"/>
      <c r="E300" s="445"/>
      <c r="F300" s="465"/>
      <c r="G300" s="435"/>
      <c r="H300" s="470"/>
      <c r="I300" s="464"/>
      <c r="J300" s="471"/>
      <c r="K300" s="580"/>
    </row>
    <row r="301" spans="1:11" x14ac:dyDescent="0.25">
      <c r="A301" s="38"/>
      <c r="B301" s="594" t="s">
        <v>199</v>
      </c>
      <c r="C301" s="860"/>
      <c r="D301" s="394"/>
      <c r="E301" s="445"/>
      <c r="F301" s="465"/>
      <c r="G301" s="435"/>
      <c r="H301" s="470"/>
      <c r="I301" s="464"/>
      <c r="J301" s="471"/>
      <c r="K301" s="580"/>
    </row>
    <row r="302" spans="1:11" x14ac:dyDescent="0.25">
      <c r="A302" s="38"/>
      <c r="B302" s="641" t="s">
        <v>200</v>
      </c>
      <c r="C302" s="860"/>
      <c r="D302" s="394"/>
      <c r="E302" s="445"/>
      <c r="F302" s="465"/>
      <c r="G302" s="435"/>
      <c r="H302" s="470"/>
      <c r="I302" s="464"/>
      <c r="J302" s="471"/>
      <c r="K302" s="580"/>
    </row>
    <row r="303" spans="1:11" x14ac:dyDescent="0.25">
      <c r="A303" s="38"/>
      <c r="B303" s="641" t="s">
        <v>201</v>
      </c>
      <c r="C303" s="860"/>
      <c r="D303" s="394"/>
      <c r="E303" s="445"/>
      <c r="F303" s="465"/>
      <c r="G303" s="435"/>
      <c r="H303" s="470"/>
      <c r="I303" s="464"/>
      <c r="J303" s="471"/>
      <c r="K303" s="580"/>
    </row>
    <row r="304" spans="1:11" x14ac:dyDescent="0.25">
      <c r="A304" s="38"/>
      <c r="B304" s="641" t="s">
        <v>202</v>
      </c>
      <c r="C304" s="860"/>
      <c r="D304" s="394"/>
      <c r="E304" s="445"/>
      <c r="F304" s="465"/>
      <c r="G304" s="435"/>
      <c r="H304" s="470"/>
      <c r="I304" s="464"/>
      <c r="J304" s="471"/>
      <c r="K304" s="580"/>
    </row>
    <row r="305" spans="1:11" x14ac:dyDescent="0.25">
      <c r="A305" s="38"/>
      <c r="B305" s="641" t="s">
        <v>203</v>
      </c>
      <c r="C305" s="860"/>
      <c r="D305" s="394"/>
      <c r="E305" s="445"/>
      <c r="F305" s="465"/>
      <c r="G305" s="435"/>
      <c r="H305" s="470"/>
      <c r="I305" s="464"/>
      <c r="J305" s="471"/>
      <c r="K305" s="580"/>
    </row>
    <row r="306" spans="1:11" x14ac:dyDescent="0.25">
      <c r="A306" s="38"/>
      <c r="B306" s="641" t="s">
        <v>204</v>
      </c>
      <c r="C306" s="860"/>
      <c r="D306" s="394"/>
      <c r="E306" s="445"/>
      <c r="F306" s="465"/>
      <c r="G306" s="435"/>
      <c r="H306" s="470"/>
      <c r="I306" s="464"/>
      <c r="J306" s="471"/>
      <c r="K306" s="580"/>
    </row>
    <row r="307" spans="1:11" x14ac:dyDescent="0.25">
      <c r="A307" s="38"/>
      <c r="B307" s="1293" t="s">
        <v>293</v>
      </c>
      <c r="C307" s="860"/>
      <c r="D307" s="394"/>
      <c r="E307" s="445"/>
      <c r="F307" s="465"/>
      <c r="G307" s="435"/>
      <c r="H307" s="470"/>
      <c r="I307" s="464"/>
      <c r="J307" s="471"/>
      <c r="K307" s="580"/>
    </row>
    <row r="308" spans="1:11" x14ac:dyDescent="0.25">
      <c r="A308" s="38"/>
      <c r="B308" s="594" t="s">
        <v>205</v>
      </c>
      <c r="C308" s="860"/>
      <c r="D308" s="394"/>
      <c r="E308" s="445"/>
      <c r="F308" s="465"/>
      <c r="G308" s="435"/>
      <c r="H308" s="470"/>
      <c r="I308" s="464"/>
      <c r="J308" s="471"/>
      <c r="K308" s="580"/>
    </row>
    <row r="309" spans="1:11" x14ac:dyDescent="0.25">
      <c r="A309" s="38"/>
      <c r="B309" s="594" t="s">
        <v>206</v>
      </c>
      <c r="C309" s="860"/>
      <c r="D309" s="394"/>
      <c r="E309" s="445"/>
      <c r="F309" s="465"/>
      <c r="G309" s="435"/>
      <c r="H309" s="470"/>
      <c r="I309" s="464"/>
      <c r="J309" s="471"/>
      <c r="K309" s="580"/>
    </row>
    <row r="310" spans="1:11" x14ac:dyDescent="0.25">
      <c r="A310" s="38"/>
      <c r="B310" s="594" t="s">
        <v>207</v>
      </c>
      <c r="C310" s="860"/>
      <c r="D310" s="394"/>
      <c r="E310" s="445"/>
      <c r="F310" s="465"/>
      <c r="G310" s="435"/>
      <c r="H310" s="470"/>
      <c r="I310" s="464"/>
      <c r="J310" s="471"/>
      <c r="K310" s="580"/>
    </row>
    <row r="311" spans="1:11" x14ac:dyDescent="0.25">
      <c r="A311" s="38"/>
      <c r="B311" s="594" t="s">
        <v>208</v>
      </c>
      <c r="C311" s="860"/>
      <c r="D311" s="394"/>
      <c r="E311" s="445"/>
      <c r="F311" s="465"/>
      <c r="G311" s="435"/>
      <c r="H311" s="470"/>
      <c r="I311" s="464"/>
      <c r="J311" s="471"/>
      <c r="K311" s="580"/>
    </row>
    <row r="312" spans="1:11" x14ac:dyDescent="0.25">
      <c r="A312" s="38"/>
      <c r="B312" s="594" t="s">
        <v>209</v>
      </c>
      <c r="C312" s="860"/>
      <c r="D312" s="394"/>
      <c r="E312" s="445"/>
      <c r="F312" s="465"/>
      <c r="G312" s="435"/>
      <c r="H312" s="470"/>
      <c r="I312" s="464"/>
      <c r="J312" s="471"/>
      <c r="K312" s="580"/>
    </row>
    <row r="313" spans="1:11" x14ac:dyDescent="0.25">
      <c r="A313" s="38"/>
      <c r="B313" s="594" t="s">
        <v>210</v>
      </c>
      <c r="C313" s="860"/>
      <c r="D313" s="394"/>
      <c r="E313" s="445"/>
      <c r="F313" s="465"/>
      <c r="G313" s="435"/>
      <c r="H313" s="470"/>
      <c r="I313" s="464"/>
      <c r="J313" s="471"/>
      <c r="K313" s="580"/>
    </row>
    <row r="314" spans="1:11" x14ac:dyDescent="0.25">
      <c r="A314" s="38"/>
      <c r="B314" s="594" t="str">
        <f>+[8]ระบบการควบคุมฯ!B1319</f>
        <v>งวดที่ 16  5,595,000 ครบ 18 กพ 69</v>
      </c>
      <c r="C314" s="860"/>
      <c r="D314" s="394"/>
      <c r="E314" s="445"/>
      <c r="F314" s="465"/>
      <c r="G314" s="435"/>
      <c r="H314" s="470"/>
      <c r="I314" s="464"/>
      <c r="J314" s="471"/>
      <c r="K314" s="580"/>
    </row>
    <row r="315" spans="1:11" ht="63" x14ac:dyDescent="0.25">
      <c r="A315" s="617">
        <f>+[8]ระบบการควบคุมฯ!A1397</f>
        <v>1.1000000000000001</v>
      </c>
      <c r="B315" s="642" t="str">
        <f>+[8]ระบบการควบคุมฯ!B1397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15" s="919">
        <f>+[8]ระบบการควบคุมฯ!C1397</f>
        <v>2.00046885806E+16</v>
      </c>
      <c r="D315" s="619">
        <f>SUM(D316:D317)</f>
        <v>1085100</v>
      </c>
      <c r="E315" s="619">
        <f t="shared" ref="E315:J315" si="98">SUM(E316:E317)</f>
        <v>0</v>
      </c>
      <c r="F315" s="619">
        <f t="shared" si="98"/>
        <v>0</v>
      </c>
      <c r="G315" s="619">
        <f t="shared" si="98"/>
        <v>1085050</v>
      </c>
      <c r="H315" s="619" t="e">
        <f t="shared" ca="1" si="98"/>
        <v>#REF!</v>
      </c>
      <c r="I315" s="619" t="e">
        <f t="shared" ca="1" si="98"/>
        <v>#REF!</v>
      </c>
      <c r="J315" s="619">
        <f t="shared" si="98"/>
        <v>50</v>
      </c>
      <c r="K315" s="545"/>
    </row>
    <row r="316" spans="1:11" x14ac:dyDescent="0.6">
      <c r="A316" s="558"/>
      <c r="B316" s="620" t="str">
        <f>+[8]ระบบการควบคุมฯ!B1398</f>
        <v>งบลงทุน  ค่าครุภัณฑ์ 6811310</v>
      </c>
      <c r="C316" s="906"/>
      <c r="D316" s="23">
        <f>+D318+D331+D334</f>
        <v>205400</v>
      </c>
      <c r="E316" s="23">
        <f t="shared" ref="E316:J316" si="99">+E318+E331+E334</f>
        <v>0</v>
      </c>
      <c r="F316" s="23">
        <f t="shared" si="99"/>
        <v>0</v>
      </c>
      <c r="G316" s="23">
        <f t="shared" si="99"/>
        <v>205400</v>
      </c>
      <c r="H316" s="23" t="e">
        <f t="shared" ca="1" si="99"/>
        <v>#REF!</v>
      </c>
      <c r="I316" s="23" t="e">
        <f t="shared" ca="1" si="99"/>
        <v>#REF!</v>
      </c>
      <c r="J316" s="23">
        <f t="shared" si="99"/>
        <v>0</v>
      </c>
      <c r="K316" s="567"/>
    </row>
    <row r="317" spans="1:11" x14ac:dyDescent="0.6">
      <c r="A317" s="558"/>
      <c r="B317" s="620" t="str">
        <f>+[8]ระบบการควบคุมฯ!B1399</f>
        <v>งบลงทุน  ค่าที่ดินและสิ่งก่อสร้าง 6811320</v>
      </c>
      <c r="C317" s="906"/>
      <c r="D317" s="23">
        <f>+D337</f>
        <v>879700</v>
      </c>
      <c r="E317" s="23">
        <f t="shared" ref="E317:J317" si="100">+E337</f>
        <v>0</v>
      </c>
      <c r="F317" s="23">
        <f t="shared" si="100"/>
        <v>0</v>
      </c>
      <c r="G317" s="23">
        <f t="shared" si="100"/>
        <v>879650</v>
      </c>
      <c r="H317" s="23">
        <f t="shared" si="100"/>
        <v>0</v>
      </c>
      <c r="I317" s="23">
        <f t="shared" si="100"/>
        <v>0</v>
      </c>
      <c r="J317" s="23">
        <f t="shared" si="100"/>
        <v>50</v>
      </c>
      <c r="K317" s="567"/>
    </row>
    <row r="318" spans="1:11" x14ac:dyDescent="0.6">
      <c r="A318" s="558"/>
      <c r="B318" s="620" t="str">
        <f>+[8]ระบบการควบคุมฯ!B1400</f>
        <v>ครุภัณฑ์สำนักงาน 120601</v>
      </c>
      <c r="C318" s="906"/>
      <c r="D318" s="23">
        <f>+D319+D322+D324+D326+D328</f>
        <v>149400</v>
      </c>
      <c r="E318" s="23">
        <f t="shared" ref="E318:J318" si="101">+E319+E322+E324+E326+E328</f>
        <v>0</v>
      </c>
      <c r="F318" s="23">
        <f t="shared" si="101"/>
        <v>0</v>
      </c>
      <c r="G318" s="23">
        <f t="shared" si="101"/>
        <v>149400</v>
      </c>
      <c r="H318" s="23" t="e">
        <f t="shared" ca="1" si="101"/>
        <v>#REF!</v>
      </c>
      <c r="I318" s="23" t="e">
        <f t="shared" ca="1" si="101"/>
        <v>#REF!</v>
      </c>
      <c r="J318" s="23">
        <f t="shared" si="101"/>
        <v>0</v>
      </c>
      <c r="K318" s="567"/>
    </row>
    <row r="319" spans="1:11" ht="42" x14ac:dyDescent="0.6">
      <c r="A319" s="643" t="str">
        <f>+[8]ระบบการควบคุมฯ!A1401</f>
        <v>1.10.1.1</v>
      </c>
      <c r="B319" s="644" t="str">
        <f>+[8]ระบบการควบคุมฯ!B1401</f>
        <v xml:space="preserve">เครื่องเจาะกระดาษและเข้าเล่ม แบบเจาะกระดาษไฟฟ้าและเข้าเล่มมือโยก </v>
      </c>
      <c r="C319" s="920" t="str">
        <f>+[8]ระบบการควบคุมฯ!C1401</f>
        <v>ศธ 04002/ว5678  ลว 21  พย 67ครั้งที่ 76</v>
      </c>
      <c r="D319" s="645">
        <f>SUM(D320:D321)</f>
        <v>37000</v>
      </c>
      <c r="E319" s="645">
        <f t="shared" ref="E319:J319" si="102">SUM(E320:E321)</f>
        <v>0</v>
      </c>
      <c r="F319" s="645">
        <f t="shared" si="102"/>
        <v>0</v>
      </c>
      <c r="G319" s="645">
        <f t="shared" si="102"/>
        <v>37000</v>
      </c>
      <c r="H319" s="645" t="e">
        <f t="shared" si="102"/>
        <v>#REF!</v>
      </c>
      <c r="I319" s="645" t="e">
        <f t="shared" si="102"/>
        <v>#REF!</v>
      </c>
      <c r="J319" s="645">
        <f t="shared" si="102"/>
        <v>0</v>
      </c>
      <c r="K319" s="646"/>
    </row>
    <row r="320" spans="1:11" x14ac:dyDescent="0.6">
      <c r="A320" s="647" t="str">
        <f>+[8]ระบบการควบคุมฯ!A1402</f>
        <v>1)</v>
      </c>
      <c r="B320" s="647" t="str">
        <f>+[8]ระบบการควบคุมฯ!B1402</f>
        <v>โรงเรียนร่วมใจประสิทธิ์</v>
      </c>
      <c r="C320" s="921" t="str">
        <f>+[8]ระบบการควบคุมฯ!C1402</f>
        <v>20004370010003112870</v>
      </c>
      <c r="D320" s="20">
        <f>+[8]ระบบการควบคุมฯ!F1402</f>
        <v>18500</v>
      </c>
      <c r="E320" s="20">
        <f>+[8]ระบบการควบคุมฯ!G1402+[8]ระบบการควบคุมฯ!H1402</f>
        <v>0</v>
      </c>
      <c r="F320" s="20">
        <f>+[8]ระบบการควบคุมฯ!I1402+[8]ระบบการควบคุมฯ!J1402</f>
        <v>0</v>
      </c>
      <c r="G320" s="20">
        <f>+[8]ระบบการควบคุมฯ!K1402+[8]ระบบการควบคุมฯ!L1402</f>
        <v>18500</v>
      </c>
      <c r="H320" s="20" t="e">
        <f>+H342+H351+H392+H396+#REF!+#REF!+#REF!</f>
        <v>#REF!</v>
      </c>
      <c r="I320" s="20" t="e">
        <f>+I342+I351+I392+I396+#REF!+#REF!+#REF!</f>
        <v>#REF!</v>
      </c>
      <c r="J320" s="20">
        <f>+D320-E320-F320-G320</f>
        <v>0</v>
      </c>
      <c r="K320" s="648"/>
    </row>
    <row r="321" spans="1:11" x14ac:dyDescent="0.6">
      <c r="A321" s="647" t="str">
        <f>+[8]ระบบการควบคุมฯ!A1403</f>
        <v>2)</v>
      </c>
      <c r="B321" s="647" t="str">
        <f>+[8]ระบบการควบคุมฯ!B1403</f>
        <v>โรงเรียนรวมราษฎร์สามัคคี</v>
      </c>
      <c r="C321" s="921" t="str">
        <f>+[8]ระบบการควบคุมฯ!C1403</f>
        <v>20004370010003112871</v>
      </c>
      <c r="D321" s="20">
        <f>+[8]ระบบการควบคุมฯ!F1403</f>
        <v>18500</v>
      </c>
      <c r="E321" s="20">
        <f>+[8]ระบบการควบคุมฯ!G1403+[8]ระบบการควบคุมฯ!H1403</f>
        <v>0</v>
      </c>
      <c r="F321" s="20">
        <f>+[8]ระบบการควบคุมฯ!I1403+[8]ระบบการควบคุมฯ!J1403</f>
        <v>0</v>
      </c>
      <c r="G321" s="20">
        <f>+[8]ระบบการควบคุมฯ!K1403+[8]ระบบการควบคุมฯ!L1403</f>
        <v>18500</v>
      </c>
      <c r="H321" s="20" t="e">
        <f>+H344+H352+H393+H397+H403+#REF!+#REF!</f>
        <v>#REF!</v>
      </c>
      <c r="I321" s="20" t="e">
        <f>+I344+I352+I393+I397+I403+#REF!+#REF!</f>
        <v>#REF!</v>
      </c>
      <c r="J321" s="20">
        <f>+D321-E321-F321-G321</f>
        <v>0</v>
      </c>
      <c r="K321" s="648"/>
    </row>
    <row r="322" spans="1:11" ht="42" x14ac:dyDescent="0.25">
      <c r="A322" s="649" t="str">
        <f>+[8]ระบบการควบคุมฯ!A1404</f>
        <v>1.10.1.2</v>
      </c>
      <c r="B322" s="650" t="str">
        <f>+[8]ระบบการควบคุมฯ!B1404</f>
        <v>เครื่องถ่ายเอกสารระบบดิจิทัล (ขาว-ดำ) ความเร็ว 20 แผ่นต่อนาที</v>
      </c>
      <c r="C322" s="902" t="str">
        <f>+[8]ระบบการควบคุมฯ!C1404</f>
        <v>ศธ 04002/ว5678  ลว 21  พย 67ครั้งที่ 76</v>
      </c>
      <c r="D322" s="27">
        <f>SUM(D323)</f>
        <v>92100</v>
      </c>
      <c r="E322" s="27">
        <f t="shared" ref="E322:J322" si="103">SUM(E323)</f>
        <v>0</v>
      </c>
      <c r="F322" s="27">
        <f t="shared" si="103"/>
        <v>0</v>
      </c>
      <c r="G322" s="27">
        <f t="shared" si="103"/>
        <v>92100</v>
      </c>
      <c r="H322" s="27" t="e">
        <f t="shared" si="103"/>
        <v>#REF!</v>
      </c>
      <c r="I322" s="27" t="e">
        <f t="shared" si="103"/>
        <v>#REF!</v>
      </c>
      <c r="J322" s="27">
        <f t="shared" si="103"/>
        <v>0</v>
      </c>
      <c r="K322" s="557"/>
    </row>
    <row r="323" spans="1:11" x14ac:dyDescent="0.6">
      <c r="A323" s="647" t="str">
        <f>+[8]ระบบการควบคุมฯ!A1405</f>
        <v>1)</v>
      </c>
      <c r="B323" s="647" t="str">
        <f>+[8]ระบบการควบคุมฯ!B1405</f>
        <v>โรงเรียนร่วมใจประสิทธิ์</v>
      </c>
      <c r="C323" s="921" t="str">
        <f>+[8]ระบบการควบคุมฯ!C1405</f>
        <v>20004370010003112876</v>
      </c>
      <c r="D323" s="20">
        <f>+[8]ระบบการควบคุมฯ!F1405</f>
        <v>92100</v>
      </c>
      <c r="E323" s="20">
        <f>+[8]ระบบการควบคุมฯ!G1405+[8]ระบบการควบคุมฯ!H1405</f>
        <v>0</v>
      </c>
      <c r="F323" s="20">
        <f>+[8]ระบบการควบคุมฯ!I1405+[8]ระบบการควบคุมฯ!J1405</f>
        <v>0</v>
      </c>
      <c r="G323" s="20">
        <f>+[8]ระบบการควบคุมฯ!K1405+[8]ระบบการควบคุมฯ!L1405</f>
        <v>92100</v>
      </c>
      <c r="H323" s="20" t="e">
        <f>+H346+H354+H395+H399+H404+#REF!+#REF!</f>
        <v>#REF!</v>
      </c>
      <c r="I323" s="20" t="e">
        <f>+I346+I354+I395+I399+I404+#REF!+#REF!</f>
        <v>#REF!</v>
      </c>
      <c r="J323" s="20">
        <f>+D323-E323-F323-G323</f>
        <v>0</v>
      </c>
      <c r="K323" s="648"/>
    </row>
    <row r="324" spans="1:11" x14ac:dyDescent="0.25">
      <c r="A324" s="649" t="str">
        <f>+[8]ระบบการควบคุมฯ!A1406</f>
        <v>1.10.1.3</v>
      </c>
      <c r="B324" s="649" t="str">
        <f>+[8]ระบบการควบคุมฯ!B1406</f>
        <v xml:space="preserve">เก้าอี้ครู </v>
      </c>
      <c r="C324" s="902" t="str">
        <f>+[8]ระบบการควบคุมฯ!C1406</f>
        <v>ศธ 04002/ว5678  ลว 21  พย 67ครั้งที่ 76</v>
      </c>
      <c r="D324" s="27">
        <f>SUM(D325)</f>
        <v>1300</v>
      </c>
      <c r="E324" s="27">
        <f t="shared" ref="E324:J324" si="104">SUM(E325)</f>
        <v>0</v>
      </c>
      <c r="F324" s="27">
        <f t="shared" si="104"/>
        <v>0</v>
      </c>
      <c r="G324" s="27">
        <f t="shared" si="104"/>
        <v>1300</v>
      </c>
      <c r="H324" s="27" t="e">
        <f t="shared" ca="1" si="104"/>
        <v>#REF!</v>
      </c>
      <c r="I324" s="27" t="e">
        <f t="shared" ca="1" si="104"/>
        <v>#REF!</v>
      </c>
      <c r="J324" s="27">
        <f t="shared" si="104"/>
        <v>0</v>
      </c>
      <c r="K324" s="557"/>
    </row>
    <row r="325" spans="1:11" x14ac:dyDescent="0.6">
      <c r="A325" s="647" t="str">
        <f>+[8]ระบบการควบคุมฯ!A1407</f>
        <v>1)</v>
      </c>
      <c r="B325" s="647" t="str">
        <f>+[8]ระบบการควบคุมฯ!B1407</f>
        <v>โรงเรียนรวมราษฎร์สามัคคี</v>
      </c>
      <c r="C325" s="921" t="str">
        <f>+[8]ระบบการควบคุมฯ!C1407</f>
        <v>20004370010003112868</v>
      </c>
      <c r="D325" s="20">
        <f>+[8]ระบบการควบคุมฯ!F1407</f>
        <v>1300</v>
      </c>
      <c r="E325" s="20">
        <f>+[8]ระบบการควบคุมฯ!G1407+[8]ระบบการควบคุมฯ!H1407</f>
        <v>0</v>
      </c>
      <c r="F325" s="20">
        <f>+[8]ระบบการควบคุมฯ!I1407+[8]ระบบการควบคุมฯ!J1407</f>
        <v>0</v>
      </c>
      <c r="G325" s="20">
        <f>+[8]ระบบการควบคุมฯ!K1407+[8]ระบบการควบคุมฯ!L1407</f>
        <v>1300</v>
      </c>
      <c r="H325" s="20" t="e">
        <f ca="1">+H348+H356+H397+H401+H406+#REF!+#REF!</f>
        <v>#REF!</v>
      </c>
      <c r="I325" s="20" t="e">
        <f ca="1">+I348+I356+I397+I401+I406+#REF!+#REF!</f>
        <v>#REF!</v>
      </c>
      <c r="J325" s="20">
        <f>+D325-E325-F325-G325</f>
        <v>0</v>
      </c>
      <c r="K325" s="648"/>
    </row>
    <row r="326" spans="1:11" x14ac:dyDescent="0.25">
      <c r="A326" s="649" t="str">
        <f>+[8]ระบบการควบคุมฯ!A1408</f>
        <v>1.10.1.4</v>
      </c>
      <c r="B326" s="649" t="str">
        <f>+[8]ระบบการควบคุมฯ!B1408</f>
        <v>โต๊ะครู จำนวน 2 ตัวๆละ 4,000 บาท</v>
      </c>
      <c r="C326" s="902" t="str">
        <f>+[8]ระบบการควบคุมฯ!C1408</f>
        <v>ศธ 04002/ว5678  ลว 21  พย 67ครั้งที่ 76</v>
      </c>
      <c r="D326" s="27">
        <f>SUM(D327)</f>
        <v>8000</v>
      </c>
      <c r="E326" s="27">
        <f t="shared" ref="E326:J326" si="105">SUM(E327)</f>
        <v>0</v>
      </c>
      <c r="F326" s="27">
        <f t="shared" si="105"/>
        <v>0</v>
      </c>
      <c r="G326" s="27">
        <f t="shared" si="105"/>
        <v>8000</v>
      </c>
      <c r="H326" s="27" t="e">
        <f t="shared" si="105"/>
        <v>#REF!</v>
      </c>
      <c r="I326" s="27" t="e">
        <f t="shared" si="105"/>
        <v>#REF!</v>
      </c>
      <c r="J326" s="27">
        <f t="shared" si="105"/>
        <v>0</v>
      </c>
      <c r="K326" s="557"/>
    </row>
    <row r="327" spans="1:11" x14ac:dyDescent="0.6">
      <c r="A327" s="647" t="str">
        <f>+[8]ระบบการควบคุมฯ!A1409</f>
        <v>1)</v>
      </c>
      <c r="B327" s="647" t="str">
        <f>+[8]ระบบการควบคุมฯ!B1409</f>
        <v>โรงเรียนรวมราษฎร์สามัคคี</v>
      </c>
      <c r="C327" s="921" t="str">
        <f>+[8]ระบบการควบคุมฯ!C1409</f>
        <v>20004370010003112881</v>
      </c>
      <c r="D327" s="20">
        <f>+[8]ระบบการควบคุมฯ!F1409</f>
        <v>8000</v>
      </c>
      <c r="E327" s="20">
        <f>+[8]ระบบการควบคุมฯ!G1409+[8]ระบบการควบคุมฯ!H1409</f>
        <v>0</v>
      </c>
      <c r="F327" s="20">
        <f>+[8]ระบบการควบคุมฯ!I1409+[8]ระบบการควบคุมฯ!J1409</f>
        <v>0</v>
      </c>
      <c r="G327" s="20">
        <f>+[8]ระบบการควบคุมฯ!K1409+[8]ระบบการควบคุมฯ!L1409</f>
        <v>8000</v>
      </c>
      <c r="H327" s="20" t="e">
        <f>+H350+H358+H399+#REF!+H411+#REF!+#REF!</f>
        <v>#REF!</v>
      </c>
      <c r="I327" s="20" t="e">
        <f>+I350+I358+I399+#REF!+I411+#REF!+#REF!</f>
        <v>#REF!</v>
      </c>
      <c r="J327" s="20">
        <f>+D327-E327-F327-G327</f>
        <v>0</v>
      </c>
      <c r="K327" s="648"/>
    </row>
    <row r="328" spans="1:11" ht="42" x14ac:dyDescent="0.25">
      <c r="A328" s="649" t="str">
        <f>+[8]ระบบการควบคุมฯ!A1410</f>
        <v>1.10.1.5</v>
      </c>
      <c r="B328" s="650" t="str">
        <f>+[8]ระบบการควบคุมฯ!B1410</f>
        <v>พัดลม แบบโคจรติดผนัง ขนาดไม่น้อยกว่า 16 นิ้ว (400 มิลลิเมตร) 11 เครื่องๆละ 1,000 บาท</v>
      </c>
      <c r="C328" s="902" t="str">
        <f>+[8]ระบบการควบคุมฯ!C1410</f>
        <v>ศธ 04002/ว5678  ลว 21  พย 67ครั้งที่ 76</v>
      </c>
      <c r="D328" s="27">
        <f>SUM(D329)</f>
        <v>11000</v>
      </c>
      <c r="E328" s="27">
        <f t="shared" ref="E328:J328" si="106">SUM(E329)</f>
        <v>0</v>
      </c>
      <c r="F328" s="27">
        <f t="shared" si="106"/>
        <v>0</v>
      </c>
      <c r="G328" s="27">
        <f t="shared" si="106"/>
        <v>11000</v>
      </c>
      <c r="H328" s="27" t="e">
        <f t="shared" ca="1" si="106"/>
        <v>#REF!</v>
      </c>
      <c r="I328" s="27" t="e">
        <f t="shared" ca="1" si="106"/>
        <v>#REF!</v>
      </c>
      <c r="J328" s="27">
        <f t="shared" si="106"/>
        <v>0</v>
      </c>
      <c r="K328" s="557"/>
    </row>
    <row r="329" spans="1:11" x14ac:dyDescent="0.25">
      <c r="A329" s="627" t="str">
        <f>+[8]ระบบการควบคุมฯ!A1411</f>
        <v>1)</v>
      </c>
      <c r="B329" s="627" t="str">
        <f>+[8]ระบบการควบคุมฯ!B1411</f>
        <v xml:space="preserve">โรงเรียนเจริญดีวิทยา </v>
      </c>
      <c r="C329" s="922" t="str">
        <f>+[8]ระบบการควบคุมฯ!C1411</f>
        <v>20004370010003112884</v>
      </c>
      <c r="D329" s="22">
        <f>+[8]ระบบการควบคุมฯ!F1411</f>
        <v>11000</v>
      </c>
      <c r="E329" s="22">
        <f>+[8]ระบบการควบคุมฯ!G1411+[8]ระบบการควบคุมฯ!H1411</f>
        <v>0</v>
      </c>
      <c r="F329" s="22">
        <f>+[8]ระบบการควบคุมฯ!I1411+[8]ระบบการควบคุมฯ!J1411</f>
        <v>0</v>
      </c>
      <c r="G329" s="22">
        <f>+[8]ระบบการควบคุมฯ!K1411+[8]ระบบการควบคุมฯ!L1411</f>
        <v>11000</v>
      </c>
      <c r="H329" s="22" t="e">
        <f ca="1">+H352+H360+H401+#REF!+H413+#REF!+#REF!</f>
        <v>#REF!</v>
      </c>
      <c r="I329" s="22" t="e">
        <f ca="1">+I352+I360+I401+#REF!+I413+#REF!+#REF!</f>
        <v>#DIV/0!</v>
      </c>
      <c r="J329" s="22">
        <f>+D329-E329-F329-G329</f>
        <v>0</v>
      </c>
      <c r="K329" s="669"/>
    </row>
    <row r="330" spans="1:11" x14ac:dyDescent="0.25">
      <c r="A330" s="627"/>
      <c r="B330" s="627"/>
      <c r="C330" s="922"/>
      <c r="D330" s="22"/>
      <c r="E330" s="22"/>
      <c r="F330" s="22"/>
      <c r="G330" s="22"/>
      <c r="H330" s="22"/>
      <c r="I330" s="22"/>
      <c r="J330" s="22"/>
      <c r="K330" s="669"/>
    </row>
    <row r="331" spans="1:11" x14ac:dyDescent="0.25">
      <c r="A331" s="652">
        <f>+[8]ระบบการควบคุมฯ!A1413</f>
        <v>0</v>
      </c>
      <c r="B331" s="653" t="str">
        <f>+[8]ระบบการควบคุมฯ!B1413</f>
        <v>ครุภัณฑ์การศึกษา 120611</v>
      </c>
      <c r="C331" s="1107">
        <f>+[8]ระบบการควบคุมฯ!C1413</f>
        <v>0</v>
      </c>
      <c r="D331" s="24">
        <f>+D332</f>
        <v>45000</v>
      </c>
      <c r="E331" s="24">
        <f t="shared" ref="E331:J331" si="107">+E332</f>
        <v>0</v>
      </c>
      <c r="F331" s="24">
        <f t="shared" si="107"/>
        <v>0</v>
      </c>
      <c r="G331" s="24">
        <f t="shared" si="107"/>
        <v>45000</v>
      </c>
      <c r="H331" s="24" t="e">
        <f t="shared" si="107"/>
        <v>#REF!</v>
      </c>
      <c r="I331" s="24" t="e">
        <f t="shared" si="107"/>
        <v>#REF!</v>
      </c>
      <c r="J331" s="24">
        <f t="shared" si="107"/>
        <v>0</v>
      </c>
      <c r="K331" s="654"/>
    </row>
    <row r="332" spans="1:11" ht="42" x14ac:dyDescent="0.25">
      <c r="A332" s="649" t="str">
        <f>+[8]ระบบการควบคุมฯ!A1414</f>
        <v>1.10.1.6</v>
      </c>
      <c r="B332" s="650" t="str">
        <f>+[8]ระบบการควบคุมฯ!B1414</f>
        <v>โต๊ะเก้าอี้นักเรียน สำหรับนักเรียนประถมศึกษา 30 ชุดๆละ 1,500 บาท</v>
      </c>
      <c r="C332" s="902" t="str">
        <f>+[8]ระบบการควบคุมฯ!C1414</f>
        <v>ศธ 04002/ว5678  ลว 21  พย 67ครั้งที่ 76</v>
      </c>
      <c r="D332" s="27">
        <f>+[8]ระบบการควบคุมฯ!F1414</f>
        <v>45000</v>
      </c>
      <c r="E332" s="27">
        <f>+[8]ระบบการควบคุมฯ!G1414+[8]ระบบการควบคุมฯ!H1414</f>
        <v>0</v>
      </c>
      <c r="F332" s="27">
        <f>+[8]ระบบการควบคุมฯ!I1414+[8]ระบบการควบคุมฯ!J1414</f>
        <v>0</v>
      </c>
      <c r="G332" s="27">
        <f>+[8]ระบบการควบคุมฯ!K1414+[8]ระบบการควบคุมฯ!L1414</f>
        <v>45000</v>
      </c>
      <c r="H332" s="27" t="e">
        <f>+H355+H363+H403+H406+H416+#REF!+#REF!</f>
        <v>#REF!</v>
      </c>
      <c r="I332" s="27" t="e">
        <f>+I355+I363+I403+I406+I416+#REF!+#REF!</f>
        <v>#REF!</v>
      </c>
      <c r="J332" s="27">
        <f>+D332-E332-F332-G332</f>
        <v>0</v>
      </c>
      <c r="K332" s="557"/>
    </row>
    <row r="333" spans="1:11" x14ac:dyDescent="0.25">
      <c r="A333" s="923" t="str">
        <f>+[8]ระบบการควบคุมฯ!A1415</f>
        <v>1)</v>
      </c>
      <c r="B333" s="924" t="str">
        <f>+[8]ระบบการควบคุมฯ!B1415</f>
        <v xml:space="preserve">โรงเรียนรวมราษฎร์สามัคคี </v>
      </c>
      <c r="C333" s="925" t="str">
        <f>+[8]ระบบการควบคุมฯ!C1415</f>
        <v>20004370010003112878</v>
      </c>
      <c r="D333" s="755">
        <f>+[8]ระบบการควบคุมฯ!F1415</f>
        <v>45000</v>
      </c>
      <c r="E333" s="755">
        <f>+[8]ระบบการควบคุมฯ!G1415+[8]ระบบการควบคุมฯ!H1415</f>
        <v>0</v>
      </c>
      <c r="F333" s="755">
        <f>+[8]ระบบการควบคุมฯ!I1415+[8]ระบบการควบคุมฯ!J1415</f>
        <v>0</v>
      </c>
      <c r="G333" s="755">
        <f>+[8]ระบบการควบคุมฯ!K1415+[8]ระบบการควบคุมฯ!L1415</f>
        <v>45000</v>
      </c>
      <c r="H333" s="755" t="e">
        <f>+H356+H364+#REF!+H409+#REF!+#REF!+#REF!</f>
        <v>#REF!</v>
      </c>
      <c r="I333" s="755" t="e">
        <f>+I356+I364+#REF!+I409+#REF!+#REF!+#REF!</f>
        <v>#REF!</v>
      </c>
      <c r="J333" s="755">
        <f>+D333-E333-F333-G333</f>
        <v>0</v>
      </c>
      <c r="K333" s="926"/>
    </row>
    <row r="334" spans="1:11" x14ac:dyDescent="0.25">
      <c r="A334" s="652">
        <f>+[8]ระบบการควบคุมฯ!A1417</f>
        <v>0</v>
      </c>
      <c r="B334" s="653" t="str">
        <f>+[8]ระบบการควบคุมฯ!B1417</f>
        <v>ครุภัณฑ์งานบ้านงานครัว 120612</v>
      </c>
      <c r="C334" s="1107">
        <f>+[8]ระบบการควบคุมฯ!C1417</f>
        <v>0</v>
      </c>
      <c r="D334" s="24">
        <f>+[8]ระบบการควบคุมฯ!F1417</f>
        <v>11000</v>
      </c>
      <c r="E334" s="24">
        <f>+[8]ระบบการควบคุมฯ!G1417+[8]ระบบการควบคุมฯ!H1417</f>
        <v>0</v>
      </c>
      <c r="F334" s="24">
        <f>+[8]ระบบการควบคุมฯ!I1417+[8]ระบบการควบคุมฯ!J1417</f>
        <v>0</v>
      </c>
      <c r="G334" s="24">
        <f>+[8]ระบบการควบคุมฯ!K1417+[8]ระบบการควบคุมฯ!L1417</f>
        <v>11000</v>
      </c>
      <c r="H334" s="24" t="e">
        <f>+H358+H366+H405+H412+#REF!+#REF!+#REF!</f>
        <v>#REF!</v>
      </c>
      <c r="I334" s="24" t="e">
        <f>+I358+I366+I405+I412+#REF!+#REF!+#REF!</f>
        <v>#REF!</v>
      </c>
      <c r="J334" s="24">
        <f>+D334-E334-F334-G334</f>
        <v>0</v>
      </c>
      <c r="K334" s="654"/>
    </row>
    <row r="335" spans="1:11" x14ac:dyDescent="0.25">
      <c r="A335" s="649" t="str">
        <f>+[8]ระบบการควบคุมฯ!A1418</f>
        <v>1.10.1.7</v>
      </c>
      <c r="B335" s="650" t="str">
        <f>+[8]ระบบการควบคุมฯ!B1418</f>
        <v xml:space="preserve">เครื่องตัดแต่งพุ่มไม้ ขนาด 22 นิ้ว </v>
      </c>
      <c r="C335" s="902" t="str">
        <f>+[8]ระบบการควบคุมฯ!C1418</f>
        <v>ศธ 04002/ว5678  ลว 21  พย 67ครั้งที่ 76</v>
      </c>
      <c r="D335" s="27">
        <f>+[8]ระบบการควบคุมฯ!F1418</f>
        <v>11000</v>
      </c>
      <c r="E335" s="27">
        <f>+[8]ระบบการควบคุมฯ!G1418+[8]ระบบการควบคุมฯ!H1418</f>
        <v>0</v>
      </c>
      <c r="F335" s="27">
        <f>+[8]ระบบการควบคุมฯ!I1418+[8]ระบบการควบคุมฯ!J1418</f>
        <v>0</v>
      </c>
      <c r="G335" s="27">
        <f>+[8]ระบบการควบคุมฯ!K1418+[8]ระบบการควบคุมฯ!L1418</f>
        <v>11000</v>
      </c>
      <c r="H335" s="27" t="e">
        <f>+H359+H367+H406+H413+#REF!+#REF!+#REF!</f>
        <v>#REF!</v>
      </c>
      <c r="I335" s="27" t="e">
        <f>+I359+I367+I406+I413+#REF!+#REF!+#REF!</f>
        <v>#REF!</v>
      </c>
      <c r="J335" s="27">
        <f>+D335-E335-F335-G335</f>
        <v>0</v>
      </c>
      <c r="K335" s="557"/>
    </row>
    <row r="336" spans="1:11" x14ac:dyDescent="0.6">
      <c r="A336" s="647" t="str">
        <f>+[8]ระบบการควบคุมฯ!A1419</f>
        <v>1)</v>
      </c>
      <c r="B336" s="651" t="str">
        <f>+[8]ระบบการควบคุมฯ!B1419</f>
        <v>โรงเรียนร่วมใจประสิทธิ์</v>
      </c>
      <c r="C336" s="927" t="str">
        <f>+[8]ระบบการควบคุมฯ!C1419</f>
        <v>20004370010003112872</v>
      </c>
      <c r="D336" s="20">
        <f>+[8]ระบบการควบคุมฯ!F1419</f>
        <v>11000</v>
      </c>
      <c r="E336" s="20">
        <f>+[8]ระบบการควบคุมฯ!G1419+[8]ระบบการควบคุมฯ!H1419</f>
        <v>0</v>
      </c>
      <c r="F336" s="20">
        <f>+[8]ระบบการควบคุมฯ!I1419+[8]ระบบการควบคุมฯ!J1419</f>
        <v>0</v>
      </c>
      <c r="G336" s="20">
        <f>+[8]ระบบการควบคุมฯ!K1419+[8]ระบบการควบคุมฯ!L1419</f>
        <v>11000</v>
      </c>
      <c r="H336" s="20" t="e">
        <f>+H360+H368+H409+H414+#REF!+#REF!+#REF!</f>
        <v>#REF!</v>
      </c>
      <c r="I336" s="20" t="e">
        <f>+I360+I368+I409+I414+#REF!+#REF!+#REF!</f>
        <v>#REF!</v>
      </c>
      <c r="J336" s="20">
        <f>+D336-E336-F336-G336</f>
        <v>0</v>
      </c>
      <c r="K336" s="648"/>
    </row>
    <row r="337" spans="1:11" x14ac:dyDescent="0.6">
      <c r="A337" s="558"/>
      <c r="B337" s="620" t="s">
        <v>211</v>
      </c>
      <c r="C337" s="906"/>
      <c r="D337" s="23">
        <f>+D338+D341</f>
        <v>879700</v>
      </c>
      <c r="E337" s="23">
        <f t="shared" ref="E337:K337" si="108">+E338+E341</f>
        <v>0</v>
      </c>
      <c r="F337" s="23">
        <f t="shared" si="108"/>
        <v>0</v>
      </c>
      <c r="G337" s="23">
        <f t="shared" si="108"/>
        <v>879650</v>
      </c>
      <c r="H337" s="23">
        <f t="shared" si="108"/>
        <v>0</v>
      </c>
      <c r="I337" s="23">
        <f t="shared" si="108"/>
        <v>0</v>
      </c>
      <c r="J337" s="23">
        <f t="shared" si="108"/>
        <v>50</v>
      </c>
      <c r="K337" s="23">
        <f t="shared" si="108"/>
        <v>0</v>
      </c>
    </row>
    <row r="338" spans="1:11" x14ac:dyDescent="0.25">
      <c r="A338" s="621" t="str">
        <f>+[8]ระบบการควบคุมฯ!A1433</f>
        <v>1.10.2.1</v>
      </c>
      <c r="B338" s="928" t="str">
        <f>+[8]ระบบการควบคุมฯ!B1433</f>
        <v>ปรับปรุงซ่อมแซมอาคารเรียนอาคารประกอบและสิ่งก่อสร้างอื่น</v>
      </c>
      <c r="C338" s="929" t="str">
        <f>+[8]ระบบการควบคุมฯ!C1433</f>
        <v>ศธ 04002/ว5644  ลว 19 พย 67ครั้งที่ 69</v>
      </c>
      <c r="D338" s="27">
        <f>SUM(D339:D340)</f>
        <v>350000</v>
      </c>
      <c r="E338" s="27">
        <f t="shared" ref="E338:J338" si="109">SUM(E339:E340)</f>
        <v>0</v>
      </c>
      <c r="F338" s="27">
        <f t="shared" si="109"/>
        <v>0</v>
      </c>
      <c r="G338" s="27">
        <f t="shared" si="109"/>
        <v>350000</v>
      </c>
      <c r="H338" s="27">
        <f t="shared" si="109"/>
        <v>0</v>
      </c>
      <c r="I338" s="27">
        <f t="shared" si="109"/>
        <v>0</v>
      </c>
      <c r="J338" s="27">
        <f t="shared" si="109"/>
        <v>0</v>
      </c>
      <c r="K338" s="557"/>
    </row>
    <row r="339" spans="1:11" x14ac:dyDescent="0.25">
      <c r="A339" s="655" t="str">
        <f>+[8]ระบบการควบคุมฯ!A1434</f>
        <v>1)</v>
      </c>
      <c r="B339" s="655" t="str">
        <f>+[8]ระบบการควบคุมฯ!B1434</f>
        <v>โรงเรียนร่วมใจประสิทธิ์</v>
      </c>
      <c r="C339" s="930" t="str">
        <f>+[8]ระบบการควบคุมฯ!C1434</f>
        <v>20004370010003214867</v>
      </c>
      <c r="D339" s="655">
        <f>+[8]ระบบการควบคุมฯ!F1434</f>
        <v>350000</v>
      </c>
      <c r="E339" s="445">
        <f>+[8]ระบบการควบคุมฯ!G11448+[8]ระบบการควบคุมฯ!H1434</f>
        <v>0</v>
      </c>
      <c r="F339" s="465">
        <f>+[8]ระบบการควบคุมฯ!I1434+[8]ระบบการควบคุมฯ!J1434</f>
        <v>0</v>
      </c>
      <c r="G339" s="435">
        <f>+[8]ระบบการควบคุมฯ!K1434+[8]ระบบการควบคุมฯ!L1434</f>
        <v>350000</v>
      </c>
      <c r="H339" s="470"/>
      <c r="I339" s="464"/>
      <c r="J339" s="471">
        <f t="shared" ref="J339:J340" si="110">D339-E339-F339-G339</f>
        <v>0</v>
      </c>
      <c r="K339" s="580"/>
    </row>
    <row r="340" spans="1:11" x14ac:dyDescent="0.25">
      <c r="A340" s="38"/>
      <c r="B340" s="455" t="str">
        <f>+'[8]ควบคุมสิ่งก่อสร้าง 37001 '!D276</f>
        <v>ครบ 24 พค 68</v>
      </c>
      <c r="C340" s="949" t="str">
        <f>+'[8]ควบคุมสิ่งก่อสร้าง 37001 '!C276</f>
        <v>4100604560 /25 มี.ค.68</v>
      </c>
      <c r="D340" s="394"/>
      <c r="E340" s="445"/>
      <c r="F340" s="465"/>
      <c r="G340" s="435"/>
      <c r="H340" s="470"/>
      <c r="I340" s="464"/>
      <c r="J340" s="471">
        <f t="shared" si="110"/>
        <v>0</v>
      </c>
      <c r="K340" s="580"/>
    </row>
    <row r="341" spans="1:11" x14ac:dyDescent="0.25">
      <c r="A341" s="621" t="str">
        <f>+[8]ระบบการควบคุมฯ!A1438</f>
        <v>1.10.2.2</v>
      </c>
      <c r="B341" s="656" t="str">
        <f>+[8]ระบบการควบคุมฯ!B1438</f>
        <v xml:space="preserve">ห้องน้ำห้องส้วมนักเรียนชาย 6 ที่/49 </v>
      </c>
      <c r="C341" s="929" t="str">
        <f>+[8]ระบบการควบคุมฯ!C1438</f>
        <v>ศธ 04002/ว5644  ลว 19 พย 67ครั้งที่ 69</v>
      </c>
      <c r="D341" s="27">
        <f>SUM(D342:D349)</f>
        <v>529700</v>
      </c>
      <c r="E341" s="27">
        <f t="shared" ref="E341:J341" si="111">SUM(E342:E349)</f>
        <v>0</v>
      </c>
      <c r="F341" s="27">
        <f t="shared" si="111"/>
        <v>0</v>
      </c>
      <c r="G341" s="27">
        <f t="shared" si="111"/>
        <v>529650</v>
      </c>
      <c r="H341" s="27">
        <f t="shared" si="111"/>
        <v>0</v>
      </c>
      <c r="I341" s="27">
        <f t="shared" si="111"/>
        <v>0</v>
      </c>
      <c r="J341" s="27">
        <f t="shared" si="111"/>
        <v>50</v>
      </c>
      <c r="K341" s="557"/>
    </row>
    <row r="342" spans="1:11" ht="21" hidden="1" customHeight="1" x14ac:dyDescent="0.25">
      <c r="A342" s="655" t="str">
        <f>+[8]ระบบการควบคุมฯ!A1440</f>
        <v>1)</v>
      </c>
      <c r="B342" s="655" t="str">
        <f>+[8]ระบบการควบคุมฯ!B1440</f>
        <v>โรงเรียนเจริญดีวิทยา</v>
      </c>
      <c r="C342" s="930" t="str">
        <f>+[8]ระบบการควบคุมฯ!C1440</f>
        <v>20004370010003214866</v>
      </c>
      <c r="D342" s="655">
        <f>+[8]ระบบการควบคุมฯ!F1440</f>
        <v>529700</v>
      </c>
      <c r="E342" s="445">
        <f>+[8]ระบบการควบคุมฯ!G1440+[8]ระบบการควบคุมฯ!H1440</f>
        <v>0</v>
      </c>
      <c r="F342" s="465">
        <f>+[8]ระบบการควบคุมฯ!I1440+[8]ระบบการควบคุมฯ!J1440</f>
        <v>0</v>
      </c>
      <c r="G342" s="435">
        <f>+[8]ระบบการควบคุมฯ!K1440+[8]ระบบการควบคุมฯ!L1440</f>
        <v>529650</v>
      </c>
      <c r="H342" s="470"/>
      <c r="I342" s="464"/>
      <c r="J342" s="471">
        <f t="shared" ref="J342:J344" si="112">D342-E342-F342-G342</f>
        <v>50</v>
      </c>
      <c r="K342" s="580"/>
    </row>
    <row r="343" spans="1:11" ht="21" hidden="1" customHeight="1" x14ac:dyDescent="0.25">
      <c r="A343" s="655"/>
      <c r="B343" s="655" t="str">
        <f>+'[8]ควบคุมสิ่งก่อสร้าง 37001 '!E283</f>
        <v>ครบ 14 มีค 68</v>
      </c>
      <c r="C343" s="930" t="str">
        <f>+'[8]ควบคุมสิ่งก่อสร้าง 37001 '!C283</f>
        <v>4100569081 / 14 ม.ค.68</v>
      </c>
      <c r="D343" s="655"/>
      <c r="E343" s="445"/>
      <c r="F343" s="465"/>
      <c r="G343" s="435"/>
      <c r="H343" s="470"/>
      <c r="I343" s="464"/>
      <c r="J343" s="471"/>
      <c r="K343" s="580"/>
    </row>
    <row r="344" spans="1:11" ht="21" hidden="1" customHeight="1" x14ac:dyDescent="0.25">
      <c r="A344" s="38"/>
      <c r="B344" s="655" t="str">
        <f>+'[8]ควบคุมสิ่งก่อสร้าง 37001 '!E284</f>
        <v>งวดที่ 1 158,895 บาท</v>
      </c>
      <c r="C344" s="844" t="str">
        <f>+'[8]ควบคุมสิ่งก่อสร้าง 37001 '!D284</f>
        <v>ครบ 13 ก.พ.68</v>
      </c>
      <c r="D344" s="394"/>
      <c r="E344" s="445"/>
      <c r="F344" s="465"/>
      <c r="G344" s="435"/>
      <c r="H344" s="470"/>
      <c r="I344" s="464"/>
      <c r="J344" s="471">
        <f t="shared" si="112"/>
        <v>0</v>
      </c>
      <c r="K344" s="580"/>
    </row>
    <row r="345" spans="1:11" ht="21" hidden="1" customHeight="1" x14ac:dyDescent="0.25">
      <c r="A345" s="38"/>
      <c r="B345" s="655" t="str">
        <f>+'[8]ควบคุมสิ่งก่อสร้าง 37001 '!E285</f>
        <v>งวดที่ 2 158,895 บาท</v>
      </c>
      <c r="C345" s="844" t="str">
        <f>+'[8]ควบคุมสิ่งก่อสร้าง 37001 '!D285</f>
        <v>ครบ 15 มี.ค.68</v>
      </c>
      <c r="D345" s="394"/>
      <c r="E345" s="445"/>
      <c r="F345" s="465"/>
      <c r="G345" s="435"/>
      <c r="H345" s="470"/>
      <c r="I345" s="464"/>
      <c r="J345" s="471"/>
      <c r="K345" s="580"/>
    </row>
    <row r="346" spans="1:11" ht="21" hidden="1" customHeight="1" x14ac:dyDescent="0.25">
      <c r="A346" s="38"/>
      <c r="B346" s="655" t="str">
        <f>+'[8]ควบคุมสิ่งก่อสร้าง 37001 '!E286</f>
        <v>งวดที่ 3 211,860 บาท</v>
      </c>
      <c r="C346" s="844" t="str">
        <f>+'[8]ควบคุมสิ่งก่อสร้าง 37001 '!D286</f>
        <v>ครบ 14 เมย. 68</v>
      </c>
      <c r="D346" s="394"/>
      <c r="E346" s="445"/>
      <c r="F346" s="465"/>
      <c r="G346" s="435"/>
      <c r="H346" s="470"/>
      <c r="I346" s="464"/>
      <c r="J346" s="471"/>
      <c r="K346" s="580"/>
    </row>
    <row r="347" spans="1:11" ht="63" hidden="1" customHeight="1" x14ac:dyDescent="0.25">
      <c r="A347" s="38"/>
      <c r="B347" s="594"/>
      <c r="C347" s="860"/>
      <c r="D347" s="394"/>
      <c r="E347" s="445"/>
      <c r="F347" s="465"/>
      <c r="G347" s="435"/>
      <c r="H347" s="470"/>
      <c r="I347" s="464"/>
      <c r="J347" s="471"/>
      <c r="K347" s="580"/>
    </row>
    <row r="348" spans="1:11" ht="21" hidden="1" customHeight="1" x14ac:dyDescent="0.25">
      <c r="A348" s="38"/>
      <c r="B348" s="657"/>
      <c r="C348" s="860"/>
      <c r="D348" s="394"/>
      <c r="E348" s="445"/>
      <c r="F348" s="465"/>
      <c r="G348" s="435"/>
      <c r="H348" s="470"/>
      <c r="I348" s="464"/>
      <c r="J348" s="471"/>
      <c r="K348" s="580"/>
    </row>
    <row r="349" spans="1:11" ht="21" hidden="1" customHeight="1" x14ac:dyDescent="0.25">
      <c r="A349" s="617">
        <f>+[8]ระบบการควบคุมฯ!A1397</f>
        <v>1.1000000000000001</v>
      </c>
      <c r="B349" s="618" t="str">
        <f>+[8]ระบบการควบคุมฯ!B1397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49" s="912">
        <f>+[8]ระบบการควบคุมฯ!C1397</f>
        <v>2.00046885806E+16</v>
      </c>
      <c r="D349" s="619">
        <f>+D350+D351</f>
        <v>0</v>
      </c>
      <c r="E349" s="619">
        <f t="shared" ref="E349:J349" si="113">+E350+E351</f>
        <v>0</v>
      </c>
      <c r="F349" s="619">
        <f t="shared" si="113"/>
        <v>0</v>
      </c>
      <c r="G349" s="619">
        <f t="shared" si="113"/>
        <v>0</v>
      </c>
      <c r="H349" s="619">
        <f t="shared" si="113"/>
        <v>0</v>
      </c>
      <c r="I349" s="619">
        <f t="shared" si="113"/>
        <v>0</v>
      </c>
      <c r="J349" s="619">
        <f t="shared" si="113"/>
        <v>0</v>
      </c>
      <c r="K349" s="545"/>
    </row>
    <row r="350" spans="1:11" ht="21" hidden="1" customHeight="1" x14ac:dyDescent="0.25">
      <c r="A350" s="617"/>
      <c r="B350" s="658" t="str">
        <f>+B151</f>
        <v>งบลงทุน ครุภัณฑ์ 6811310</v>
      </c>
      <c r="C350" s="931"/>
      <c r="D350" s="659">
        <f>+D352+D356</f>
        <v>0</v>
      </c>
      <c r="E350" s="659">
        <f t="shared" ref="E350:J350" si="114">+E352+E356</f>
        <v>0</v>
      </c>
      <c r="F350" s="659">
        <f t="shared" si="114"/>
        <v>0</v>
      </c>
      <c r="G350" s="659">
        <f t="shared" si="114"/>
        <v>0</v>
      </c>
      <c r="H350" s="659">
        <f t="shared" si="114"/>
        <v>0</v>
      </c>
      <c r="I350" s="659">
        <f t="shared" si="114"/>
        <v>0</v>
      </c>
      <c r="J350" s="659">
        <f t="shared" si="114"/>
        <v>0</v>
      </c>
      <c r="K350" s="563"/>
    </row>
    <row r="351" spans="1:11" ht="21" hidden="1" customHeight="1" x14ac:dyDescent="0.25">
      <c r="A351" s="617"/>
      <c r="B351" s="658" t="str">
        <f>+[8]งบลงทุน68!B217</f>
        <v>ค่าที่ดินและสิ่งก่อสร้าง 6811320</v>
      </c>
      <c r="C351" s="931"/>
      <c r="D351" s="659">
        <f>+D376</f>
        <v>0</v>
      </c>
      <c r="E351" s="659">
        <f t="shared" ref="E351:J351" si="115">+E376</f>
        <v>0</v>
      </c>
      <c r="F351" s="659">
        <f t="shared" si="115"/>
        <v>0</v>
      </c>
      <c r="G351" s="659">
        <f t="shared" si="115"/>
        <v>0</v>
      </c>
      <c r="H351" s="659">
        <f t="shared" si="115"/>
        <v>0</v>
      </c>
      <c r="I351" s="659">
        <f t="shared" si="115"/>
        <v>0</v>
      </c>
      <c r="J351" s="659">
        <f t="shared" si="115"/>
        <v>0</v>
      </c>
      <c r="K351" s="563"/>
    </row>
    <row r="352" spans="1:11" ht="21" hidden="1" customHeight="1" x14ac:dyDescent="0.6">
      <c r="A352" s="558"/>
      <c r="B352" s="660" t="str">
        <f>+[8]ระบบการควบคุมฯ!B1413</f>
        <v>ครุภัณฑ์การศึกษา 120611</v>
      </c>
      <c r="C352" s="906"/>
      <c r="D352" s="23">
        <f>+D353</f>
        <v>0</v>
      </c>
      <c r="E352" s="23">
        <f t="shared" ref="E352:J352" si="116">+E353</f>
        <v>0</v>
      </c>
      <c r="F352" s="23">
        <f t="shared" si="116"/>
        <v>0</v>
      </c>
      <c r="G352" s="23">
        <f t="shared" si="116"/>
        <v>0</v>
      </c>
      <c r="H352" s="23">
        <f t="shared" si="116"/>
        <v>0</v>
      </c>
      <c r="I352" s="23">
        <f t="shared" si="116"/>
        <v>0</v>
      </c>
      <c r="J352" s="23">
        <f t="shared" si="116"/>
        <v>0</v>
      </c>
      <c r="K352" s="567"/>
    </row>
    <row r="353" spans="1:11" ht="21" hidden="1" customHeight="1" x14ac:dyDescent="0.25">
      <c r="A353" s="661" t="str">
        <f>+[8]ระบบการควบคุมฯ!A1414</f>
        <v>1.10.1.6</v>
      </c>
      <c r="B353" s="662" t="str">
        <f>+[8]ระบบการควบคุมฯ!B1414</f>
        <v>โต๊ะเก้าอี้นักเรียน สำหรับนักเรียนประถมศึกษา 30 ชุดๆละ 1,500 บาท</v>
      </c>
      <c r="C353" s="915" t="str">
        <f>+[8]ระบบการควบคุมฯ!C1414</f>
        <v>ศธ 04002/ว5678  ลว 21  พย 67ครั้งที่ 76</v>
      </c>
      <c r="D353" s="638">
        <f>SUM(D354:D355)</f>
        <v>0</v>
      </c>
      <c r="E353" s="638">
        <f t="shared" ref="E353:J353" si="117">SUM(E354:E355)</f>
        <v>0</v>
      </c>
      <c r="F353" s="638">
        <f t="shared" si="117"/>
        <v>0</v>
      </c>
      <c r="G353" s="638">
        <f t="shared" si="117"/>
        <v>0</v>
      </c>
      <c r="H353" s="638">
        <f t="shared" si="117"/>
        <v>0</v>
      </c>
      <c r="I353" s="638">
        <f t="shared" si="117"/>
        <v>0</v>
      </c>
      <c r="J353" s="638">
        <f t="shared" si="117"/>
        <v>0</v>
      </c>
      <c r="K353" s="663"/>
    </row>
    <row r="354" spans="1:11" ht="21" hidden="1" customHeight="1" x14ac:dyDescent="0.6">
      <c r="A354" s="578" t="str">
        <f>+[8]ระบบการควบคุมฯ!A1415</f>
        <v>1)</v>
      </c>
      <c r="B354" s="390" t="str">
        <f>+[8]ระบบการควบคุมฯ!B1415</f>
        <v xml:space="preserve">โรงเรียนรวมราษฎร์สามัคคี </v>
      </c>
      <c r="C354" s="859" t="str">
        <f>+[8]ระบบการควบคุมฯ!C1415</f>
        <v>20004370010003112878</v>
      </c>
      <c r="D354" s="391"/>
      <c r="E354" s="391"/>
      <c r="F354" s="391"/>
      <c r="G354" s="391"/>
      <c r="H354" s="391"/>
      <c r="I354" s="391"/>
      <c r="J354" s="664">
        <f>+D354-E354-G354</f>
        <v>0</v>
      </c>
      <c r="K354" s="665"/>
    </row>
    <row r="355" spans="1:11" ht="21" hidden="1" customHeight="1" x14ac:dyDescent="0.6">
      <c r="A355" s="578">
        <f>+[8]ระบบการควบคุมฯ!A1416</f>
        <v>0</v>
      </c>
      <c r="B355" s="390">
        <f>+[8]ระบบการควบคุมฯ!B1416</f>
        <v>0</v>
      </c>
      <c r="C355" s="859">
        <f>+[8]ระบบการควบคุมฯ!C1416</f>
        <v>0</v>
      </c>
      <c r="D355" s="391"/>
      <c r="E355" s="391"/>
      <c r="F355" s="391"/>
      <c r="G355" s="391"/>
      <c r="H355" s="391"/>
      <c r="I355" s="391"/>
      <c r="J355" s="394">
        <f>+D355-E355-G355</f>
        <v>0</v>
      </c>
      <c r="K355" s="665"/>
    </row>
    <row r="356" spans="1:11" ht="21" hidden="1" customHeight="1" x14ac:dyDescent="0.6">
      <c r="A356" s="666">
        <f>+[8]ระบบการควบคุมฯ!A1417</f>
        <v>0</v>
      </c>
      <c r="B356" s="384" t="str">
        <f>+[8]ระบบการควบคุมฯ!B1417</f>
        <v>ครุภัณฑ์งานบ้านงานครัว 120612</v>
      </c>
      <c r="C356" s="874"/>
      <c r="D356" s="373">
        <f t="shared" ref="D356:J356" si="118">+D357+D362+D365+D368+D372</f>
        <v>0</v>
      </c>
      <c r="E356" s="373">
        <f t="shared" si="118"/>
        <v>0</v>
      </c>
      <c r="F356" s="373">
        <f t="shared" si="118"/>
        <v>0</v>
      </c>
      <c r="G356" s="373">
        <f t="shared" si="118"/>
        <v>0</v>
      </c>
      <c r="H356" s="373">
        <f t="shared" si="118"/>
        <v>0</v>
      </c>
      <c r="I356" s="373">
        <f t="shared" si="118"/>
        <v>0</v>
      </c>
      <c r="J356" s="373">
        <f t="shared" si="118"/>
        <v>0</v>
      </c>
      <c r="K356" s="374">
        <f>+K390</f>
        <v>0</v>
      </c>
    </row>
    <row r="357" spans="1:11" ht="21" hidden="1" customHeight="1" x14ac:dyDescent="0.25">
      <c r="A357" s="661" t="str">
        <f>+[8]ระบบการควบคุมฯ!A1418</f>
        <v>1.10.1.7</v>
      </c>
      <c r="B357" s="662" t="str">
        <f>+[8]ระบบการควบคุมฯ!B1418</f>
        <v xml:space="preserve">เครื่องตัดแต่งพุ่มไม้ ขนาด 22 นิ้ว </v>
      </c>
      <c r="C357" s="915" t="str">
        <f>+[8]ระบบการควบคุมฯ!C1418</f>
        <v>ศธ 04002/ว5678  ลว 21  พย 67ครั้งที่ 76</v>
      </c>
      <c r="D357" s="638">
        <f>SUM(D358:D361)</f>
        <v>0</v>
      </c>
      <c r="E357" s="638">
        <f t="shared" ref="E357:J357" si="119">SUM(E358:E361)</f>
        <v>0</v>
      </c>
      <c r="F357" s="638">
        <f t="shared" si="119"/>
        <v>0</v>
      </c>
      <c r="G357" s="638">
        <f t="shared" si="119"/>
        <v>0</v>
      </c>
      <c r="H357" s="638">
        <f t="shared" si="119"/>
        <v>0</v>
      </c>
      <c r="I357" s="638">
        <f t="shared" si="119"/>
        <v>0</v>
      </c>
      <c r="J357" s="638">
        <f t="shared" si="119"/>
        <v>0</v>
      </c>
      <c r="K357" s="663"/>
    </row>
    <row r="358" spans="1:11" ht="21" hidden="1" customHeight="1" x14ac:dyDescent="0.6">
      <c r="A358" s="578" t="str">
        <f>+[8]ระบบการควบคุมฯ!A1419</f>
        <v>1)</v>
      </c>
      <c r="B358" s="390" t="str">
        <f>+[8]ระบบการควบคุมฯ!B1419</f>
        <v>โรงเรียนร่วมใจประสิทธิ์</v>
      </c>
      <c r="C358" s="859" t="str">
        <f>+[8]ระบบการควบคุมฯ!C1419</f>
        <v>20004370010003112872</v>
      </c>
      <c r="D358" s="391"/>
      <c r="E358" s="391"/>
      <c r="F358" s="391"/>
      <c r="G358" s="391"/>
      <c r="H358" s="391"/>
      <c r="I358" s="391"/>
      <c r="J358" s="394">
        <f>+D358-E358-G358</f>
        <v>0</v>
      </c>
      <c r="K358" s="665"/>
    </row>
    <row r="359" spans="1:11" ht="21" hidden="1" customHeight="1" x14ac:dyDescent="0.6">
      <c r="A359" s="578">
        <f>+[8]ระบบการควบคุมฯ!A1420</f>
        <v>0</v>
      </c>
      <c r="B359" s="390">
        <f>+[8]ระบบการควบคุมฯ!B1420</f>
        <v>0</v>
      </c>
      <c r="C359" s="859">
        <f>+[8]ระบบการควบคุมฯ!C1420</f>
        <v>0</v>
      </c>
      <c r="D359" s="391"/>
      <c r="E359" s="391"/>
      <c r="F359" s="391"/>
      <c r="G359" s="391"/>
      <c r="H359" s="391"/>
      <c r="I359" s="391"/>
      <c r="J359" s="394">
        <f>+D359-E359-G359</f>
        <v>0</v>
      </c>
      <c r="K359" s="665"/>
    </row>
    <row r="360" spans="1:11" ht="21" hidden="1" customHeight="1" x14ac:dyDescent="0.6">
      <c r="A360" s="578">
        <f>+[8]ระบบการควบคุมฯ!A1421</f>
        <v>0</v>
      </c>
      <c r="B360" s="390">
        <f>+[8]ระบบการควบคุมฯ!B1421</f>
        <v>0</v>
      </c>
      <c r="C360" s="859">
        <f>+[8]ระบบการควบคุมฯ!C1421</f>
        <v>0</v>
      </c>
      <c r="D360" s="391"/>
      <c r="E360" s="391"/>
      <c r="F360" s="391"/>
      <c r="G360" s="391"/>
      <c r="H360" s="391"/>
      <c r="I360" s="391"/>
      <c r="J360" s="394">
        <f>+D360-E360-G360</f>
        <v>0</v>
      </c>
      <c r="K360" s="665"/>
    </row>
    <row r="361" spans="1:11" ht="21" hidden="1" customHeight="1" x14ac:dyDescent="0.6">
      <c r="A361" s="578">
        <f>+[8]ระบบการควบคุมฯ!A1422</f>
        <v>0</v>
      </c>
      <c r="B361" s="390">
        <f>+[8]ระบบการควบคุมฯ!B1422</f>
        <v>0</v>
      </c>
      <c r="C361" s="859">
        <f>+[8]ระบบการควบคุมฯ!C1422</f>
        <v>0</v>
      </c>
      <c r="D361" s="391"/>
      <c r="E361" s="391"/>
      <c r="F361" s="391"/>
      <c r="G361" s="391"/>
      <c r="H361" s="391"/>
      <c r="I361" s="391"/>
      <c r="J361" s="394">
        <f>+D361-E361-G361</f>
        <v>0</v>
      </c>
      <c r="K361" s="665"/>
    </row>
    <row r="362" spans="1:11" ht="21" hidden="1" customHeight="1" x14ac:dyDescent="0.25">
      <c r="A362" s="661" t="str">
        <f>+[8]ระบบการควบคุมฯ!A1423</f>
        <v>2.6.2</v>
      </c>
      <c r="B362" s="662" t="str">
        <f>+[8]ระบบการควบคุมฯ!B1423</f>
        <v>เครื่องตัดหญ้าแบบข้ออ่อน</v>
      </c>
      <c r="C362" s="915" t="str">
        <f>+[8]ระบบการควบคุมฯ!C1423</f>
        <v>ศธ 04002/ว2043  ลว 24  พค 67ครั้งที่ 55</v>
      </c>
      <c r="D362" s="638">
        <f>SUM(D363:D364)</f>
        <v>0</v>
      </c>
      <c r="E362" s="638">
        <f t="shared" ref="E362:J362" si="120">SUM(E363:E364)</f>
        <v>0</v>
      </c>
      <c r="F362" s="638">
        <f t="shared" si="120"/>
        <v>0</v>
      </c>
      <c r="G362" s="638">
        <f t="shared" si="120"/>
        <v>0</v>
      </c>
      <c r="H362" s="638">
        <f t="shared" si="120"/>
        <v>0</v>
      </c>
      <c r="I362" s="638">
        <f t="shared" si="120"/>
        <v>0</v>
      </c>
      <c r="J362" s="638">
        <f t="shared" si="120"/>
        <v>0</v>
      </c>
      <c r="K362" s="663"/>
    </row>
    <row r="363" spans="1:11" ht="21" hidden="1" customHeight="1" x14ac:dyDescent="0.6">
      <c r="A363" s="578" t="str">
        <f>+[8]ระบบการควบคุมฯ!A1424</f>
        <v>1)</v>
      </c>
      <c r="B363" s="390" t="str">
        <f>+[8]ระบบการควบคุมฯ!B1424</f>
        <v>โรงเรียนรวมราษฎร์สามัคคี</v>
      </c>
      <c r="C363" s="859" t="str">
        <f>+[8]ระบบการควบคุมฯ!C1424</f>
        <v>20004350002003114847</v>
      </c>
      <c r="D363" s="391"/>
      <c r="E363" s="391"/>
      <c r="F363" s="391"/>
      <c r="G363" s="391"/>
      <c r="H363" s="391"/>
      <c r="I363" s="391"/>
      <c r="J363" s="394">
        <f>+D363-E363-G363</f>
        <v>0</v>
      </c>
      <c r="K363" s="665"/>
    </row>
    <row r="364" spans="1:11" ht="21" hidden="1" customHeight="1" x14ac:dyDescent="0.6">
      <c r="A364" s="578">
        <f>+[8]ระบบการควบคุมฯ!A1425</f>
        <v>0</v>
      </c>
      <c r="B364" s="390" t="str">
        <f>+[8]ระบบการควบคุมฯ!B1425</f>
        <v>ผูกพัน ครบ 8 มค 68</v>
      </c>
      <c r="C364" s="859">
        <f>+[8]ระบบการควบคุมฯ!C1425</f>
        <v>0</v>
      </c>
      <c r="D364" s="391"/>
      <c r="E364" s="391"/>
      <c r="F364" s="391"/>
      <c r="G364" s="391"/>
      <c r="H364" s="391"/>
      <c r="I364" s="391"/>
      <c r="J364" s="394">
        <f>+D364-E364-G364</f>
        <v>0</v>
      </c>
      <c r="K364" s="665"/>
    </row>
    <row r="365" spans="1:11" ht="21" hidden="1" customHeight="1" x14ac:dyDescent="0.25">
      <c r="A365" s="661" t="str">
        <f>+[8]ระบบการควบคุมฯ!A1426</f>
        <v>2.6.3</v>
      </c>
      <c r="B365" s="662" t="str">
        <f>+[8]ระบบการควบคุมฯ!B1426</f>
        <v>เครื่องตัดแต่งพุ่มไม้ขนาด29.5นิ้ว</v>
      </c>
      <c r="C365" s="915" t="str">
        <f>+[8]ระบบการควบคุมฯ!C1426</f>
        <v>ศธ 04002/ว2043  ลว 24  พค 67ครั้งที่ 55</v>
      </c>
      <c r="D365" s="638">
        <f>SUM(D366:D367)</f>
        <v>0</v>
      </c>
      <c r="E365" s="638">
        <f t="shared" ref="E365:J365" si="121">SUM(E366:E367)</f>
        <v>0</v>
      </c>
      <c r="F365" s="638">
        <f t="shared" si="121"/>
        <v>0</v>
      </c>
      <c r="G365" s="638">
        <f t="shared" si="121"/>
        <v>0</v>
      </c>
      <c r="H365" s="638">
        <f t="shared" si="121"/>
        <v>0</v>
      </c>
      <c r="I365" s="638">
        <f t="shared" si="121"/>
        <v>0</v>
      </c>
      <c r="J365" s="638">
        <f t="shared" si="121"/>
        <v>0</v>
      </c>
      <c r="K365" s="663"/>
    </row>
    <row r="366" spans="1:11" ht="21" hidden="1" customHeight="1" x14ac:dyDescent="0.6">
      <c r="A366" s="578" t="str">
        <f>+[8]ระบบการควบคุมฯ!A1427</f>
        <v>1)</v>
      </c>
      <c r="B366" s="390" t="str">
        <f>+[8]ระบบการควบคุมฯ!B1427</f>
        <v>โรงเรียนร่วมใจประสิทธิ์</v>
      </c>
      <c r="C366" s="859" t="str">
        <f>+[8]ระบบการควบคุมฯ!C1427</f>
        <v>20004350002003114849</v>
      </c>
      <c r="D366" s="391"/>
      <c r="E366" s="391"/>
      <c r="F366" s="391"/>
      <c r="G366" s="391"/>
      <c r="H366" s="391"/>
      <c r="I366" s="391"/>
      <c r="J366" s="394">
        <f>+D366-E366-G366</f>
        <v>0</v>
      </c>
      <c r="K366" s="665"/>
    </row>
    <row r="367" spans="1:11" ht="21" hidden="1" customHeight="1" x14ac:dyDescent="0.6">
      <c r="A367" s="578">
        <f>+[8]ระบบการควบคุมฯ!A1428</f>
        <v>0</v>
      </c>
      <c r="B367" s="390" t="str">
        <f>+[8]ระบบการควบคุมฯ!B1428</f>
        <v>ผูกพัน ครบ 2 ธค 67</v>
      </c>
      <c r="C367" s="859">
        <f>+[8]ระบบการควบคุมฯ!C1428</f>
        <v>4100549176</v>
      </c>
      <c r="D367" s="391"/>
      <c r="E367" s="391"/>
      <c r="F367" s="391"/>
      <c r="G367" s="391"/>
      <c r="H367" s="391"/>
      <c r="I367" s="391"/>
      <c r="J367" s="394">
        <f>+D367-E367-G367</f>
        <v>0</v>
      </c>
      <c r="K367" s="665"/>
    </row>
    <row r="368" spans="1:11" ht="21" hidden="1" customHeight="1" x14ac:dyDescent="0.25">
      <c r="A368" s="661" t="str">
        <f>+[8]ระบบการควบคุมฯ!A1429</f>
        <v>2.6.4</v>
      </c>
      <c r="B368" s="662" t="str">
        <f>+[8]ระบบการควบคุมฯ!B1429</f>
        <v>ตู้เย็นขนาด9คิวบิกฟุต</v>
      </c>
      <c r="C368" s="915" t="str">
        <f>+[8]ระบบการควบคุมฯ!C1429</f>
        <v>ศธ 04002/ว2043  ลว 24  พค 67ครั้งที่ 55</v>
      </c>
      <c r="D368" s="638">
        <f>SUM(D369:D370)</f>
        <v>0</v>
      </c>
      <c r="E368" s="638">
        <f t="shared" ref="E368:J368" si="122">SUM(E369:E370)</f>
        <v>0</v>
      </c>
      <c r="F368" s="638">
        <f t="shared" si="122"/>
        <v>0</v>
      </c>
      <c r="G368" s="638">
        <f t="shared" si="122"/>
        <v>0</v>
      </c>
      <c r="H368" s="638">
        <f t="shared" si="122"/>
        <v>0</v>
      </c>
      <c r="I368" s="638">
        <f t="shared" si="122"/>
        <v>0</v>
      </c>
      <c r="J368" s="638">
        <f t="shared" si="122"/>
        <v>0</v>
      </c>
      <c r="K368" s="663"/>
    </row>
    <row r="369" spans="1:11" ht="21" hidden="1" customHeight="1" x14ac:dyDescent="0.6">
      <c r="A369" s="578" t="str">
        <f>+[8]ระบบการควบคุมฯ!A1430</f>
        <v>1)</v>
      </c>
      <c r="B369" s="390" t="str">
        <f>+[8]ระบบการควบคุมฯ!B1430</f>
        <v>โรงเรียนร่วมใจประสิทธิ์</v>
      </c>
      <c r="C369" s="859" t="str">
        <f>+[8]ระบบการควบคุมฯ!C1430</f>
        <v>20004350002003114850</v>
      </c>
      <c r="D369" s="391"/>
      <c r="E369" s="391"/>
      <c r="F369" s="391"/>
      <c r="G369" s="391"/>
      <c r="H369" s="391"/>
      <c r="I369" s="391"/>
      <c r="J369" s="394">
        <f>+D369-E369-G369</f>
        <v>0</v>
      </c>
      <c r="K369" s="665"/>
    </row>
    <row r="370" spans="1:11" ht="21" hidden="1" customHeight="1" x14ac:dyDescent="0.6">
      <c r="A370" s="578">
        <f>+[8]ระบบการควบคุมฯ!A1431</f>
        <v>0</v>
      </c>
      <c r="B370" s="390" t="str">
        <f>+[8]ระบบการควบคุมฯ!B1431</f>
        <v>ผูกพัน ครบ 8 มค 68</v>
      </c>
      <c r="C370" s="859">
        <f>+[8]ระบบการควบคุมฯ!C1431</f>
        <v>0</v>
      </c>
      <c r="D370" s="391"/>
      <c r="E370" s="391"/>
      <c r="F370" s="391"/>
      <c r="G370" s="391"/>
      <c r="H370" s="391"/>
      <c r="I370" s="391"/>
      <c r="J370" s="394">
        <f>+D370-E370-G370</f>
        <v>0</v>
      </c>
      <c r="K370" s="665"/>
    </row>
    <row r="371" spans="1:11" ht="21" hidden="1" customHeight="1" x14ac:dyDescent="0.6">
      <c r="A371" s="38"/>
      <c r="B371" s="390"/>
      <c r="C371" s="859"/>
      <c r="D371" s="391"/>
      <c r="E371" s="391"/>
      <c r="F371" s="391"/>
      <c r="G371" s="391"/>
      <c r="H371" s="391"/>
      <c r="I371" s="391"/>
      <c r="J371" s="391"/>
      <c r="K371" s="665"/>
    </row>
    <row r="372" spans="1:11" ht="21" hidden="1" customHeight="1" x14ac:dyDescent="0.25">
      <c r="A372" s="667"/>
      <c r="B372" s="622"/>
      <c r="C372" s="902"/>
      <c r="D372" s="27"/>
      <c r="E372" s="27"/>
      <c r="F372" s="27"/>
      <c r="G372" s="27"/>
      <c r="H372" s="27">
        <f t="shared" ref="H372:J372" si="123">+H374</f>
        <v>0</v>
      </c>
      <c r="I372" s="27">
        <f t="shared" si="123"/>
        <v>0</v>
      </c>
      <c r="J372" s="27">
        <f t="shared" si="123"/>
        <v>0</v>
      </c>
      <c r="K372" s="557"/>
    </row>
    <row r="373" spans="1:11" ht="21" hidden="1" customHeight="1" x14ac:dyDescent="0.6">
      <c r="A373" s="668"/>
      <c r="B373" s="449"/>
      <c r="C373" s="859"/>
      <c r="D373" s="22"/>
      <c r="E373" s="391"/>
      <c r="F373" s="391"/>
      <c r="G373" s="391"/>
      <c r="H373" s="391"/>
      <c r="I373" s="391"/>
      <c r="J373" s="394">
        <f>+D373-E373-G373</f>
        <v>0</v>
      </c>
      <c r="K373" s="669"/>
    </row>
    <row r="374" spans="1:11" ht="21" hidden="1" customHeight="1" x14ac:dyDescent="0.6">
      <c r="A374" s="668"/>
      <c r="B374" s="449"/>
      <c r="C374" s="859"/>
      <c r="D374" s="670"/>
      <c r="E374" s="670"/>
      <c r="F374" s="670"/>
      <c r="G374" s="506"/>
      <c r="H374" s="635"/>
      <c r="I374" s="452"/>
      <c r="J374" s="394">
        <f>+D374-E374-G374</f>
        <v>0</v>
      </c>
      <c r="K374" s="392"/>
    </row>
    <row r="375" spans="1:11" ht="42" hidden="1" customHeight="1" x14ac:dyDescent="0.6">
      <c r="A375" s="671"/>
      <c r="B375" s="449"/>
      <c r="C375" s="859"/>
      <c r="D375" s="670"/>
      <c r="E375" s="670"/>
      <c r="F375" s="670"/>
      <c r="G375" s="506"/>
      <c r="H375" s="635"/>
      <c r="I375" s="452"/>
      <c r="J375" s="394"/>
      <c r="K375" s="392"/>
    </row>
    <row r="376" spans="1:11" ht="21" hidden="1" customHeight="1" x14ac:dyDescent="0.6">
      <c r="A376" s="558"/>
      <c r="B376" s="672" t="str">
        <f>+[8]ระบบการควบคุมฯ!B1432</f>
        <v>งบลงทุน  ค่าที่ดินและสิ่งก่อสร้าง 6811320</v>
      </c>
      <c r="C376" s="906"/>
      <c r="D376" s="23">
        <f t="shared" ref="D376:J376" si="124">+D377+D418</f>
        <v>0</v>
      </c>
      <c r="E376" s="23">
        <f t="shared" si="124"/>
        <v>0</v>
      </c>
      <c r="F376" s="23">
        <f t="shared" si="124"/>
        <v>0</v>
      </c>
      <c r="G376" s="23">
        <f t="shared" si="124"/>
        <v>0</v>
      </c>
      <c r="H376" s="23">
        <f t="shared" si="124"/>
        <v>0</v>
      </c>
      <c r="I376" s="23">
        <f t="shared" si="124"/>
        <v>0</v>
      </c>
      <c r="J376" s="23">
        <f t="shared" si="124"/>
        <v>0</v>
      </c>
      <c r="K376" s="567"/>
    </row>
    <row r="377" spans="1:11" ht="21" hidden="1" customHeight="1" x14ac:dyDescent="0.25">
      <c r="A377" s="621" t="s">
        <v>212</v>
      </c>
      <c r="B377" s="622" t="str">
        <f>+[8]ระบบการควบคุมฯ!B1433</f>
        <v>ปรับปรุงซ่อมแซมอาคารเรียนอาคารประกอบและสิ่งก่อสร้างอื่น</v>
      </c>
      <c r="C377" s="902" t="str">
        <f>+[8]ระบบการควบคุมฯ!C1433</f>
        <v>ศธ 04002/ว5644  ลว 19 พย 67ครั้งที่ 69</v>
      </c>
      <c r="D377" s="27">
        <f>+D378</f>
        <v>0</v>
      </c>
      <c r="E377" s="27">
        <f t="shared" ref="E377:J377" si="125">+E378</f>
        <v>0</v>
      </c>
      <c r="F377" s="27">
        <f t="shared" si="125"/>
        <v>0</v>
      </c>
      <c r="G377" s="27">
        <f t="shared" si="125"/>
        <v>0</v>
      </c>
      <c r="H377" s="27">
        <f t="shared" si="125"/>
        <v>0</v>
      </c>
      <c r="I377" s="27">
        <f t="shared" si="125"/>
        <v>0</v>
      </c>
      <c r="J377" s="27">
        <f t="shared" si="125"/>
        <v>0</v>
      </c>
      <c r="K377" s="557"/>
    </row>
    <row r="378" spans="1:11" ht="20.399999999999999" hidden="1" customHeight="1" x14ac:dyDescent="0.6">
      <c r="A378" s="38" t="s">
        <v>213</v>
      </c>
      <c r="B378" s="449" t="str">
        <f>+[8]ระบบการควบคุมฯ!B1434</f>
        <v>โรงเรียนร่วมใจประสิทธิ์</v>
      </c>
      <c r="C378" s="859" t="str">
        <f>+[8]ระบบการควบคุมฯ!C1434</f>
        <v>20004370010003214867</v>
      </c>
      <c r="D378" s="391"/>
      <c r="E378" s="391"/>
      <c r="F378" s="391"/>
      <c r="G378" s="391"/>
      <c r="H378" s="391"/>
      <c r="I378" s="391"/>
      <c r="J378" s="394">
        <f>+D378-E378-G378</f>
        <v>0</v>
      </c>
      <c r="K378" s="392"/>
    </row>
    <row r="379" spans="1:11" ht="21" hidden="1" customHeight="1" x14ac:dyDescent="0.6">
      <c r="A379" s="578">
        <f>+[8]ระบบการควบคุมฯ!A1435</f>
        <v>0</v>
      </c>
      <c r="B379" s="673" t="str">
        <f>+[8]ระบบการควบคุมฯ!B1435</f>
        <v xml:space="preserve">ผูกพันครบ </v>
      </c>
      <c r="C379" s="859"/>
      <c r="D379" s="391"/>
      <c r="E379" s="391"/>
      <c r="F379" s="391"/>
      <c r="G379" s="391"/>
      <c r="H379" s="391"/>
      <c r="I379" s="391"/>
      <c r="J379" s="394">
        <f>+D379-E379-G379</f>
        <v>0</v>
      </c>
      <c r="K379" s="392"/>
    </row>
    <row r="380" spans="1:11" ht="21" hidden="1" customHeight="1" x14ac:dyDescent="0.25">
      <c r="A380" s="674" t="s">
        <v>214</v>
      </c>
      <c r="B380" s="675" t="s">
        <v>215</v>
      </c>
      <c r="C380" s="932"/>
      <c r="D380" s="676">
        <f>+D381</f>
        <v>111000</v>
      </c>
      <c r="E380" s="676">
        <f t="shared" ref="E380:J382" si="126">+E381</f>
        <v>0</v>
      </c>
      <c r="F380" s="676">
        <f t="shared" si="126"/>
        <v>0</v>
      </c>
      <c r="G380" s="676">
        <f t="shared" si="126"/>
        <v>108000</v>
      </c>
      <c r="H380" s="676">
        <f t="shared" si="126"/>
        <v>0</v>
      </c>
      <c r="I380" s="676">
        <f t="shared" si="126"/>
        <v>0</v>
      </c>
      <c r="J380" s="676">
        <f t="shared" si="126"/>
        <v>3000</v>
      </c>
      <c r="K380" s="677">
        <f>SUM(K396:K399)</f>
        <v>0</v>
      </c>
    </row>
    <row r="381" spans="1:11" ht="21" hidden="1" customHeight="1" x14ac:dyDescent="0.25">
      <c r="A381" s="540">
        <f>+[8]ระบบการควบคุมฯ!A529</f>
        <v>2</v>
      </c>
      <c r="B381" s="678" t="str">
        <f>+[8]ระบบการควบคุมฯ!B529</f>
        <v xml:space="preserve">โครงการพัฒนาสื่อและเทคโนโลยีสารสนเทศเพื่อการศึกษา </v>
      </c>
      <c r="C381" s="902" t="str">
        <f>+[8]ระบบการควบคุมฯ!C529</f>
        <v xml:space="preserve">20004 4520 4900 </v>
      </c>
      <c r="D381" s="27">
        <f>+D382</f>
        <v>111000</v>
      </c>
      <c r="E381" s="27">
        <f t="shared" si="126"/>
        <v>0</v>
      </c>
      <c r="F381" s="27">
        <f t="shared" si="126"/>
        <v>0</v>
      </c>
      <c r="G381" s="27">
        <f t="shared" si="126"/>
        <v>108000</v>
      </c>
      <c r="H381" s="27">
        <f t="shared" si="126"/>
        <v>0</v>
      </c>
      <c r="I381" s="27">
        <f t="shared" si="126"/>
        <v>0</v>
      </c>
      <c r="J381" s="27">
        <f t="shared" si="126"/>
        <v>3000</v>
      </c>
      <c r="K381" s="542"/>
    </row>
    <row r="382" spans="1:11" ht="21" hidden="1" customHeight="1" x14ac:dyDescent="0.25">
      <c r="A382" s="679">
        <f>+[8]ระบบการควบคุมฯ!A532</f>
        <v>2.1</v>
      </c>
      <c r="B382" s="25" t="str">
        <f>+[8]ระบบการควบคุมฯ!B532</f>
        <v xml:space="preserve">กิจกรรมการส่งเสริมการจัดการศึกษาทางไกล </v>
      </c>
      <c r="C382" s="903" t="str">
        <f>+[8]ระบบการควบคุมฯ!C532</f>
        <v>20004 68 86184 00000</v>
      </c>
      <c r="D382" s="26">
        <f>+D383</f>
        <v>111000</v>
      </c>
      <c r="E382" s="26">
        <f t="shared" si="126"/>
        <v>0</v>
      </c>
      <c r="F382" s="26">
        <f t="shared" si="126"/>
        <v>0</v>
      </c>
      <c r="G382" s="26">
        <f t="shared" si="126"/>
        <v>108000</v>
      </c>
      <c r="H382" s="26">
        <f t="shared" si="126"/>
        <v>0</v>
      </c>
      <c r="I382" s="26">
        <f t="shared" si="126"/>
        <v>0</v>
      </c>
      <c r="J382" s="26">
        <f t="shared" si="126"/>
        <v>3000</v>
      </c>
      <c r="K382" s="680"/>
    </row>
    <row r="383" spans="1:11" ht="21" hidden="1" customHeight="1" x14ac:dyDescent="0.6">
      <c r="A383" s="546"/>
      <c r="B383" s="547" t="str">
        <f>+[8]ระบบการควบคุมฯ!B537</f>
        <v xml:space="preserve"> งบลงทุน ค่าครุภัณฑ์ 6811310</v>
      </c>
      <c r="C383" s="874" t="str">
        <f>+[8]ระบบการควบคุมฯ!C537</f>
        <v>20004 45004900 3110xxx</v>
      </c>
      <c r="D383" s="373">
        <f>+D386+D395</f>
        <v>111000</v>
      </c>
      <c r="E383" s="373">
        <f t="shared" ref="E383:J383" si="127">+E386+E395</f>
        <v>0</v>
      </c>
      <c r="F383" s="373">
        <f t="shared" si="127"/>
        <v>0</v>
      </c>
      <c r="G383" s="373">
        <f t="shared" si="127"/>
        <v>108000</v>
      </c>
      <c r="H383" s="373">
        <f t="shared" si="127"/>
        <v>0</v>
      </c>
      <c r="I383" s="373">
        <f t="shared" si="127"/>
        <v>0</v>
      </c>
      <c r="J383" s="373">
        <f t="shared" si="127"/>
        <v>3000</v>
      </c>
      <c r="K383" s="681"/>
    </row>
    <row r="384" spans="1:11" ht="40.799999999999997" hidden="1" customHeight="1" x14ac:dyDescent="0.6">
      <c r="A384" s="826"/>
      <c r="B384" s="384" t="str">
        <f>+[8]ระบบการควบคุมฯ!B539</f>
        <v>ครุภัณฑ์การศึกษา 120611</v>
      </c>
      <c r="C384" s="874"/>
      <c r="D384" s="373"/>
      <c r="E384" s="373"/>
      <c r="F384" s="373"/>
      <c r="G384" s="373"/>
      <c r="H384" s="373"/>
      <c r="I384" s="373"/>
      <c r="J384" s="373"/>
      <c r="K384" s="374">
        <f>+K386</f>
        <v>0</v>
      </c>
    </row>
    <row r="385" spans="1:11" ht="21" hidden="1" customHeight="1" x14ac:dyDescent="0.6">
      <c r="A385" s="38"/>
      <c r="B385" s="390"/>
      <c r="C385" s="859"/>
      <c r="D385" s="391"/>
      <c r="E385" s="391"/>
      <c r="F385" s="391"/>
      <c r="G385" s="391"/>
      <c r="H385" s="391"/>
      <c r="I385" s="391"/>
      <c r="J385" s="391"/>
      <c r="K385" s="665"/>
    </row>
    <row r="386" spans="1:11" ht="21" hidden="1" customHeight="1" x14ac:dyDescent="0.25">
      <c r="A386" s="492" t="str">
        <f>+[8]ระบบการควบคุมฯ!A540</f>
        <v>2.2.1</v>
      </c>
      <c r="B386" s="523" t="str">
        <f>+[8]ระบบการควบคุมฯ!B540</f>
        <v>ครุภัณฑ์ทดแทนโรงเรียนที่ใช้การศึกษาทางไกลผ่านดาวเทียม New DLTV</v>
      </c>
      <c r="C386" s="933" t="str">
        <f>+[8]ระบบการควบคุมฯ!C540</f>
        <v>ศธ 04002/ว455 ลว. 4 กพ 68 โอนครั้งที่ 239</v>
      </c>
      <c r="D386" s="682">
        <f>SUM(D387:D394)</f>
        <v>111000</v>
      </c>
      <c r="E386" s="682">
        <f t="shared" ref="E386:K386" si="128">SUM(E387:E394)</f>
        <v>0</v>
      </c>
      <c r="F386" s="682">
        <f t="shared" si="128"/>
        <v>0</v>
      </c>
      <c r="G386" s="682">
        <f t="shared" si="128"/>
        <v>108000</v>
      </c>
      <c r="H386" s="682">
        <f t="shared" si="128"/>
        <v>0</v>
      </c>
      <c r="I386" s="682">
        <f t="shared" si="128"/>
        <v>0</v>
      </c>
      <c r="J386" s="682">
        <f t="shared" si="128"/>
        <v>3000</v>
      </c>
      <c r="K386" s="683">
        <f t="shared" si="128"/>
        <v>0</v>
      </c>
    </row>
    <row r="387" spans="1:11" ht="21" hidden="1" customHeight="1" x14ac:dyDescent="0.25">
      <c r="A387" s="38" t="str">
        <f>+[8]ระบบการควบคุมฯ!A541</f>
        <v>2.2.1.1</v>
      </c>
      <c r="B387" s="531" t="str">
        <f>+[8]ระบบการควบคุมฯ!B541</f>
        <v>โรงเรียนวัดแสงมณี</v>
      </c>
      <c r="C387" s="844" t="str">
        <f>+[8]ระบบการควบคุมฯ!C541</f>
        <v>20004 45004900 3110234</v>
      </c>
      <c r="D387" s="394">
        <f>+[8]ระบบการควบคุมฯ!F541</f>
        <v>37000</v>
      </c>
      <c r="E387" s="394">
        <f>+[8]ระบบการควบคุมฯ!G541+[8]ระบบการควบคุมฯ!H541</f>
        <v>0</v>
      </c>
      <c r="F387" s="394">
        <f>+[8]ระบบการควบคุมฯ!I541+[8]ระบบการควบคุมฯ!J541</f>
        <v>0</v>
      </c>
      <c r="G387" s="394">
        <f>+[8]ระบบการควบคุมฯ!K541+[8]ระบบการควบคุมฯ!L541</f>
        <v>36000</v>
      </c>
      <c r="H387" s="394"/>
      <c r="I387" s="394"/>
      <c r="J387" s="394">
        <f>+D387-E387-F387-G387</f>
        <v>1000</v>
      </c>
      <c r="K387" s="583"/>
    </row>
    <row r="388" spans="1:11" ht="21" hidden="1" customHeight="1" x14ac:dyDescent="0.25">
      <c r="A388" s="38" t="str">
        <f>+[8]ระบบการควบคุมฯ!A542</f>
        <v>2.2.1.2</v>
      </c>
      <c r="B388" s="531" t="str">
        <f>+[8]ระบบการควบคุมฯ!B542</f>
        <v>โรงเรียนวัดอดิศร</v>
      </c>
      <c r="C388" s="844" t="str">
        <f>+[8]ระบบการควบคุมฯ!C542</f>
        <v>20005 45004900 3110235</v>
      </c>
      <c r="D388" s="394">
        <f>+[8]ระบบการควบคุมฯ!F542</f>
        <v>37000</v>
      </c>
      <c r="E388" s="394">
        <f>+[8]ระบบการควบคุมฯ!G542+[8]ระบบการควบคุมฯ!H542</f>
        <v>0</v>
      </c>
      <c r="F388" s="394">
        <f>+[8]ระบบการควบคุมฯ!I542+[8]ระบบการควบคุมฯ!J542</f>
        <v>0</v>
      </c>
      <c r="G388" s="394">
        <f>+[8]ระบบการควบคุมฯ!K542+[8]ระบบการควบคุมฯ!L542</f>
        <v>36000</v>
      </c>
      <c r="H388" s="394"/>
      <c r="I388" s="394"/>
      <c r="J388" s="394">
        <f t="shared" ref="J388:J394" si="129">+D388-E388-F388-G388</f>
        <v>1000</v>
      </c>
      <c r="K388" s="583"/>
    </row>
    <row r="389" spans="1:11" ht="21" hidden="1" customHeight="1" x14ac:dyDescent="0.25">
      <c r="A389" s="38" t="str">
        <f>+[8]ระบบการควบคุมฯ!A543</f>
        <v>2.2.1.3</v>
      </c>
      <c r="B389" s="531" t="str">
        <f>+[8]ระบบการควบคุมฯ!B543</f>
        <v>โรงเรียนศาลาลอย</v>
      </c>
      <c r="C389" s="844" t="str">
        <f>+[8]ระบบการควบคุมฯ!C543</f>
        <v>20006 45004900 3110236</v>
      </c>
      <c r="D389" s="394">
        <f>+[8]ระบบการควบคุมฯ!F543</f>
        <v>37000</v>
      </c>
      <c r="E389" s="394">
        <f>+[8]ระบบการควบคุมฯ!G543+[8]ระบบการควบคุมฯ!H543</f>
        <v>0</v>
      </c>
      <c r="F389" s="394">
        <f>+[8]ระบบการควบคุมฯ!I543+[8]ระบบการควบคุมฯ!J543</f>
        <v>0</v>
      </c>
      <c r="G389" s="394">
        <f>+[8]ระบบการควบคุมฯ!K543+[8]ระบบการควบคุมฯ!L543</f>
        <v>36000</v>
      </c>
      <c r="H389" s="394"/>
      <c r="I389" s="394"/>
      <c r="J389" s="394">
        <f t="shared" si="129"/>
        <v>1000</v>
      </c>
      <c r="K389" s="583"/>
    </row>
    <row r="390" spans="1:11" ht="21" hidden="1" customHeight="1" x14ac:dyDescent="0.25">
      <c r="A390" s="38" t="str">
        <f>+[8]ระบบการควบคุมฯ!A544</f>
        <v>2.2.1.4</v>
      </c>
      <c r="B390" s="531">
        <f>+[8]ระบบการควบคุมฯ!B544</f>
        <v>0</v>
      </c>
      <c r="C390" s="844">
        <f>+[8]ระบบการควบคุมฯ!C544</f>
        <v>0</v>
      </c>
      <c r="D390" s="394">
        <f>+[8]ระบบการควบคุมฯ!F544</f>
        <v>0</v>
      </c>
      <c r="E390" s="394">
        <f>+[8]ระบบการควบคุมฯ!G544+[8]ระบบการควบคุมฯ!H544</f>
        <v>0</v>
      </c>
      <c r="F390" s="394">
        <f>+[8]ระบบการควบคุมฯ!I544+[8]ระบบการควบคุมฯ!J544</f>
        <v>0</v>
      </c>
      <c r="G390" s="394">
        <f>+[8]ระบบการควบคุมฯ!K544+[8]ระบบการควบคุมฯ!L544</f>
        <v>0</v>
      </c>
      <c r="H390" s="394"/>
      <c r="I390" s="394"/>
      <c r="J390" s="394">
        <f t="shared" si="129"/>
        <v>0</v>
      </c>
      <c r="K390" s="583"/>
    </row>
    <row r="391" spans="1:11" ht="21" hidden="1" customHeight="1" x14ac:dyDescent="0.25">
      <c r="A391" s="38" t="str">
        <f>+[8]ระบบการควบคุมฯ!A545</f>
        <v>2.2.1.5</v>
      </c>
      <c r="B391" s="531">
        <f>+[8]ระบบการควบคุมฯ!B545</f>
        <v>0</v>
      </c>
      <c r="C391" s="844">
        <f>+[8]ระบบการควบคุมฯ!C545</f>
        <v>0</v>
      </c>
      <c r="D391" s="394">
        <f>+[8]ระบบการควบคุมฯ!F545</f>
        <v>0</v>
      </c>
      <c r="E391" s="394">
        <f>+[8]ระบบการควบคุมฯ!G545+[8]ระบบการควบคุมฯ!H545</f>
        <v>0</v>
      </c>
      <c r="F391" s="394">
        <f>+[8]ระบบการควบคุมฯ!I545+[8]ระบบการควบคุมฯ!J545</f>
        <v>0</v>
      </c>
      <c r="G391" s="394">
        <f>+[8]ระบบการควบคุมฯ!K545+[8]ระบบการควบคุมฯ!L545</f>
        <v>0</v>
      </c>
      <c r="H391" s="394"/>
      <c r="I391" s="394"/>
      <c r="J391" s="394">
        <f t="shared" si="129"/>
        <v>0</v>
      </c>
      <c r="K391" s="583"/>
    </row>
    <row r="392" spans="1:11" ht="21" hidden="1" customHeight="1" x14ac:dyDescent="0.25">
      <c r="A392" s="38" t="str">
        <f>+[8]ระบบการควบคุมฯ!A546</f>
        <v>2.2.1.6</v>
      </c>
      <c r="B392" s="531">
        <f>+[8]ระบบการควบคุมฯ!B546</f>
        <v>0</v>
      </c>
      <c r="C392" s="844">
        <f>+[8]ระบบการควบคุมฯ!C546</f>
        <v>0</v>
      </c>
      <c r="D392" s="394">
        <f>+[8]ระบบการควบคุมฯ!F546</f>
        <v>0</v>
      </c>
      <c r="E392" s="394">
        <f>+[8]ระบบการควบคุมฯ!G546+[8]ระบบการควบคุมฯ!H546</f>
        <v>0</v>
      </c>
      <c r="F392" s="394">
        <f>+[8]ระบบการควบคุมฯ!I546+[8]ระบบการควบคุมฯ!J546</f>
        <v>0</v>
      </c>
      <c r="G392" s="394">
        <f>+[8]ระบบการควบคุมฯ!K546+[8]ระบบการควบคุมฯ!L546</f>
        <v>0</v>
      </c>
      <c r="H392" s="394"/>
      <c r="I392" s="394"/>
      <c r="J392" s="394">
        <f t="shared" si="129"/>
        <v>0</v>
      </c>
      <c r="K392" s="583"/>
    </row>
    <row r="393" spans="1:11" ht="40.799999999999997" hidden="1" customHeight="1" x14ac:dyDescent="0.25">
      <c r="A393" s="38" t="str">
        <f>+[8]ระบบการควบคุมฯ!A547</f>
        <v>2.2.1.7</v>
      </c>
      <c r="B393" s="531">
        <f>+[8]ระบบการควบคุมฯ!B547</f>
        <v>0</v>
      </c>
      <c r="C393" s="844">
        <f>+[8]ระบบการควบคุมฯ!C547</f>
        <v>0</v>
      </c>
      <c r="D393" s="394">
        <f>+[8]ระบบการควบคุมฯ!F547</f>
        <v>0</v>
      </c>
      <c r="E393" s="394">
        <f>+[8]ระบบการควบคุมฯ!G547+[8]ระบบการควบคุมฯ!H547</f>
        <v>0</v>
      </c>
      <c r="F393" s="394">
        <f>+[8]ระบบการควบคุมฯ!I547+[8]ระบบการควบคุมฯ!J547</f>
        <v>0</v>
      </c>
      <c r="G393" s="394">
        <f>+[8]ระบบการควบคุมฯ!K547+[8]ระบบการควบคุมฯ!L547</f>
        <v>0</v>
      </c>
      <c r="H393" s="394"/>
      <c r="I393" s="394"/>
      <c r="J393" s="394">
        <f t="shared" si="129"/>
        <v>0</v>
      </c>
      <c r="K393" s="583"/>
    </row>
    <row r="394" spans="1:11" ht="21" hidden="1" customHeight="1" x14ac:dyDescent="0.25">
      <c r="A394" s="38" t="str">
        <f>+[8]ระบบการควบคุมฯ!A548</f>
        <v>2.2.1.8</v>
      </c>
      <c r="B394" s="531">
        <f>+[8]ระบบการควบคุมฯ!B548</f>
        <v>0</v>
      </c>
      <c r="C394" s="844">
        <f>+[8]ระบบการควบคุมฯ!C548</f>
        <v>0</v>
      </c>
      <c r="D394" s="394">
        <f>+[8]ระบบการควบคุมฯ!F548</f>
        <v>0</v>
      </c>
      <c r="E394" s="394">
        <f>+[8]ระบบการควบคุมฯ!G548+[8]ระบบการควบคุมฯ!H548</f>
        <v>0</v>
      </c>
      <c r="F394" s="394">
        <f>+[8]ระบบการควบคุมฯ!I548+[8]ระบบการควบคุมฯ!J548</f>
        <v>0</v>
      </c>
      <c r="G394" s="394">
        <f>+[8]ระบบการควบคุมฯ!K548+[8]ระบบการควบคุมฯ!L548</f>
        <v>0</v>
      </c>
      <c r="H394" s="394"/>
      <c r="I394" s="394"/>
      <c r="J394" s="394">
        <f t="shared" si="129"/>
        <v>0</v>
      </c>
      <c r="K394" s="583"/>
    </row>
    <row r="395" spans="1:11" ht="21" hidden="1" customHeight="1" x14ac:dyDescent="0.25">
      <c r="A395" s="628" t="str">
        <f>+[8]ระบบการควบคุมฯ!A549</f>
        <v>2.2.2</v>
      </c>
      <c r="B395" s="581" t="str">
        <f>+[8]ระบบการควบคุมฯ!B549</f>
        <v xml:space="preserve">ครุภัณฑ์ทดแทนห้องเรียน DLTV สำหรับโรงเรียน Stan Alone      </v>
      </c>
      <c r="C395" s="875" t="str">
        <f>+[8]ระบบการควบคุมฯ!C549</f>
        <v>ศธ 04002/ว3517 ลว. 22/สค./2566 โอนครั้งที่ 794</v>
      </c>
      <c r="D395" s="397">
        <f>+[8]ระบบการควบคุมฯ!F549</f>
        <v>0</v>
      </c>
      <c r="E395" s="397">
        <f>+[8]ระบบการควบคุมฯ!G549+[8]ระบบการควบคุมฯ!H549</f>
        <v>0</v>
      </c>
      <c r="F395" s="397">
        <f>+[8]ระบบการควบคุมฯ!I549+[8]ระบบการควบคุมฯ!J549</f>
        <v>0</v>
      </c>
      <c r="G395" s="397">
        <f>+[8]ระบบการควบคุมฯ!K549+[8]ระบบการควบคุมฯ!L549</f>
        <v>0</v>
      </c>
      <c r="H395" s="397"/>
      <c r="I395" s="397"/>
      <c r="J395" s="397">
        <f>+D395-E395-F395-G395</f>
        <v>0</v>
      </c>
      <c r="K395" s="582"/>
    </row>
    <row r="396" spans="1:11" x14ac:dyDescent="0.45">
      <c r="A396" s="38" t="str">
        <f>+[8]ระบบการควบคุมฯ!A550</f>
        <v>2.2.1.9</v>
      </c>
      <c r="B396" s="531" t="str">
        <f>+[8]ระบบการควบคุมฯ!B550</f>
        <v>คลอง 11 ศาลาครุ</v>
      </c>
      <c r="C396" s="844" t="str">
        <f>+[8]ระบบการควบคุมฯ!C550</f>
        <v>200044200470031113337</v>
      </c>
      <c r="D396" s="394">
        <f>+[8]ระบบการควบคุมฯ!F550</f>
        <v>0</v>
      </c>
      <c r="E396" s="394">
        <f>+[8]ระบบการควบคุมฯ!G550+[8]ระบบการควบคุมฯ!H550</f>
        <v>0</v>
      </c>
      <c r="F396" s="394">
        <f>+[8]ระบบการควบคุมฯ!I550+[8]ระบบการควบคุมฯ!J550</f>
        <v>0</v>
      </c>
      <c r="G396" s="394">
        <f>+[8]ระบบการควบคุมฯ!K550+[8]ระบบการควบคุมฯ!L550</f>
        <v>0</v>
      </c>
      <c r="H396" s="394"/>
      <c r="I396" s="394"/>
      <c r="J396" s="394">
        <f>+D396-E396-F396-G396</f>
        <v>0</v>
      </c>
      <c r="K396" s="392"/>
    </row>
    <row r="397" spans="1:11" x14ac:dyDescent="0.45">
      <c r="A397" s="38" t="str">
        <f>+[8]ระบบการควบคุมฯ!A551</f>
        <v>2.2.1.10</v>
      </c>
      <c r="B397" s="531" t="str">
        <f>+[8]ระบบการควบคุมฯ!B551</f>
        <v>แสนจำหน่ายวิทยา</v>
      </c>
      <c r="C397" s="844" t="str">
        <f>+[8]ระบบการควบคุมฯ!C551</f>
        <v>200044200470031113339</v>
      </c>
      <c r="D397" s="394">
        <f>+[8]ระบบการควบคุมฯ!F551</f>
        <v>0</v>
      </c>
      <c r="E397" s="394">
        <f>+[8]ระบบการควบคุมฯ!G551+[8]ระบบการควบคุมฯ!H551</f>
        <v>0</v>
      </c>
      <c r="F397" s="394">
        <f>+[8]ระบบการควบคุมฯ!I551+[8]ระบบการควบคุมฯ!J551</f>
        <v>0</v>
      </c>
      <c r="G397" s="394">
        <f>+[8]ระบบการควบคุมฯ!K551+[8]ระบบการควบคุมฯ!L551</f>
        <v>0</v>
      </c>
      <c r="H397" s="394"/>
      <c r="I397" s="394"/>
      <c r="J397" s="394">
        <f>+D397-E397-F397-G397</f>
        <v>0</v>
      </c>
      <c r="K397" s="392"/>
    </row>
    <row r="398" spans="1:11" x14ac:dyDescent="0.6">
      <c r="A398" s="386"/>
      <c r="B398" s="934" t="s">
        <v>216</v>
      </c>
      <c r="C398" s="935">
        <f>+[8]ระบบการควบคุมฯ!C1548</f>
        <v>20</v>
      </c>
      <c r="D398" s="684">
        <f t="shared" ref="D398:J398" si="130">+D8+D136+D151+D383</f>
        <v>1274800</v>
      </c>
      <c r="E398" s="684">
        <f t="shared" si="130"/>
        <v>0</v>
      </c>
      <c r="F398" s="684">
        <f t="shared" si="130"/>
        <v>0</v>
      </c>
      <c r="G398" s="684">
        <f t="shared" si="130"/>
        <v>1271800</v>
      </c>
      <c r="H398" s="684" t="e">
        <f t="shared" ca="1" si="130"/>
        <v>#REF!</v>
      </c>
      <c r="I398" s="684" t="e">
        <f t="shared" ca="1" si="130"/>
        <v>#REF!</v>
      </c>
      <c r="J398" s="684">
        <f t="shared" si="130"/>
        <v>3000</v>
      </c>
      <c r="K398" s="685"/>
    </row>
    <row r="399" spans="1:11" x14ac:dyDescent="0.6">
      <c r="A399" s="386"/>
      <c r="B399" s="934" t="s">
        <v>217</v>
      </c>
      <c r="C399" s="935">
        <f>+[8]ระบบการควบคุมฯ!C1549</f>
        <v>15</v>
      </c>
      <c r="D399" s="684">
        <f t="shared" ref="D399:J399" si="131">+D152+D9</f>
        <v>22033400</v>
      </c>
      <c r="E399" s="684">
        <f t="shared" si="131"/>
        <v>2812812.69</v>
      </c>
      <c r="F399" s="684">
        <f t="shared" si="131"/>
        <v>0</v>
      </c>
      <c r="G399" s="684">
        <f t="shared" si="131"/>
        <v>19181967.310000002</v>
      </c>
      <c r="H399" s="684">
        <f t="shared" si="131"/>
        <v>0</v>
      </c>
      <c r="I399" s="684">
        <f t="shared" si="131"/>
        <v>0</v>
      </c>
      <c r="J399" s="684">
        <f t="shared" si="131"/>
        <v>38620</v>
      </c>
      <c r="K399" s="685"/>
    </row>
    <row r="400" spans="1:11" x14ac:dyDescent="0.6">
      <c r="A400" s="599"/>
      <c r="B400" s="686" t="s">
        <v>18</v>
      </c>
      <c r="C400" s="936">
        <f>SUM(C398:C399)</f>
        <v>35</v>
      </c>
      <c r="D400" s="687">
        <f>SUM(D398:D399)</f>
        <v>23308200</v>
      </c>
      <c r="E400" s="687">
        <f t="shared" ref="E400:J400" si="132">SUM(E398:E399)</f>
        <v>2812812.69</v>
      </c>
      <c r="F400" s="687">
        <f t="shared" si="132"/>
        <v>0</v>
      </c>
      <c r="G400" s="687">
        <f t="shared" si="132"/>
        <v>20453767.310000002</v>
      </c>
      <c r="H400" s="687">
        <f t="shared" ca="1" si="132"/>
        <v>23308200</v>
      </c>
      <c r="I400" s="687">
        <f t="shared" ca="1" si="132"/>
        <v>23308200</v>
      </c>
      <c r="J400" s="687">
        <f t="shared" si="132"/>
        <v>41620</v>
      </c>
      <c r="K400" s="688"/>
    </row>
    <row r="401" spans="1:11" x14ac:dyDescent="0.6">
      <c r="A401" s="689"/>
      <c r="B401" s="690" t="s">
        <v>19</v>
      </c>
      <c r="C401" s="861"/>
      <c r="D401" s="691">
        <f>+E401+F401+G401+J401</f>
        <v>100</v>
      </c>
      <c r="E401" s="693">
        <f>+E400*100/D400</f>
        <v>12.067910392050866</v>
      </c>
      <c r="F401" s="692">
        <f>+F400*100/D400</f>
        <v>0</v>
      </c>
      <c r="G401" s="693">
        <f>+G400*100/D400</f>
        <v>87.753525840691267</v>
      </c>
      <c r="H401" s="693" t="e">
        <f ca="1">+H400*100/E400</f>
        <v>#REF!</v>
      </c>
      <c r="I401" s="693" t="e">
        <f ca="1">+I400*100/F400</f>
        <v>#REF!</v>
      </c>
      <c r="J401" s="693">
        <f>+J400*100/D400</f>
        <v>0.1785637672578749</v>
      </c>
      <c r="K401" s="694"/>
    </row>
    <row r="402" spans="1:11" x14ac:dyDescent="0.6">
      <c r="A402" s="845"/>
      <c r="B402" s="695"/>
      <c r="C402" s="939"/>
      <c r="D402" s="950"/>
      <c r="E402" s="950"/>
      <c r="F402" s="950"/>
      <c r="G402" s="707"/>
      <c r="H402" s="707"/>
      <c r="I402" s="951"/>
      <c r="J402" s="952"/>
      <c r="K402" s="953"/>
    </row>
    <row r="403" spans="1:11" x14ac:dyDescent="0.6">
      <c r="A403" s="698"/>
      <c r="B403" s="695"/>
      <c r="C403" s="938"/>
      <c r="D403" s="1125" t="s">
        <v>236</v>
      </c>
      <c r="E403" s="1125"/>
      <c r="F403" s="1125"/>
      <c r="G403" s="1125"/>
      <c r="H403" s="1108"/>
      <c r="I403" s="1108"/>
      <c r="J403" s="1108"/>
      <c r="K403" s="954"/>
    </row>
    <row r="404" spans="1:11" x14ac:dyDescent="0.6">
      <c r="A404" s="941" t="s">
        <v>294</v>
      </c>
      <c r="B404" s="699"/>
      <c r="C404" s="938"/>
      <c r="D404" s="707"/>
      <c r="E404" s="950"/>
      <c r="F404" s="1294"/>
      <c r="G404" s="707"/>
      <c r="H404" s="707"/>
      <c r="I404" s="1295"/>
      <c r="J404" s="91"/>
      <c r="K404" s="955"/>
    </row>
    <row r="405" spans="1:11" x14ac:dyDescent="0.6">
      <c r="A405" s="1296" t="s">
        <v>295</v>
      </c>
      <c r="B405" s="1296"/>
      <c r="C405" s="938"/>
      <c r="D405" s="1294"/>
      <c r="E405" s="1294"/>
      <c r="F405" s="1297"/>
      <c r="G405" s="707"/>
      <c r="H405" s="707"/>
      <c r="I405" s="1295"/>
      <c r="J405" s="91"/>
      <c r="K405" s="955"/>
    </row>
    <row r="406" spans="1:11" ht="24.6" x14ac:dyDescent="0.7">
      <c r="A406" s="1296" t="s">
        <v>50</v>
      </c>
      <c r="B406" s="1296"/>
      <c r="C406" s="938"/>
      <c r="D406" s="1298" t="s">
        <v>20</v>
      </c>
      <c r="E406" s="1299"/>
      <c r="F406" s="1300"/>
      <c r="G406" s="1301"/>
      <c r="H406" s="1301"/>
      <c r="I406" s="1302"/>
      <c r="J406" s="1303"/>
      <c r="K406" s="955"/>
    </row>
    <row r="407" spans="1:11" ht="24.6" x14ac:dyDescent="0.7">
      <c r="A407" s="941"/>
      <c r="B407" s="941"/>
      <c r="C407" s="1304"/>
      <c r="D407" s="1305" t="s">
        <v>159</v>
      </c>
      <c r="E407" s="1305"/>
      <c r="F407" s="1305"/>
      <c r="G407" s="1305"/>
      <c r="H407" s="1305"/>
      <c r="I407" s="1305"/>
      <c r="J407" s="1306"/>
      <c r="K407" s="955"/>
    </row>
    <row r="408" spans="1:11" ht="24.6" x14ac:dyDescent="0.7">
      <c r="A408" s="941"/>
      <c r="B408" s="941"/>
      <c r="C408" s="1304"/>
      <c r="D408" s="1307" t="s">
        <v>49</v>
      </c>
      <c r="E408" s="1307"/>
      <c r="F408" s="1307"/>
      <c r="G408" s="1307"/>
      <c r="H408" s="1307"/>
      <c r="I408" s="1307"/>
      <c r="J408" s="1307"/>
      <c r="K408" s="704"/>
    </row>
    <row r="409" spans="1:11" ht="24.6" x14ac:dyDescent="0.7">
      <c r="A409" s="941"/>
      <c r="B409" s="941"/>
      <c r="C409" s="1308" t="s">
        <v>296</v>
      </c>
      <c r="D409" s="1308"/>
      <c r="E409" s="1308"/>
      <c r="F409" s="1308"/>
      <c r="G409" s="1308"/>
      <c r="H409" s="1308"/>
      <c r="I409" s="1308"/>
      <c r="J409" s="1308"/>
      <c r="K409" s="704"/>
    </row>
    <row r="410" spans="1:11" x14ac:dyDescent="0.6">
      <c r="A410" s="698"/>
      <c r="B410" s="695"/>
      <c r="C410" s="1304"/>
      <c r="D410" s="1309"/>
      <c r="E410" s="1309"/>
      <c r="F410" s="1309"/>
      <c r="G410" s="1309"/>
      <c r="H410" s="1309"/>
      <c r="I410" s="1309"/>
      <c r="J410" s="1309"/>
      <c r="K410" s="695"/>
    </row>
    <row r="411" spans="1:11" x14ac:dyDescent="0.6">
      <c r="A411" s="698"/>
      <c r="B411" s="695"/>
      <c r="C411" s="1304"/>
      <c r="D411" s="1310"/>
      <c r="E411" s="1310"/>
      <c r="F411" s="1310"/>
      <c r="G411" s="1310"/>
      <c r="H411" s="1310"/>
      <c r="I411" s="1311"/>
      <c r="J411" s="1312"/>
      <c r="K411" s="695"/>
    </row>
    <row r="412" spans="1:11" x14ac:dyDescent="0.6">
      <c r="A412" s="941" t="s">
        <v>219</v>
      </c>
      <c r="B412" s="699"/>
      <c r="C412" s="937"/>
      <c r="D412" s="700"/>
      <c r="E412" s="701"/>
      <c r="F412" s="702" t="s">
        <v>218</v>
      </c>
      <c r="G412" s="700"/>
      <c r="H412" s="696"/>
      <c r="I412" s="703"/>
      <c r="J412" s="699"/>
      <c r="K412" s="704"/>
    </row>
    <row r="413" spans="1:11" x14ac:dyDescent="0.6">
      <c r="A413" s="709" t="s">
        <v>297</v>
      </c>
      <c r="B413" s="709"/>
      <c r="C413" s="937"/>
      <c r="D413" s="710" t="s">
        <v>20</v>
      </c>
      <c r="E413" s="705"/>
      <c r="F413" s="706" t="s">
        <v>220</v>
      </c>
      <c r="G413" s="700"/>
      <c r="H413" s="696"/>
      <c r="I413" s="703"/>
      <c r="J413" s="699"/>
      <c r="K413" s="704"/>
    </row>
    <row r="414" spans="1:11" x14ac:dyDescent="0.6">
      <c r="A414" s="1126" t="s">
        <v>50</v>
      </c>
      <c r="B414" s="1126"/>
      <c r="C414" s="938"/>
      <c r="D414" s="711" t="s">
        <v>64</v>
      </c>
      <c r="E414" s="711"/>
      <c r="F414" s="712" t="s">
        <v>221</v>
      </c>
      <c r="G414" s="711"/>
      <c r="H414" s="707"/>
      <c r="I414" s="708"/>
      <c r="J414" s="91"/>
      <c r="K414" s="704"/>
    </row>
  </sheetData>
  <mergeCells count="20">
    <mergeCell ref="C409:J409"/>
    <mergeCell ref="A414:B414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D403:G403"/>
    <mergeCell ref="A406:B406"/>
    <mergeCell ref="A2:K2"/>
    <mergeCell ref="A3:K3"/>
    <mergeCell ref="A405:B405"/>
    <mergeCell ref="D407:I407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669"/>
  <sheetViews>
    <sheetView topLeftCell="Y1" workbookViewId="0">
      <selection activeCell="B107" sqref="B107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hidden="1" customWidth="1"/>
    <col min="12" max="12" width="16.09765625" style="9" hidden="1" customWidth="1"/>
    <col min="13" max="13" width="10.5" style="9" hidden="1" customWidth="1"/>
    <col min="14" max="14" width="10.5" style="7" hidden="1" customWidth="1"/>
    <col min="15" max="15" width="8.69921875" style="9" hidden="1" customWidth="1"/>
    <col min="16" max="16" width="9.8984375" style="8" hidden="1" customWidth="1"/>
    <col min="17" max="17" width="9.8984375" style="9" hidden="1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0" style="9" hidden="1" customWidth="1"/>
    <col min="25" max="25" width="9.3984375" style="9" bestFit="1" customWidth="1"/>
    <col min="26" max="26" width="9.296875" style="9" bestFit="1" customWidth="1"/>
    <col min="27" max="27" width="9.3984375" style="9" bestFit="1" customWidth="1"/>
    <col min="28" max="28" width="20.5" style="9" bestFit="1" customWidth="1"/>
    <col min="29" max="29" width="8.69921875" style="9" bestFit="1" customWidth="1"/>
    <col min="30" max="30" width="9.3984375" style="9" bestFit="1" customWidth="1"/>
    <col min="31" max="31" width="9" style="9" bestFit="1" customWidth="1"/>
    <col min="32" max="32" width="0" style="9" hidden="1" customWidth="1"/>
    <col min="33" max="33" width="8.3984375" style="9" customWidth="1"/>
    <col min="34" max="16384" width="7.19921875" style="9"/>
  </cols>
  <sheetData>
    <row r="1" spans="1:33" ht="21" x14ac:dyDescent="0.6">
      <c r="A1" s="1128" t="s">
        <v>86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  <c r="W1" s="1128"/>
      <c r="X1" s="1128"/>
      <c r="Y1" s="1128"/>
      <c r="Z1" s="1128"/>
      <c r="AA1" s="1128"/>
      <c r="AB1" s="1128"/>
      <c r="AC1" s="1128"/>
      <c r="AD1" s="1128"/>
      <c r="AE1" s="1128"/>
      <c r="AF1" s="1128"/>
      <c r="AG1" s="1128"/>
    </row>
    <row r="2" spans="1:33" ht="21.75" customHeight="1" x14ac:dyDescent="0.6">
      <c r="A2" s="1128" t="s">
        <v>130</v>
      </c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1128"/>
      <c r="P2" s="1128"/>
      <c r="Q2" s="1128"/>
      <c r="R2" s="1128"/>
      <c r="S2" s="1128"/>
      <c r="T2" s="1128"/>
      <c r="U2" s="1128"/>
      <c r="V2" s="1128"/>
      <c r="W2" s="1128"/>
      <c r="X2" s="1128"/>
      <c r="Y2" s="1128"/>
      <c r="Z2" s="1128"/>
      <c r="AA2" s="1128"/>
      <c r="AB2" s="1128"/>
      <c r="AC2" s="1128"/>
      <c r="AD2" s="1128"/>
      <c r="AE2" s="1128"/>
      <c r="AF2" s="1128"/>
      <c r="AG2" s="1128"/>
    </row>
    <row r="3" spans="1:33" ht="21" x14ac:dyDescent="0.6">
      <c r="A3" s="1128" t="s">
        <v>0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S3" s="1128"/>
      <c r="T3" s="1128"/>
      <c r="U3" s="1128"/>
      <c r="V3" s="1128"/>
      <c r="W3" s="1128"/>
      <c r="X3" s="1128"/>
      <c r="Y3" s="1128"/>
      <c r="Z3" s="1128"/>
      <c r="AA3" s="1128"/>
      <c r="AB3" s="1128"/>
      <c r="AC3" s="1128"/>
      <c r="AD3" s="1128"/>
      <c r="AE3" s="1128"/>
      <c r="AF3" s="1128"/>
      <c r="AG3" s="1128"/>
    </row>
    <row r="4" spans="1:33" ht="21" customHeight="1" x14ac:dyDescent="0.6">
      <c r="A4" s="1175" t="s">
        <v>280</v>
      </c>
      <c r="B4" s="1175"/>
      <c r="C4" s="1175"/>
      <c r="D4" s="1175"/>
      <c r="E4" s="1175"/>
      <c r="F4" s="1175"/>
      <c r="G4" s="1175"/>
      <c r="H4" s="1175"/>
      <c r="I4" s="1175"/>
      <c r="J4" s="1175"/>
      <c r="K4" s="1175"/>
      <c r="L4" s="1175"/>
      <c r="M4" s="1175"/>
      <c r="N4" s="1175"/>
      <c r="O4" s="1175"/>
      <c r="P4" s="1175"/>
      <c r="Q4" s="1175"/>
      <c r="R4" s="1175"/>
      <c r="S4" s="1175"/>
      <c r="T4" s="1175"/>
      <c r="U4" s="1175"/>
      <c r="V4" s="1175"/>
      <c r="W4" s="1175"/>
      <c r="X4" s="1175"/>
      <c r="Y4" s="1175"/>
      <c r="Z4" s="1175"/>
      <c r="AA4" s="1175"/>
      <c r="AB4" s="1175"/>
      <c r="AC4" s="1175"/>
      <c r="AD4" s="1175"/>
      <c r="AE4" s="1175"/>
      <c r="AF4" s="1175"/>
      <c r="AG4" s="1175"/>
    </row>
    <row r="5" spans="1:33" ht="17.25" customHeight="1" x14ac:dyDescent="0.6">
      <c r="A5" s="1176" t="s">
        <v>1</v>
      </c>
      <c r="B5" s="1145" t="s">
        <v>23</v>
      </c>
      <c r="C5" s="1177"/>
      <c r="D5" s="1178" t="str">
        <f>+[8]ระบบการควบคุมฯ!B681</f>
        <v>กิจกรรมการบริหารจัดการในเขตพื้นที่การศึกษา</v>
      </c>
      <c r="E5" s="1179"/>
      <c r="F5" s="1179"/>
      <c r="G5" s="1179"/>
      <c r="H5" s="1179"/>
      <c r="I5" s="1179"/>
      <c r="J5" s="1180"/>
      <c r="K5" s="1181" t="str">
        <f>+[8]ระบบการควบคุมฯ!B796</f>
        <v>กิจกรรมการจัดการศึกษาประถมศึกษาสำหรับโรงเรียนปกติ</v>
      </c>
      <c r="L5" s="1182"/>
      <c r="M5" s="1182"/>
      <c r="N5" s="1182"/>
      <c r="O5" s="1182"/>
      <c r="P5" s="1182"/>
      <c r="Q5" s="1183"/>
      <c r="R5" s="1184" t="str">
        <f>+[8]งบสพฐ!B303</f>
        <v>กิจกรรมการสนับสนุนการศึกษาขั้นพื้นฐาน</v>
      </c>
      <c r="S5" s="1185"/>
      <c r="T5" s="1185"/>
      <c r="U5" s="1185"/>
      <c r="V5" s="1185"/>
      <c r="W5" s="1185"/>
      <c r="X5" s="1186"/>
      <c r="Y5" s="1187" t="s">
        <v>281</v>
      </c>
      <c r="Z5" s="1187"/>
      <c r="AA5" s="1187"/>
      <c r="AB5" s="1187"/>
      <c r="AC5" s="1187"/>
      <c r="AD5" s="1187"/>
      <c r="AE5" s="1187"/>
      <c r="AF5" s="1188"/>
      <c r="AG5" s="1189" t="s">
        <v>6</v>
      </c>
    </row>
    <row r="6" spans="1:33" ht="15" customHeight="1" x14ac:dyDescent="0.6">
      <c r="A6" s="1176"/>
      <c r="B6" s="1146"/>
      <c r="C6" s="174" t="s">
        <v>25</v>
      </c>
      <c r="D6" s="1190" t="s">
        <v>26</v>
      </c>
      <c r="E6" s="1191" t="s">
        <v>39</v>
      </c>
      <c r="F6" s="1192" t="s">
        <v>2</v>
      </c>
      <c r="G6" s="1192" t="s">
        <v>3</v>
      </c>
      <c r="H6" s="1192" t="str">
        <f>+[2]ระบบการควบคุมฯ!I6</f>
        <v>กันเงินไว้เบิก</v>
      </c>
      <c r="I6" s="1192" t="s">
        <v>4</v>
      </c>
      <c r="J6" s="1192" t="s">
        <v>5</v>
      </c>
      <c r="K6" s="1190" t="s">
        <v>26</v>
      </c>
      <c r="L6" s="1191" t="s">
        <v>39</v>
      </c>
      <c r="M6" s="1192" t="s">
        <v>2</v>
      </c>
      <c r="N6" s="1192" t="s">
        <v>3</v>
      </c>
      <c r="O6" s="1192" t="s">
        <v>37</v>
      </c>
      <c r="P6" s="1192" t="s">
        <v>4</v>
      </c>
      <c r="Q6" s="1192" t="s">
        <v>5</v>
      </c>
      <c r="R6" s="1190" t="s">
        <v>26</v>
      </c>
      <c r="S6" s="1191" t="s">
        <v>39</v>
      </c>
      <c r="T6" s="1192" t="s">
        <v>2</v>
      </c>
      <c r="U6" s="1192" t="s">
        <v>3</v>
      </c>
      <c r="V6" s="1192" t="s">
        <v>37</v>
      </c>
      <c r="W6" s="1192" t="s">
        <v>4</v>
      </c>
      <c r="X6" s="1192" t="s">
        <v>5</v>
      </c>
      <c r="Y6" s="1190" t="s">
        <v>26</v>
      </c>
      <c r="Z6" s="1191" t="s">
        <v>39</v>
      </c>
      <c r="AA6" s="1192" t="s">
        <v>2</v>
      </c>
      <c r="AB6" s="1192" t="s">
        <v>3</v>
      </c>
      <c r="AC6" s="1192" t="s">
        <v>37</v>
      </c>
      <c r="AD6" s="1192" t="s">
        <v>4</v>
      </c>
      <c r="AE6" s="1192" t="s">
        <v>5</v>
      </c>
      <c r="AF6" s="1193"/>
      <c r="AG6" s="1194"/>
    </row>
    <row r="7" spans="1:33" ht="15" customHeight="1" x14ac:dyDescent="0.6">
      <c r="A7" s="1176"/>
      <c r="B7" s="1146"/>
      <c r="C7" s="174" t="s">
        <v>27</v>
      </c>
      <c r="D7" s="1195"/>
      <c r="E7" s="1196"/>
      <c r="F7" s="1197"/>
      <c r="G7" s="1198"/>
      <c r="H7" s="1198"/>
      <c r="I7" s="1198"/>
      <c r="J7" s="1198"/>
      <c r="K7" s="1195"/>
      <c r="L7" s="1196"/>
      <c r="M7" s="1197"/>
      <c r="N7" s="1198"/>
      <c r="O7" s="1198"/>
      <c r="P7" s="1198"/>
      <c r="Q7" s="1198"/>
      <c r="R7" s="1195"/>
      <c r="S7" s="1196"/>
      <c r="T7" s="1197"/>
      <c r="U7" s="1198"/>
      <c r="V7" s="1198"/>
      <c r="W7" s="1198"/>
      <c r="X7" s="1198"/>
      <c r="Y7" s="1195"/>
      <c r="Z7" s="1196"/>
      <c r="AA7" s="1197"/>
      <c r="AB7" s="1198"/>
      <c r="AC7" s="1198"/>
      <c r="AD7" s="1198"/>
      <c r="AE7" s="1198"/>
      <c r="AF7" s="1199"/>
      <c r="AG7" s="1194"/>
    </row>
    <row r="8" spans="1:33" x14ac:dyDescent="0.6">
      <c r="A8" s="1176"/>
      <c r="B8" s="1147"/>
      <c r="C8" s="175"/>
      <c r="D8" s="1200" t="s">
        <v>7</v>
      </c>
      <c r="E8" s="1200" t="s">
        <v>8</v>
      </c>
      <c r="F8" s="1201" t="s">
        <v>9</v>
      </c>
      <c r="G8" s="1200" t="s">
        <v>10</v>
      </c>
      <c r="H8" s="1200" t="s">
        <v>11</v>
      </c>
      <c r="I8" s="1200" t="s">
        <v>28</v>
      </c>
      <c r="J8" s="1201" t="s">
        <v>29</v>
      </c>
      <c r="K8" s="1200" t="s">
        <v>7</v>
      </c>
      <c r="L8" s="1200" t="s">
        <v>8</v>
      </c>
      <c r="M8" s="1201" t="s">
        <v>9</v>
      </c>
      <c r="N8" s="1200" t="s">
        <v>10</v>
      </c>
      <c r="O8" s="1200" t="s">
        <v>11</v>
      </c>
      <c r="P8" s="1200" t="s">
        <v>28</v>
      </c>
      <c r="Q8" s="1201" t="s">
        <v>29</v>
      </c>
      <c r="R8" s="1200" t="s">
        <v>7</v>
      </c>
      <c r="S8" s="1200" t="s">
        <v>8</v>
      </c>
      <c r="T8" s="1201" t="s">
        <v>9</v>
      </c>
      <c r="U8" s="1200" t="s">
        <v>10</v>
      </c>
      <c r="V8" s="1200" t="s">
        <v>11</v>
      </c>
      <c r="W8" s="1200" t="s">
        <v>28</v>
      </c>
      <c r="X8" s="1201" t="s">
        <v>29</v>
      </c>
      <c r="Y8" s="1200" t="s">
        <v>7</v>
      </c>
      <c r="Z8" s="1200" t="s">
        <v>8</v>
      </c>
      <c r="AA8" s="1201" t="s">
        <v>9</v>
      </c>
      <c r="AB8" s="1200" t="s">
        <v>10</v>
      </c>
      <c r="AC8" s="1200" t="s">
        <v>11</v>
      </c>
      <c r="AD8" s="1200" t="s">
        <v>28</v>
      </c>
      <c r="AE8" s="1201" t="s">
        <v>29</v>
      </c>
      <c r="AF8" s="1202"/>
      <c r="AG8" s="1203"/>
    </row>
    <row r="9" spans="1:33" ht="37.200000000000003" x14ac:dyDescent="0.6">
      <c r="A9" s="1204" t="str">
        <f>+[8]ระบบการควบคุมฯ!566:566</f>
        <v>ง</v>
      </c>
      <c r="B9" s="1205" t="str">
        <f>[3]ระบบการควบคุมฯ!B112</f>
        <v>แผนงานพื้นฐานด้านการพัฒนาและเสริมสร้างศักยภาพทรัพยากรมนุษย์</v>
      </c>
      <c r="C9" s="176"/>
      <c r="D9" s="177">
        <f>+D48</f>
        <v>1343860</v>
      </c>
      <c r="E9" s="177">
        <f t="shared" ref="E9:AE9" si="0">+E48</f>
        <v>656140</v>
      </c>
      <c r="F9" s="177">
        <f t="shared" si="0"/>
        <v>2000000</v>
      </c>
      <c r="G9" s="177">
        <f t="shared" si="0"/>
        <v>0</v>
      </c>
      <c r="H9" s="177">
        <f t="shared" si="0"/>
        <v>0</v>
      </c>
      <c r="I9" s="177">
        <f t="shared" si="0"/>
        <v>1942767.0499999998</v>
      </c>
      <c r="J9" s="177">
        <f t="shared" si="0"/>
        <v>57232.950000000041</v>
      </c>
      <c r="K9" s="177">
        <f t="shared" si="0"/>
        <v>2018825</v>
      </c>
      <c r="L9" s="177">
        <f t="shared" si="0"/>
        <v>898175</v>
      </c>
      <c r="M9" s="177">
        <f t="shared" si="0"/>
        <v>2917000</v>
      </c>
      <c r="N9" s="177">
        <f t="shared" si="0"/>
        <v>0</v>
      </c>
      <c r="O9" s="177">
        <f t="shared" si="0"/>
        <v>0</v>
      </c>
      <c r="P9" s="177">
        <f t="shared" si="0"/>
        <v>2221697</v>
      </c>
      <c r="Q9" s="177">
        <f t="shared" si="0"/>
        <v>695303</v>
      </c>
      <c r="R9" s="177">
        <f t="shared" si="0"/>
        <v>400000</v>
      </c>
      <c r="S9" s="177">
        <f t="shared" si="0"/>
        <v>0</v>
      </c>
      <c r="T9" s="177">
        <f t="shared" si="0"/>
        <v>400000</v>
      </c>
      <c r="U9" s="177">
        <f t="shared" si="0"/>
        <v>0</v>
      </c>
      <c r="V9" s="177">
        <f t="shared" si="0"/>
        <v>0</v>
      </c>
      <c r="W9" s="177">
        <f t="shared" si="0"/>
        <v>0</v>
      </c>
      <c r="X9" s="177">
        <f t="shared" si="0"/>
        <v>400000</v>
      </c>
      <c r="Y9" s="177">
        <f t="shared" si="0"/>
        <v>3762685</v>
      </c>
      <c r="Z9" s="177">
        <f t="shared" si="0"/>
        <v>1554315</v>
      </c>
      <c r="AA9" s="177">
        <f t="shared" si="0"/>
        <v>5317000</v>
      </c>
      <c r="AB9" s="177">
        <f t="shared" si="0"/>
        <v>0</v>
      </c>
      <c r="AC9" s="177">
        <f t="shared" si="0"/>
        <v>0</v>
      </c>
      <c r="AD9" s="177">
        <f t="shared" si="0"/>
        <v>4164464.05</v>
      </c>
      <c r="AE9" s="177">
        <f t="shared" si="0"/>
        <v>1152535.95</v>
      </c>
      <c r="AF9" s="177"/>
      <c r="AG9" s="1206"/>
    </row>
    <row r="10" spans="1:33" ht="70.8" hidden="1" customHeight="1" x14ac:dyDescent="0.6">
      <c r="A10" s="1207"/>
      <c r="B10" s="1208" t="str">
        <f>[8]ระบบการควบคุมฯ!B567</f>
        <v xml:space="preserve"> งบดำเนินงาน 68112xx</v>
      </c>
      <c r="C10" s="179">
        <f>[3]ระบบการควบคุมฯ!C115</f>
        <v>0</v>
      </c>
      <c r="D10" s="180">
        <f>+D48</f>
        <v>1343860</v>
      </c>
      <c r="E10" s="180">
        <f t="shared" ref="E10:AE10" si="1">+E48</f>
        <v>656140</v>
      </c>
      <c r="F10" s="180">
        <f t="shared" si="1"/>
        <v>2000000</v>
      </c>
      <c r="G10" s="180">
        <f t="shared" si="1"/>
        <v>0</v>
      </c>
      <c r="H10" s="180">
        <f t="shared" si="1"/>
        <v>0</v>
      </c>
      <c r="I10" s="180">
        <f t="shared" si="1"/>
        <v>1942767.0499999998</v>
      </c>
      <c r="J10" s="180">
        <f t="shared" si="1"/>
        <v>57232.950000000041</v>
      </c>
      <c r="K10" s="180">
        <f t="shared" si="1"/>
        <v>2018825</v>
      </c>
      <c r="L10" s="180">
        <f t="shared" si="1"/>
        <v>898175</v>
      </c>
      <c r="M10" s="180">
        <f t="shared" si="1"/>
        <v>2917000</v>
      </c>
      <c r="N10" s="180">
        <f t="shared" si="1"/>
        <v>0</v>
      </c>
      <c r="O10" s="180">
        <f t="shared" si="1"/>
        <v>0</v>
      </c>
      <c r="P10" s="180">
        <f t="shared" si="1"/>
        <v>2221697</v>
      </c>
      <c r="Q10" s="180">
        <f t="shared" si="1"/>
        <v>695303</v>
      </c>
      <c r="R10" s="180">
        <f t="shared" si="1"/>
        <v>400000</v>
      </c>
      <c r="S10" s="180">
        <f t="shared" si="1"/>
        <v>0</v>
      </c>
      <c r="T10" s="180">
        <f t="shared" si="1"/>
        <v>400000</v>
      </c>
      <c r="U10" s="180">
        <f t="shared" si="1"/>
        <v>0</v>
      </c>
      <c r="V10" s="180">
        <f t="shared" si="1"/>
        <v>0</v>
      </c>
      <c r="W10" s="180">
        <f t="shared" si="1"/>
        <v>0</v>
      </c>
      <c r="X10" s="180">
        <f t="shared" si="1"/>
        <v>400000</v>
      </c>
      <c r="Y10" s="180">
        <f t="shared" si="1"/>
        <v>3762685</v>
      </c>
      <c r="Z10" s="180">
        <f t="shared" si="1"/>
        <v>1554315</v>
      </c>
      <c r="AA10" s="180">
        <f t="shared" si="1"/>
        <v>5317000</v>
      </c>
      <c r="AB10" s="180">
        <f t="shared" si="1"/>
        <v>0</v>
      </c>
      <c r="AC10" s="180">
        <f t="shared" si="1"/>
        <v>0</v>
      </c>
      <c r="AD10" s="180">
        <f t="shared" si="1"/>
        <v>4164464.05</v>
      </c>
      <c r="AE10" s="180">
        <f t="shared" si="1"/>
        <v>1152535.95</v>
      </c>
      <c r="AF10" s="180"/>
      <c r="AG10" s="99"/>
    </row>
    <row r="11" spans="1:33" ht="39" hidden="1" customHeight="1" x14ac:dyDescent="0.6">
      <c r="A11" s="1209">
        <v>1</v>
      </c>
      <c r="B11" s="1210" t="str">
        <f>[3]ระบบการควบคุมฯ!B116</f>
        <v xml:space="preserve">งบประจำเพื่อการบริหารสำนักงาน </v>
      </c>
      <c r="C11" s="1211">
        <f>SUM(C13:C22)</f>
        <v>0</v>
      </c>
      <c r="D11" s="1212">
        <f>SUM(D12:D24)</f>
        <v>0</v>
      </c>
      <c r="E11" s="1212">
        <f t="shared" ref="E11:J11" si="2">SUM(E12:E24)</f>
        <v>0</v>
      </c>
      <c r="F11" s="1212">
        <f t="shared" si="2"/>
        <v>0</v>
      </c>
      <c r="G11" s="1212">
        <f t="shared" si="2"/>
        <v>0</v>
      </c>
      <c r="H11" s="1212">
        <f t="shared" si="2"/>
        <v>0</v>
      </c>
      <c r="I11" s="1212">
        <f t="shared" si="2"/>
        <v>0</v>
      </c>
      <c r="J11" s="1212">
        <f t="shared" si="2"/>
        <v>0</v>
      </c>
      <c r="K11" s="1212"/>
      <c r="L11" s="1212"/>
      <c r="M11" s="1212"/>
      <c r="N11" s="1212"/>
      <c r="O11" s="1212"/>
      <c r="P11" s="1212"/>
      <c r="Q11" s="1212"/>
      <c r="R11" s="1212"/>
      <c r="S11" s="1212"/>
      <c r="T11" s="1212"/>
      <c r="U11" s="1212"/>
      <c r="V11" s="1212"/>
      <c r="W11" s="1212"/>
      <c r="X11" s="1212"/>
      <c r="Y11" s="1212"/>
      <c r="Z11" s="1212"/>
      <c r="AA11" s="1212"/>
      <c r="AB11" s="1212"/>
      <c r="AC11" s="1212"/>
      <c r="AD11" s="1212"/>
      <c r="AE11" s="1212"/>
      <c r="AF11" s="1212"/>
      <c r="AG11" s="1213" t="s">
        <v>14</v>
      </c>
    </row>
    <row r="12" spans="1:33" ht="42" hidden="1" customHeight="1" x14ac:dyDescent="0.6">
      <c r="A12" s="219"/>
      <c r="B12" s="108" t="str">
        <f>[3]ระบบการควบคุมฯ!B117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</c>
      <c r="C12" s="107" t="str">
        <f>[3]ระบบการควบคุมฯ!C117</f>
        <v xml:space="preserve">ศธ04002/ว4623 ลว.28 ต.ค.64 โอนครั้งที่ 10 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68"/>
    </row>
    <row r="13" spans="1:33" ht="55.95" hidden="1" customHeight="1" x14ac:dyDescent="0.6">
      <c r="A13" s="186" t="str">
        <f>+[3]ระบบการควบคุมฯ!A118</f>
        <v>(1</v>
      </c>
      <c r="B13" s="101" t="str">
        <f>[3]ระบบการควบคุมฯ!B118</f>
        <v xml:space="preserve">ค้าจ้างเหมาบริการ ลูกจ้างสพป.ปท.2 </v>
      </c>
      <c r="C13" s="185">
        <f>+[2]ระบบการควบคุมฯ!C254</f>
        <v>0</v>
      </c>
      <c r="D13" s="183">
        <f>+[2]ระบบการควบคุมฯ!E254</f>
        <v>0</v>
      </c>
      <c r="E13" s="183"/>
      <c r="F13" s="183">
        <f>+D13+E13</f>
        <v>0</v>
      </c>
      <c r="G13" s="183">
        <f>+[2]ระบบการควบคุมฯ!G254+[2]ระบบการควบคุมฯ!H254</f>
        <v>0</v>
      </c>
      <c r="H13" s="183">
        <f>+[2]ระบบการควบคุมฯ!I254+[2]ระบบการควบคุมฯ!J254</f>
        <v>0</v>
      </c>
      <c r="I13" s="183">
        <f>+[2]ระบบการควบคุมฯ!K254+[2]ระบบการควบคุมฯ!L254</f>
        <v>0</v>
      </c>
      <c r="J13" s="183">
        <f>+F13-G13-H13-I13</f>
        <v>0</v>
      </c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00"/>
    </row>
    <row r="14" spans="1:33" s="13" customFormat="1" ht="21" hidden="1" customHeight="1" x14ac:dyDescent="0.6">
      <c r="A14" s="186"/>
      <c r="B14" s="101" t="str">
        <f>[3]ระบบการควบคุมฯ!B119</f>
        <v>15000x5คนx6 เดือน/9000x1คนx6 เดือน</v>
      </c>
      <c r="C14" s="185">
        <f>[3]ระบบการควบคุมฯ!F119</f>
        <v>0</v>
      </c>
      <c r="D14" s="183">
        <f>[3]ระบบการควบคุมฯ!F119</f>
        <v>0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00"/>
    </row>
    <row r="15" spans="1:33" s="13" customFormat="1" ht="21" hidden="1" customHeight="1" x14ac:dyDescent="0.6">
      <c r="A15" s="186" t="str">
        <f>+[3]ระบบการควบคุมฯ!A120</f>
        <v>(2</v>
      </c>
      <c r="B15" s="101" t="str">
        <f>[3]ระบบการควบคุมฯ!B120</f>
        <v xml:space="preserve">ค่าใช้จ่ายในการประชุมราชการ ค่าตอบแทนบุคคล </v>
      </c>
      <c r="C15" s="185">
        <f>+[2]ระบบการควบคุมฯ!C256</f>
        <v>0</v>
      </c>
      <c r="D15" s="183">
        <f>+[2]ระบบการควบคุมฯ!E256</f>
        <v>0</v>
      </c>
      <c r="E15" s="183"/>
      <c r="F15" s="183">
        <f>+D15+E15</f>
        <v>0</v>
      </c>
      <c r="G15" s="183">
        <f>+[2]ระบบการควบคุมฯ!G256+[2]ระบบการควบคุมฯ!H256</f>
        <v>0</v>
      </c>
      <c r="H15" s="183">
        <f>+[2]ระบบการควบคุมฯ!I256+[2]ระบบการควบคุมฯ!J256</f>
        <v>0</v>
      </c>
      <c r="I15" s="183">
        <f>+[2]ระบบการควบคุมฯ!K256+[2]ระบบการควบคุมฯ!L256</f>
        <v>0</v>
      </c>
      <c r="J15" s="183">
        <f>+F15-G15-H15-I15</f>
        <v>0</v>
      </c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00"/>
    </row>
    <row r="16" spans="1:33" s="13" customFormat="1" ht="20.399999999999999" hidden="1" customHeight="1" x14ac:dyDescent="0.6">
      <c r="A16" s="186" t="str">
        <f>+[3]ระบบการควบคุมฯ!A121</f>
        <v>(3</v>
      </c>
      <c r="B16" s="101" t="str">
        <f>[3]ระบบการควบคุมฯ!B121</f>
        <v>ค่าใช้จ่ายในการเดินทางไปราชการ</v>
      </c>
      <c r="C16" s="185">
        <f>+[2]ระบบการควบคุมฯ!C257</f>
        <v>0</v>
      </c>
      <c r="D16" s="183">
        <f>+[2]ระบบการควบคุมฯ!E257</f>
        <v>0</v>
      </c>
      <c r="E16" s="183"/>
      <c r="F16" s="183">
        <f t="shared" ref="F16:F24" si="3">+D16+E16</f>
        <v>0</v>
      </c>
      <c r="G16" s="183">
        <f>+[2]ระบบการควบคุมฯ!G257+[2]ระบบการควบคุมฯ!H257</f>
        <v>0</v>
      </c>
      <c r="H16" s="183">
        <f>+[2]ระบบการควบคุมฯ!I257+[2]ระบบการควบคุมฯ!J257</f>
        <v>0</v>
      </c>
      <c r="I16" s="183">
        <f>+[2]ระบบการควบคุมฯ!K257+[2]ระบบการควบคุมฯ!L257</f>
        <v>0</v>
      </c>
      <c r="J16" s="183">
        <f>+F16-G16-H16-I16</f>
        <v>0</v>
      </c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00"/>
    </row>
    <row r="17" spans="1:33" s="13" customFormat="1" ht="20.399999999999999" hidden="1" customHeight="1" x14ac:dyDescent="0.6">
      <c r="A17" s="186" t="str">
        <f>+[3]ระบบการควบคุมฯ!A122</f>
        <v>(4</v>
      </c>
      <c r="B17" s="101" t="str">
        <f>[3]ระบบการควบคุมฯ!B122</f>
        <v xml:space="preserve">ค่าซ่อมแซมและบำรุงรักษาทรัพย์สิน </v>
      </c>
      <c r="C17" s="185">
        <f>+[2]ระบบการควบคุมฯ!C258</f>
        <v>0</v>
      </c>
      <c r="D17" s="183">
        <f>+[2]ระบบการควบคุมฯ!E258</f>
        <v>0</v>
      </c>
      <c r="E17" s="184"/>
      <c r="F17" s="183">
        <f t="shared" si="3"/>
        <v>0</v>
      </c>
      <c r="G17" s="183">
        <f>+[2]ระบบการควบคุมฯ!G258+[2]ระบบการควบคุมฯ!H258</f>
        <v>0</v>
      </c>
      <c r="H17" s="183">
        <f>+[3]ระบบการควบคุมฯ!I122+[3]ระบบการควบคุมฯ!J122</f>
        <v>0</v>
      </c>
      <c r="I17" s="183">
        <f>+[2]ระบบการควบคุมฯ!K258+[2]ระบบการควบคุมฯ!L258</f>
        <v>0</v>
      </c>
      <c r="J17" s="183">
        <f t="shared" ref="J17:J23" si="4">+F17-G17-H17-I17</f>
        <v>0</v>
      </c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02"/>
    </row>
    <row r="18" spans="1:33" s="13" customFormat="1" ht="20.399999999999999" hidden="1" customHeight="1" x14ac:dyDescent="0.6">
      <c r="A18" s="186" t="str">
        <f>+[3]ระบบการควบคุมฯ!A123</f>
        <v>(5</v>
      </c>
      <c r="B18" s="101" t="str">
        <f>[3]ระบบการควบคุมฯ!B123</f>
        <v xml:space="preserve">ค่าวัสดุสำนักงาน </v>
      </c>
      <c r="C18" s="185">
        <f>+[2]ระบบการควบคุมฯ!C259</f>
        <v>0</v>
      </c>
      <c r="D18" s="183">
        <f>+[2]ระบบการควบคุมฯ!E259</f>
        <v>0</v>
      </c>
      <c r="E18" s="184"/>
      <c r="F18" s="183">
        <f t="shared" si="3"/>
        <v>0</v>
      </c>
      <c r="G18" s="183">
        <f>+[2]ระบบการควบคุมฯ!G259+[2]ระบบการควบคุมฯ!H259</f>
        <v>0</v>
      </c>
      <c r="H18" s="183">
        <f>+[2]ระบบการควบคุมฯ!I259+[2]ระบบการควบคุมฯ!J259</f>
        <v>0</v>
      </c>
      <c r="I18" s="183">
        <f>+[2]ระบบการควบคุมฯ!K259+[2]ระบบการควบคุมฯ!L259</f>
        <v>0</v>
      </c>
      <c r="J18" s="183">
        <f t="shared" si="4"/>
        <v>0</v>
      </c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02"/>
    </row>
    <row r="19" spans="1:33" s="13" customFormat="1" ht="20.399999999999999" hidden="1" customHeight="1" x14ac:dyDescent="0.6">
      <c r="A19" s="186" t="str">
        <f>+[3]ระบบการควบคุมฯ!A124</f>
        <v>(6</v>
      </c>
      <c r="B19" s="101" t="str">
        <f>[3]ระบบการควบคุมฯ!B124</f>
        <v xml:space="preserve">ค่าน้ำมันเชื้อเพลิงและหล่อลื่น </v>
      </c>
      <c r="C19" s="185">
        <f>+[2]ระบบการควบคุมฯ!C260</f>
        <v>0</v>
      </c>
      <c r="D19" s="183">
        <f>+[2]ระบบการควบคุมฯ!E260</f>
        <v>0</v>
      </c>
      <c r="E19" s="184"/>
      <c r="F19" s="183">
        <f t="shared" si="3"/>
        <v>0</v>
      </c>
      <c r="G19" s="183">
        <f>+[2]ระบบการควบคุมฯ!G260+[2]ระบบการควบคุมฯ!H260</f>
        <v>0</v>
      </c>
      <c r="H19" s="183">
        <f>+[2]ระบบการควบคุมฯ!I260+[2]ระบบการควบคุมฯ!J260</f>
        <v>0</v>
      </c>
      <c r="I19" s="183">
        <f>+[2]ระบบการควบคุมฯ!K260+[2]ระบบการควบคุมฯ!L260</f>
        <v>0</v>
      </c>
      <c r="J19" s="183">
        <f t="shared" si="4"/>
        <v>0</v>
      </c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02"/>
    </row>
    <row r="20" spans="1:33" ht="20.399999999999999" hidden="1" customHeight="1" x14ac:dyDescent="0.6">
      <c r="A20" s="186" t="str">
        <f>+[3]ระบบการควบคุมฯ!A125</f>
        <v>(7</v>
      </c>
      <c r="B20" s="101" t="str">
        <f>[3]ระบบการควบคุมฯ!B125</f>
        <v xml:space="preserve">ค่าสาธารณูปโภค </v>
      </c>
      <c r="C20" s="185">
        <f>+[2]ระบบการควบคุมฯ!C261</f>
        <v>0</v>
      </c>
      <c r="D20" s="183">
        <f>+[2]ระบบการควบคุมฯ!E261</f>
        <v>0</v>
      </c>
      <c r="E20" s="184"/>
      <c r="F20" s="183">
        <f t="shared" si="3"/>
        <v>0</v>
      </c>
      <c r="G20" s="183">
        <f>+[2]ระบบการควบคุมฯ!G261+[2]ระบบการควบคุมฯ!H261</f>
        <v>0</v>
      </c>
      <c r="H20" s="183">
        <f>+[2]ระบบการควบคุมฯ!I260+[2]ระบบการควบคุมฯ!J260</f>
        <v>0</v>
      </c>
      <c r="I20" s="183">
        <f>+[2]ระบบการควบคุมฯ!K261+[2]ระบบการควบคุมฯ!L261</f>
        <v>0</v>
      </c>
      <c r="J20" s="183">
        <f t="shared" si="4"/>
        <v>0</v>
      </c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02"/>
    </row>
    <row r="21" spans="1:33" ht="20.399999999999999" hidden="1" customHeight="1" x14ac:dyDescent="0.6">
      <c r="A21" s="219" t="str">
        <f>+[3]ระบบการควบคุมฯ!A126</f>
        <v>(8</v>
      </c>
      <c r="B21" s="108" t="str">
        <f>[3]ระบบการควบคุมฯ!B126</f>
        <v xml:space="preserve">อื่นๆ (รายการนอกเหนือ(1-(7 และหรือถัวจ่ายให้รายการ (1 -(7 โดยเฉพาะรายการที่ (7 ) </v>
      </c>
      <c r="C21" s="185">
        <f>+[2]ระบบการควบคุมฯ!C262</f>
        <v>0</v>
      </c>
      <c r="D21" s="187">
        <f>+[2]ระบบการควบคุมฯ!E262</f>
        <v>0</v>
      </c>
      <c r="E21" s="187"/>
      <c r="F21" s="187">
        <f t="shared" si="3"/>
        <v>0</v>
      </c>
      <c r="G21" s="187">
        <f>+[2]ระบบการควบคุมฯ!G262+[2]ระบบการควบคุมฯ!H262</f>
        <v>0</v>
      </c>
      <c r="H21" s="187">
        <f>+[2]ระบบการควบคุมฯ!I262+[2]ระบบการควบคุมฯ!J262</f>
        <v>0</v>
      </c>
      <c r="I21" s="187">
        <f>+[2]ระบบการควบคุมฯ!K262+[2]ระบบการควบคุมฯ!L262</f>
        <v>0</v>
      </c>
      <c r="J21" s="187">
        <f t="shared" si="4"/>
        <v>0</v>
      </c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68" t="s">
        <v>15</v>
      </c>
    </row>
    <row r="22" spans="1:33" ht="37.200000000000003" hidden="1" customHeight="1" x14ac:dyDescent="0.6">
      <c r="A22" s="219" t="str">
        <f>+[3]ระบบการควบคุมฯ!A127</f>
        <v>(8.1</v>
      </c>
      <c r="B22" s="108" t="str">
        <f>[3]ระบบการควบคุมฯ!B127</f>
        <v>ค่าทำการนอกเวลา</v>
      </c>
      <c r="C22" s="185"/>
      <c r="D22" s="183">
        <f>+[2]ระบบการควบคุมฯ!E263</f>
        <v>0</v>
      </c>
      <c r="E22" s="187"/>
      <c r="F22" s="187">
        <f t="shared" si="3"/>
        <v>0</v>
      </c>
      <c r="G22" s="187">
        <f>+[2]ระบบการควบคุมฯ!G263+[2]ระบบการควบคุมฯ!H263</f>
        <v>0</v>
      </c>
      <c r="H22" s="187">
        <f>+[2]ระบบการควบคุมฯ!I263+[2]ระบบการควบคุมฯ!J263</f>
        <v>0</v>
      </c>
      <c r="I22" s="187">
        <f>+[2]ระบบการควบคุมฯ!K263+[2]ระบบการควบคุมฯ!L263</f>
        <v>0</v>
      </c>
      <c r="J22" s="187">
        <f t="shared" si="4"/>
        <v>0</v>
      </c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68" t="s">
        <v>15</v>
      </c>
    </row>
    <row r="23" spans="1:33" ht="20.399999999999999" hidden="1" customHeight="1" x14ac:dyDescent="0.6">
      <c r="A23" s="219" t="str">
        <f>+[2]ระบบการควบคุมฯ!A264</f>
        <v>(8.2</v>
      </c>
      <c r="B23" s="1214" t="str">
        <f>+[2]ระบบการควบคุมฯ!B264</f>
        <v>โครงการเสริมสร้างคุณธรรม จริยธรรม และธรรมาภิบาลในสถานศึกษา</v>
      </c>
      <c r="C23" s="185"/>
      <c r="D23" s="183">
        <f>+[2]ระบบการควบคุมฯ!E264</f>
        <v>0</v>
      </c>
      <c r="E23" s="187"/>
      <c r="F23" s="187">
        <f t="shared" si="3"/>
        <v>0</v>
      </c>
      <c r="G23" s="187">
        <f>+[2]ระบบการควบคุมฯ!G264+[2]ระบบการควบคุมฯ!H264</f>
        <v>0</v>
      </c>
      <c r="H23" s="187">
        <f>+[2]ระบบการควบคุมฯ!I264+[2]ระบบการควบคุมฯ!J264</f>
        <v>0</v>
      </c>
      <c r="I23" s="187">
        <f>+[2]ระบบการควบคุมฯ!K264+[2]ระบบการควบคุมฯ!L264</f>
        <v>0</v>
      </c>
      <c r="J23" s="187">
        <f t="shared" si="4"/>
        <v>0</v>
      </c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68" t="s">
        <v>16</v>
      </c>
    </row>
    <row r="24" spans="1:33" ht="37.200000000000003" hidden="1" customHeight="1" x14ac:dyDescent="0.6">
      <c r="A24" s="219" t="str">
        <f>+[2]ระบบการควบคุมฯ!A253</f>
        <v>1.1.1.2</v>
      </c>
      <c r="B24" s="108" t="str">
        <f>+[2]ระบบการควบคุมฯ!B253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</c>
      <c r="C24" s="185">
        <f>+[2]ระบบการควบคุมฯ!F253</f>
        <v>0</v>
      </c>
      <c r="D24" s="187">
        <f>+[2]ระบบการควบคุมฯ!E253</f>
        <v>0</v>
      </c>
      <c r="E24" s="256">
        <f>+[2]ระบบการควบคุมฯ!H253</f>
        <v>0</v>
      </c>
      <c r="F24" s="187">
        <f t="shared" si="3"/>
        <v>0</v>
      </c>
      <c r="G24" s="256">
        <f>+[2]ระบบการควบคุมฯ!G253+[2]ระบบการควบคุมฯ!H253</f>
        <v>0</v>
      </c>
      <c r="H24" s="256">
        <f>+[2]ระบบการควบคุมฯ!I253+[2]ระบบการควบคุมฯ!J253</f>
        <v>0</v>
      </c>
      <c r="I24" s="256">
        <f>+[2]ระบบการควบคุมฯ!K253+[2]ระบบการควบคุมฯ!L253</f>
        <v>0</v>
      </c>
      <c r="J24" s="187">
        <f>+F24-G24-H24-I24</f>
        <v>0</v>
      </c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68" t="s">
        <v>15</v>
      </c>
    </row>
    <row r="25" spans="1:33" ht="55.95" hidden="1" customHeight="1" x14ac:dyDescent="0.6">
      <c r="A25" s="219"/>
      <c r="B25" s="108"/>
      <c r="C25" s="185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68"/>
    </row>
    <row r="26" spans="1:33" ht="20.399999999999999" hidden="1" customHeight="1" x14ac:dyDescent="0.6">
      <c r="A26" s="188">
        <v>2</v>
      </c>
      <c r="B26" s="103" t="str">
        <f>[3]ระบบการควบคุมฯ!B129</f>
        <v>งบพัฒนาเพื่อพัฒนาคุณภาพการศึกษา 1,400,000 บาท</v>
      </c>
      <c r="C26" s="207" t="str">
        <f>[3]ระบบการควบคุมฯ!C129</f>
        <v xml:space="preserve">ศธ04002/ว4623 ลว.28 ต.ค.64 โอนครั้งที่ 10 </v>
      </c>
      <c r="D26" s="1215">
        <f>+D27+D38</f>
        <v>0</v>
      </c>
      <c r="E26" s="1215">
        <f t="shared" ref="E26:J26" si="5">+E27+E38</f>
        <v>0</v>
      </c>
      <c r="F26" s="1215">
        <f t="shared" si="5"/>
        <v>0</v>
      </c>
      <c r="G26" s="1215">
        <f t="shared" si="5"/>
        <v>0</v>
      </c>
      <c r="H26" s="1215">
        <f t="shared" si="5"/>
        <v>0</v>
      </c>
      <c r="I26" s="1215">
        <f t="shared" si="5"/>
        <v>0</v>
      </c>
      <c r="J26" s="1215">
        <f t="shared" si="5"/>
        <v>0</v>
      </c>
      <c r="K26" s="1215"/>
      <c r="L26" s="1215"/>
      <c r="M26" s="1215"/>
      <c r="N26" s="1215"/>
      <c r="O26" s="1215"/>
      <c r="P26" s="1215"/>
      <c r="Q26" s="1215"/>
      <c r="R26" s="1215"/>
      <c r="S26" s="1215"/>
      <c r="T26" s="1215"/>
      <c r="U26" s="1215"/>
      <c r="V26" s="1215"/>
      <c r="W26" s="1215"/>
      <c r="X26" s="1215"/>
      <c r="Y26" s="1215"/>
      <c r="Z26" s="1215"/>
      <c r="AA26" s="1215"/>
      <c r="AB26" s="1215"/>
      <c r="AC26" s="1215"/>
      <c r="AD26" s="1215"/>
      <c r="AE26" s="1215"/>
      <c r="AF26" s="1215"/>
      <c r="AG26" s="1215">
        <f>+AG27</f>
        <v>0</v>
      </c>
    </row>
    <row r="27" spans="1:33" ht="31.2" hidden="1" customHeight="1" x14ac:dyDescent="0.6">
      <c r="A27" s="191">
        <v>2.1</v>
      </c>
      <c r="B27" s="104" t="str">
        <f>[3]ระบบการควบคุมฯ!B130</f>
        <v>งบกลยุทธ์ ของสพป.ปท.2 900,000 บาท</v>
      </c>
      <c r="C27" s="104" t="str">
        <f>+[2]ระบบการควบคุมฯ!C266</f>
        <v>20004 35000100 200000</v>
      </c>
      <c r="D27" s="1216"/>
      <c r="E27" s="192">
        <f>SUM(E28:E37)</f>
        <v>0</v>
      </c>
      <c r="F27" s="192">
        <f>+E27+D27</f>
        <v>0</v>
      </c>
      <c r="G27" s="192">
        <f>SUM(G28:G33)</f>
        <v>0</v>
      </c>
      <c r="H27" s="192">
        <f>SUM(H28:H33)</f>
        <v>0</v>
      </c>
      <c r="I27" s="192">
        <f>SUM(I28:I33)</f>
        <v>0</v>
      </c>
      <c r="J27" s="192">
        <f>SUM(J28:J33)</f>
        <v>0</v>
      </c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05"/>
    </row>
    <row r="28" spans="1:33" ht="20.399999999999999" hidden="1" customHeight="1" x14ac:dyDescent="0.6">
      <c r="A28" s="193" t="s">
        <v>30</v>
      </c>
      <c r="B28" s="101" t="str">
        <f>[3]ระบบการควบคุมฯ!B131</f>
        <v xml:space="preserve">โครงการพัฒนาคุณภาพงานวิชาการ สู่ 4 smart </v>
      </c>
      <c r="C28" s="185"/>
      <c r="D28" s="194"/>
      <c r="E28" s="195">
        <f>+[2]ระบบการควบคุมฯ!E267</f>
        <v>0</v>
      </c>
      <c r="F28" s="183">
        <f>+E28+D28</f>
        <v>0</v>
      </c>
      <c r="G28" s="195">
        <f>+[2]ระบบการควบคุมฯ!G267+[2]ระบบการควบคุมฯ!H267</f>
        <v>0</v>
      </c>
      <c r="H28" s="195">
        <f>+[2]ระบบการควบคุมฯ!I267+[2]ระบบการควบคุมฯ!J267</f>
        <v>0</v>
      </c>
      <c r="I28" s="195">
        <f>+[2]ระบบการควบคุมฯ!K267+[2]ระบบการควบคุมฯ!L267</f>
        <v>0</v>
      </c>
      <c r="J28" s="195">
        <f t="shared" ref="J28:J33" si="6">+F28-G28-H28-I28</f>
        <v>0</v>
      </c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06" t="s">
        <v>13</v>
      </c>
    </row>
    <row r="29" spans="1:33" ht="55.95" hidden="1" customHeight="1" x14ac:dyDescent="0.6">
      <c r="A29" s="193" t="s">
        <v>31</v>
      </c>
      <c r="B29" s="101" t="str">
        <f>[3]ระบบการควบคุมฯ!B132</f>
        <v xml:space="preserve">โครงการนิเทศการศึกษาวิถีใหม่ วิถีคุณภาพ </v>
      </c>
      <c r="C29" s="185"/>
      <c r="D29" s="194"/>
      <c r="E29" s="195">
        <f>+[2]ระบบการควบคุมฯ!E268</f>
        <v>0</v>
      </c>
      <c r="F29" s="183">
        <f t="shared" ref="F29:F37" si="7">+E29+D29</f>
        <v>0</v>
      </c>
      <c r="G29" s="195">
        <f>+[2]ระบบการควบคุมฯ!G268+[2]ระบบการควบคุมฯ!H268</f>
        <v>0</v>
      </c>
      <c r="H29" s="195">
        <f>+[2]ระบบการควบคุมฯ!I268+[2]ระบบการควบคุมฯ!J268</f>
        <v>0</v>
      </c>
      <c r="I29" s="195">
        <f>+[2]ระบบการควบคุมฯ!K268+[2]ระบบการควบคุมฯ!L268</f>
        <v>0</v>
      </c>
      <c r="J29" s="195">
        <f t="shared" si="6"/>
        <v>0</v>
      </c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06" t="s">
        <v>13</v>
      </c>
    </row>
    <row r="30" spans="1:33" ht="55.95" hidden="1" customHeight="1" x14ac:dyDescent="0.6">
      <c r="A30" s="193" t="s">
        <v>32</v>
      </c>
      <c r="B30" s="107" t="str">
        <f>[3]ระบบการควบคุมฯ!B133</f>
        <v xml:space="preserve">โครงการพัฒนาภาคีเครือข่ายการบริหารจัดกการการศึกษา </v>
      </c>
      <c r="C30" s="185"/>
      <c r="D30" s="194"/>
      <c r="E30" s="195">
        <f>+[2]ระบบการควบคุมฯ!E269</f>
        <v>0</v>
      </c>
      <c r="F30" s="183">
        <f t="shared" si="7"/>
        <v>0</v>
      </c>
      <c r="G30" s="195">
        <f>+[2]ระบบการควบคุมฯ!G269+[2]ระบบการควบคุมฯ!H269</f>
        <v>0</v>
      </c>
      <c r="H30" s="195">
        <f>+[2]ระบบการควบคุมฯ!I269+[2]ระบบการควบคุมฯ!J269</f>
        <v>0</v>
      </c>
      <c r="I30" s="195">
        <f>+[2]ระบบการควบคุมฯ!K269+[2]ระบบการควบคุมฯ!L269</f>
        <v>0</v>
      </c>
      <c r="J30" s="195">
        <f t="shared" si="6"/>
        <v>0</v>
      </c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06" t="s">
        <v>13</v>
      </c>
    </row>
    <row r="31" spans="1:33" ht="17.25" hidden="1" customHeight="1" x14ac:dyDescent="0.6">
      <c r="A31" s="193" t="s">
        <v>33</v>
      </c>
      <c r="B31" s="101" t="str">
        <f>[3]ระบบการควบคุมฯ!B134</f>
        <v xml:space="preserve">โครงการพัฒนาระบบบริหารจัดการประชากรวัยเรียน </v>
      </c>
      <c r="C31" s="185"/>
      <c r="D31" s="194"/>
      <c r="E31" s="195">
        <f>+[2]ระบบการควบคุมฯ!E270</f>
        <v>0</v>
      </c>
      <c r="F31" s="183">
        <f t="shared" si="7"/>
        <v>0</v>
      </c>
      <c r="G31" s="195">
        <f>+[2]ระบบการควบคุมฯ!G270+[2]ระบบการควบคุมฯ!H270</f>
        <v>0</v>
      </c>
      <c r="H31" s="195">
        <f>+[2]ระบบการควบคุมฯ!I270+[2]ระบบการควบคุมฯ!J270</f>
        <v>0</v>
      </c>
      <c r="I31" s="195">
        <f>+[2]ระบบการควบคุมฯ!K270+[2]ระบบการควบคุมฯ!L270</f>
        <v>0</v>
      </c>
      <c r="J31" s="195">
        <f t="shared" si="6"/>
        <v>0</v>
      </c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06" t="s">
        <v>12</v>
      </c>
    </row>
    <row r="32" spans="1:33" ht="21" hidden="1" customHeight="1" x14ac:dyDescent="0.6">
      <c r="A32" s="196" t="s">
        <v>34</v>
      </c>
      <c r="B32" s="108" t="str">
        <f>[3]ระบบการควบคุมฯ!B135</f>
        <v xml:space="preserve">โครงการระบบติดตามการปฏิบัติงานเพื่อการบริหารงานขององค์กร </v>
      </c>
      <c r="C32" s="185"/>
      <c r="D32" s="197"/>
      <c r="E32" s="198">
        <f>+[2]ระบบการควบคุมฯ!E271</f>
        <v>0</v>
      </c>
      <c r="F32" s="187">
        <f t="shared" si="7"/>
        <v>0</v>
      </c>
      <c r="G32" s="198">
        <f>+[2]ระบบการควบคุมฯ!G271+[2]ระบบการควบคุมฯ!H271</f>
        <v>0</v>
      </c>
      <c r="H32" s="198">
        <f>+[2]ระบบการควบคุมฯ!I271+[2]ระบบการควบคุมฯ!J271</f>
        <v>0</v>
      </c>
      <c r="I32" s="198">
        <f>+[2]ระบบการควบคุมฯ!K271+[2]ระบบการควบคุมฯ!L271</f>
        <v>0</v>
      </c>
      <c r="J32" s="198">
        <f t="shared" si="6"/>
        <v>0</v>
      </c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44" t="s">
        <v>16</v>
      </c>
    </row>
    <row r="33" spans="1:33" ht="21.6" hidden="1" customHeight="1" x14ac:dyDescent="0.6">
      <c r="A33" s="193" t="s">
        <v>35</v>
      </c>
      <c r="B33" s="107" t="str">
        <f>[3]ระบบการควบคุมฯ!B136</f>
        <v>โครงการเสริมสร้างศักยภาพทรัพยากรบุคคลให้มีทักษะที่จำเป็นในศตวรรษที่ 21</v>
      </c>
      <c r="C33" s="185"/>
      <c r="D33" s="199"/>
      <c r="E33" s="195">
        <f>+[2]ระบบการควบคุมฯ!E272</f>
        <v>0</v>
      </c>
      <c r="F33" s="183">
        <f t="shared" si="7"/>
        <v>0</v>
      </c>
      <c r="G33" s="195">
        <f>+[2]ระบบการควบคุมฯ!G272+[2]ระบบการควบคุมฯ!H272</f>
        <v>0</v>
      </c>
      <c r="H33" s="195">
        <f>+[2]ระบบการควบคุมฯ!I272+[2]ระบบการควบคุมฯ!J272</f>
        <v>0</v>
      </c>
      <c r="I33" s="195">
        <f>+[2]ระบบการควบคุมฯ!K272+[2]ระบบการควบคุมฯ!L272</f>
        <v>0</v>
      </c>
      <c r="J33" s="195">
        <f t="shared" si="6"/>
        <v>0</v>
      </c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06" t="s">
        <v>17</v>
      </c>
    </row>
    <row r="34" spans="1:33" ht="21" hidden="1" customHeight="1" x14ac:dyDescent="0.6">
      <c r="A34" s="193"/>
      <c r="B34" s="185">
        <f>[3]ระบบการควบคุมฯ!B137</f>
        <v>0</v>
      </c>
      <c r="C34" s="185">
        <f>[3]ระบบการควบคุมฯ!C137</f>
        <v>0</v>
      </c>
      <c r="D34" s="195">
        <f>[3]ระบบการควบคุมฯ!F137</f>
        <v>0</v>
      </c>
      <c r="E34" s="195"/>
      <c r="F34" s="183">
        <f t="shared" si="7"/>
        <v>0</v>
      </c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09"/>
    </row>
    <row r="35" spans="1:33" s="13" customFormat="1" ht="37.950000000000003" hidden="1" customHeight="1" x14ac:dyDescent="0.6">
      <c r="A35" s="193"/>
      <c r="B35" s="185">
        <f>[3]ระบบการควบคุมฯ!B138</f>
        <v>0</v>
      </c>
      <c r="C35" s="185">
        <f>[3]ระบบการควบคุมฯ!C138</f>
        <v>0</v>
      </c>
      <c r="D35" s="195">
        <f>[3]ระบบการควบคุมฯ!F138</f>
        <v>0</v>
      </c>
      <c r="E35" s="195"/>
      <c r="F35" s="183">
        <f t="shared" si="7"/>
        <v>0</v>
      </c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09"/>
    </row>
    <row r="36" spans="1:33" s="13" customFormat="1" ht="21" hidden="1" customHeight="1" x14ac:dyDescent="0.6">
      <c r="A36" s="193"/>
      <c r="B36" s="185">
        <f>[3]ระบบการควบคุมฯ!B139</f>
        <v>0</v>
      </c>
      <c r="C36" s="185">
        <f>[3]ระบบการควบคุมฯ!C139</f>
        <v>0</v>
      </c>
      <c r="D36" s="195">
        <f>[3]ระบบการควบคุมฯ!F139</f>
        <v>0</v>
      </c>
      <c r="E36" s="195"/>
      <c r="F36" s="183">
        <f t="shared" si="7"/>
        <v>0</v>
      </c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09"/>
    </row>
    <row r="37" spans="1:33" s="13" customFormat="1" ht="21" hidden="1" customHeight="1" x14ac:dyDescent="0.6">
      <c r="A37" s="193"/>
      <c r="B37" s="110"/>
      <c r="C37" s="110"/>
      <c r="D37" s="195"/>
      <c r="E37" s="195"/>
      <c r="F37" s="183">
        <f t="shared" si="7"/>
        <v>0</v>
      </c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09"/>
    </row>
    <row r="38" spans="1:33" ht="20.399999999999999" hidden="1" customHeight="1" x14ac:dyDescent="0.6">
      <c r="A38" s="1217">
        <v>2.2000000000000002</v>
      </c>
      <c r="B38" s="1218" t="str">
        <f>+[3]ระบบการควบคุมฯ!B140</f>
        <v>งบเพิ่มประสิทธิผลกลยุทธ์ของ สพฐ.</v>
      </c>
      <c r="C38" s="1219" t="str">
        <f>+[3]ระบบการควบคุมฯ!C140</f>
        <v xml:space="preserve">ศธ04002/ว4623 ลว.28 ต.ค.64 โอนครั้งที่ 10 </v>
      </c>
      <c r="D38" s="192"/>
      <c r="E38" s="192">
        <f>SUM(E39:E47)</f>
        <v>0</v>
      </c>
      <c r="F38" s="192">
        <f>SUM(F39:F47)</f>
        <v>0</v>
      </c>
      <c r="G38" s="192">
        <f>SUM(G39:G47)</f>
        <v>0</v>
      </c>
      <c r="H38" s="192">
        <f>SUM(H39:H47)</f>
        <v>0</v>
      </c>
      <c r="I38" s="192">
        <f>SUM(I39:I47)</f>
        <v>0</v>
      </c>
      <c r="J38" s="192">
        <f>SUM(J39:J46)</f>
        <v>0</v>
      </c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05"/>
    </row>
    <row r="39" spans="1:33" ht="31.2" hidden="1" customHeight="1" x14ac:dyDescent="0.6">
      <c r="A39" s="186" t="s">
        <v>45</v>
      </c>
      <c r="B39" s="1220" t="s">
        <v>56</v>
      </c>
      <c r="C39" s="217">
        <f>+[3]ระบบการควบคุมฯ!C141</f>
        <v>0</v>
      </c>
      <c r="D39" s="183"/>
      <c r="E39" s="183">
        <f>+[2]ระบบการควบคุมฯ!E277</f>
        <v>0</v>
      </c>
      <c r="F39" s="183">
        <f t="shared" ref="F39:F47" si="8">+E39+D39</f>
        <v>0</v>
      </c>
      <c r="G39" s="183">
        <f>+[2]ระบบการควบคุมฯ!G277+[2]ระบบการควบคุมฯ!H277</f>
        <v>0</v>
      </c>
      <c r="H39" s="183">
        <f>+[2]ระบบการควบคุมฯ!I277+[2]ระบบการควบคุมฯ!J277</f>
        <v>0</v>
      </c>
      <c r="I39" s="183">
        <f>+[2]ระบบการควบคุมฯ!K277+[2]ระบบการควบคุมฯ!L277</f>
        <v>0</v>
      </c>
      <c r="J39" s="183">
        <f t="shared" ref="J39:J47" si="9">+F39-G39-H39-I39</f>
        <v>0</v>
      </c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218" t="s">
        <v>14</v>
      </c>
    </row>
    <row r="40" spans="1:33" ht="74.400000000000006" hidden="1" customHeight="1" x14ac:dyDescent="0.6">
      <c r="A40" s="219" t="s">
        <v>46</v>
      </c>
      <c r="B40" s="216" t="str">
        <f>+[3]ระบบการควบคุมฯ!B142</f>
        <v>โครงการสพป.ปท. 2: องค์กรคุณธรรมต้นแบบในวิถึชีวิตใหม่(New Normal)</v>
      </c>
      <c r="C40" s="1221" t="str">
        <f>+[3]ระบบการควบคุมฯ!C142</f>
        <v>บันทึกกลุ่มนิเทศติดตามและประเมินผลฯ ลว. 6 ม.ค.65</v>
      </c>
      <c r="D40" s="187"/>
      <c r="E40" s="187">
        <f>+[2]ระบบการควบคุมฯ!E278</f>
        <v>0</v>
      </c>
      <c r="F40" s="187">
        <f t="shared" si="8"/>
        <v>0</v>
      </c>
      <c r="G40" s="187">
        <f>+[2]ระบบการควบคุมฯ!G278+[2]ระบบการควบคุมฯ!H278</f>
        <v>0</v>
      </c>
      <c r="H40" s="187">
        <f>+[2]ระบบการควบคุมฯ!I278+[2]ระบบการควบคุมฯ!J278</f>
        <v>0</v>
      </c>
      <c r="I40" s="187">
        <f>+[2]ระบบการควบคุมฯ!K278+[2]ระบบการควบคุมฯ!L278</f>
        <v>0</v>
      </c>
      <c r="J40" s="187">
        <f t="shared" si="9"/>
        <v>0</v>
      </c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50" t="s">
        <v>13</v>
      </c>
    </row>
    <row r="41" spans="1:33" ht="55.95" hidden="1" customHeight="1" x14ac:dyDescent="0.6">
      <c r="A41" s="219" t="s">
        <v>47</v>
      </c>
      <c r="B41" s="216" t="str">
        <f>+[2]ระบบการควบคุมฯ!B279</f>
        <v>ซ่อมแซมครุภัณฑ์</v>
      </c>
      <c r="C41" s="1221" t="str">
        <f>+[2]ระบบการควบคุมฯ!C279</f>
        <v>ยืมงบเพิ่มประสิทธิผลกลยุทธ์สพฐ.บท.17มี.ค.65</v>
      </c>
      <c r="D41" s="187"/>
      <c r="E41" s="187">
        <f>+[2]ระบบการควบคุมฯ!E279</f>
        <v>0</v>
      </c>
      <c r="F41" s="187">
        <f t="shared" si="8"/>
        <v>0</v>
      </c>
      <c r="G41" s="187">
        <f>+[2]ระบบการควบคุมฯ!G279+[2]ระบบการควบคุมฯ!H279</f>
        <v>0</v>
      </c>
      <c r="H41" s="187">
        <f>+[2]ระบบการควบคุมฯ!I279+[2]ระบบการควบคุมฯ!J279</f>
        <v>0</v>
      </c>
      <c r="I41" s="187">
        <f>+[2]ระบบการควบคุมฯ!K279+[2]ระบบการควบคุมฯ!L279</f>
        <v>0</v>
      </c>
      <c r="J41" s="187">
        <f t="shared" si="9"/>
        <v>0</v>
      </c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50" t="s">
        <v>14</v>
      </c>
    </row>
    <row r="42" spans="1:33" ht="74.400000000000006" hidden="1" customHeight="1" x14ac:dyDescent="0.6">
      <c r="A42" s="219" t="s">
        <v>52</v>
      </c>
      <c r="B42" s="216" t="str">
        <f>+[2]ระบบการควบคุมฯ!B280</f>
        <v xml:space="preserve">ค่าสาธารณูปโภค </v>
      </c>
      <c r="C42" s="1221" t="str">
        <f>+[2]ระบบการควบคุมฯ!C280</f>
        <v>บท.แผนลว. 30 พ.ค.65</v>
      </c>
      <c r="D42" s="187"/>
      <c r="E42" s="187">
        <f>+[2]ระบบการควบคุมฯ!E280</f>
        <v>0</v>
      </c>
      <c r="F42" s="187">
        <f t="shared" si="8"/>
        <v>0</v>
      </c>
      <c r="G42" s="187">
        <f>+[2]ระบบการควบคุมฯ!G280+[2]ระบบการควบคุมฯ!H280</f>
        <v>0</v>
      </c>
      <c r="H42" s="187">
        <f>+[2]ระบบการควบคุมฯ!I280+[2]ระบบการควบคุมฯ!J280</f>
        <v>0</v>
      </c>
      <c r="I42" s="187">
        <f>+[2]ระบบการควบคุมฯ!K280+[2]ระบบการควบคุมฯ!L280</f>
        <v>0</v>
      </c>
      <c r="J42" s="187">
        <f t="shared" si="9"/>
        <v>0</v>
      </c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50" t="s">
        <v>14</v>
      </c>
    </row>
    <row r="43" spans="1:33" ht="21.6" hidden="1" customHeight="1" x14ac:dyDescent="0.6">
      <c r="A43" s="219" t="s">
        <v>53</v>
      </c>
      <c r="B43" s="216" t="str">
        <f>+[2]ระบบการควบคุมฯ!B281</f>
        <v>โครงการแข่งขันทักษะภาษาไทยโครงการรักษ์ภาษาไทยเนื่องในสัปดาห์วันภาษาไทยแห่งชาติ ปี ท2565</v>
      </c>
      <c r="C43" s="1221" t="str">
        <f>+[3]ระบบการควบคุมฯ!C145</f>
        <v>ที่ ศธ04002/ว331/27 ม.ค.65 ครั้งที่ 172</v>
      </c>
      <c r="D43" s="187"/>
      <c r="E43" s="187">
        <f>+[2]ระบบการควบคุมฯ!E281</f>
        <v>0</v>
      </c>
      <c r="F43" s="187">
        <f t="shared" si="8"/>
        <v>0</v>
      </c>
      <c r="G43" s="187">
        <f>+[2]ระบบการควบคุมฯ!G281+[2]ระบบการควบคุมฯ!H281</f>
        <v>0</v>
      </c>
      <c r="H43" s="187">
        <f>+[2]ระบบการควบคุมฯ!I281+[2]ระบบการควบคุมฯ!J281</f>
        <v>0</v>
      </c>
      <c r="I43" s="187">
        <f>+[2]ระบบการควบคุมฯ!K281+[2]ระบบการควบคุมฯ!L281</f>
        <v>0</v>
      </c>
      <c r="J43" s="187">
        <f t="shared" si="9"/>
        <v>0</v>
      </c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50" t="s">
        <v>13</v>
      </c>
    </row>
    <row r="44" spans="1:33" s="13" customFormat="1" ht="55.95" hidden="1" customHeight="1" x14ac:dyDescent="0.6">
      <c r="A44" s="219" t="s">
        <v>54</v>
      </c>
      <c r="B44" s="216" t="str">
        <f>+[2]ระบบการควบคุมฯ!B282</f>
        <v>โครงการ ส่งเสริมสนับสนุนการทำวิจัยการบริหารจัดการของสถานศึกษา ฯ</v>
      </c>
      <c r="C44" s="1221" t="str">
        <f>+[2]ระบบการควบคุมฯ!C282</f>
        <v>บท.แผนลว. 27 มิ..ย.65</v>
      </c>
      <c r="D44" s="187"/>
      <c r="E44" s="187">
        <f>+[2]ระบบการควบคุมฯ!E282</f>
        <v>0</v>
      </c>
      <c r="F44" s="187">
        <f t="shared" si="8"/>
        <v>0</v>
      </c>
      <c r="G44" s="187">
        <f>+[2]ระบบการควบคุมฯ!G282+[2]ระบบการควบคุมฯ!H282</f>
        <v>0</v>
      </c>
      <c r="H44" s="187">
        <f>+[2]ระบบการควบคุมฯ!I282+[2]ระบบการควบคุมฯ!J282</f>
        <v>0</v>
      </c>
      <c r="I44" s="187">
        <f>+[2]ระบบการควบคุมฯ!K282+[2]ระบบการควบคุมฯ!L282</f>
        <v>0</v>
      </c>
      <c r="J44" s="187">
        <f t="shared" si="9"/>
        <v>0</v>
      </c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50" t="s">
        <v>13</v>
      </c>
    </row>
    <row r="45" spans="1:33" ht="55.95" hidden="1" customHeight="1" x14ac:dyDescent="0.6">
      <c r="A45" s="219" t="s">
        <v>60</v>
      </c>
      <c r="B45" s="216" t="str">
        <f>+[2]ระบบการควบคุมฯ!B283</f>
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</c>
      <c r="C45" s="1221" t="str">
        <f>+[2]ระบบการควบคุมฯ!C283</f>
        <v>บท.แผนลว. 11 ส.ค.65</v>
      </c>
      <c r="D45" s="187"/>
      <c r="E45" s="187">
        <f>+[2]ระบบการควบคุมฯ!E283</f>
        <v>0</v>
      </c>
      <c r="F45" s="187">
        <f t="shared" si="8"/>
        <v>0</v>
      </c>
      <c r="G45" s="187">
        <f>+[2]ระบบการควบคุมฯ!G283+[2]ระบบการควบคุมฯ!H283</f>
        <v>0</v>
      </c>
      <c r="H45" s="187">
        <f>+[2]ระบบการควบคุมฯ!I283+[2]ระบบการควบคุมฯ!J283</f>
        <v>0</v>
      </c>
      <c r="I45" s="187">
        <f>+[2]ระบบการควบคุมฯ!K283+[2]ระบบการควบคุมฯ!L283</f>
        <v>0</v>
      </c>
      <c r="J45" s="187">
        <f t="shared" si="9"/>
        <v>0</v>
      </c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50" t="s">
        <v>13</v>
      </c>
    </row>
    <row r="46" spans="1:33" s="13" customFormat="1" ht="55.95" hidden="1" customHeight="1" x14ac:dyDescent="0.6">
      <c r="A46" s="219" t="s">
        <v>61</v>
      </c>
      <c r="B46" s="216" t="str">
        <f>+[2]ระบบการควบคุมฯ!B284</f>
        <v>โครงการเสริมสร้างคุณธรรม จริยธรรม และธรรมาภิบาลในสถานศึกษา</v>
      </c>
      <c r="C46" s="1221" t="str">
        <f>+[2]ระบบการควบคุมฯ!C284</f>
        <v>บท.แผนลว. 22 ก.ค.65</v>
      </c>
      <c r="D46" s="187"/>
      <c r="E46" s="187">
        <f>+[2]ระบบการควบคุมฯ!E284</f>
        <v>0</v>
      </c>
      <c r="F46" s="187">
        <f t="shared" si="8"/>
        <v>0</v>
      </c>
      <c r="G46" s="187">
        <f>+[2]ระบบการควบคุมฯ!G284+[2]ระบบการควบคุมฯ!H284</f>
        <v>0</v>
      </c>
      <c r="H46" s="187">
        <f>+[2]ระบบการควบคุมฯ!I284+[2]ระบบการควบคุมฯ!J284</f>
        <v>0</v>
      </c>
      <c r="I46" s="187">
        <f>+[2]ระบบการควบคุมฯ!K284+[2]ระบบการควบคุมฯ!L284</f>
        <v>0</v>
      </c>
      <c r="J46" s="187">
        <f t="shared" si="9"/>
        <v>0</v>
      </c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50" t="s">
        <v>16</v>
      </c>
    </row>
    <row r="47" spans="1:33" s="13" customFormat="1" ht="37.200000000000003" customHeight="1" x14ac:dyDescent="0.6">
      <c r="A47" s="219" t="s">
        <v>62</v>
      </c>
      <c r="B47" s="216" t="str">
        <f>+[2]ระบบการควบคุมฯ!B285</f>
        <v>โครงการเสริมสร้างศักยภาพทรัพยากรบุคคลให้มีทักษะที่จำเป็นในศตวรรษที่ 21</v>
      </c>
      <c r="C47" s="1221">
        <f>+[2]ระบบการควบคุมฯ!C285</f>
        <v>0</v>
      </c>
      <c r="D47" s="187"/>
      <c r="E47" s="187">
        <f>+[2]ระบบการควบคุมฯ!E285</f>
        <v>0</v>
      </c>
      <c r="F47" s="187">
        <f t="shared" si="8"/>
        <v>0</v>
      </c>
      <c r="G47" s="187">
        <f>+[2]ระบบการควบคุมฯ!G285+[2]ระบบการควบคุมฯ!H285</f>
        <v>0</v>
      </c>
      <c r="H47" s="187">
        <f>+[2]ระบบการควบคุมฯ!I285+[2]ระบบการควบคุมฯ!J285</f>
        <v>0</v>
      </c>
      <c r="I47" s="187">
        <f>+[2]ระบบการควบคุมฯ!K285+[2]ระบบการควบคุมฯ!L285</f>
        <v>0</v>
      </c>
      <c r="J47" s="187">
        <f t="shared" si="9"/>
        <v>0</v>
      </c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50" t="s">
        <v>16</v>
      </c>
    </row>
    <row r="48" spans="1:33" s="13" customFormat="1" ht="37.200000000000003" customHeight="1" x14ac:dyDescent="0.6">
      <c r="A48" s="1222">
        <f>+[8]ระบบการควบคุมฯ!A660</f>
        <v>0</v>
      </c>
      <c r="B48" s="1223" t="str">
        <f>+[8]ระบบการควบคุมฯ!B660</f>
        <v>ผลผลิตผู้จบการศึกษาขั้นพื้นฐาน</v>
      </c>
      <c r="C48" s="1224" t="str">
        <f>[8]ระบบการควบคุมฯ!C661</f>
        <v>20004 3720 1000 2000000</v>
      </c>
      <c r="D48" s="201">
        <f>+D49</f>
        <v>1343860</v>
      </c>
      <c r="E48" s="201">
        <f t="shared" ref="E48:AF49" si="10">+E49</f>
        <v>656140</v>
      </c>
      <c r="F48" s="201">
        <f t="shared" si="10"/>
        <v>2000000</v>
      </c>
      <c r="G48" s="201">
        <f t="shared" si="10"/>
        <v>0</v>
      </c>
      <c r="H48" s="201">
        <f t="shared" si="10"/>
        <v>0</v>
      </c>
      <c r="I48" s="201">
        <f t="shared" si="10"/>
        <v>1942767.0499999998</v>
      </c>
      <c r="J48" s="201">
        <f t="shared" si="10"/>
        <v>57232.950000000041</v>
      </c>
      <c r="K48" s="201">
        <f t="shared" si="10"/>
        <v>2018825</v>
      </c>
      <c r="L48" s="201">
        <f t="shared" si="10"/>
        <v>898175</v>
      </c>
      <c r="M48" s="201">
        <f t="shared" si="10"/>
        <v>2917000</v>
      </c>
      <c r="N48" s="201">
        <f t="shared" si="10"/>
        <v>0</v>
      </c>
      <c r="O48" s="201">
        <f t="shared" si="10"/>
        <v>0</v>
      </c>
      <c r="P48" s="201">
        <f t="shared" si="10"/>
        <v>2221697</v>
      </c>
      <c r="Q48" s="201">
        <f t="shared" si="10"/>
        <v>695303</v>
      </c>
      <c r="R48" s="201">
        <f t="shared" si="10"/>
        <v>400000</v>
      </c>
      <c r="S48" s="201">
        <f t="shared" si="10"/>
        <v>0</v>
      </c>
      <c r="T48" s="201">
        <f t="shared" si="10"/>
        <v>400000</v>
      </c>
      <c r="U48" s="201">
        <f t="shared" si="10"/>
        <v>0</v>
      </c>
      <c r="V48" s="201">
        <f t="shared" si="10"/>
        <v>0</v>
      </c>
      <c r="W48" s="201">
        <f t="shared" si="10"/>
        <v>0</v>
      </c>
      <c r="X48" s="201">
        <f t="shared" si="10"/>
        <v>400000</v>
      </c>
      <c r="Y48" s="201">
        <f t="shared" si="10"/>
        <v>3762685</v>
      </c>
      <c r="Z48" s="201">
        <f t="shared" si="10"/>
        <v>1554315</v>
      </c>
      <c r="AA48" s="201">
        <f t="shared" si="10"/>
        <v>5317000</v>
      </c>
      <c r="AB48" s="201">
        <f t="shared" si="10"/>
        <v>0</v>
      </c>
      <c r="AC48" s="201">
        <f t="shared" si="10"/>
        <v>0</v>
      </c>
      <c r="AD48" s="201">
        <f t="shared" si="10"/>
        <v>4164464.05</v>
      </c>
      <c r="AE48" s="201">
        <f t="shared" si="10"/>
        <v>1152535.95</v>
      </c>
      <c r="AF48" s="201">
        <f t="shared" si="10"/>
        <v>0</v>
      </c>
      <c r="AG48" s="1225"/>
    </row>
    <row r="49" spans="1:33" s="13" customFormat="1" ht="55.8" x14ac:dyDescent="0.6">
      <c r="A49" s="202">
        <f>+[8]ระบบการควบคุมฯ!A681</f>
        <v>1.4</v>
      </c>
      <c r="B49" s="113" t="s">
        <v>282</v>
      </c>
      <c r="C49" s="203" t="str">
        <f>+[8]ระบบการควบคุมฯ!C681</f>
        <v>20004 68 00148 00000</v>
      </c>
      <c r="D49" s="204">
        <f>+D50</f>
        <v>1343860</v>
      </c>
      <c r="E49" s="204">
        <f>+E50</f>
        <v>656140</v>
      </c>
      <c r="F49" s="204">
        <f>SUM(D49:E49)</f>
        <v>2000000</v>
      </c>
      <c r="G49" s="204">
        <f>+G50</f>
        <v>0</v>
      </c>
      <c r="H49" s="204">
        <f>+H50</f>
        <v>0</v>
      </c>
      <c r="I49" s="204">
        <f>+I50</f>
        <v>1942767.0499999998</v>
      </c>
      <c r="J49" s="204">
        <f>+J50</f>
        <v>57232.950000000041</v>
      </c>
      <c r="K49" s="204">
        <f t="shared" si="10"/>
        <v>2018825</v>
      </c>
      <c r="L49" s="204">
        <f t="shared" si="10"/>
        <v>898175</v>
      </c>
      <c r="M49" s="204">
        <f t="shared" ref="M49" si="11">SUM(K49:L49)</f>
        <v>2917000</v>
      </c>
      <c r="N49" s="204">
        <f t="shared" si="10"/>
        <v>0</v>
      </c>
      <c r="O49" s="204">
        <f t="shared" si="10"/>
        <v>0</v>
      </c>
      <c r="P49" s="204">
        <f t="shared" si="10"/>
        <v>2221697</v>
      </c>
      <c r="Q49" s="204">
        <f t="shared" si="10"/>
        <v>695303</v>
      </c>
      <c r="R49" s="204">
        <f t="shared" si="10"/>
        <v>400000</v>
      </c>
      <c r="S49" s="204">
        <f t="shared" si="10"/>
        <v>0</v>
      </c>
      <c r="T49" s="204">
        <f t="shared" ref="T49" si="12">SUM(R49:S49)</f>
        <v>400000</v>
      </c>
      <c r="U49" s="204">
        <f t="shared" si="10"/>
        <v>0</v>
      </c>
      <c r="V49" s="204">
        <f t="shared" si="10"/>
        <v>0</v>
      </c>
      <c r="W49" s="204">
        <f t="shared" si="10"/>
        <v>0</v>
      </c>
      <c r="X49" s="204">
        <f t="shared" si="10"/>
        <v>400000</v>
      </c>
      <c r="Y49" s="204">
        <f t="shared" si="10"/>
        <v>3762685</v>
      </c>
      <c r="Z49" s="204">
        <f t="shared" si="10"/>
        <v>1554315</v>
      </c>
      <c r="AA49" s="204">
        <f t="shared" ref="AA49" si="13">SUM(Y49:Z49)</f>
        <v>5317000</v>
      </c>
      <c r="AB49" s="204">
        <f t="shared" si="10"/>
        <v>0</v>
      </c>
      <c r="AC49" s="204">
        <f t="shared" si="10"/>
        <v>0</v>
      </c>
      <c r="AD49" s="204">
        <f t="shared" si="10"/>
        <v>4164464.05</v>
      </c>
      <c r="AE49" s="204">
        <f t="shared" si="10"/>
        <v>1152535.95</v>
      </c>
      <c r="AF49" s="204">
        <f t="shared" si="10"/>
        <v>0</v>
      </c>
      <c r="AG49" s="1226"/>
    </row>
    <row r="50" spans="1:33" s="13" customFormat="1" x14ac:dyDescent="0.6">
      <c r="A50" s="178"/>
      <c r="B50" s="98" t="str">
        <f>[8]ระบบการควบคุมฯ!B661</f>
        <v xml:space="preserve"> รวมงบดำเนินงาน 68112xx</v>
      </c>
      <c r="C50" s="179">
        <f>[3]ระบบการควบคุมฯ!C152</f>
        <v>0</v>
      </c>
      <c r="D50" s="180">
        <f t="shared" ref="D50:AF50" si="14">+D51+D63</f>
        <v>1343860</v>
      </c>
      <c r="E50" s="180">
        <f t="shared" si="14"/>
        <v>656140</v>
      </c>
      <c r="F50" s="180">
        <f t="shared" si="14"/>
        <v>2000000</v>
      </c>
      <c r="G50" s="180">
        <f t="shared" si="14"/>
        <v>0</v>
      </c>
      <c r="H50" s="180">
        <f t="shared" si="14"/>
        <v>0</v>
      </c>
      <c r="I50" s="180">
        <f t="shared" si="14"/>
        <v>1942767.0499999998</v>
      </c>
      <c r="J50" s="180">
        <f t="shared" si="14"/>
        <v>57232.950000000041</v>
      </c>
      <c r="K50" s="180">
        <f t="shared" si="14"/>
        <v>2018825</v>
      </c>
      <c r="L50" s="180">
        <f t="shared" si="14"/>
        <v>898175</v>
      </c>
      <c r="M50" s="180">
        <f t="shared" si="14"/>
        <v>2917000</v>
      </c>
      <c r="N50" s="180">
        <f t="shared" si="14"/>
        <v>0</v>
      </c>
      <c r="O50" s="180">
        <f t="shared" si="14"/>
        <v>0</v>
      </c>
      <c r="P50" s="180">
        <f t="shared" si="14"/>
        <v>2221697</v>
      </c>
      <c r="Q50" s="180">
        <f t="shared" si="14"/>
        <v>695303</v>
      </c>
      <c r="R50" s="180">
        <f t="shared" si="14"/>
        <v>400000</v>
      </c>
      <c r="S50" s="180">
        <f t="shared" si="14"/>
        <v>0</v>
      </c>
      <c r="T50" s="180">
        <f t="shared" si="14"/>
        <v>400000</v>
      </c>
      <c r="U50" s="180">
        <f t="shared" si="14"/>
        <v>0</v>
      </c>
      <c r="V50" s="180">
        <f t="shared" si="14"/>
        <v>0</v>
      </c>
      <c r="W50" s="180">
        <f t="shared" si="14"/>
        <v>0</v>
      </c>
      <c r="X50" s="180">
        <f t="shared" si="14"/>
        <v>400000</v>
      </c>
      <c r="Y50" s="180">
        <f t="shared" si="14"/>
        <v>3762685</v>
      </c>
      <c r="Z50" s="180">
        <f t="shared" si="14"/>
        <v>1554315</v>
      </c>
      <c r="AA50" s="180">
        <f t="shared" si="14"/>
        <v>5317000</v>
      </c>
      <c r="AB50" s="180">
        <f t="shared" si="14"/>
        <v>0</v>
      </c>
      <c r="AC50" s="180">
        <f t="shared" si="14"/>
        <v>0</v>
      </c>
      <c r="AD50" s="180">
        <f t="shared" si="14"/>
        <v>4164464.05</v>
      </c>
      <c r="AE50" s="180">
        <f t="shared" si="14"/>
        <v>1152535.95</v>
      </c>
      <c r="AF50" s="180">
        <f t="shared" si="14"/>
        <v>0</v>
      </c>
      <c r="AG50" s="205"/>
    </row>
    <row r="51" spans="1:33" s="13" customFormat="1" ht="93" x14ac:dyDescent="0.6">
      <c r="A51" s="206" t="str">
        <f>+[8]ระบบการควบคุมฯ!A688</f>
        <v>1.4.1</v>
      </c>
      <c r="B51" s="207" t="str">
        <f>+[8]ระบบการควบคุมฯ!B688</f>
        <v>งบประจำ บริหารจัดการสำนักงาน 3,200,000 บาท</v>
      </c>
      <c r="C51" s="189" t="str">
        <f>+C49</f>
        <v>20004 68 00148 00000</v>
      </c>
      <c r="D51" s="190">
        <f>SUM(D52:D62)</f>
        <v>1343860</v>
      </c>
      <c r="E51" s="190">
        <f t="shared" ref="E51:AE51" si="15">SUM(E52:E62)</f>
        <v>0</v>
      </c>
      <c r="F51" s="190">
        <f t="shared" si="15"/>
        <v>1343860</v>
      </c>
      <c r="G51" s="190">
        <f t="shared" si="15"/>
        <v>0</v>
      </c>
      <c r="H51" s="190">
        <f t="shared" si="15"/>
        <v>0</v>
      </c>
      <c r="I51" s="190">
        <f t="shared" si="15"/>
        <v>1331989.45</v>
      </c>
      <c r="J51" s="190">
        <f t="shared" si="15"/>
        <v>11870.550000000039</v>
      </c>
      <c r="K51" s="190">
        <f t="shared" si="15"/>
        <v>2018825</v>
      </c>
      <c r="L51" s="190">
        <f t="shared" si="15"/>
        <v>0</v>
      </c>
      <c r="M51" s="190">
        <f t="shared" si="15"/>
        <v>2018825</v>
      </c>
      <c r="N51" s="190">
        <f t="shared" si="15"/>
        <v>0</v>
      </c>
      <c r="O51" s="190">
        <f t="shared" si="15"/>
        <v>0</v>
      </c>
      <c r="P51" s="190">
        <f t="shared" si="15"/>
        <v>1655358.55</v>
      </c>
      <c r="Q51" s="190">
        <f t="shared" si="15"/>
        <v>363466.44999999995</v>
      </c>
      <c r="R51" s="190">
        <f t="shared" si="15"/>
        <v>400000</v>
      </c>
      <c r="S51" s="190">
        <f t="shared" si="15"/>
        <v>0</v>
      </c>
      <c r="T51" s="190">
        <f t="shared" si="15"/>
        <v>400000</v>
      </c>
      <c r="U51" s="190">
        <f t="shared" si="15"/>
        <v>0</v>
      </c>
      <c r="V51" s="190">
        <f t="shared" si="15"/>
        <v>0</v>
      </c>
      <c r="W51" s="190">
        <f t="shared" si="15"/>
        <v>0</v>
      </c>
      <c r="X51" s="190">
        <f t="shared" si="15"/>
        <v>400000</v>
      </c>
      <c r="Y51" s="190">
        <f t="shared" si="15"/>
        <v>3762685</v>
      </c>
      <c r="Z51" s="190">
        <f t="shared" si="15"/>
        <v>0</v>
      </c>
      <c r="AA51" s="190">
        <f t="shared" si="15"/>
        <v>3762685</v>
      </c>
      <c r="AB51" s="190">
        <f t="shared" si="15"/>
        <v>0</v>
      </c>
      <c r="AC51" s="190">
        <f t="shared" si="15"/>
        <v>0</v>
      </c>
      <c r="AD51" s="190">
        <f t="shared" si="15"/>
        <v>2987348</v>
      </c>
      <c r="AE51" s="190">
        <f t="shared" si="15"/>
        <v>775337</v>
      </c>
      <c r="AF51" s="190"/>
      <c r="AG51" s="208" t="s">
        <v>14</v>
      </c>
    </row>
    <row r="52" spans="1:33" s="13" customFormat="1" ht="20.399999999999999" hidden="1" customHeight="1" x14ac:dyDescent="0.6">
      <c r="A52" s="209">
        <f>+[8]ระบบการควบคุมฯ!A689</f>
        <v>1</v>
      </c>
      <c r="B52" s="210" t="str">
        <f>+[8]ระบบการควบคุมฯ!B689</f>
        <v>ค่าใช้จ่ายในการบริหารจัดการสำนักงาน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</c>
      <c r="C52" s="210">
        <f>+[8]ระบบการควบคุมฯ!C703</f>
        <v>0</v>
      </c>
      <c r="D52" s="211">
        <f>[8]ระบบการควบคุมฯ!F689</f>
        <v>0</v>
      </c>
      <c r="E52" s="211"/>
      <c r="F52" s="183">
        <f>SUM(D52:E52)</f>
        <v>0</v>
      </c>
      <c r="G52" s="195">
        <f>+[8]ระบบการควบคุมฯ!G689+[8]ระบบการควบคุมฯ!H689</f>
        <v>0</v>
      </c>
      <c r="H52" s="195">
        <f>+[8]ระบบการควบคุมฯ!I689+[8]ระบบการควบคุมฯ!J689</f>
        <v>0</v>
      </c>
      <c r="I52" s="195">
        <f>+[8]ระบบการควบคุมฯ!K689+[8]ระบบการควบคุมฯ!L689</f>
        <v>0</v>
      </c>
      <c r="J52" s="195">
        <f>+F52-G52-H52-I52</f>
        <v>0</v>
      </c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8">
        <f t="shared" ref="Y52:Z59" si="16">+R52+K52+D52</f>
        <v>0</v>
      </c>
      <c r="Z52" s="198">
        <f t="shared" si="16"/>
        <v>0</v>
      </c>
      <c r="AA52" s="198">
        <f t="shared" ref="AA52:AA59" si="17">SUM(Y52:Z52)</f>
        <v>0</v>
      </c>
      <c r="AB52" s="198">
        <f t="shared" ref="AB52:AD59" si="18">+G52+N52+U52</f>
        <v>0</v>
      </c>
      <c r="AC52" s="198">
        <f t="shared" si="18"/>
        <v>0</v>
      </c>
      <c r="AD52" s="198">
        <f t="shared" si="18"/>
        <v>0</v>
      </c>
      <c r="AE52" s="198">
        <f t="shared" ref="AE52:AE59" si="19">+AA52-AB52-AC52-AD52</f>
        <v>0</v>
      </c>
      <c r="AF52" s="195"/>
      <c r="AG52" s="106"/>
    </row>
    <row r="53" spans="1:33" ht="20.399999999999999" hidden="1" customHeight="1" x14ac:dyDescent="0.6">
      <c r="A53" s="196" t="str">
        <f>+[8]ระบบการควบคุมฯ!A690</f>
        <v>1)</v>
      </c>
      <c r="B53" s="213" t="str">
        <f>+[8]ระบบการควบคุมฯ!B690</f>
        <v>ค่าสาธารณูปโภค    900,000 บาท อนุมัตครั้งที่ 1 300,000 บาท</v>
      </c>
      <c r="C53" s="213" t="str">
        <f>+[8]ระบบการควบคุมฯ!C690</f>
        <v xml:space="preserve">ศธ04002/ว5273 ลว.27 ต.ค.67 ครั้งที่ 1 โอนครั้งที่ 19 </v>
      </c>
      <c r="D53" s="214">
        <f>+[8]ระบบการควบคุมฯ!F690</f>
        <v>334679.8</v>
      </c>
      <c r="E53" s="66"/>
      <c r="F53" s="187">
        <f>SUM(D53:E53)</f>
        <v>334679.8</v>
      </c>
      <c r="G53" s="198">
        <f>+[8]ระบบการควบคุมฯ!G690+[8]ระบบการควบคุมฯ!H690</f>
        <v>0</v>
      </c>
      <c r="H53" s="198">
        <f>+[8]ระบบการควบคุมฯ!I690+[8]ระบบการควบคุมฯ!J690</f>
        <v>0</v>
      </c>
      <c r="I53" s="198">
        <f>+[8]ระบบการควบคุมฯ!K690+[8]ระบบการควบคุมฯ!L690</f>
        <v>334679.8</v>
      </c>
      <c r="J53" s="198">
        <f>+F53-G53-H53-I53</f>
        <v>0</v>
      </c>
      <c r="K53" s="211">
        <f>+[8]ระบบการควบคุมฯ!E801</f>
        <v>765320.2</v>
      </c>
      <c r="L53" s="1026"/>
      <c r="M53" s="183">
        <f>SUM(K53:K53)</f>
        <v>765320.2</v>
      </c>
      <c r="N53" s="195">
        <f>+[8]ระบบการควบคุมฯ!G801+[8]ระบบการควบคุมฯ!H801</f>
        <v>0</v>
      </c>
      <c r="O53" s="195"/>
      <c r="P53" s="195">
        <f>+[8]ระบบการควบคุมฯ!K801+[8]ระบบการควบคุมฯ!L801</f>
        <v>626943.42000000004</v>
      </c>
      <c r="Q53" s="195">
        <f>+M53-N53-O53-P53</f>
        <v>138376.77999999991</v>
      </c>
      <c r="R53" s="198"/>
      <c r="S53" s="198"/>
      <c r="T53" s="198"/>
      <c r="U53" s="198"/>
      <c r="V53" s="198"/>
      <c r="W53" s="198"/>
      <c r="X53" s="198"/>
      <c r="Y53" s="198">
        <f t="shared" si="16"/>
        <v>1100000</v>
      </c>
      <c r="Z53" s="198">
        <f t="shared" si="16"/>
        <v>0</v>
      </c>
      <c r="AA53" s="198">
        <f t="shared" si="17"/>
        <v>1100000</v>
      </c>
      <c r="AB53" s="198">
        <f t="shared" si="18"/>
        <v>0</v>
      </c>
      <c r="AC53" s="198">
        <f t="shared" si="18"/>
        <v>0</v>
      </c>
      <c r="AD53" s="198">
        <f t="shared" si="18"/>
        <v>961623.22</v>
      </c>
      <c r="AE53" s="198">
        <f t="shared" si="19"/>
        <v>138376.78000000003</v>
      </c>
      <c r="AF53" s="198"/>
      <c r="AG53" s="44" t="s">
        <v>14</v>
      </c>
    </row>
    <row r="54" spans="1:33" ht="93" x14ac:dyDescent="0.6">
      <c r="A54" s="196" t="str">
        <f>+[8]ระบบการควบคุมฯ!A691</f>
        <v>2)</v>
      </c>
      <c r="B54" s="213" t="str">
        <f>+[8]ระบบการควบคุมฯ!B691</f>
        <v>ค้าจ้างเหมาบริการ ลูกจ้างสพป.ปท.2 15000x5คนx12 เดือน 900,000 บาท ครั้งที่ 1 300,000 บาท</v>
      </c>
      <c r="C54" s="213" t="str">
        <f>+[8]ระบบการควบคุมฯ!C689</f>
        <v xml:space="preserve">ศธ04002/ว5273 ลว.27 ต.ค.67 ครั้งที่ 1 โอนครั้งที่ 19 </v>
      </c>
      <c r="D54" s="214">
        <f>+[8]ระบบการควบคุมฯ!F691</f>
        <v>300000</v>
      </c>
      <c r="E54" s="214"/>
      <c r="F54" s="187">
        <f>SUM(D54:E54)</f>
        <v>300000</v>
      </c>
      <c r="G54" s="198">
        <f>+[8]ระบบการควบคุมฯ!G691+[8]ระบบการควบคุมฯ!H691</f>
        <v>0</v>
      </c>
      <c r="H54" s="198">
        <f>+[8]ระบบการควบคุมฯ!I691+[8]ระบบการควบคุมฯ!J691</f>
        <v>0</v>
      </c>
      <c r="I54" s="198">
        <f>+[8]ระบบการควบคุมฯ!K691+[8]ระบบการควบคุมฯ!L691</f>
        <v>297612.90999999997</v>
      </c>
      <c r="J54" s="198">
        <f t="shared" ref="J54:J61" si="20">+F54-G54-H54-I54</f>
        <v>2387.0900000000256</v>
      </c>
      <c r="K54" s="211">
        <f>+[8]ระบบการควบคุมฯ!E803</f>
        <v>600000</v>
      </c>
      <c r="L54" s="1026"/>
      <c r="M54" s="183">
        <f>SUM(K54:K54)</f>
        <v>600000</v>
      </c>
      <c r="N54" s="195">
        <f>+[8]ระบบการควบคุมฯ!G803+[8]ระบบการควบคุมฯ!H803</f>
        <v>0</v>
      </c>
      <c r="O54" s="195"/>
      <c r="P54" s="195">
        <f>+[8]ระบบการควบคุมฯ!K803+[8]ระบบการควบคุมฯ!L803</f>
        <v>469108.93</v>
      </c>
      <c r="Q54" s="195">
        <f>+M54-N54-O54-P54</f>
        <v>130891.07</v>
      </c>
      <c r="R54" s="198"/>
      <c r="S54" s="198"/>
      <c r="T54" s="198"/>
      <c r="U54" s="198"/>
      <c r="V54" s="198"/>
      <c r="W54" s="198"/>
      <c r="X54" s="198"/>
      <c r="Y54" s="198">
        <f t="shared" si="16"/>
        <v>900000</v>
      </c>
      <c r="Z54" s="198">
        <f t="shared" si="16"/>
        <v>0</v>
      </c>
      <c r="AA54" s="198">
        <f t="shared" si="17"/>
        <v>900000</v>
      </c>
      <c r="AB54" s="198">
        <f t="shared" si="18"/>
        <v>0</v>
      </c>
      <c r="AC54" s="198">
        <f t="shared" si="18"/>
        <v>0</v>
      </c>
      <c r="AD54" s="198">
        <f t="shared" si="18"/>
        <v>766721.84</v>
      </c>
      <c r="AE54" s="198">
        <f t="shared" si="19"/>
        <v>133278.16000000003</v>
      </c>
      <c r="AF54" s="198"/>
      <c r="AG54" s="44" t="s">
        <v>14</v>
      </c>
    </row>
    <row r="55" spans="1:33" ht="55.8" x14ac:dyDescent="0.6">
      <c r="A55" s="196" t="str">
        <f>+[8]ระบบการควบคุมฯ!A692</f>
        <v>3)</v>
      </c>
      <c r="B55" s="213" t="str">
        <f>+[8]ระบบการควบคุมฯ!B692</f>
        <v>ค่าใช้จ่ายในการประชุม อ.ก.ค.ศ. เขตพื้นที่การศึกษา  60,000 บาท</v>
      </c>
      <c r="C55" s="213" t="str">
        <f>+[8]ระบบการควบคุมฯ!C692</f>
        <v xml:space="preserve">ศธ04002/ว5273 ลว.27 ต.ค.67 ครั้งที่ 1 โอนครั้งที่ 19 </v>
      </c>
      <c r="D55" s="214">
        <f>+[8]ระบบการควบคุมฯ!F692</f>
        <v>111978</v>
      </c>
      <c r="E55" s="66"/>
      <c r="F55" s="187">
        <f>SUM(D55:E55)</f>
        <v>111978</v>
      </c>
      <c r="G55" s="198">
        <f>+[8]ระบบการควบคุมฯ!G692+[8]ระบบการควบคุมฯ!H692</f>
        <v>0</v>
      </c>
      <c r="H55" s="198">
        <f>+[8]ระบบการควบคุมฯ!I692+[8]ระบบการควบคุมฯ!J692</f>
        <v>0</v>
      </c>
      <c r="I55" s="198">
        <f>+[8]ระบบการควบคุมฯ!K692+[8]ระบบการควบคุมฯ!L692</f>
        <v>111978</v>
      </c>
      <c r="J55" s="198">
        <f t="shared" si="20"/>
        <v>0</v>
      </c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>
        <f t="shared" si="16"/>
        <v>111978</v>
      </c>
      <c r="Z55" s="198">
        <f t="shared" si="16"/>
        <v>0</v>
      </c>
      <c r="AA55" s="198">
        <f t="shared" si="17"/>
        <v>111978</v>
      </c>
      <c r="AB55" s="198">
        <f t="shared" si="18"/>
        <v>0</v>
      </c>
      <c r="AC55" s="198">
        <f t="shared" si="18"/>
        <v>0</v>
      </c>
      <c r="AD55" s="198">
        <f t="shared" si="18"/>
        <v>111978</v>
      </c>
      <c r="AE55" s="198">
        <f t="shared" si="19"/>
        <v>0</v>
      </c>
      <c r="AF55" s="198"/>
      <c r="AG55" s="44" t="s">
        <v>17</v>
      </c>
    </row>
    <row r="56" spans="1:33" ht="93" x14ac:dyDescent="0.6">
      <c r="A56" s="196" t="str">
        <f>+[8]ระบบการควบคุมฯ!A693</f>
        <v>4)</v>
      </c>
      <c r="B56" s="213" t="str">
        <f>+[8]ระบบการควบคุมฯ!B693</f>
        <v>ค่าซ่อมแซมยานพาหนะและขนส่ง 200,000 บาท</v>
      </c>
      <c r="C56" s="213" t="str">
        <f>+C55</f>
        <v xml:space="preserve">ศธ04002/ว5273 ลว.27 ต.ค.67 ครั้งที่ 1 โอนครั้งที่ 19 </v>
      </c>
      <c r="D56" s="214">
        <f>+[8]ระบบการควบคุมฯ!F693</f>
        <v>65094.43</v>
      </c>
      <c r="E56" s="66"/>
      <c r="F56" s="187">
        <f t="shared" ref="F56:F58" si="21">SUM(D56:E56)</f>
        <v>65094.43</v>
      </c>
      <c r="G56" s="198">
        <f>+[8]ระบบการควบคุมฯ!G693+[8]ระบบการควบคุมฯ!H693</f>
        <v>0</v>
      </c>
      <c r="H56" s="198">
        <f>+[8]ระบบการควบคุมฯ!I693+[8]ระบบการควบคุมฯ!J693</f>
        <v>0</v>
      </c>
      <c r="I56" s="198">
        <f>+[8]ระบบการควบคุมฯ!K693+[8]ระบบการควบคุมฯ!L693</f>
        <v>64890.45</v>
      </c>
      <c r="J56" s="198">
        <f t="shared" si="20"/>
        <v>203.9800000000032</v>
      </c>
      <c r="K56" s="211">
        <f>+[8]ระบบการควบคุมฯ!E806</f>
        <v>134905.57</v>
      </c>
      <c r="L56" s="1026"/>
      <c r="M56" s="183">
        <f>SUM(K56:K56)</f>
        <v>134905.57</v>
      </c>
      <c r="N56" s="195">
        <f>+[8]ระบบการควบคุมฯ!G806+[8]ระบบการควบคุมฯ!H806</f>
        <v>0</v>
      </c>
      <c r="O56" s="195"/>
      <c r="P56" s="195">
        <f>+[8]ระบบการควบคุมฯ!K806+[8]ระบบการควบคุมฯ!L806</f>
        <v>89196.75</v>
      </c>
      <c r="Q56" s="195">
        <f>+M56-N56-O56-P56</f>
        <v>45708.820000000007</v>
      </c>
      <c r="R56" s="198"/>
      <c r="S56" s="198"/>
      <c r="T56" s="198"/>
      <c r="U56" s="198"/>
      <c r="V56" s="198"/>
      <c r="W56" s="198"/>
      <c r="X56" s="198"/>
      <c r="Y56" s="198">
        <f t="shared" si="16"/>
        <v>200000</v>
      </c>
      <c r="Z56" s="198">
        <f t="shared" si="16"/>
        <v>0</v>
      </c>
      <c r="AA56" s="198">
        <f t="shared" si="17"/>
        <v>200000</v>
      </c>
      <c r="AB56" s="198">
        <f t="shared" si="18"/>
        <v>0</v>
      </c>
      <c r="AC56" s="198">
        <f t="shared" si="18"/>
        <v>0</v>
      </c>
      <c r="AD56" s="198">
        <f t="shared" si="18"/>
        <v>154087.20000000001</v>
      </c>
      <c r="AE56" s="198">
        <f t="shared" si="19"/>
        <v>45912.799999999988</v>
      </c>
      <c r="AF56" s="198"/>
      <c r="AG56" s="44" t="s">
        <v>14</v>
      </c>
    </row>
    <row r="57" spans="1:33" ht="74.400000000000006" customHeight="1" x14ac:dyDescent="0.6">
      <c r="A57" s="196" t="str">
        <f>+[8]ระบบการควบคุมฯ!A694</f>
        <v>5)</v>
      </c>
      <c r="B57" s="212" t="str">
        <f>+[8]ระบบการควบคุมฯ!B694</f>
        <v>ค่าซ่อมแซมครุภัณฑ์ 100,000 บาท</v>
      </c>
      <c r="C57" s="213" t="str">
        <f>+[8]ระบบการควบคุมฯ!C694</f>
        <v xml:space="preserve">ศธ04002/ว5273 ลว.27 ต.ค.67 ครั้งที่ 1 โอนครั้งที่ 19 </v>
      </c>
      <c r="D57" s="214">
        <f>+[8]ระบบการควบคุมฯ!F694</f>
        <v>50000</v>
      </c>
      <c r="E57" s="66"/>
      <c r="F57" s="187">
        <f t="shared" si="21"/>
        <v>50000</v>
      </c>
      <c r="G57" s="198">
        <f>+[8]ระบบการควบคุมฯ!G694+[8]ระบบการควบคุมฯ!H694</f>
        <v>0</v>
      </c>
      <c r="H57" s="198">
        <f>+[8]ระบบการควบคุมฯ!I694+[8]ระบบการควบคุมฯ!J694</f>
        <v>0</v>
      </c>
      <c r="I57" s="198">
        <f>+[8]ระบบการควบคุมฯ!K694+[8]ระบบการควบคุมฯ!L694</f>
        <v>50000</v>
      </c>
      <c r="J57" s="198">
        <f t="shared" si="20"/>
        <v>0</v>
      </c>
      <c r="K57" s="214">
        <f>+[8]ระบบการควบคุมฯ!E808</f>
        <v>50000</v>
      </c>
      <c r="L57" s="1027"/>
      <c r="M57" s="187">
        <f>SUM(K57:K57)</f>
        <v>50000</v>
      </c>
      <c r="N57" s="198">
        <f>+[8]ระบบการควบคุมฯ!G808+[8]ระบบการควบคุมฯ!H808</f>
        <v>0</v>
      </c>
      <c r="O57" s="198"/>
      <c r="P57" s="198">
        <f>+[8]ระบบการควบคุมฯ!K808+[8]ระบบการควบคุมฯ!L808</f>
        <v>49122.7</v>
      </c>
      <c r="Q57" s="198">
        <f>+M57-N57-O57-P57</f>
        <v>877.30000000000291</v>
      </c>
      <c r="R57" s="198"/>
      <c r="S57" s="198"/>
      <c r="T57" s="198"/>
      <c r="U57" s="198"/>
      <c r="V57" s="198"/>
      <c r="W57" s="198"/>
      <c r="X57" s="198"/>
      <c r="Y57" s="198">
        <f t="shared" si="16"/>
        <v>100000</v>
      </c>
      <c r="Z57" s="198">
        <f t="shared" si="16"/>
        <v>0</v>
      </c>
      <c r="AA57" s="198">
        <f t="shared" si="17"/>
        <v>100000</v>
      </c>
      <c r="AB57" s="198">
        <f t="shared" si="18"/>
        <v>0</v>
      </c>
      <c r="AC57" s="198">
        <f t="shared" si="18"/>
        <v>0</v>
      </c>
      <c r="AD57" s="198">
        <f t="shared" si="18"/>
        <v>99122.7</v>
      </c>
      <c r="AE57" s="198">
        <f t="shared" si="19"/>
        <v>877.30000000000291</v>
      </c>
      <c r="AF57" s="198"/>
      <c r="AG57" s="44" t="s">
        <v>14</v>
      </c>
    </row>
    <row r="58" spans="1:33" ht="74.400000000000006" customHeight="1" x14ac:dyDescent="0.6">
      <c r="A58" s="196" t="str">
        <f>+[8]ระบบการควบคุมฯ!A695</f>
        <v>6)</v>
      </c>
      <c r="B58" s="213" t="str">
        <f>+[8]ระบบการควบคุมฯ!B695</f>
        <v>ค่าวัสดุสำนักงาน 350,000 บาท อนุมัติ 150,000 บาท</v>
      </c>
      <c r="C58" s="213" t="str">
        <f>+[8]ระบบการควบคุมฯ!C695</f>
        <v xml:space="preserve">ศธ04002/ว5273 ลว.27 ต.ค.67 ครั้งที่ 1 โอนครั้งที่ 19 </v>
      </c>
      <c r="D58" s="214">
        <f>+[8]ระบบการควบคุมฯ!F695</f>
        <v>180000</v>
      </c>
      <c r="E58" s="197"/>
      <c r="F58" s="187">
        <f t="shared" si="21"/>
        <v>180000</v>
      </c>
      <c r="G58" s="198">
        <f>+[8]ระบบการควบคุมฯ!G695+[8]ระบบการควบคุมฯ!H695</f>
        <v>0</v>
      </c>
      <c r="H58" s="198">
        <f>+[8]ระบบการควบคุมฯ!I695+[8]ระบบการควบคุมฯ!J695</f>
        <v>0</v>
      </c>
      <c r="I58" s="198">
        <f>+[8]ระบบการควบคุมฯ!K695+[8]ระบบการควบคุมฯ!L695</f>
        <v>170720.52</v>
      </c>
      <c r="J58" s="198">
        <f t="shared" si="20"/>
        <v>9279.4800000000105</v>
      </c>
      <c r="K58" s="214">
        <f>+[8]ระบบการควบคุมฯ!E809</f>
        <v>170000</v>
      </c>
      <c r="L58" s="1027"/>
      <c r="M58" s="187">
        <f>SUM(K58:K58)</f>
        <v>170000</v>
      </c>
      <c r="N58" s="198">
        <f>+[8]ระบบการควบคุมฯ!G809+[8]ระบบการควบคุมฯ!H809</f>
        <v>0</v>
      </c>
      <c r="O58" s="198"/>
      <c r="P58" s="198">
        <f>+[8]ระบบการควบคุมฯ!K809+[8]ระบบการควบคุมฯ!L809</f>
        <v>157108.4</v>
      </c>
      <c r="Q58" s="198">
        <f>+M58-N58-O58-P58</f>
        <v>12891.600000000006</v>
      </c>
      <c r="R58" s="198"/>
      <c r="S58" s="198"/>
      <c r="T58" s="198"/>
      <c r="U58" s="198"/>
      <c r="V58" s="198"/>
      <c r="W58" s="198"/>
      <c r="X58" s="198"/>
      <c r="Y58" s="198">
        <f t="shared" si="16"/>
        <v>350000</v>
      </c>
      <c r="Z58" s="198">
        <f t="shared" si="16"/>
        <v>0</v>
      </c>
      <c r="AA58" s="198">
        <f t="shared" si="17"/>
        <v>350000</v>
      </c>
      <c r="AB58" s="198">
        <f t="shared" si="18"/>
        <v>0</v>
      </c>
      <c r="AC58" s="198">
        <f t="shared" si="18"/>
        <v>0</v>
      </c>
      <c r="AD58" s="198">
        <f t="shared" si="18"/>
        <v>327828.92</v>
      </c>
      <c r="AE58" s="198">
        <f t="shared" si="19"/>
        <v>22171.080000000016</v>
      </c>
      <c r="AF58" s="198"/>
      <c r="AG58" s="44" t="s">
        <v>14</v>
      </c>
    </row>
    <row r="59" spans="1:33" ht="37.200000000000003" customHeight="1" x14ac:dyDescent="0.6">
      <c r="A59" s="196" t="str">
        <f>+[8]ระบบการควบคุมฯ!A696</f>
        <v>7)</v>
      </c>
      <c r="B59" s="213" t="str">
        <f>+[8]ระบบการควบคุมฯ!B696</f>
        <v>ค่าน้ำมันเชื้อเพลิงและหล่อลื่น 200,000 บาท อนุมัติ 100,000 บาท</v>
      </c>
      <c r="C59" s="213" t="str">
        <f>+[8]ระบบการควบคุมฯ!C696</f>
        <v xml:space="preserve">ศธ04002/ว5273 ลว.27 ต.ค.67 ครั้งที่ 1 โอนครั้งที่ 19 </v>
      </c>
      <c r="D59" s="214">
        <f>+[8]ระบบการควบคุมฯ!F696</f>
        <v>33962.6</v>
      </c>
      <c r="E59" s="197"/>
      <c r="F59" s="187">
        <f t="shared" ref="F59:F60" si="22">SUM(D59:E59)</f>
        <v>33962.6</v>
      </c>
      <c r="G59" s="198">
        <f>+[8]ระบบการควบคุมฯ!G696+[8]ระบบการควบคุมฯ!H696</f>
        <v>0</v>
      </c>
      <c r="H59" s="198">
        <f>+[8]ระบบการควบคุมฯ!I696+[8]ระบบการควบคุมฯ!J696</f>
        <v>0</v>
      </c>
      <c r="I59" s="198">
        <f>+[8]ระบบการควบคุมฯ!K696+[8]ระบบการควบคุมฯ!L696</f>
        <v>33962.6</v>
      </c>
      <c r="J59" s="198">
        <f t="shared" si="20"/>
        <v>0</v>
      </c>
      <c r="K59" s="214">
        <f>+[8]ระบบการควบคุมฯ!E811</f>
        <v>116037.4</v>
      </c>
      <c r="L59" s="1027"/>
      <c r="M59" s="187">
        <f>SUM(K59:K59)</f>
        <v>116037.4</v>
      </c>
      <c r="N59" s="198">
        <f>+[8]ระบบการควบคุมฯ!G811+[8]ระบบการควบคุมฯ!H811</f>
        <v>0</v>
      </c>
      <c r="O59" s="198"/>
      <c r="P59" s="198">
        <f>+[8]ระบบการควบคุมฯ!K811+[8]ระบบการควบคุมฯ!L811</f>
        <v>110920</v>
      </c>
      <c r="Q59" s="198">
        <f>+M59-N59-O59-P59</f>
        <v>5117.3999999999942</v>
      </c>
      <c r="R59" s="198"/>
      <c r="S59" s="198"/>
      <c r="T59" s="198"/>
      <c r="U59" s="198"/>
      <c r="V59" s="198"/>
      <c r="W59" s="198"/>
      <c r="X59" s="198"/>
      <c r="Y59" s="198">
        <f t="shared" si="16"/>
        <v>150000</v>
      </c>
      <c r="Z59" s="198">
        <f t="shared" si="16"/>
        <v>0</v>
      </c>
      <c r="AA59" s="198">
        <f t="shared" si="17"/>
        <v>150000</v>
      </c>
      <c r="AB59" s="198">
        <f t="shared" si="18"/>
        <v>0</v>
      </c>
      <c r="AC59" s="198">
        <f t="shared" si="18"/>
        <v>0</v>
      </c>
      <c r="AD59" s="198">
        <f t="shared" si="18"/>
        <v>144882.6</v>
      </c>
      <c r="AE59" s="198">
        <f t="shared" si="19"/>
        <v>5117.3999999999942</v>
      </c>
      <c r="AF59" s="198"/>
      <c r="AG59" s="44" t="s">
        <v>14</v>
      </c>
    </row>
    <row r="60" spans="1:33" ht="46.95" customHeight="1" x14ac:dyDescent="0.6">
      <c r="A60" s="196" t="str">
        <f>+[8]ระบบการควบคุมฯ!A697</f>
        <v>8)</v>
      </c>
      <c r="B60" s="213" t="str">
        <f>+[8]ระบบการควบคุมฯ!B697</f>
        <v xml:space="preserve">งบกลาง 585,685 บาท ครั้งที่ 1 124,285.17 และซ่อมแซม 62,000 บาท ค่าวอลเปเปอร์ในครั้งที่ 1 42,000 บาท  ค่าซ่อมแซมสนง. 60,000บาท และ 38,860 บาท </v>
      </c>
      <c r="C60" s="213" t="str">
        <f>+[8]ระบบการควบคุมฯ!C697</f>
        <v xml:space="preserve">ศธ04002/ว5273 ลว.27 ต.ค.67 ครั้งที่ 1 โอนครั้งที่ 19 </v>
      </c>
      <c r="D60" s="214">
        <f>+[8]ระบบการควบคุมฯ!F697</f>
        <v>107285.17</v>
      </c>
      <c r="E60" s="197"/>
      <c r="F60" s="187">
        <f t="shared" si="22"/>
        <v>107285.17</v>
      </c>
      <c r="G60" s="198">
        <f>+[8]ระบบการควบคุมฯ!G697+[8]ระบบการควบคุมฯ!H697</f>
        <v>0</v>
      </c>
      <c r="H60" s="198">
        <f>+[8]ระบบการควบคุมฯ!I697+[8]ระบบการควบคุมฯ!J697</f>
        <v>0</v>
      </c>
      <c r="I60" s="198">
        <f>+[8]ระบบการควบคุมฯ!K697+[8]ระบบการควบคุมฯ!L697</f>
        <v>107285.17</v>
      </c>
      <c r="J60" s="198">
        <f t="shared" si="20"/>
        <v>0</v>
      </c>
      <c r="K60" s="198">
        <f>+[8]ระบบการควบคุมฯ!E813</f>
        <v>169811.83</v>
      </c>
      <c r="L60" s="1227"/>
      <c r="M60" s="187">
        <f>SUM(K60:K60)</f>
        <v>169811.83</v>
      </c>
      <c r="N60" s="198">
        <f>+[8]ระบบการควบคุมฯ!G813+[8]ระบบการควบคุมฯ!H813</f>
        <v>0</v>
      </c>
      <c r="O60" s="198"/>
      <c r="P60" s="198">
        <f>+[8]ระบบการควบคุมฯ!K813+[8]ระบบการควบคุมฯ!L813</f>
        <v>140208.35</v>
      </c>
      <c r="Q60" s="198">
        <f>+M60-N60-O60-P60</f>
        <v>29603.479999999981</v>
      </c>
      <c r="R60" s="198">
        <f>+[8]ระบบการควบคุมฯ!E676</f>
        <v>400000</v>
      </c>
      <c r="S60" s="198"/>
      <c r="T60" s="198">
        <f>SUM(R60:S60)</f>
        <v>400000</v>
      </c>
      <c r="U60" s="198">
        <f>+[8]ระบบการควบคุมฯ!G676</f>
        <v>0</v>
      </c>
      <c r="V60" s="198">
        <f>+[8]ระบบการควบคุมฯ!H676</f>
        <v>0</v>
      </c>
      <c r="W60" s="198">
        <f>+[8]ระบบการควบคุมฯ!I676</f>
        <v>0</v>
      </c>
      <c r="X60" s="198">
        <f>+T60-U60-V60-W60</f>
        <v>400000</v>
      </c>
      <c r="Y60" s="198">
        <f>+R60+K60+D60</f>
        <v>677097</v>
      </c>
      <c r="Z60" s="198">
        <f>+S60+L60+E60</f>
        <v>0</v>
      </c>
      <c r="AA60" s="198">
        <f>SUM(Y60:Z60)</f>
        <v>677097</v>
      </c>
      <c r="AB60" s="198">
        <f>+G60+N60+U60</f>
        <v>0</v>
      </c>
      <c r="AC60" s="198">
        <f>+H60+O60+V60</f>
        <v>0</v>
      </c>
      <c r="AD60" s="198">
        <f>+I60+P60+W60</f>
        <v>247493.52000000002</v>
      </c>
      <c r="AE60" s="198">
        <f>+AA60-AB60-AC60-AD60</f>
        <v>429603.48</v>
      </c>
      <c r="AF60" s="198"/>
      <c r="AG60" s="44" t="s">
        <v>15</v>
      </c>
    </row>
    <row r="61" spans="1:33" ht="46.95" customHeight="1" x14ac:dyDescent="0.6">
      <c r="A61" s="196" t="str">
        <f>+[8]ระบบการควบคุมฯ!A698</f>
        <v>8.1)</v>
      </c>
      <c r="B61" s="213" t="str">
        <f>+[8]ระบบการควบคุมฯ!B698</f>
        <v>งบกลางปรับปรุงซ่อมแซมอาคารสำนักงาน 160,860 บาท</v>
      </c>
      <c r="C61" s="213" t="str">
        <f>+[8]ระบบการควบคุมฯ!C698</f>
        <v xml:space="preserve">ศธ04002/ว5273 ลว.27 ต.ค.67 ครั้งที่ 1 โอนครั้งที่ 19 </v>
      </c>
      <c r="D61" s="214">
        <f>+[8]ระบบการควบคุมฯ!F698</f>
        <v>160860</v>
      </c>
      <c r="E61" s="197"/>
      <c r="F61" s="187">
        <f t="shared" ref="F61" si="23">SUM(D61:E61)</f>
        <v>160860</v>
      </c>
      <c r="G61" s="198">
        <f>+[8]ระบบการควบคุมฯ!G698+[8]ระบบการควบคุมฯ!H698</f>
        <v>0</v>
      </c>
      <c r="H61" s="198">
        <f>+[8]ระบบการควบคุมฯ!I698+[8]ระบบการควบคุมฯ!J698</f>
        <v>0</v>
      </c>
      <c r="I61" s="198">
        <f>+[8]ระบบการควบคุมฯ!K698+[8]ระบบการควบคุมฯ!L698</f>
        <v>160860</v>
      </c>
      <c r="J61" s="198">
        <f t="shared" si="20"/>
        <v>0</v>
      </c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>
        <f t="shared" ref="Y61:Z62" si="24">+R61+K61+D61</f>
        <v>160860</v>
      </c>
      <c r="Z61" s="198">
        <f t="shared" si="24"/>
        <v>0</v>
      </c>
      <c r="AA61" s="198">
        <f t="shared" ref="AA61:AA62" si="25">SUM(Y61:Z61)</f>
        <v>160860</v>
      </c>
      <c r="AB61" s="198">
        <f t="shared" ref="AB61:AD62" si="26">+G61+N61+U61</f>
        <v>0</v>
      </c>
      <c r="AC61" s="198">
        <f t="shared" si="26"/>
        <v>0</v>
      </c>
      <c r="AD61" s="198">
        <f t="shared" si="26"/>
        <v>160860</v>
      </c>
      <c r="AE61" s="198">
        <f t="shared" ref="AE61:AE62" si="27">+AA61-AB61-AC61-AD61</f>
        <v>0</v>
      </c>
      <c r="AF61" s="198"/>
      <c r="AG61" s="44" t="s">
        <v>16</v>
      </c>
    </row>
    <row r="62" spans="1:33" ht="37.200000000000003" customHeight="1" x14ac:dyDescent="0.6">
      <c r="A62" s="196" t="s">
        <v>283</v>
      </c>
      <c r="B62" s="213" t="str">
        <f>+[8]ระบบการควบคุมฯ!B815</f>
        <v>ค่าใช้จ่ายในการประชุมเชิงปฏิบัติการส่งเสริมให้ร.ร.เข้าร่วม "โรงเรียนอุ่นใจปลอดภัยไซเบอร์"</v>
      </c>
      <c r="C62" s="213" t="str">
        <f>+[8]ระบบการควบคุมฯ!C815</f>
        <v>ศธ04002/ว465 ลว.5 กพ 68 ครั้งที่ 2 โอนครั้งที่242 1,000,000 บาท</v>
      </c>
      <c r="D62" s="214"/>
      <c r="E62" s="197"/>
      <c r="F62" s="187"/>
      <c r="G62" s="198"/>
      <c r="H62" s="198"/>
      <c r="I62" s="198"/>
      <c r="J62" s="198"/>
      <c r="K62" s="214">
        <f>+[8]ระบบการควบคุมฯ!E815</f>
        <v>12750</v>
      </c>
      <c r="L62" s="1027"/>
      <c r="M62" s="187">
        <f t="shared" ref="M62" si="28">SUM(K62:K62)</f>
        <v>12750</v>
      </c>
      <c r="N62" s="198">
        <f>+[8]ระบบการควบคุมฯ!G815+[8]ระบบการควบคุมฯ!H815</f>
        <v>0</v>
      </c>
      <c r="O62" s="198"/>
      <c r="P62" s="198">
        <f>+[8]ระบบการควบคุมฯ!K815+[8]ระบบการควบคุมฯ!L815</f>
        <v>12750</v>
      </c>
      <c r="Q62" s="198">
        <f t="shared" ref="Q62" si="29">+M62-N62-O62-P62</f>
        <v>0</v>
      </c>
      <c r="R62" s="198"/>
      <c r="S62" s="198"/>
      <c r="T62" s="198"/>
      <c r="U62" s="198"/>
      <c r="V62" s="198"/>
      <c r="W62" s="198"/>
      <c r="X62" s="198"/>
      <c r="Y62" s="198">
        <f t="shared" si="24"/>
        <v>12750</v>
      </c>
      <c r="Z62" s="198">
        <f t="shared" si="24"/>
        <v>0</v>
      </c>
      <c r="AA62" s="198">
        <f t="shared" si="25"/>
        <v>12750</v>
      </c>
      <c r="AB62" s="198">
        <f t="shared" si="26"/>
        <v>0</v>
      </c>
      <c r="AC62" s="198">
        <f t="shared" si="26"/>
        <v>0</v>
      </c>
      <c r="AD62" s="198">
        <f t="shared" si="26"/>
        <v>12750</v>
      </c>
      <c r="AE62" s="198">
        <f t="shared" si="27"/>
        <v>0</v>
      </c>
      <c r="AF62" s="198"/>
      <c r="AG62" s="44"/>
    </row>
    <row r="63" spans="1:33" ht="37.200000000000003" customHeight="1" x14ac:dyDescent="0.6">
      <c r="A63" s="1228" t="str">
        <f>+[8]ระบบการควบคุมฯ!A704</f>
        <v>1.4.2</v>
      </c>
      <c r="B63" s="1229" t="str">
        <f>+[8]ระบบการควบคุมฯ!B704</f>
        <v>งบพัฒนาเพื่อพัฒนาคุณภาพการศึกษา 1,800,000 บาท</v>
      </c>
      <c r="C63" s="1229" t="str">
        <f>+[8]ระบบการควบคุมฯ!C704</f>
        <v xml:space="preserve">ศธ04002/ว5273 ลว.27 ต.ค.67 ครั้งที่ 1 โอนครั้งที่ 19 </v>
      </c>
      <c r="D63" s="1230">
        <f>+D64</f>
        <v>0</v>
      </c>
      <c r="E63" s="1230">
        <f t="shared" ref="E63:AE63" si="30">+E64</f>
        <v>656140</v>
      </c>
      <c r="F63" s="1230">
        <f t="shared" si="30"/>
        <v>656140</v>
      </c>
      <c r="G63" s="1230">
        <f t="shared" si="30"/>
        <v>0</v>
      </c>
      <c r="H63" s="1230">
        <f t="shared" si="30"/>
        <v>0</v>
      </c>
      <c r="I63" s="1230">
        <f t="shared" si="30"/>
        <v>610777.59999999998</v>
      </c>
      <c r="J63" s="1230">
        <f t="shared" si="30"/>
        <v>45362.400000000001</v>
      </c>
      <c r="K63" s="1230">
        <f t="shared" si="30"/>
        <v>0</v>
      </c>
      <c r="L63" s="1230">
        <f t="shared" si="30"/>
        <v>898175</v>
      </c>
      <c r="M63" s="1230">
        <f t="shared" si="30"/>
        <v>898175</v>
      </c>
      <c r="N63" s="1230">
        <f t="shared" si="30"/>
        <v>0</v>
      </c>
      <c r="O63" s="1230">
        <f t="shared" si="30"/>
        <v>0</v>
      </c>
      <c r="P63" s="1230">
        <f t="shared" si="30"/>
        <v>566338.44999999995</v>
      </c>
      <c r="Q63" s="1230">
        <f t="shared" si="30"/>
        <v>331836.55</v>
      </c>
      <c r="R63" s="1230">
        <f t="shared" si="30"/>
        <v>0</v>
      </c>
      <c r="S63" s="1230">
        <f t="shared" si="30"/>
        <v>0</v>
      </c>
      <c r="T63" s="1230">
        <f t="shared" si="30"/>
        <v>0</v>
      </c>
      <c r="U63" s="1230">
        <f t="shared" si="30"/>
        <v>0</v>
      </c>
      <c r="V63" s="1230">
        <f t="shared" si="30"/>
        <v>0</v>
      </c>
      <c r="W63" s="1230">
        <f t="shared" si="30"/>
        <v>0</v>
      </c>
      <c r="X63" s="1230">
        <f t="shared" si="30"/>
        <v>0</v>
      </c>
      <c r="Y63" s="1230">
        <f t="shared" si="30"/>
        <v>0</v>
      </c>
      <c r="Z63" s="1230">
        <f t="shared" si="30"/>
        <v>1554315</v>
      </c>
      <c r="AA63" s="1230">
        <f t="shared" si="30"/>
        <v>1554315</v>
      </c>
      <c r="AB63" s="1230">
        <f t="shared" si="30"/>
        <v>0</v>
      </c>
      <c r="AC63" s="1230">
        <f t="shared" si="30"/>
        <v>0</v>
      </c>
      <c r="AD63" s="1230">
        <f t="shared" si="30"/>
        <v>1177116.0499999998</v>
      </c>
      <c r="AE63" s="1230">
        <f t="shared" si="30"/>
        <v>377198.95</v>
      </c>
      <c r="AF63" s="1230"/>
      <c r="AG63" s="1231"/>
    </row>
    <row r="64" spans="1:33" ht="55.8" x14ac:dyDescent="0.6">
      <c r="A64" s="1232" t="str">
        <f>+[8]ระบบการควบคุมฯ!A706</f>
        <v>1.4.2.1</v>
      </c>
      <c r="B64" s="1233" t="str">
        <f>+[8]ระบบการควบคุมฯ!B706</f>
        <v>งบกลยุทธ์ ของสพป.ปท.2 1,800,000 บาท</v>
      </c>
      <c r="C64" s="1234" t="str">
        <f>+[8]ระบบการควบคุมฯ!C706</f>
        <v>20004 3720 1000 2000000</v>
      </c>
      <c r="D64" s="1235">
        <f>+D65+D66+D67+D68+D69+D70+D89</f>
        <v>0</v>
      </c>
      <c r="E64" s="1235">
        <f>+E65+E66+E67+E68+E69+E70+E89</f>
        <v>656140</v>
      </c>
      <c r="F64" s="1235">
        <f t="shared" ref="F64:J64" si="31">+F65+F66+F67+F68+F69+F70+F89</f>
        <v>656140</v>
      </c>
      <c r="G64" s="1235">
        <f t="shared" si="31"/>
        <v>0</v>
      </c>
      <c r="H64" s="1235">
        <f t="shared" si="31"/>
        <v>0</v>
      </c>
      <c r="I64" s="1235">
        <f t="shared" si="31"/>
        <v>610777.59999999998</v>
      </c>
      <c r="J64" s="1235">
        <f t="shared" si="31"/>
        <v>45362.400000000001</v>
      </c>
      <c r="K64" s="1235">
        <f>+K65+K66+K67+K68+K69+K70+K89</f>
        <v>0</v>
      </c>
      <c r="L64" s="1235">
        <f t="shared" ref="L64:M64" si="32">+L65+L66+L67+L68+L69+L70+L89</f>
        <v>898175</v>
      </c>
      <c r="M64" s="1235">
        <f t="shared" si="32"/>
        <v>898175</v>
      </c>
      <c r="N64" s="1235">
        <f>+N65+N66+N67+N68+N69+N70+N89</f>
        <v>0</v>
      </c>
      <c r="O64" s="1235">
        <f t="shared" ref="O64:R64" si="33">+O65+O66+O67+O68+O69+O70+O89</f>
        <v>0</v>
      </c>
      <c r="P64" s="1235">
        <f t="shared" si="33"/>
        <v>566338.44999999995</v>
      </c>
      <c r="Q64" s="1235">
        <f t="shared" si="33"/>
        <v>331836.55</v>
      </c>
      <c r="R64" s="1235">
        <f t="shared" si="33"/>
        <v>0</v>
      </c>
      <c r="S64" s="1235">
        <f>+S65+S66+S67+S68+S69+S70+S89</f>
        <v>0</v>
      </c>
      <c r="T64" s="1235">
        <f t="shared" ref="T64:X64" si="34">+T65+T66+T67+T68+T69+T70+T89</f>
        <v>0</v>
      </c>
      <c r="U64" s="1235">
        <f t="shared" si="34"/>
        <v>0</v>
      </c>
      <c r="V64" s="1235">
        <f t="shared" si="34"/>
        <v>0</v>
      </c>
      <c r="W64" s="1235">
        <f t="shared" si="34"/>
        <v>0</v>
      </c>
      <c r="X64" s="1235">
        <f t="shared" si="34"/>
        <v>0</v>
      </c>
      <c r="Y64" s="1235">
        <f>+Y65+Y66+Y67+Y68+Y69+Y70+Y89</f>
        <v>0</v>
      </c>
      <c r="Z64" s="1235">
        <f t="shared" ref="Z64:AD64" si="35">+Z65+Z66+Z67+Z68+Z69+Z70+Z89</f>
        <v>1554315</v>
      </c>
      <c r="AA64" s="1235">
        <f t="shared" si="35"/>
        <v>1554315</v>
      </c>
      <c r="AB64" s="1235">
        <f t="shared" si="35"/>
        <v>0</v>
      </c>
      <c r="AC64" s="1235">
        <f t="shared" si="35"/>
        <v>0</v>
      </c>
      <c r="AD64" s="1235">
        <f t="shared" si="35"/>
        <v>1177116.0499999998</v>
      </c>
      <c r="AE64" s="1235">
        <f>+AE65+AE66+AE67+AE68+AE69+AE70+AE89</f>
        <v>377198.95</v>
      </c>
      <c r="AF64" s="1236"/>
      <c r="AG64" s="1237"/>
    </row>
    <row r="65" spans="1:33" ht="74.400000000000006" x14ac:dyDescent="0.6">
      <c r="A65" s="200" t="str">
        <f>+[8]ระบบการควบคุมฯ!A708</f>
        <v>1)</v>
      </c>
      <c r="B65" s="111" t="str">
        <f>+[8]ระบบการควบคุมฯ!B708</f>
        <v>โครงการพัฒนาระบบและกลไกในการดูแลความปลอดภัยครูและบุคลากรทางการศึกษาและสถานศึกษา 38,000 บาท</v>
      </c>
      <c r="C65" s="851" t="str">
        <f>+[8]ระบบการควบคุมฯ!C689</f>
        <v xml:space="preserve">ศธ04002/ว5273 ลว.27 ต.ค.67 ครั้งที่ 1 โอนครั้งที่ 19 </v>
      </c>
      <c r="D65" s="182">
        <f>+[8]ระบบการควบคุมฯ!D708</f>
        <v>0</v>
      </c>
      <c r="E65" s="182">
        <f>+[8]ระบบการควบคุมฯ!E708</f>
        <v>38000</v>
      </c>
      <c r="F65" s="182">
        <f>+[8]ระบบการควบคุมฯ!F708</f>
        <v>38000</v>
      </c>
      <c r="G65" s="198">
        <f>+[8]ระบบการควบคุมฯ!G708+[8]ระบบการควบคุมฯ!H708</f>
        <v>0</v>
      </c>
      <c r="H65" s="198">
        <f>+[8]ระบบการควบคุมฯ!I708+[8]ระบบการควบคุมฯ!J708</f>
        <v>0</v>
      </c>
      <c r="I65" s="215">
        <f>+[8]ระบบการควบคุมฯ!K708+[8]ระบบการควบคุมฯ!L708</f>
        <v>30970</v>
      </c>
      <c r="J65" s="182">
        <f t="shared" ref="J65:J69" si="36">+F65-G65-H65-I65</f>
        <v>7030</v>
      </c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98">
        <f t="shared" ref="Y65:Z69" si="37">+R65+K65+D65</f>
        <v>0</v>
      </c>
      <c r="Z65" s="198">
        <f t="shared" si="37"/>
        <v>38000</v>
      </c>
      <c r="AA65" s="198">
        <f t="shared" ref="AA65:AA69" si="38">SUM(Y65:Z65)</f>
        <v>38000</v>
      </c>
      <c r="AB65" s="198">
        <f t="shared" ref="AB65:AD69" si="39">+G65+N65+U65</f>
        <v>0</v>
      </c>
      <c r="AC65" s="198">
        <f t="shared" si="39"/>
        <v>0</v>
      </c>
      <c r="AD65" s="198">
        <f t="shared" si="39"/>
        <v>30970</v>
      </c>
      <c r="AE65" s="198">
        <f t="shared" ref="AE65:AE69" si="40">+AA65-AB65-AC65-AD65</f>
        <v>7030</v>
      </c>
      <c r="AF65" s="182"/>
      <c r="AG65" s="112" t="s">
        <v>12</v>
      </c>
    </row>
    <row r="66" spans="1:33" ht="37.200000000000003" customHeight="1" x14ac:dyDescent="0.6">
      <c r="A66" s="200" t="str">
        <f>+[8]ระบบการควบคุมฯ!A710</f>
        <v>2.1)</v>
      </c>
      <c r="B66" s="111" t="str">
        <f>+[8]ระบบการควบคุมฯ!B710</f>
        <v>โครงการเพิ่มโอกาสและความเสมอภาคทางการศึกษา 20,060 บาท</v>
      </c>
      <c r="C66" s="851" t="str">
        <f>+C65</f>
        <v xml:space="preserve">ศธ04002/ว5273 ลว.27 ต.ค.67 ครั้งที่ 1 โอนครั้งที่ 19 </v>
      </c>
      <c r="D66" s="182">
        <f>+[8]ระบบการควบคุมฯ!D710</f>
        <v>0</v>
      </c>
      <c r="E66" s="182">
        <f>+[8]ระบบการควบคุมฯ!E710</f>
        <v>0</v>
      </c>
      <c r="F66" s="182">
        <f>+[8]ระบบการควบคุมฯ!F710</f>
        <v>0</v>
      </c>
      <c r="G66" s="198">
        <f>+[8]ระบบการควบคุมฯ!G710+[8]ระบบการควบคุมฯ!H710</f>
        <v>0</v>
      </c>
      <c r="H66" s="198">
        <f>+[8]ระบบการควบคุมฯ!I710+[8]ระบบการควบคุมฯ!J710</f>
        <v>0</v>
      </c>
      <c r="I66" s="215">
        <f>+[8]ระบบการควบคุมฯ!K710+[8]ระบบการควบคุมฯ!L710</f>
        <v>0</v>
      </c>
      <c r="J66" s="182">
        <f t="shared" si="36"/>
        <v>0</v>
      </c>
      <c r="K66" s="187">
        <f>+[8]ระบบการควบคุมฯ!D817</f>
        <v>0</v>
      </c>
      <c r="L66" s="187">
        <f>+[8]ระบบการควบคุมฯ!E817</f>
        <v>20060</v>
      </c>
      <c r="M66" s="187">
        <f>+K66+L66</f>
        <v>20060</v>
      </c>
      <c r="N66" s="198">
        <f>+[8]ระบบการควบคุมฯ!G817+[8]ระบบการควบคุมฯ!H817</f>
        <v>0</v>
      </c>
      <c r="O66" s="198"/>
      <c r="P66" s="198">
        <f>+[8]ระบบการควบคุมฯ!K817+[8]ระบบการควบคุมฯ!L817</f>
        <v>20060</v>
      </c>
      <c r="Q66" s="187">
        <f>+M66-N66-O66-P66</f>
        <v>0</v>
      </c>
      <c r="R66" s="182"/>
      <c r="S66" s="182"/>
      <c r="T66" s="182"/>
      <c r="U66" s="182"/>
      <c r="V66" s="182"/>
      <c r="W66" s="182"/>
      <c r="X66" s="182"/>
      <c r="Y66" s="198">
        <f t="shared" si="37"/>
        <v>0</v>
      </c>
      <c r="Z66" s="198">
        <f t="shared" si="37"/>
        <v>20060</v>
      </c>
      <c r="AA66" s="198">
        <f t="shared" si="38"/>
        <v>20060</v>
      </c>
      <c r="AB66" s="198">
        <f t="shared" si="39"/>
        <v>0</v>
      </c>
      <c r="AC66" s="198">
        <f t="shared" si="39"/>
        <v>0</v>
      </c>
      <c r="AD66" s="198">
        <f t="shared" si="39"/>
        <v>20060</v>
      </c>
      <c r="AE66" s="198">
        <f t="shared" si="40"/>
        <v>0</v>
      </c>
      <c r="AF66" s="182"/>
      <c r="AG66" s="112" t="s">
        <v>12</v>
      </c>
    </row>
    <row r="67" spans="1:33" ht="37.200000000000003" customHeight="1" x14ac:dyDescent="0.6">
      <c r="A67" s="200" t="str">
        <f>+[8]ระบบการควบคุมฯ!A711</f>
        <v>2.2)</v>
      </c>
      <c r="B67" s="111" t="str">
        <f>+[8]ระบบการควบคุมฯ!B711</f>
        <v>โครงการส่งเสริมประชาธิปไตยในโรงเรียน 25,840 บาท</v>
      </c>
      <c r="C67" s="851" t="str">
        <f>+C66</f>
        <v xml:space="preserve">ศธ04002/ว5273 ลว.27 ต.ค.67 ครั้งที่ 1 โอนครั้งที่ 19 </v>
      </c>
      <c r="D67" s="182">
        <f>+[8]ระบบการควบคุมฯ!D711</f>
        <v>0</v>
      </c>
      <c r="E67" s="182">
        <f>+[8]ระบบการควบคุมฯ!E711</f>
        <v>0</v>
      </c>
      <c r="F67" s="182">
        <f>+[8]ระบบการควบคุมฯ!F711</f>
        <v>0</v>
      </c>
      <c r="G67" s="198">
        <f>+[8]ระบบการควบคุมฯ!G711+[8]ระบบการควบคุมฯ!H711</f>
        <v>0</v>
      </c>
      <c r="H67" s="198">
        <f>+[8]ระบบการควบคุมฯ!I711+[8]ระบบการควบคุมฯ!J711</f>
        <v>0</v>
      </c>
      <c r="I67" s="215">
        <f>+[8]ระบบการควบคุมฯ!K711+[8]ระบบการควบคุมฯ!L711</f>
        <v>0</v>
      </c>
      <c r="J67" s="182">
        <f t="shared" si="36"/>
        <v>0</v>
      </c>
      <c r="K67" s="187">
        <f>+[8]ระบบการควบคุมฯ!D818</f>
        <v>0</v>
      </c>
      <c r="L67" s="187">
        <f>+[8]ระบบการควบคุมฯ!E818</f>
        <v>25840</v>
      </c>
      <c r="M67" s="187">
        <f>+K67+L67</f>
        <v>25840</v>
      </c>
      <c r="N67" s="198">
        <f>+[8]ระบบการควบคุมฯ!G818+[8]ระบบการควบคุมฯ!H818</f>
        <v>0</v>
      </c>
      <c r="O67" s="198"/>
      <c r="P67" s="198">
        <f>+[8]ระบบการควบคุมฯ!K818+[8]ระบบการควบคุมฯ!L818</f>
        <v>25840</v>
      </c>
      <c r="Q67" s="187">
        <f t="shared" ref="Q67:Q68" si="41">+M67-N67-O67-P67</f>
        <v>0</v>
      </c>
      <c r="R67" s="182"/>
      <c r="S67" s="182"/>
      <c r="T67" s="182"/>
      <c r="U67" s="182"/>
      <c r="V67" s="182"/>
      <c r="W67" s="182"/>
      <c r="X67" s="182"/>
      <c r="Y67" s="198">
        <f t="shared" si="37"/>
        <v>0</v>
      </c>
      <c r="Z67" s="198">
        <f t="shared" si="37"/>
        <v>25840</v>
      </c>
      <c r="AA67" s="198">
        <f t="shared" si="38"/>
        <v>25840</v>
      </c>
      <c r="AB67" s="198">
        <f t="shared" si="39"/>
        <v>0</v>
      </c>
      <c r="AC67" s="198">
        <f t="shared" si="39"/>
        <v>0</v>
      </c>
      <c r="AD67" s="198">
        <f t="shared" si="39"/>
        <v>25840</v>
      </c>
      <c r="AE67" s="198">
        <f t="shared" si="40"/>
        <v>0</v>
      </c>
      <c r="AF67" s="182"/>
      <c r="AG67" s="112" t="s">
        <v>12</v>
      </c>
    </row>
    <row r="68" spans="1:33" ht="37.200000000000003" customHeight="1" x14ac:dyDescent="0.6">
      <c r="A68" s="200" t="str">
        <f>+[8]ระบบการควบคุมฯ!A712</f>
        <v>2.3)</v>
      </c>
      <c r="B68" s="111" t="str">
        <f>+[8]ระบบการควบคุมฯ!B712</f>
        <v>โครงการพัฒนาประสิทธิภาพในการจัดการเรียนรู้สำหรับผู้เรียนที่มีความต้องการพิเศษ 58,100 บาท</v>
      </c>
      <c r="C68" s="851" t="str">
        <f>+C67</f>
        <v xml:space="preserve">ศธ04002/ว5273 ลว.27 ต.ค.67 ครั้งที่ 1 โอนครั้งที่ 19 </v>
      </c>
      <c r="D68" s="182">
        <f>+[8]ระบบการควบคุมฯ!D712</f>
        <v>0</v>
      </c>
      <c r="E68" s="182">
        <f>+[8]ระบบการควบคุมฯ!E712</f>
        <v>0</v>
      </c>
      <c r="F68" s="182">
        <f>+[8]ระบบการควบคุมฯ!F712</f>
        <v>0</v>
      </c>
      <c r="G68" s="198">
        <f>+[8]ระบบการควบคุมฯ!G712+[8]ระบบการควบคุมฯ!H712</f>
        <v>0</v>
      </c>
      <c r="H68" s="198">
        <f>+[8]ระบบการควบคุมฯ!I712+[8]ระบบการควบคุมฯ!J712</f>
        <v>0</v>
      </c>
      <c r="I68" s="215">
        <f>+[8]ระบบการควบคุมฯ!K712+[8]ระบบการควบคุมฯ!L712</f>
        <v>0</v>
      </c>
      <c r="J68" s="182">
        <f t="shared" si="36"/>
        <v>0</v>
      </c>
      <c r="K68" s="187">
        <f>+[8]ระบบการควบคุมฯ!D819</f>
        <v>0</v>
      </c>
      <c r="L68" s="187">
        <f>+[8]ระบบการควบคุมฯ!E819</f>
        <v>58100</v>
      </c>
      <c r="M68" s="187">
        <f>+K68+L68</f>
        <v>58100</v>
      </c>
      <c r="N68" s="198">
        <f>+[8]ระบบการควบคุมฯ!G819+[8]ระบบการควบคุมฯ!H819</f>
        <v>0</v>
      </c>
      <c r="O68" s="198"/>
      <c r="P68" s="198">
        <f>+[8]ระบบการควบคุมฯ!K819+[8]ระบบการควบคุมฯ!L819</f>
        <v>58100</v>
      </c>
      <c r="Q68" s="187">
        <f t="shared" si="41"/>
        <v>0</v>
      </c>
      <c r="R68" s="182"/>
      <c r="S68" s="182"/>
      <c r="T68" s="182"/>
      <c r="U68" s="182"/>
      <c r="V68" s="182"/>
      <c r="W68" s="182"/>
      <c r="X68" s="182"/>
      <c r="Y68" s="198">
        <f t="shared" si="37"/>
        <v>0</v>
      </c>
      <c r="Z68" s="198">
        <f t="shared" si="37"/>
        <v>58100</v>
      </c>
      <c r="AA68" s="198">
        <f t="shared" si="38"/>
        <v>58100</v>
      </c>
      <c r="AB68" s="198">
        <f t="shared" si="39"/>
        <v>0</v>
      </c>
      <c r="AC68" s="198">
        <f t="shared" si="39"/>
        <v>0</v>
      </c>
      <c r="AD68" s="198">
        <f t="shared" si="39"/>
        <v>58100</v>
      </c>
      <c r="AE68" s="198">
        <f t="shared" si="40"/>
        <v>0</v>
      </c>
      <c r="AF68" s="182"/>
      <c r="AG68" s="112" t="s">
        <v>12</v>
      </c>
    </row>
    <row r="69" spans="1:33" ht="37.200000000000003" customHeight="1" x14ac:dyDescent="0.6">
      <c r="A69" s="200" t="str">
        <f>+[8]ระบบการควบคุมฯ!A713</f>
        <v>2.4)</v>
      </c>
      <c r="B69" s="111" t="str">
        <f>+[8]ระบบการควบคุมฯ!B713</f>
        <v>งบกลาง ปรับปรุงซ่อมแซมอาคารสำนักงาน 160860   62000</v>
      </c>
      <c r="C69" s="851" t="str">
        <f>+C68</f>
        <v xml:space="preserve">ศธ04002/ว5273 ลว.27 ต.ค.67 ครั้งที่ 1 โอนครั้งที่ 19 </v>
      </c>
      <c r="D69" s="182">
        <f>+[8]ระบบการควบคุมฯ!D713</f>
        <v>0</v>
      </c>
      <c r="E69" s="182">
        <f>+[8]ระบบการควบคุมฯ!E713</f>
        <v>0</v>
      </c>
      <c r="F69" s="182">
        <f>+[8]ระบบการควบคุมฯ!F713</f>
        <v>0</v>
      </c>
      <c r="G69" s="198">
        <f>+[8]ระบบการควบคุมฯ!G713+[8]ระบบการควบคุมฯ!H713</f>
        <v>0</v>
      </c>
      <c r="H69" s="198">
        <f>+[8]ระบบการควบคุมฯ!I713+[8]ระบบการควบคุมฯ!J713</f>
        <v>0</v>
      </c>
      <c r="I69" s="215">
        <f>+[8]ระบบการควบคุมฯ!K713+[8]ระบบการควบคุมฯ!L713</f>
        <v>0</v>
      </c>
      <c r="J69" s="182">
        <f t="shared" si="36"/>
        <v>0</v>
      </c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98">
        <f t="shared" si="37"/>
        <v>0</v>
      </c>
      <c r="Z69" s="198">
        <f t="shared" si="37"/>
        <v>0</v>
      </c>
      <c r="AA69" s="198">
        <f t="shared" si="38"/>
        <v>0</v>
      </c>
      <c r="AB69" s="198">
        <f t="shared" si="39"/>
        <v>0</v>
      </c>
      <c r="AC69" s="198">
        <f t="shared" si="39"/>
        <v>0</v>
      </c>
      <c r="AD69" s="198">
        <f t="shared" si="39"/>
        <v>0</v>
      </c>
      <c r="AE69" s="198">
        <f t="shared" si="40"/>
        <v>0</v>
      </c>
      <c r="AF69" s="182"/>
      <c r="AG69" s="112" t="s">
        <v>16</v>
      </c>
    </row>
    <row r="70" spans="1:33" ht="55.8" customHeight="1" x14ac:dyDescent="0.6">
      <c r="A70" s="833" t="str">
        <f>+[8]ระบบการควบคุมฯ!A714</f>
        <v>3)</v>
      </c>
      <c r="B70" s="834" t="str">
        <f>+[8]ระบบการควบคุมฯ!B714</f>
        <v>โครงการยกระดับคุณภาพการศึกษา 900,000 บาท อนุมัติครั้ที่ 1  240,000 บาท</v>
      </c>
      <c r="C70" s="956" t="str">
        <f>+C66</f>
        <v xml:space="preserve">ศธ04002/ว5273 ลว.27 ต.ค.67 ครั้งที่ 1 โอนครั้งที่ 19 </v>
      </c>
      <c r="D70" s="835">
        <f>SUM(D71:D88)</f>
        <v>0</v>
      </c>
      <c r="E70" s="835">
        <f t="shared" ref="E70:AF70" si="42">SUM(E71:E88)</f>
        <v>191760</v>
      </c>
      <c r="F70" s="835">
        <f t="shared" si="42"/>
        <v>191760</v>
      </c>
      <c r="G70" s="835">
        <f t="shared" si="42"/>
        <v>0</v>
      </c>
      <c r="H70" s="835">
        <f t="shared" si="42"/>
        <v>0</v>
      </c>
      <c r="I70" s="835">
        <f t="shared" si="42"/>
        <v>173590</v>
      </c>
      <c r="J70" s="835">
        <f t="shared" si="42"/>
        <v>18170</v>
      </c>
      <c r="K70" s="835">
        <f t="shared" si="42"/>
        <v>0</v>
      </c>
      <c r="L70" s="835">
        <f t="shared" si="42"/>
        <v>177390</v>
      </c>
      <c r="M70" s="835">
        <f t="shared" si="42"/>
        <v>177390</v>
      </c>
      <c r="N70" s="835">
        <f t="shared" si="42"/>
        <v>0</v>
      </c>
      <c r="O70" s="835">
        <f t="shared" si="42"/>
        <v>0</v>
      </c>
      <c r="P70" s="835">
        <f t="shared" si="42"/>
        <v>131740</v>
      </c>
      <c r="Q70" s="835">
        <f t="shared" si="42"/>
        <v>45650</v>
      </c>
      <c r="R70" s="835">
        <f t="shared" si="42"/>
        <v>0</v>
      </c>
      <c r="S70" s="835">
        <f t="shared" si="42"/>
        <v>0</v>
      </c>
      <c r="T70" s="835">
        <f t="shared" si="42"/>
        <v>0</v>
      </c>
      <c r="U70" s="835">
        <f t="shared" si="42"/>
        <v>0</v>
      </c>
      <c r="V70" s="835">
        <f t="shared" si="42"/>
        <v>0</v>
      </c>
      <c r="W70" s="835">
        <f t="shared" si="42"/>
        <v>0</v>
      </c>
      <c r="X70" s="835">
        <f t="shared" si="42"/>
        <v>0</v>
      </c>
      <c r="Y70" s="835">
        <f t="shared" si="42"/>
        <v>0</v>
      </c>
      <c r="Z70" s="835">
        <f t="shared" si="42"/>
        <v>369150</v>
      </c>
      <c r="AA70" s="835">
        <f t="shared" si="42"/>
        <v>369150</v>
      </c>
      <c r="AB70" s="835">
        <f t="shared" si="42"/>
        <v>0</v>
      </c>
      <c r="AC70" s="835">
        <f t="shared" si="42"/>
        <v>0</v>
      </c>
      <c r="AD70" s="835">
        <f t="shared" si="42"/>
        <v>305330</v>
      </c>
      <c r="AE70" s="835">
        <f t="shared" si="42"/>
        <v>63820</v>
      </c>
      <c r="AF70" s="835">
        <f t="shared" si="42"/>
        <v>0</v>
      </c>
      <c r="AG70" s="261" t="s">
        <v>13</v>
      </c>
    </row>
    <row r="71" spans="1:33" ht="46.95" customHeight="1" x14ac:dyDescent="0.6">
      <c r="A71" s="200"/>
      <c r="B71" s="216"/>
      <c r="C71" s="818">
        <f>SUM(E72:E87)</f>
        <v>191760</v>
      </c>
      <c r="D71" s="187"/>
      <c r="E71" s="187"/>
      <c r="F71" s="187"/>
      <c r="G71" s="198"/>
      <c r="H71" s="198"/>
      <c r="I71" s="215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98">
        <f t="shared" ref="Y71:Z86" si="43">+R71+K71+D71</f>
        <v>0</v>
      </c>
      <c r="Z71" s="198">
        <f t="shared" si="43"/>
        <v>0</v>
      </c>
      <c r="AA71" s="198">
        <f t="shared" ref="AA71:AA88" si="44">SUM(Y71:Z71)</f>
        <v>0</v>
      </c>
      <c r="AB71" s="198">
        <f t="shared" ref="AB71:AD86" si="45">+G71+N71+U71</f>
        <v>0</v>
      </c>
      <c r="AC71" s="198">
        <f t="shared" si="45"/>
        <v>0</v>
      </c>
      <c r="AD71" s="198">
        <f t="shared" si="45"/>
        <v>0</v>
      </c>
      <c r="AE71" s="198">
        <f t="shared" ref="AE71:AE88" si="46">+AA71-AB71-AC71-AD71</f>
        <v>0</v>
      </c>
      <c r="AF71" s="182"/>
      <c r="AG71" s="50"/>
    </row>
    <row r="72" spans="1:33" ht="37.200000000000003" customHeight="1" x14ac:dyDescent="0.6">
      <c r="A72" s="200" t="str">
        <f>+[8]ระบบการควบคุมฯ!A716</f>
        <v>3.1)</v>
      </c>
      <c r="B72" s="216" t="str">
        <f>+[8]ระบบการควบคุมฯ!B716</f>
        <v>โครงการเพิ่มประสิทธิภาพการจัดการเรียนรู้ที่ส่งเสริมสมรรถนะด้านความฉลาดรู้ ตามแนวทางการประเมิน PISA 18,140 บาท</v>
      </c>
      <c r="C72" s="818" t="str">
        <f t="shared" ref="C72:C77" si="47">+C70</f>
        <v xml:space="preserve">ศธ04002/ว5273 ลว.27 ต.ค.67 ครั้งที่ 1 โอนครั้งที่ 19 </v>
      </c>
      <c r="D72" s="187">
        <f>+[8]ระบบการควบคุมฯ!D716</f>
        <v>0</v>
      </c>
      <c r="E72" s="187">
        <f>+[8]ระบบการควบคุมฯ!E716</f>
        <v>18140</v>
      </c>
      <c r="F72" s="187">
        <f>+[8]ระบบการควบคุมฯ!F716</f>
        <v>18140</v>
      </c>
      <c r="G72" s="198">
        <f>+[8]ระบบการควบคุมฯ!G716+[8]ระบบการควบคุมฯ!H716</f>
        <v>0</v>
      </c>
      <c r="H72" s="198">
        <f>+[8]ระบบการควบคุมฯ!I716+[8]ระบบการควบคุมฯ!J716</f>
        <v>0</v>
      </c>
      <c r="I72" s="215">
        <f>+[8]ระบบการควบคุมฯ!K716+[8]ระบบการควบคุมฯ!L716</f>
        <v>17030</v>
      </c>
      <c r="J72" s="182">
        <f t="shared" ref="J72:J87" si="48">+F72-G72-H72-I72</f>
        <v>1110</v>
      </c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98">
        <f t="shared" si="43"/>
        <v>0</v>
      </c>
      <c r="Z72" s="198">
        <f t="shared" si="43"/>
        <v>18140</v>
      </c>
      <c r="AA72" s="198">
        <f t="shared" si="44"/>
        <v>18140</v>
      </c>
      <c r="AB72" s="198">
        <f t="shared" si="45"/>
        <v>0</v>
      </c>
      <c r="AC72" s="198">
        <f t="shared" si="45"/>
        <v>0</v>
      </c>
      <c r="AD72" s="198">
        <f t="shared" si="45"/>
        <v>17030</v>
      </c>
      <c r="AE72" s="198">
        <f t="shared" si="46"/>
        <v>1110</v>
      </c>
      <c r="AF72" s="182"/>
      <c r="AG72" s="50" t="s">
        <v>13</v>
      </c>
    </row>
    <row r="73" spans="1:33" ht="37.200000000000003" customHeight="1" x14ac:dyDescent="0.6">
      <c r="A73" s="200" t="str">
        <f>+[8]ระบบการควบคุมฯ!A717</f>
        <v>3.2)</v>
      </c>
      <c r="B73" s="216" t="str">
        <f>+[8]ระบบการควบคุมฯ!B717</f>
        <v>โครงการเพิ่มประสิทธิภาพการจัดการเรียนรู้ ประวัติศาสตร์ หน้าที่พลเมือง ศีลธรรม น้อมนำพระบรมราโชบายสู่การปฏิบัติ 18,600 บาท</v>
      </c>
      <c r="C73" s="818" t="s">
        <v>241</v>
      </c>
      <c r="D73" s="187">
        <f>+[8]ระบบการควบคุมฯ!D717</f>
        <v>0</v>
      </c>
      <c r="E73" s="187">
        <f>+[8]ระบบการควบคุมฯ!E717</f>
        <v>18600</v>
      </c>
      <c r="F73" s="187">
        <f>+[8]ระบบการควบคุมฯ!F717</f>
        <v>18600</v>
      </c>
      <c r="G73" s="198">
        <f>+[8]ระบบการควบคุมฯ!G717+[8]ระบบการควบคุมฯ!H717</f>
        <v>0</v>
      </c>
      <c r="H73" s="198">
        <f>+[8]ระบบการควบคุมฯ!I717+[8]ระบบการควบคุมฯ!J717</f>
        <v>0</v>
      </c>
      <c r="I73" s="215">
        <f>+[8]ระบบการควบคุมฯ!K717+[8]ระบบการควบคุมฯ!L717</f>
        <v>14450</v>
      </c>
      <c r="J73" s="182">
        <f t="shared" si="48"/>
        <v>4150</v>
      </c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98">
        <f t="shared" si="43"/>
        <v>0</v>
      </c>
      <c r="Z73" s="198">
        <f t="shared" si="43"/>
        <v>18600</v>
      </c>
      <c r="AA73" s="198">
        <f t="shared" si="44"/>
        <v>18600</v>
      </c>
      <c r="AB73" s="198">
        <f t="shared" si="45"/>
        <v>0</v>
      </c>
      <c r="AC73" s="198">
        <f t="shared" si="45"/>
        <v>0</v>
      </c>
      <c r="AD73" s="198">
        <f t="shared" si="45"/>
        <v>14450</v>
      </c>
      <c r="AE73" s="198">
        <f t="shared" si="46"/>
        <v>4150</v>
      </c>
      <c r="AF73" s="182"/>
      <c r="AG73" s="50" t="s">
        <v>13</v>
      </c>
    </row>
    <row r="74" spans="1:33" ht="20.399999999999999" customHeight="1" x14ac:dyDescent="0.6">
      <c r="A74" s="200" t="str">
        <f>+[8]ระบบการควบคุมฯ!A718</f>
        <v>3.3)</v>
      </c>
      <c r="B74" s="216" t="str">
        <f>+[8]ระบบการควบคุมฯ!B718</f>
        <v>โครงการพัฒนาคุณภาพผู้เรียนสู่ศตวรรษที่ 21   46,440 บาท</v>
      </c>
      <c r="C74" s="818" t="str">
        <f t="shared" si="47"/>
        <v xml:space="preserve">ศธ04002/ว5273 ลว.27 ต.ค.67 ครั้งที่ 1 โอนครั้งที่ 19 </v>
      </c>
      <c r="D74" s="187">
        <f>+[8]ระบบการควบคุมฯ!D718</f>
        <v>0</v>
      </c>
      <c r="E74" s="187">
        <f>+[8]ระบบการควบคุมฯ!E718</f>
        <v>0</v>
      </c>
      <c r="F74" s="187">
        <f>+[8]ระบบการควบคุมฯ!F718</f>
        <v>0</v>
      </c>
      <c r="G74" s="198">
        <f>+[8]ระบบการควบคุมฯ!G718+[8]ระบบการควบคุมฯ!H718</f>
        <v>0</v>
      </c>
      <c r="H74" s="198">
        <f>+[8]ระบบการควบคุมฯ!I718+[8]ระบบการควบคุมฯ!J718</f>
        <v>0</v>
      </c>
      <c r="I74" s="215">
        <f>+[8]ระบบการควบคุมฯ!K718+[8]ระบบการควบคุมฯ!L718</f>
        <v>0</v>
      </c>
      <c r="J74" s="182">
        <f t="shared" si="48"/>
        <v>0</v>
      </c>
      <c r="K74" s="187">
        <f>+[8]ระบบการควบคุมฯ!D822</f>
        <v>0</v>
      </c>
      <c r="L74" s="187">
        <f>+[8]ระบบการควบคุมฯ!E822</f>
        <v>46440</v>
      </c>
      <c r="M74" s="187">
        <f>+K74+L74</f>
        <v>46440</v>
      </c>
      <c r="N74" s="187">
        <f>+[8]ระบบการควบคุมฯ!G822+[8]ระบบการควบคุมฯ!H822</f>
        <v>0</v>
      </c>
      <c r="O74" s="187"/>
      <c r="P74" s="187">
        <f>+[8]ระบบการควบคุมฯ!K822+[8]ระบบการควบคุมฯ!L822</f>
        <v>34340</v>
      </c>
      <c r="Q74" s="187">
        <f t="shared" ref="Q74" si="49">+M74-N74-O74-P74</f>
        <v>12100</v>
      </c>
      <c r="R74" s="182"/>
      <c r="S74" s="182"/>
      <c r="T74" s="182"/>
      <c r="U74" s="182"/>
      <c r="V74" s="182"/>
      <c r="W74" s="182"/>
      <c r="X74" s="182"/>
      <c r="Y74" s="198">
        <f t="shared" si="43"/>
        <v>0</v>
      </c>
      <c r="Z74" s="198">
        <f t="shared" si="43"/>
        <v>46440</v>
      </c>
      <c r="AA74" s="198">
        <f t="shared" si="44"/>
        <v>46440</v>
      </c>
      <c r="AB74" s="198">
        <f t="shared" si="45"/>
        <v>0</v>
      </c>
      <c r="AC74" s="198">
        <f t="shared" si="45"/>
        <v>0</v>
      </c>
      <c r="AD74" s="198">
        <f t="shared" si="45"/>
        <v>34340</v>
      </c>
      <c r="AE74" s="198">
        <f t="shared" si="46"/>
        <v>12100</v>
      </c>
      <c r="AF74" s="182"/>
      <c r="AG74" s="50" t="s">
        <v>13</v>
      </c>
    </row>
    <row r="75" spans="1:33" ht="20.399999999999999" customHeight="1" x14ac:dyDescent="0.6">
      <c r="A75" s="200" t="str">
        <f>+[8]ระบบการควบคุมฯ!A719</f>
        <v>3.4)</v>
      </c>
      <c r="B75" s="216" t="str">
        <f>+[8]ระบบการควบคุมฯ!B719</f>
        <v>โครงการพัฒนาหลักสูตรสถานศึกษาส่านสมรรถนะ  15,000 บาท</v>
      </c>
      <c r="C75" s="818" t="str">
        <f t="shared" si="47"/>
        <v xml:space="preserve">ศธ04002/ว5273 ลว.27 ต.ค.67 ครั้งที่ 1 โอนครั้งที่ 19 </v>
      </c>
      <c r="D75" s="187">
        <f>+[8]ระบบการควบคุมฯ!D719</f>
        <v>0</v>
      </c>
      <c r="E75" s="187">
        <f>+[8]ระบบการควบคุมฯ!E719</f>
        <v>15000</v>
      </c>
      <c r="F75" s="187">
        <f>+[8]ระบบการควบคุมฯ!F719</f>
        <v>15000</v>
      </c>
      <c r="G75" s="198">
        <f>+[8]ระบบการควบคุมฯ!G719+[8]ระบบการควบคุมฯ!H719</f>
        <v>0</v>
      </c>
      <c r="H75" s="198">
        <f>+[8]ระบบการควบคุมฯ!I719+[8]ระบบการควบคุมฯ!J719</f>
        <v>0</v>
      </c>
      <c r="I75" s="215">
        <f>+[8]ระบบการควบคุมฯ!K719+[8]ระบบการควบคุมฯ!L719</f>
        <v>11390</v>
      </c>
      <c r="J75" s="182">
        <f t="shared" si="48"/>
        <v>3610</v>
      </c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98">
        <f t="shared" si="43"/>
        <v>0</v>
      </c>
      <c r="Z75" s="198">
        <f t="shared" si="43"/>
        <v>15000</v>
      </c>
      <c r="AA75" s="198">
        <f t="shared" si="44"/>
        <v>15000</v>
      </c>
      <c r="AB75" s="198">
        <f t="shared" si="45"/>
        <v>0</v>
      </c>
      <c r="AC75" s="198">
        <f t="shared" si="45"/>
        <v>0</v>
      </c>
      <c r="AD75" s="198">
        <f t="shared" si="45"/>
        <v>11390</v>
      </c>
      <c r="AE75" s="198">
        <f t="shared" si="46"/>
        <v>3610</v>
      </c>
      <c r="AF75" s="182"/>
      <c r="AG75" s="50" t="s">
        <v>13</v>
      </c>
    </row>
    <row r="76" spans="1:33" ht="55.8" customHeight="1" x14ac:dyDescent="0.6">
      <c r="A76" s="200" t="str">
        <f>+[8]ระบบการควบคุมฯ!A720</f>
        <v>3.5)</v>
      </c>
      <c r="B76" s="216" t="str">
        <f>+[8]ระบบการควบคุมฯ!B720</f>
        <v>โครงการพัฒนาและส่งเสริมสมรรถนะการจัดการเรียนรู้ที่ส่งเสริมทักษะการคิดวิเคราะห์ วิชาคณิตศาสตร์ 13,600 บาท</v>
      </c>
      <c r="C76" s="818" t="str">
        <f t="shared" si="47"/>
        <v xml:space="preserve">ศธ04002/ว5273 ลว.27 ต.ค.67 ครั้งที่ 1 โอนครั้งที่ 19 </v>
      </c>
      <c r="D76" s="187">
        <f>+[8]ระบบการควบคุมฯ!D720</f>
        <v>0</v>
      </c>
      <c r="E76" s="187">
        <f>+[8]ระบบการควบคุมฯ!E720</f>
        <v>0</v>
      </c>
      <c r="F76" s="187">
        <f>+[8]ระบบการควบคุมฯ!F720</f>
        <v>0</v>
      </c>
      <c r="G76" s="198">
        <f>+[8]ระบบการควบคุมฯ!G720+[8]ระบบการควบคุมฯ!H720</f>
        <v>0</v>
      </c>
      <c r="H76" s="198">
        <f>+[8]ระบบการควบคุมฯ!I720+[8]ระบบการควบคุมฯ!J720</f>
        <v>0</v>
      </c>
      <c r="I76" s="215">
        <f>+[8]ระบบการควบคุมฯ!K720+[8]ระบบการควบคุมฯ!L720</f>
        <v>0</v>
      </c>
      <c r="J76" s="182">
        <f t="shared" si="48"/>
        <v>0</v>
      </c>
      <c r="K76" s="187">
        <f>+[8]ระบบการควบคุมฯ!D823</f>
        <v>0</v>
      </c>
      <c r="L76" s="187">
        <f>+[8]ระบบการควบคุมฯ!E823</f>
        <v>13600</v>
      </c>
      <c r="M76" s="187">
        <f>+K76+L76</f>
        <v>13600</v>
      </c>
      <c r="N76" s="187">
        <f>+[8]ระบบการควบคุมฯ!G823+[8]ระบบการควบคุมฯ!H823</f>
        <v>0</v>
      </c>
      <c r="O76" s="187"/>
      <c r="P76" s="187">
        <f>+[8]ระบบการควบคุมฯ!K823+[8]ระบบการควบคุมฯ!L823</f>
        <v>13600</v>
      </c>
      <c r="Q76" s="187">
        <f t="shared" ref="Q76" si="50">+M76-N76-O76-P76</f>
        <v>0</v>
      </c>
      <c r="R76" s="182"/>
      <c r="S76" s="182"/>
      <c r="T76" s="182"/>
      <c r="U76" s="182"/>
      <c r="V76" s="182"/>
      <c r="W76" s="182"/>
      <c r="X76" s="182"/>
      <c r="Y76" s="198">
        <f t="shared" si="43"/>
        <v>0</v>
      </c>
      <c r="Z76" s="198">
        <f t="shared" si="43"/>
        <v>13600</v>
      </c>
      <c r="AA76" s="198">
        <f t="shared" si="44"/>
        <v>13600</v>
      </c>
      <c r="AB76" s="198">
        <f t="shared" si="45"/>
        <v>0</v>
      </c>
      <c r="AC76" s="198">
        <f t="shared" si="45"/>
        <v>0</v>
      </c>
      <c r="AD76" s="198">
        <f t="shared" si="45"/>
        <v>13600</v>
      </c>
      <c r="AE76" s="198">
        <f t="shared" si="46"/>
        <v>0</v>
      </c>
      <c r="AF76" s="182"/>
      <c r="AG76" s="50" t="s">
        <v>13</v>
      </c>
    </row>
    <row r="77" spans="1:33" ht="93" customHeight="1" x14ac:dyDescent="0.6">
      <c r="A77" s="200" t="str">
        <f>+[8]ระบบการควบคุมฯ!A721</f>
        <v>3.6)</v>
      </c>
      <c r="B77" s="216" t="str">
        <f>+[8]ระบบการควบคุมฯ!B721</f>
        <v>โครงการพัฒนาหลักสูตร กระบวนการเรียนการสอน การวัดและประเมินผลระดับปฐมวัย 31,320 บาท</v>
      </c>
      <c r="C77" s="818" t="str">
        <f t="shared" si="47"/>
        <v xml:space="preserve">ศธ04002/ว5273 ลว.27 ต.ค.67 ครั้งที่ 1 โอนครั้งที่ 19 </v>
      </c>
      <c r="D77" s="187">
        <f>+[8]ระบบการควบคุมฯ!D721</f>
        <v>0</v>
      </c>
      <c r="E77" s="187">
        <f>+[8]ระบบการควบคุมฯ!E721</f>
        <v>31320</v>
      </c>
      <c r="F77" s="187">
        <f>+[8]ระบบการควบคุมฯ!F721</f>
        <v>31320</v>
      </c>
      <c r="G77" s="198">
        <f>+[8]ระบบการควบคุมฯ!G721+[8]ระบบการควบคุมฯ!H721</f>
        <v>0</v>
      </c>
      <c r="H77" s="198">
        <f>+[8]ระบบการควบคุมฯ!I721+[8]ระบบการควบคุมฯ!J721</f>
        <v>0</v>
      </c>
      <c r="I77" s="215">
        <f>+[8]ระบบการควบคุมฯ!K721+[8]ระบบการควบคุมฯ!L721</f>
        <v>24320</v>
      </c>
      <c r="J77" s="182">
        <f t="shared" si="48"/>
        <v>7000</v>
      </c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98">
        <f t="shared" si="43"/>
        <v>0</v>
      </c>
      <c r="Z77" s="198">
        <f t="shared" si="43"/>
        <v>31320</v>
      </c>
      <c r="AA77" s="198">
        <f t="shared" si="44"/>
        <v>31320</v>
      </c>
      <c r="AB77" s="198">
        <f t="shared" si="45"/>
        <v>0</v>
      </c>
      <c r="AC77" s="198">
        <f t="shared" si="45"/>
        <v>0</v>
      </c>
      <c r="AD77" s="198">
        <f t="shared" si="45"/>
        <v>24320</v>
      </c>
      <c r="AE77" s="198">
        <f t="shared" si="46"/>
        <v>7000</v>
      </c>
      <c r="AF77" s="182"/>
      <c r="AG77" s="50" t="s">
        <v>13</v>
      </c>
    </row>
    <row r="78" spans="1:33" ht="20.399999999999999" customHeight="1" x14ac:dyDescent="0.6">
      <c r="A78" s="219" t="str">
        <f>+[8]ระบบการควบคุมฯ!A722</f>
        <v>3.7)</v>
      </c>
      <c r="B78" s="216" t="str">
        <f>+[8]ระบบการควบคุมฯ!B722</f>
        <v>โครงการบ้านนักวิทยาศาสตร์น้อย ประเทศไทย ระดับประถมศึกษา 21,250 บาท</v>
      </c>
      <c r="C78" s="818" t="str">
        <f>+C72</f>
        <v xml:space="preserve">ศธ04002/ว5273 ลว.27 ต.ค.67 ครั้งที่ 1 โอนครั้งที่ 19 </v>
      </c>
      <c r="D78" s="187">
        <f>+[8]ระบบการควบคุมฯ!D722</f>
        <v>0</v>
      </c>
      <c r="E78" s="187">
        <f>+[8]ระบบการควบคุมฯ!E722</f>
        <v>21250</v>
      </c>
      <c r="F78" s="187">
        <f>+[8]ระบบการควบคุมฯ!F722</f>
        <v>21250</v>
      </c>
      <c r="G78" s="198">
        <f>+[8]ระบบการควบคุมฯ!G722+[8]ระบบการควบคุมฯ!H722</f>
        <v>0</v>
      </c>
      <c r="H78" s="198">
        <f>+[8]ระบบการควบคุมฯ!I722+[8]ระบบการควบคุมฯ!J722</f>
        <v>0</v>
      </c>
      <c r="I78" s="198">
        <f>+[8]ระบบการควบคุมฯ!K722+[8]ระบบการควบคุมฯ!L722</f>
        <v>21250</v>
      </c>
      <c r="J78" s="187">
        <f t="shared" si="48"/>
        <v>0</v>
      </c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98">
        <f t="shared" si="43"/>
        <v>0</v>
      </c>
      <c r="Z78" s="198">
        <f t="shared" si="43"/>
        <v>21250</v>
      </c>
      <c r="AA78" s="198">
        <f t="shared" si="44"/>
        <v>21250</v>
      </c>
      <c r="AB78" s="198">
        <f t="shared" si="45"/>
        <v>0</v>
      </c>
      <c r="AC78" s="198">
        <f t="shared" si="45"/>
        <v>0</v>
      </c>
      <c r="AD78" s="198">
        <f t="shared" si="45"/>
        <v>21250</v>
      </c>
      <c r="AE78" s="198">
        <f t="shared" si="46"/>
        <v>0</v>
      </c>
      <c r="AF78" s="187"/>
      <c r="AG78" s="50" t="s">
        <v>13</v>
      </c>
    </row>
    <row r="79" spans="1:33" ht="55.8" customHeight="1" x14ac:dyDescent="0.6">
      <c r="A79" s="219" t="str">
        <f>+[8]ระบบการควบคุมฯ!A723</f>
        <v>3.8)</v>
      </c>
      <c r="B79" s="216" t="str">
        <f>+[8]ระบบการควบคุมฯ!B723</f>
        <v>โครงการบ้านนักวิทยาศาสตร์น้อย ประเทศไทย ระดับปฐมวัย 21,250 บาท</v>
      </c>
      <c r="C79" s="818" t="str">
        <f t="shared" ref="C79:C87" si="51">+C78</f>
        <v xml:space="preserve">ศธ04002/ว5273 ลว.27 ต.ค.67 ครั้งที่ 1 โอนครั้งที่ 19 </v>
      </c>
      <c r="D79" s="187">
        <f>+[8]ระบบการควบคุมฯ!D723</f>
        <v>0</v>
      </c>
      <c r="E79" s="187">
        <f>+[8]ระบบการควบคุมฯ!E723</f>
        <v>21250</v>
      </c>
      <c r="F79" s="187">
        <f>+[8]ระบบการควบคุมฯ!F723</f>
        <v>21250</v>
      </c>
      <c r="G79" s="198">
        <f>+[8]ระบบการควบคุมฯ!G723+[8]ระบบการควบคุมฯ!H723</f>
        <v>0</v>
      </c>
      <c r="H79" s="198">
        <f>+[8]ระบบการควบคุมฯ!I723+[8]ระบบการควบคุมฯ!J723</f>
        <v>0</v>
      </c>
      <c r="I79" s="198">
        <f>+[8]ระบบการควบคุมฯ!K723+[8]ระบบการควบคุมฯ!L723</f>
        <v>21250</v>
      </c>
      <c r="J79" s="187">
        <f t="shared" si="48"/>
        <v>0</v>
      </c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98">
        <f t="shared" si="43"/>
        <v>0</v>
      </c>
      <c r="Z79" s="198">
        <f t="shared" si="43"/>
        <v>21250</v>
      </c>
      <c r="AA79" s="198">
        <f t="shared" si="44"/>
        <v>21250</v>
      </c>
      <c r="AB79" s="198">
        <f t="shared" si="45"/>
        <v>0</v>
      </c>
      <c r="AC79" s="198">
        <f t="shared" si="45"/>
        <v>0</v>
      </c>
      <c r="AD79" s="198">
        <f t="shared" si="45"/>
        <v>21250</v>
      </c>
      <c r="AE79" s="198">
        <f t="shared" si="46"/>
        <v>0</v>
      </c>
      <c r="AF79" s="187"/>
      <c r="AG79" s="50" t="s">
        <v>13</v>
      </c>
    </row>
    <row r="80" spans="1:33" ht="55.8" customHeight="1" x14ac:dyDescent="0.6">
      <c r="A80" s="219" t="str">
        <f>+[8]ระบบการควบคุมฯ!A724</f>
        <v>3.9)</v>
      </c>
      <c r="B80" s="216" t="str">
        <f>+[8]ระบบการควบคุมฯ!B724</f>
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</c>
      <c r="C80" s="818" t="str">
        <f t="shared" si="51"/>
        <v xml:space="preserve">ศธ04002/ว5273 ลว.27 ต.ค.67 ครั้งที่ 1 โอนครั้งที่ 19 </v>
      </c>
      <c r="D80" s="187">
        <f>+[8]ระบบการควบคุมฯ!D724</f>
        <v>0</v>
      </c>
      <c r="E80" s="187">
        <f>+[8]ระบบการควบคุมฯ!E724</f>
        <v>0</v>
      </c>
      <c r="F80" s="187">
        <f>+[8]ระบบการควบคุมฯ!F724</f>
        <v>0</v>
      </c>
      <c r="G80" s="198">
        <f>+[8]ระบบการควบคุมฯ!G724+[8]ระบบการควบคุมฯ!H724</f>
        <v>0</v>
      </c>
      <c r="H80" s="198">
        <f>+[8]ระบบการควบคุมฯ!I724+[8]ระบบการควบคุมฯ!J724</f>
        <v>0</v>
      </c>
      <c r="I80" s="198">
        <f>+[8]ระบบการควบคุมฯ!K724+[8]ระบบการควบคุมฯ!L724</f>
        <v>0</v>
      </c>
      <c r="J80" s="187">
        <f t="shared" si="48"/>
        <v>0</v>
      </c>
      <c r="K80" s="187">
        <f>+[8]ระบบการควบคุมฯ!D824</f>
        <v>0</v>
      </c>
      <c r="L80" s="187">
        <f>+[8]ระบบการควบคุมฯ!E824</f>
        <v>10200</v>
      </c>
      <c r="M80" s="187">
        <f>+K80+L80</f>
        <v>10200</v>
      </c>
      <c r="N80" s="187">
        <f>+[8]ระบบการควบคุมฯ!G824+[8]ระบบการควบคุมฯ!H824</f>
        <v>0</v>
      </c>
      <c r="O80" s="187"/>
      <c r="P80" s="187">
        <f>+[8]ระบบการควบคุมฯ!K824+[8]ระบบการควบคุมฯ!L824</f>
        <v>10200</v>
      </c>
      <c r="Q80" s="187">
        <f t="shared" ref="Q80:Q83" si="52">+M80-N80-O80-P80</f>
        <v>0</v>
      </c>
      <c r="R80" s="187"/>
      <c r="S80" s="187"/>
      <c r="T80" s="187"/>
      <c r="U80" s="187"/>
      <c r="V80" s="187"/>
      <c r="W80" s="187"/>
      <c r="X80" s="187"/>
      <c r="Y80" s="198">
        <f t="shared" si="43"/>
        <v>0</v>
      </c>
      <c r="Z80" s="198">
        <f t="shared" si="43"/>
        <v>10200</v>
      </c>
      <c r="AA80" s="198">
        <f t="shared" si="44"/>
        <v>10200</v>
      </c>
      <c r="AB80" s="198">
        <f t="shared" si="45"/>
        <v>0</v>
      </c>
      <c r="AC80" s="198">
        <f t="shared" si="45"/>
        <v>0</v>
      </c>
      <c r="AD80" s="198">
        <f t="shared" si="45"/>
        <v>10200</v>
      </c>
      <c r="AE80" s="198">
        <f t="shared" si="46"/>
        <v>0</v>
      </c>
      <c r="AF80" s="187"/>
      <c r="AG80" s="50" t="s">
        <v>13</v>
      </c>
    </row>
    <row r="81" spans="1:33" ht="93" customHeight="1" x14ac:dyDescent="0.6">
      <c r="A81" s="219" t="str">
        <f>+[8]ระบบการควบคุมฯ!A725</f>
        <v>3.10)</v>
      </c>
      <c r="B81" s="216" t="str">
        <f>+[8]ระบบการควบคุมฯ!B725</f>
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</c>
      <c r="C81" s="818" t="str">
        <f t="shared" si="51"/>
        <v xml:space="preserve">ศธ04002/ว5273 ลว.27 ต.ค.67 ครั้งที่ 1 โอนครั้งที่ 19 </v>
      </c>
      <c r="D81" s="187">
        <f>+[8]ระบบการควบคุมฯ!D725</f>
        <v>0</v>
      </c>
      <c r="E81" s="187">
        <f>+[8]ระบบการควบคุมฯ!E725</f>
        <v>12000</v>
      </c>
      <c r="F81" s="187">
        <f>+[8]ระบบการควบคุมฯ!F725</f>
        <v>12000</v>
      </c>
      <c r="G81" s="198">
        <f>+[8]ระบบการควบคุมฯ!G725+[8]ระบบการควบคุมฯ!H725</f>
        <v>0</v>
      </c>
      <c r="H81" s="198">
        <f>+[8]ระบบการควบคุมฯ!I725+[8]ระบบการควบคุมฯ!J725</f>
        <v>0</v>
      </c>
      <c r="I81" s="198">
        <f>+[8]ระบบการควบคุมฯ!K725+[8]ระบบการควบคุมฯ!L725</f>
        <v>12000</v>
      </c>
      <c r="J81" s="187">
        <f t="shared" si="48"/>
        <v>0</v>
      </c>
      <c r="K81" s="187">
        <f>+[8]ระบบการควบคุมฯ!D825</f>
        <v>0</v>
      </c>
      <c r="L81" s="187">
        <f>+[8]ระบบการควบคุมฯ!E825</f>
        <v>18000</v>
      </c>
      <c r="M81" s="187">
        <f>+K81+L81</f>
        <v>18000</v>
      </c>
      <c r="N81" s="187">
        <f>+[8]ระบบการควบคุมฯ!G825+[8]ระบบการควบคุมฯ!H825</f>
        <v>0</v>
      </c>
      <c r="O81" s="187"/>
      <c r="P81" s="187">
        <f>+[8]ระบบการควบคุมฯ!K825+[8]ระบบการควบคุมฯ!L825</f>
        <v>15200</v>
      </c>
      <c r="Q81" s="187">
        <f t="shared" si="52"/>
        <v>2800</v>
      </c>
      <c r="R81" s="187"/>
      <c r="S81" s="187"/>
      <c r="T81" s="187"/>
      <c r="U81" s="187"/>
      <c r="V81" s="187"/>
      <c r="W81" s="187"/>
      <c r="X81" s="187"/>
      <c r="Y81" s="198">
        <f t="shared" si="43"/>
        <v>0</v>
      </c>
      <c r="Z81" s="198">
        <f t="shared" si="43"/>
        <v>30000</v>
      </c>
      <c r="AA81" s="198">
        <f t="shared" si="44"/>
        <v>30000</v>
      </c>
      <c r="AB81" s="198">
        <f t="shared" si="45"/>
        <v>0</v>
      </c>
      <c r="AC81" s="198">
        <f t="shared" si="45"/>
        <v>0</v>
      </c>
      <c r="AD81" s="198">
        <f t="shared" si="45"/>
        <v>27200</v>
      </c>
      <c r="AE81" s="198">
        <f t="shared" si="46"/>
        <v>2800</v>
      </c>
      <c r="AF81" s="187"/>
      <c r="AG81" s="50" t="s">
        <v>13</v>
      </c>
    </row>
    <row r="82" spans="1:33" ht="20.399999999999999" customHeight="1" x14ac:dyDescent="0.6">
      <c r="A82" s="219" t="str">
        <f>+[8]ระบบการควบคุมฯ!A726</f>
        <v>3.11)</v>
      </c>
      <c r="B82" s="216" t="str">
        <f>+[8]ระบบการควบคุมฯ!B726</f>
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</c>
      <c r="C82" s="818" t="str">
        <f t="shared" si="51"/>
        <v xml:space="preserve">ศธ04002/ว5273 ลว.27 ต.ค.67 ครั้งที่ 1 โอนครั้งที่ 19 </v>
      </c>
      <c r="D82" s="187">
        <f>+[8]ระบบการควบคุมฯ!D726</f>
        <v>0</v>
      </c>
      <c r="E82" s="187">
        <f>+[8]ระบบการควบคุมฯ!E726</f>
        <v>0</v>
      </c>
      <c r="F82" s="187">
        <f>+[8]ระบบการควบคุมฯ!F726</f>
        <v>0</v>
      </c>
      <c r="G82" s="198">
        <f>+[8]ระบบการควบคุมฯ!G726+[8]ระบบการควบคุมฯ!H726</f>
        <v>0</v>
      </c>
      <c r="H82" s="198">
        <f>+[8]ระบบการควบคุมฯ!I726+[8]ระบบการควบคุมฯ!J726</f>
        <v>0</v>
      </c>
      <c r="I82" s="198">
        <f>+[8]ระบบการควบคุมฯ!K726+[8]ระบบการควบคุมฯ!L726</f>
        <v>0</v>
      </c>
      <c r="J82" s="187">
        <f t="shared" si="48"/>
        <v>0</v>
      </c>
      <c r="K82" s="187">
        <f>+[8]ระบบการควบคุมฯ!D826</f>
        <v>0</v>
      </c>
      <c r="L82" s="187">
        <f>+[8]ระบบการควบคุมฯ!E826</f>
        <v>22350</v>
      </c>
      <c r="M82" s="187">
        <f t="shared" ref="M82:M83" si="53">+K82+L82</f>
        <v>22350</v>
      </c>
      <c r="N82" s="187">
        <f>+[8]ระบบการควบคุมฯ!G826+[8]ระบบการควบคุมฯ!H826</f>
        <v>0</v>
      </c>
      <c r="O82" s="187"/>
      <c r="P82" s="187">
        <f>+[8]ระบบการควบคุมฯ!K826+[8]ระบบการควบคุมฯ!L826</f>
        <v>5100</v>
      </c>
      <c r="Q82" s="187">
        <f t="shared" si="52"/>
        <v>17250</v>
      </c>
      <c r="R82" s="187"/>
      <c r="S82" s="187"/>
      <c r="T82" s="187"/>
      <c r="U82" s="187"/>
      <c r="V82" s="187"/>
      <c r="W82" s="187"/>
      <c r="X82" s="187"/>
      <c r="Y82" s="198">
        <f t="shared" si="43"/>
        <v>0</v>
      </c>
      <c r="Z82" s="198">
        <f t="shared" si="43"/>
        <v>22350</v>
      </c>
      <c r="AA82" s="198">
        <f t="shared" si="44"/>
        <v>22350</v>
      </c>
      <c r="AB82" s="198">
        <f t="shared" si="45"/>
        <v>0</v>
      </c>
      <c r="AC82" s="198">
        <f t="shared" si="45"/>
        <v>0</v>
      </c>
      <c r="AD82" s="198">
        <f t="shared" si="45"/>
        <v>5100</v>
      </c>
      <c r="AE82" s="198">
        <f t="shared" si="46"/>
        <v>17250</v>
      </c>
      <c r="AF82" s="187"/>
      <c r="AG82" s="50" t="s">
        <v>13</v>
      </c>
    </row>
    <row r="83" spans="1:33" ht="93" customHeight="1" x14ac:dyDescent="0.6">
      <c r="A83" s="219" t="str">
        <f>+[8]ระบบการควบคุมฯ!A727</f>
        <v>3.12)</v>
      </c>
      <c r="B83" s="216" t="str">
        <f>+[8]ระบบการควบคุมฯ!B727</f>
        <v>โครงการพัฒนานวัตกรรมสื่อการจัดการเรียนรู้เทคโนโลยีที่ทันสมัย 5,100 บาท</v>
      </c>
      <c r="C83" s="818" t="str">
        <f t="shared" si="51"/>
        <v xml:space="preserve">ศธ04002/ว5273 ลว.27 ต.ค.67 ครั้งที่ 1 โอนครั้งที่ 19 </v>
      </c>
      <c r="D83" s="187">
        <f>+[8]ระบบการควบคุมฯ!D727</f>
        <v>0</v>
      </c>
      <c r="E83" s="187">
        <f>+[8]ระบบการควบคุมฯ!E727</f>
        <v>0</v>
      </c>
      <c r="F83" s="187">
        <f>+[8]ระบบการควบคุมฯ!F727</f>
        <v>0</v>
      </c>
      <c r="G83" s="198">
        <f>+[8]ระบบการควบคุมฯ!G727+[8]ระบบการควบคุมฯ!H727</f>
        <v>0</v>
      </c>
      <c r="H83" s="198">
        <f>+[8]ระบบการควบคุมฯ!I727+[8]ระบบการควบคุมฯ!J727</f>
        <v>0</v>
      </c>
      <c r="I83" s="198">
        <f>+[8]ระบบการควบคุมฯ!K727+[8]ระบบการควบคุมฯ!L727</f>
        <v>0</v>
      </c>
      <c r="J83" s="187">
        <f t="shared" si="48"/>
        <v>0</v>
      </c>
      <c r="K83" s="187">
        <f>+[8]ระบบการควบคุมฯ!D827</f>
        <v>0</v>
      </c>
      <c r="L83" s="187">
        <f>+[8]ระบบการควบคุมฯ!E827</f>
        <v>5100</v>
      </c>
      <c r="M83" s="187">
        <f t="shared" si="53"/>
        <v>5100</v>
      </c>
      <c r="N83" s="187">
        <f>+[8]ระบบการควบคุมฯ!G827+[8]ระบบการควบคุมฯ!H827</f>
        <v>0</v>
      </c>
      <c r="O83" s="187"/>
      <c r="P83" s="187">
        <f>+[8]ระบบการควบคุมฯ!K827+[8]ระบบการควบคุมฯ!L827</f>
        <v>5100</v>
      </c>
      <c r="Q83" s="187">
        <f t="shared" si="52"/>
        <v>0</v>
      </c>
      <c r="R83" s="187"/>
      <c r="S83" s="187"/>
      <c r="T83" s="187"/>
      <c r="U83" s="187"/>
      <c r="V83" s="187"/>
      <c r="W83" s="187"/>
      <c r="X83" s="187"/>
      <c r="Y83" s="198">
        <f t="shared" si="43"/>
        <v>0</v>
      </c>
      <c r="Z83" s="198">
        <f t="shared" si="43"/>
        <v>5100</v>
      </c>
      <c r="AA83" s="198">
        <f t="shared" si="44"/>
        <v>5100</v>
      </c>
      <c r="AB83" s="198">
        <f t="shared" si="45"/>
        <v>0</v>
      </c>
      <c r="AC83" s="198">
        <f t="shared" si="45"/>
        <v>0</v>
      </c>
      <c r="AD83" s="198">
        <f t="shared" si="45"/>
        <v>5100</v>
      </c>
      <c r="AE83" s="198">
        <f t="shared" si="46"/>
        <v>0</v>
      </c>
      <c r="AF83" s="187"/>
      <c r="AG83" s="50" t="s">
        <v>13</v>
      </c>
    </row>
    <row r="84" spans="1:33" ht="93" customHeight="1" x14ac:dyDescent="0.6">
      <c r="A84" s="219" t="str">
        <f>+[8]ระบบการควบคุมฯ!A728</f>
        <v>3.13)</v>
      </c>
      <c r="B84" s="216" t="str">
        <f>+[8]ระบบการควบคุมฯ!B728</f>
        <v>โครงการพัฒนาการจัดการเรียนรู้ในการเสริมสร้างทักษะชีวิตให้แก่นักเรียน 40,000 บาท</v>
      </c>
      <c r="C84" s="818" t="str">
        <f t="shared" si="51"/>
        <v xml:space="preserve">ศธ04002/ว5273 ลว.27 ต.ค.67 ครั้งที่ 1 โอนครั้งที่ 19 </v>
      </c>
      <c r="D84" s="187">
        <f>+[8]ระบบการควบคุมฯ!D728</f>
        <v>0</v>
      </c>
      <c r="E84" s="187">
        <f>+[8]ระบบการควบคุมฯ!E728</f>
        <v>40000</v>
      </c>
      <c r="F84" s="187">
        <f>+[8]ระบบการควบคุมฯ!F728</f>
        <v>40000</v>
      </c>
      <c r="G84" s="198">
        <f>+[8]ระบบการควบคุมฯ!G728+[8]ระบบการควบคุมฯ!H728</f>
        <v>0</v>
      </c>
      <c r="H84" s="198">
        <f>+[8]ระบบการควบคุมฯ!I728+[8]ระบบการควบคุมฯ!J728</f>
        <v>0</v>
      </c>
      <c r="I84" s="198">
        <f>+[8]ระบบการควบคุมฯ!K728+[8]ระบบการควบคุมฯ!L728</f>
        <v>40000</v>
      </c>
      <c r="J84" s="187">
        <f t="shared" si="48"/>
        <v>0</v>
      </c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98">
        <f t="shared" si="43"/>
        <v>0</v>
      </c>
      <c r="Z84" s="198">
        <f t="shared" si="43"/>
        <v>40000</v>
      </c>
      <c r="AA84" s="198">
        <f t="shared" si="44"/>
        <v>40000</v>
      </c>
      <c r="AB84" s="198">
        <f t="shared" si="45"/>
        <v>0</v>
      </c>
      <c r="AC84" s="198">
        <f t="shared" si="45"/>
        <v>0</v>
      </c>
      <c r="AD84" s="198">
        <f t="shared" si="45"/>
        <v>40000</v>
      </c>
      <c r="AE84" s="198">
        <f t="shared" si="46"/>
        <v>0</v>
      </c>
      <c r="AF84" s="187"/>
      <c r="AG84" s="50" t="s">
        <v>13</v>
      </c>
    </row>
    <row r="85" spans="1:33" ht="93" customHeight="1" x14ac:dyDescent="0.6">
      <c r="A85" s="219" t="str">
        <f>+[8]ระบบการควบคุมฯ!A729</f>
        <v>3.14)</v>
      </c>
      <c r="B85" s="216" t="str">
        <f>+[8]ระบบการควบคุมฯ!B729</f>
        <v>โครงการโรงเรียนคุณธรรม สพฐ. 34,000 บาท</v>
      </c>
      <c r="C85" s="818" t="str">
        <f t="shared" si="51"/>
        <v xml:space="preserve">ศธ04002/ว5273 ลว.27 ต.ค.67 ครั้งที่ 1 โอนครั้งที่ 19 </v>
      </c>
      <c r="D85" s="187">
        <f>+[8]ระบบการควบคุมฯ!D729</f>
        <v>0</v>
      </c>
      <c r="E85" s="187">
        <f>+[8]ระบบการควบคุมฯ!E729</f>
        <v>14200</v>
      </c>
      <c r="F85" s="187">
        <f>+[8]ระบบการควบคุมฯ!F729</f>
        <v>14200</v>
      </c>
      <c r="G85" s="198">
        <f>+[8]ระบบการควบคุมฯ!G729+[8]ระบบการควบคุมฯ!H729</f>
        <v>0</v>
      </c>
      <c r="H85" s="198">
        <f>+[8]ระบบการควบคุมฯ!I729+[8]ระบบการควบคุมฯ!J729</f>
        <v>0</v>
      </c>
      <c r="I85" s="198">
        <f>+[8]ระบบการควบคุมฯ!K729+[8]ระบบการควบคุมฯ!L729</f>
        <v>11900</v>
      </c>
      <c r="J85" s="187">
        <f t="shared" si="48"/>
        <v>2300</v>
      </c>
      <c r="K85" s="187">
        <f>+[8]ระบบการควบคุมฯ!D828</f>
        <v>0</v>
      </c>
      <c r="L85" s="187">
        <f>+[8]ระบบการควบคุมฯ!E828</f>
        <v>19800</v>
      </c>
      <c r="M85" s="187">
        <f>+K85+L85</f>
        <v>19800</v>
      </c>
      <c r="N85" s="187">
        <f>+[8]ระบบการควบคุมฯ!G828+[8]ระบบการควบคุมฯ!H828</f>
        <v>0</v>
      </c>
      <c r="O85" s="187"/>
      <c r="P85" s="187">
        <f>+[8]ระบบการควบคุมฯ!K828+[8]ระบบการควบคุมฯ!L828</f>
        <v>19800</v>
      </c>
      <c r="Q85" s="187">
        <f t="shared" ref="Q85:Q87" si="54">+M85-N85-O85-P85</f>
        <v>0</v>
      </c>
      <c r="R85" s="187"/>
      <c r="S85" s="187"/>
      <c r="T85" s="187"/>
      <c r="U85" s="187"/>
      <c r="V85" s="187"/>
      <c r="W85" s="187"/>
      <c r="X85" s="187"/>
      <c r="Y85" s="198">
        <f t="shared" si="43"/>
        <v>0</v>
      </c>
      <c r="Z85" s="198">
        <f t="shared" si="43"/>
        <v>34000</v>
      </c>
      <c r="AA85" s="198">
        <f t="shared" si="44"/>
        <v>34000</v>
      </c>
      <c r="AB85" s="198">
        <f t="shared" si="45"/>
        <v>0</v>
      </c>
      <c r="AC85" s="198">
        <f t="shared" si="45"/>
        <v>0</v>
      </c>
      <c r="AD85" s="198">
        <f t="shared" si="45"/>
        <v>31700</v>
      </c>
      <c r="AE85" s="198">
        <f t="shared" si="46"/>
        <v>2300</v>
      </c>
      <c r="AF85" s="187"/>
      <c r="AG85" s="50" t="s">
        <v>13</v>
      </c>
    </row>
    <row r="86" spans="1:33" ht="93" customHeight="1" x14ac:dyDescent="0.6">
      <c r="A86" s="219" t="str">
        <f>+[8]ระบบการควบคุมฯ!A730</f>
        <v>3.15)</v>
      </c>
      <c r="B86" s="216" t="str">
        <f>+[8]ระบบการควบคุมฯ!B730</f>
        <v>โครงการส่งเสริมทักษะอาชีพให้แก่นักเรียน 25,400 บาท เพิ่มในกิจกรรมประถมแล้วครบ</v>
      </c>
      <c r="C86" s="818" t="str">
        <f t="shared" si="51"/>
        <v xml:space="preserve">ศธ04002/ว5273 ลว.27 ต.ค.67 ครั้งที่ 1 โอนครั้งที่ 19 </v>
      </c>
      <c r="D86" s="187">
        <f>+[8]ระบบการควบคุมฯ!D730</f>
        <v>0</v>
      </c>
      <c r="E86" s="187">
        <f>+[8]ระบบการควบคุมฯ!E730</f>
        <v>0</v>
      </c>
      <c r="F86" s="187">
        <f>+[8]ระบบการควบคุมฯ!F730</f>
        <v>0</v>
      </c>
      <c r="G86" s="198">
        <f>+[8]ระบบการควบคุมฯ!G730+[8]ระบบการควบคุมฯ!H730</f>
        <v>0</v>
      </c>
      <c r="H86" s="198">
        <f>+[8]ระบบการควบคุมฯ!I730+[8]ระบบการควบคุมฯ!J730</f>
        <v>0</v>
      </c>
      <c r="I86" s="198">
        <f>+[8]ระบบการควบคุมฯ!K730+[8]ระบบการควบคุมฯ!L730</f>
        <v>0</v>
      </c>
      <c r="J86" s="187">
        <f t="shared" si="48"/>
        <v>0</v>
      </c>
      <c r="K86" s="187">
        <f>+[8]ระบบการควบคุมฯ!D829</f>
        <v>0</v>
      </c>
      <c r="L86" s="187">
        <f>+[8]ระบบการควบคุมฯ!E829</f>
        <v>25400</v>
      </c>
      <c r="M86" s="187">
        <f>+K86+L86</f>
        <v>25400</v>
      </c>
      <c r="N86" s="187">
        <f>+[8]ระบบการควบคุมฯ!G829+[8]ระบบการควบคุมฯ!H829</f>
        <v>0</v>
      </c>
      <c r="O86" s="187"/>
      <c r="P86" s="187">
        <f>+[8]ระบบการควบคุมฯ!K829+[8]ระบบการควบคุมฯ!L829</f>
        <v>11900</v>
      </c>
      <c r="Q86" s="187">
        <f t="shared" si="54"/>
        <v>13500</v>
      </c>
      <c r="R86" s="187"/>
      <c r="S86" s="187"/>
      <c r="T86" s="187"/>
      <c r="U86" s="187"/>
      <c r="V86" s="187"/>
      <c r="W86" s="187"/>
      <c r="X86" s="187"/>
      <c r="Y86" s="198">
        <f t="shared" si="43"/>
        <v>0</v>
      </c>
      <c r="Z86" s="198">
        <f t="shared" si="43"/>
        <v>25400</v>
      </c>
      <c r="AA86" s="198">
        <f t="shared" si="44"/>
        <v>25400</v>
      </c>
      <c r="AB86" s="198">
        <f t="shared" si="45"/>
        <v>0</v>
      </c>
      <c r="AC86" s="198">
        <f t="shared" si="45"/>
        <v>0</v>
      </c>
      <c r="AD86" s="198">
        <f t="shared" si="45"/>
        <v>11900</v>
      </c>
      <c r="AE86" s="198">
        <f t="shared" si="46"/>
        <v>13500</v>
      </c>
      <c r="AF86" s="187"/>
      <c r="AG86" s="50" t="s">
        <v>13</v>
      </c>
    </row>
    <row r="87" spans="1:33" ht="93" customHeight="1" x14ac:dyDescent="0.6">
      <c r="A87" s="219" t="str">
        <f>+[8]ระบบการควบคุมฯ!A731</f>
        <v>3.16)</v>
      </c>
      <c r="B87" s="216" t="str">
        <f>+[8]ระบบการควบคุมฯ!B731</f>
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</c>
      <c r="C87" s="818" t="str">
        <f t="shared" si="51"/>
        <v xml:space="preserve">ศธ04002/ว5273 ลว.27 ต.ค.67 ครั้งที่ 1 โอนครั้งที่ 19 </v>
      </c>
      <c r="D87" s="187">
        <f>+[8]ระบบการควบคุมฯ!D731</f>
        <v>0</v>
      </c>
      <c r="E87" s="187">
        <f>+[8]ระบบการควบคุมฯ!E731</f>
        <v>0</v>
      </c>
      <c r="F87" s="187">
        <f>+[8]ระบบการควบคุมฯ!F731</f>
        <v>0</v>
      </c>
      <c r="G87" s="198">
        <f>+[8]ระบบการควบคุมฯ!G731+[8]ระบบการควบคุมฯ!H731</f>
        <v>0</v>
      </c>
      <c r="H87" s="198">
        <f>+[8]ระบบการควบคุมฯ!I731+[8]ระบบการควบคุมฯ!J731</f>
        <v>0</v>
      </c>
      <c r="I87" s="198">
        <f>+[8]ระบบการควบคุมฯ!K731+[8]ระบบการควบคุมฯ!L731</f>
        <v>0</v>
      </c>
      <c r="J87" s="187">
        <f t="shared" si="48"/>
        <v>0</v>
      </c>
      <c r="K87" s="187">
        <f>+[8]ระบบการควบคุมฯ!D830</f>
        <v>0</v>
      </c>
      <c r="L87" s="187">
        <f>+[8]ระบบการควบคุมฯ!E830</f>
        <v>16500</v>
      </c>
      <c r="M87" s="187">
        <f t="shared" ref="M87" si="55">+K87+L87</f>
        <v>16500</v>
      </c>
      <c r="N87" s="187">
        <f>+[8]ระบบการควบคุมฯ!G830+[8]ระบบการควบคุมฯ!H830</f>
        <v>0</v>
      </c>
      <c r="O87" s="187"/>
      <c r="P87" s="187">
        <f>+[8]ระบบการควบคุมฯ!K830+[8]ระบบการควบคุมฯ!L830</f>
        <v>16500</v>
      </c>
      <c r="Q87" s="187">
        <f t="shared" si="54"/>
        <v>0</v>
      </c>
      <c r="R87" s="187"/>
      <c r="S87" s="187"/>
      <c r="T87" s="187"/>
      <c r="U87" s="187"/>
      <c r="V87" s="187"/>
      <c r="W87" s="187"/>
      <c r="X87" s="187"/>
      <c r="Y87" s="198">
        <f t="shared" ref="Y87:Z102" si="56">+R87+K87+D87</f>
        <v>0</v>
      </c>
      <c r="Z87" s="198">
        <f t="shared" si="56"/>
        <v>16500</v>
      </c>
      <c r="AA87" s="198">
        <f t="shared" si="44"/>
        <v>16500</v>
      </c>
      <c r="AB87" s="198">
        <f t="shared" ref="AB87:AD102" si="57">+G87+N87+U87</f>
        <v>0</v>
      </c>
      <c r="AC87" s="198">
        <f t="shared" si="57"/>
        <v>0</v>
      </c>
      <c r="AD87" s="198">
        <f t="shared" si="57"/>
        <v>16500</v>
      </c>
      <c r="AE87" s="198">
        <f t="shared" si="46"/>
        <v>0</v>
      </c>
      <c r="AF87" s="187"/>
      <c r="AG87" s="50" t="s">
        <v>13</v>
      </c>
    </row>
    <row r="88" spans="1:33" ht="93" customHeight="1" x14ac:dyDescent="0.6">
      <c r="A88" s="219"/>
      <c r="B88" s="216"/>
      <c r="C88" s="818"/>
      <c r="D88" s="187"/>
      <c r="E88" s="187"/>
      <c r="F88" s="187"/>
      <c r="G88" s="198"/>
      <c r="H88" s="198"/>
      <c r="I88" s="198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98">
        <f t="shared" si="56"/>
        <v>0</v>
      </c>
      <c r="Z88" s="198">
        <f t="shared" si="56"/>
        <v>0</v>
      </c>
      <c r="AA88" s="198">
        <f t="shared" si="44"/>
        <v>0</v>
      </c>
      <c r="AB88" s="198">
        <f t="shared" si="57"/>
        <v>0</v>
      </c>
      <c r="AC88" s="198">
        <f t="shared" si="57"/>
        <v>0</v>
      </c>
      <c r="AD88" s="198">
        <f t="shared" si="57"/>
        <v>0</v>
      </c>
      <c r="AE88" s="198">
        <f t="shared" si="46"/>
        <v>0</v>
      </c>
      <c r="AF88" s="187"/>
      <c r="AG88" s="50"/>
    </row>
    <row r="89" spans="1:33" ht="93" customHeight="1" x14ac:dyDescent="0.6">
      <c r="A89" s="836" t="str">
        <f>+[8]ระบบการควบคุมฯ!A732</f>
        <v>4)</v>
      </c>
      <c r="B89" s="834" t="str">
        <f>+[8]ระบบการควบคุมฯ!B732</f>
        <v>โครงการเพิ่มประสิทธิภาพการบริหารจัดการศึกษา 800,000 บาท อนุมัติครั้งที่ 1 (400,000 บาท)</v>
      </c>
      <c r="C89" s="956" t="str">
        <f>+C70</f>
        <v xml:space="preserve">ศธ04002/ว5273 ลว.27 ต.ค.67 ครั้งที่ 1 โอนครั้งที่ 19 </v>
      </c>
      <c r="D89" s="835">
        <f t="shared" ref="D89:AE89" si="58">SUM(D90:D103)</f>
        <v>0</v>
      </c>
      <c r="E89" s="835">
        <f t="shared" si="58"/>
        <v>426380</v>
      </c>
      <c r="F89" s="835">
        <f t="shared" si="58"/>
        <v>426380</v>
      </c>
      <c r="G89" s="835">
        <f t="shared" si="58"/>
        <v>0</v>
      </c>
      <c r="H89" s="835">
        <f t="shared" si="58"/>
        <v>0</v>
      </c>
      <c r="I89" s="835">
        <f t="shared" si="58"/>
        <v>406217.6</v>
      </c>
      <c r="J89" s="835">
        <f t="shared" si="58"/>
        <v>20162.400000000001</v>
      </c>
      <c r="K89" s="835">
        <f t="shared" si="58"/>
        <v>0</v>
      </c>
      <c r="L89" s="835">
        <f t="shared" si="58"/>
        <v>616785</v>
      </c>
      <c r="M89" s="835">
        <f t="shared" si="58"/>
        <v>616785</v>
      </c>
      <c r="N89" s="835">
        <f t="shared" si="58"/>
        <v>0</v>
      </c>
      <c r="O89" s="835">
        <f t="shared" si="58"/>
        <v>0</v>
      </c>
      <c r="P89" s="835">
        <f t="shared" si="58"/>
        <v>330598.45</v>
      </c>
      <c r="Q89" s="835">
        <f t="shared" si="58"/>
        <v>286186.55</v>
      </c>
      <c r="R89" s="835">
        <f t="shared" si="58"/>
        <v>0</v>
      </c>
      <c r="S89" s="835">
        <f t="shared" si="58"/>
        <v>0</v>
      </c>
      <c r="T89" s="835">
        <f t="shared" si="58"/>
        <v>0</v>
      </c>
      <c r="U89" s="835">
        <f t="shared" si="58"/>
        <v>0</v>
      </c>
      <c r="V89" s="835">
        <f t="shared" si="58"/>
        <v>0</v>
      </c>
      <c r="W89" s="835">
        <f t="shared" si="58"/>
        <v>0</v>
      </c>
      <c r="X89" s="835">
        <f t="shared" si="58"/>
        <v>0</v>
      </c>
      <c r="Y89" s="835">
        <f t="shared" si="58"/>
        <v>0</v>
      </c>
      <c r="Z89" s="835">
        <f t="shared" si="58"/>
        <v>1043165</v>
      </c>
      <c r="AA89" s="835">
        <f t="shared" si="58"/>
        <v>1043165</v>
      </c>
      <c r="AB89" s="835">
        <f t="shared" si="58"/>
        <v>0</v>
      </c>
      <c r="AC89" s="835">
        <f t="shared" si="58"/>
        <v>0</v>
      </c>
      <c r="AD89" s="835">
        <f t="shared" si="58"/>
        <v>736816.04999999993</v>
      </c>
      <c r="AE89" s="835">
        <f t="shared" si="58"/>
        <v>306348.95</v>
      </c>
      <c r="AF89" s="835"/>
      <c r="AG89" s="261" t="s">
        <v>13</v>
      </c>
    </row>
    <row r="90" spans="1:33" ht="93" customHeight="1" x14ac:dyDescent="0.6">
      <c r="A90" s="219"/>
      <c r="B90" s="216"/>
      <c r="C90" s="818"/>
      <c r="D90" s="187"/>
      <c r="E90" s="187"/>
      <c r="F90" s="187"/>
      <c r="G90" s="198"/>
      <c r="H90" s="198"/>
      <c r="I90" s="198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50"/>
    </row>
    <row r="91" spans="1:33" ht="74.400000000000006" customHeight="1" x14ac:dyDescent="0.6">
      <c r="A91" s="219" t="str">
        <f>+[8]ระบบการควบคุมฯ!A734</f>
        <v>4.1)</v>
      </c>
      <c r="B91" s="216" t="str">
        <f>+[8]ระบบการควบคุมฯ!B734</f>
        <v>โครงการพัฒนาประสิทธิภาพการบริหารจัดการงานอำนวยการ 150,045 บาท</v>
      </c>
      <c r="C91" s="818" t="str">
        <f>+[8]ระบบการควบคุมฯ!C732</f>
        <v xml:space="preserve">ศธ04002/ว5273 ลว.27 ต.ค.67 ครั้งที่ 1 โอนครั้งที่ 19 </v>
      </c>
      <c r="D91" s="187">
        <f>+[8]ระบบการควบคุมฯ!D734</f>
        <v>0</v>
      </c>
      <c r="E91" s="187">
        <f>+[8]ระบบการควบคุมฯ!E734</f>
        <v>44040</v>
      </c>
      <c r="F91" s="187">
        <f>+[8]ระบบการควบคุมฯ!F734</f>
        <v>44040</v>
      </c>
      <c r="G91" s="198">
        <f>+[8]ระบบการควบคุมฯ!G734+[8]ระบบการควบคุมฯ!H734</f>
        <v>0</v>
      </c>
      <c r="H91" s="198">
        <f>+[8]ระบบการควบคุมฯ!I734+[8]ระบบการควบคุมฯ!J734</f>
        <v>0</v>
      </c>
      <c r="I91" s="198">
        <f>+[8]ระบบการควบคุมฯ!K734+[8]ระบบการควบคุมฯ!L734</f>
        <v>44040</v>
      </c>
      <c r="J91" s="187">
        <f t="shared" ref="J91:J92" si="59">+F91-G91-H91-I91</f>
        <v>0</v>
      </c>
      <c r="K91" s="187">
        <f>+[8]ระบบการควบคุมฯ!D833</f>
        <v>0</v>
      </c>
      <c r="L91" s="187">
        <f>+[8]ระบบการควบคุมฯ!E833</f>
        <v>106005</v>
      </c>
      <c r="M91" s="187">
        <f t="shared" ref="M91" si="60">SUM(K91:L91)</f>
        <v>106005</v>
      </c>
      <c r="N91" s="187">
        <f>+[8]ระบบการควบคุมฯ!G833+[8]ระบบการควบคุมฯ!H833</f>
        <v>0</v>
      </c>
      <c r="O91" s="187"/>
      <c r="P91" s="187">
        <f>+[8]ระบบการควบคุมฯ!K833+[8]ระบบการควบคุมฯ!L833</f>
        <v>64107.45</v>
      </c>
      <c r="Q91" s="187">
        <f>+M91-N91-O91-P91</f>
        <v>41897.550000000003</v>
      </c>
      <c r="R91" s="1027"/>
      <c r="S91" s="1027"/>
      <c r="T91" s="1027"/>
      <c r="U91" s="1027"/>
      <c r="V91" s="1027"/>
      <c r="W91" s="1027"/>
      <c r="X91" s="1027"/>
      <c r="Y91" s="187">
        <f t="shared" ref="Y91:Z103" si="61">+D91+K91+R91</f>
        <v>0</v>
      </c>
      <c r="Z91" s="187">
        <f t="shared" si="61"/>
        <v>150045</v>
      </c>
      <c r="AA91" s="187">
        <f>SUM(Y91:Z91)</f>
        <v>150045</v>
      </c>
      <c r="AB91" s="187">
        <f t="shared" ref="AB91:AD103" si="62">+G91+N91+U91</f>
        <v>0</v>
      </c>
      <c r="AC91" s="1238">
        <f t="shared" si="62"/>
        <v>0</v>
      </c>
      <c r="AD91" s="187">
        <f t="shared" si="62"/>
        <v>108147.45</v>
      </c>
      <c r="AE91" s="187">
        <f>+AA91-AB91-AC91-AD91</f>
        <v>41897.550000000003</v>
      </c>
      <c r="AF91" s="187"/>
      <c r="AG91" s="50" t="s">
        <v>16</v>
      </c>
    </row>
    <row r="92" spans="1:33" ht="93" customHeight="1" x14ac:dyDescent="0.6">
      <c r="A92" s="219" t="str">
        <f>+[8]ระบบการควบคุมฯ!A735</f>
        <v>4.2)</v>
      </c>
      <c r="B92" s="216" t="str">
        <f>+[8]ระบบการควบคุมฯ!B735</f>
        <v>โครงการเพิ่มประสิทธิภาพการบริหารจัดการงานนโยบายและแผนและการบริหารงบประมาณ ประจำปีงบประมาณ พ.ศ. 2568  195,000 บาท</v>
      </c>
      <c r="C92" s="818" t="str">
        <f t="shared" ref="C92:C100" si="63">+C91</f>
        <v xml:space="preserve">ศธ04002/ว5273 ลว.27 ต.ค.67 ครั้งที่ 1 โอนครั้งที่ 19 </v>
      </c>
      <c r="D92" s="187">
        <f>+[8]ระบบการควบคุมฯ!D735</f>
        <v>0</v>
      </c>
      <c r="E92" s="187">
        <f>+[8]ระบบการควบคุมฯ!E735</f>
        <v>49405</v>
      </c>
      <c r="F92" s="187">
        <f>+[8]ระบบการควบคุมฯ!F735</f>
        <v>49405</v>
      </c>
      <c r="G92" s="198">
        <f>+[8]ระบบการควบคุมฯ!G735+[8]ระบบการควบคุมฯ!H735</f>
        <v>0</v>
      </c>
      <c r="H92" s="198">
        <f>+[8]ระบบการควบคุมฯ!I735+[8]ระบบการควบคุมฯ!J735</f>
        <v>0</v>
      </c>
      <c r="I92" s="198">
        <f>+[8]ระบบการควบคุมฯ!K735+[8]ระบบการควบคุมฯ!L735</f>
        <v>48410</v>
      </c>
      <c r="J92" s="187">
        <f t="shared" si="59"/>
        <v>995</v>
      </c>
      <c r="K92" s="187">
        <f>+[8]ระบบการควบคุมฯ!D835</f>
        <v>0</v>
      </c>
      <c r="L92" s="187">
        <f>+[8]ระบบการควบคุมฯ!E835</f>
        <v>145595</v>
      </c>
      <c r="M92" s="187">
        <f>SUM(K92:L92)</f>
        <v>145595</v>
      </c>
      <c r="N92" s="187">
        <f>+[8]ระบบการควบคุมฯ!G835+[8]ระบบการควบคุมฯ!H835</f>
        <v>0</v>
      </c>
      <c r="O92" s="187"/>
      <c r="P92" s="187">
        <f>+[8]ระบบการควบคุมฯ!K835+[8]ระบบการควบคุมฯ!L835</f>
        <v>12270</v>
      </c>
      <c r="Q92" s="187">
        <f>+M92-N92-O92-P92</f>
        <v>133325</v>
      </c>
      <c r="R92" s="187"/>
      <c r="S92" s="187"/>
      <c r="T92" s="187"/>
      <c r="U92" s="187"/>
      <c r="V92" s="187"/>
      <c r="W92" s="187"/>
      <c r="X92" s="187"/>
      <c r="Y92" s="187">
        <f t="shared" si="61"/>
        <v>0</v>
      </c>
      <c r="Z92" s="187">
        <f t="shared" si="61"/>
        <v>195000</v>
      </c>
      <c r="AA92" s="187">
        <f>SUM(Y92:Z92)</f>
        <v>195000</v>
      </c>
      <c r="AB92" s="187">
        <f t="shared" si="62"/>
        <v>0</v>
      </c>
      <c r="AC92" s="1239">
        <f t="shared" si="62"/>
        <v>0</v>
      </c>
      <c r="AD92" s="187">
        <f t="shared" si="62"/>
        <v>60680</v>
      </c>
      <c r="AE92" s="187">
        <f>+AA92-AB92-AC92-AD92</f>
        <v>134320</v>
      </c>
      <c r="AF92" s="1025"/>
      <c r="AG92" s="50" t="s">
        <v>15</v>
      </c>
    </row>
    <row r="93" spans="1:33" ht="93" customHeight="1" x14ac:dyDescent="0.6">
      <c r="A93" s="833" t="str">
        <f>+[8]ระบบการควบคุมฯ!A736</f>
        <v>4.2.1)</v>
      </c>
      <c r="B93" s="111" t="str">
        <f>+[8]ระบบการควบคุมฯ!B736</f>
        <v>งบกลางปรับปรุงซ่อมแซมอาคารสำนักงาน 160860  38860</v>
      </c>
      <c r="C93" s="851">
        <f>+[3]ระบบการควบคุมฯ!C197</f>
        <v>0</v>
      </c>
      <c r="D93" s="182">
        <f>+[8]ระบบการควบคุมฯ!D736</f>
        <v>0</v>
      </c>
      <c r="E93" s="182">
        <f>+[8]ระบบการควบคุมฯ!E736</f>
        <v>0</v>
      </c>
      <c r="F93" s="182">
        <f>+[8]ระบบการควบคุมฯ!F736</f>
        <v>0</v>
      </c>
      <c r="G93" s="182">
        <f>+[8]ระบบการควบคุมฯ!G736</f>
        <v>0</v>
      </c>
      <c r="H93" s="182">
        <f>+[8]ระบบการควบคุมฯ!H736</f>
        <v>0</v>
      </c>
      <c r="I93" s="182">
        <f>+[8]ระบบการควบคุมฯ!K736+[8]ระบบการควบคุมฯ!L736</f>
        <v>0</v>
      </c>
      <c r="J93" s="182">
        <f>+F93-G93-H93-I93</f>
        <v>0</v>
      </c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7">
        <f t="shared" si="61"/>
        <v>0</v>
      </c>
      <c r="Z93" s="187">
        <f t="shared" si="61"/>
        <v>0</v>
      </c>
      <c r="AA93" s="187">
        <f>SUM(Y93:Z93)</f>
        <v>0</v>
      </c>
      <c r="AB93" s="187">
        <f t="shared" si="62"/>
        <v>0</v>
      </c>
      <c r="AC93" s="1239">
        <f t="shared" si="62"/>
        <v>0</v>
      </c>
      <c r="AD93" s="187">
        <f t="shared" si="62"/>
        <v>0</v>
      </c>
      <c r="AE93" s="187">
        <f>+AA93-AB93-AC93-AD93</f>
        <v>0</v>
      </c>
      <c r="AF93" s="182"/>
      <c r="AG93" s="50" t="s">
        <v>16</v>
      </c>
    </row>
    <row r="94" spans="1:33" ht="20.399999999999999" customHeight="1" x14ac:dyDescent="0.6">
      <c r="A94" s="219" t="str">
        <f>+[8]ระบบการควบคุมฯ!A737</f>
        <v>4.3)</v>
      </c>
      <c r="B94" s="216" t="str">
        <f>+[8]ระบบการควบคุมฯ!B737</f>
        <v>โครงการขับเคลื่อนคุณภาพการจัดการเรียนการสอนทางไกลผ่านดาวเทียม (DLTV  ) 13,800 บาท</v>
      </c>
      <c r="C94" s="818" t="str">
        <f>+C92</f>
        <v xml:space="preserve">ศธ04002/ว5273 ลว.27 ต.ค.67 ครั้งที่ 1 โอนครั้งที่ 19 </v>
      </c>
      <c r="D94" s="187">
        <f>+[8]ระบบการควบคุมฯ!D737</f>
        <v>0</v>
      </c>
      <c r="E94" s="187">
        <f>+[8]ระบบการควบคุมฯ!E737</f>
        <v>13800</v>
      </c>
      <c r="F94" s="187">
        <f>+[8]ระบบการควบคุมฯ!F737</f>
        <v>13800</v>
      </c>
      <c r="G94" s="198">
        <f>+[8]ระบบการควบคุมฯ!G737+[8]ระบบการควบคุมฯ!H737</f>
        <v>0</v>
      </c>
      <c r="H94" s="198">
        <f>+[8]ระบบการควบคุมฯ!I737+[8]ระบบการควบคุมฯ!J737</f>
        <v>0</v>
      </c>
      <c r="I94" s="198">
        <f>+[8]ระบบการควบคุมฯ!K737+[8]ระบบการควบคุมฯ!L737</f>
        <v>5100</v>
      </c>
      <c r="J94" s="187">
        <f t="shared" ref="J94:J103" si="64">+F94-G94-H94-I94</f>
        <v>8700</v>
      </c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>
        <f t="shared" si="61"/>
        <v>0</v>
      </c>
      <c r="Z94" s="187">
        <f t="shared" si="61"/>
        <v>13800</v>
      </c>
      <c r="AA94" s="187">
        <f>SUM(Y94:Z94)</f>
        <v>13800</v>
      </c>
      <c r="AB94" s="187">
        <f t="shared" si="62"/>
        <v>0</v>
      </c>
      <c r="AC94" s="1239">
        <f t="shared" si="62"/>
        <v>0</v>
      </c>
      <c r="AD94" s="187">
        <f t="shared" si="62"/>
        <v>5100</v>
      </c>
      <c r="AE94" s="187">
        <f>+AA94-AB94-AC94-AD94</f>
        <v>8700</v>
      </c>
      <c r="AF94" s="187"/>
      <c r="AG94" s="50" t="s">
        <v>69</v>
      </c>
    </row>
    <row r="95" spans="1:33" ht="20.399999999999999" customHeight="1" x14ac:dyDescent="0.6">
      <c r="A95" s="219" t="str">
        <f>+[8]ระบบการควบคุมฯ!A738</f>
        <v>4.4)</v>
      </c>
      <c r="B95" s="216" t="str">
        <f>+[8]ระบบการควบคุมฯ!B738</f>
        <v>โครงการพัฒนาระบบดิจิทัล เพื่อการศึกษา 85,300 บาท</v>
      </c>
      <c r="C95" s="818" t="str">
        <f t="shared" si="63"/>
        <v xml:space="preserve">ศธ04002/ว5273 ลว.27 ต.ค.67 ครั้งที่ 1 โอนครั้งที่ 19 </v>
      </c>
      <c r="D95" s="187">
        <f>+[8]ระบบการควบคุมฯ!D738</f>
        <v>0</v>
      </c>
      <c r="E95" s="187">
        <f>+[8]ระบบการควบคุมฯ!E738</f>
        <v>20000</v>
      </c>
      <c r="F95" s="187">
        <f>+[8]ระบบการควบคุมฯ!F738</f>
        <v>20000</v>
      </c>
      <c r="G95" s="198">
        <f>+[8]ระบบการควบคุมฯ!G738+[8]ระบบการควบคุมฯ!H738</f>
        <v>0</v>
      </c>
      <c r="H95" s="198">
        <f>+[8]ระบบการควบคุมฯ!I738+[8]ระบบการควบคุมฯ!J738</f>
        <v>0</v>
      </c>
      <c r="I95" s="198">
        <f>+[8]ระบบการควบคุมฯ!K738+[8]ระบบการควบคุมฯ!L738</f>
        <v>17200</v>
      </c>
      <c r="J95" s="187">
        <f t="shared" si="64"/>
        <v>2800</v>
      </c>
      <c r="K95" s="187">
        <f>+[8]ระบบการควบคุมฯ!D838</f>
        <v>0</v>
      </c>
      <c r="L95" s="187">
        <f>+[8]ระบบการควบคุมฯ!E838</f>
        <v>65300</v>
      </c>
      <c r="M95" s="187">
        <f>SUM(K95:L95)</f>
        <v>65300</v>
      </c>
      <c r="N95" s="187">
        <f>+[8]ระบบการควบคุมฯ!G838+[8]ระบบการควบคุมฯ!H838</f>
        <v>0</v>
      </c>
      <c r="O95" s="187"/>
      <c r="P95" s="187">
        <f>+[8]ระบบการควบคุมฯ!K838+[8]ระบบการควบคุมฯ!L838</f>
        <v>26670</v>
      </c>
      <c r="Q95" s="187">
        <f>+M95-N95-O95-P95</f>
        <v>38630</v>
      </c>
      <c r="R95" s="187"/>
      <c r="S95" s="187"/>
      <c r="T95" s="187"/>
      <c r="U95" s="187"/>
      <c r="V95" s="187"/>
      <c r="W95" s="187"/>
      <c r="X95" s="187"/>
      <c r="Y95" s="187">
        <f t="shared" si="61"/>
        <v>0</v>
      </c>
      <c r="Z95" s="187">
        <f t="shared" si="61"/>
        <v>85300</v>
      </c>
      <c r="AA95" s="187">
        <f t="shared" ref="AA95:AA103" si="65">SUM(Y95:Z95)</f>
        <v>85300</v>
      </c>
      <c r="AB95" s="187">
        <f t="shared" si="62"/>
        <v>0</v>
      </c>
      <c r="AC95" s="1239">
        <f t="shared" si="62"/>
        <v>0</v>
      </c>
      <c r="AD95" s="187">
        <f t="shared" si="62"/>
        <v>43870</v>
      </c>
      <c r="AE95" s="187">
        <f t="shared" ref="AE95:AE103" si="66">+AA95-AB95-AC95-AD95</f>
        <v>41430</v>
      </c>
      <c r="AF95" s="187"/>
      <c r="AG95" s="50" t="s">
        <v>69</v>
      </c>
    </row>
    <row r="96" spans="1:33" ht="20.399999999999999" customHeight="1" x14ac:dyDescent="0.6">
      <c r="A96" s="219" t="str">
        <f>+[8]ระบบการควบคุมฯ!A739</f>
        <v>4.5)</v>
      </c>
      <c r="B96" s="216" t="str">
        <f>+[8]ระบบการควบคุมฯ!B739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80,000 บาท</v>
      </c>
      <c r="C96" s="818" t="str">
        <f t="shared" si="63"/>
        <v xml:space="preserve">ศธ04002/ว5273 ลว.27 ต.ค.67 ครั้งที่ 1 โอนครั้งที่ 19 </v>
      </c>
      <c r="D96" s="187">
        <f>+[8]ระบบการควบคุมฯ!D739</f>
        <v>0</v>
      </c>
      <c r="E96" s="187">
        <f>+[8]ระบบการควบคุมฯ!E739</f>
        <v>0</v>
      </c>
      <c r="F96" s="187">
        <f>+[8]ระบบการควบคุมฯ!F739</f>
        <v>0</v>
      </c>
      <c r="G96" s="198">
        <f>+[8]ระบบการควบคุมฯ!G739+[8]ระบบการควบคุมฯ!H739</f>
        <v>0</v>
      </c>
      <c r="H96" s="198">
        <f>+[8]ระบบการควบคุมฯ!I739+[8]ระบบการควบคุมฯ!J739</f>
        <v>0</v>
      </c>
      <c r="I96" s="198">
        <f>+[8]ระบบการควบคุมฯ!K739+[8]ระบบการควบคุมฯ!L739</f>
        <v>0</v>
      </c>
      <c r="J96" s="187">
        <f t="shared" si="64"/>
        <v>0</v>
      </c>
      <c r="K96" s="187">
        <f>+[8]ระบบการควบคุมฯ!D839</f>
        <v>0</v>
      </c>
      <c r="L96" s="187">
        <f>+[8]ระบบการควบคุมฯ!E839</f>
        <v>80000</v>
      </c>
      <c r="M96" s="187">
        <f>SUM(K96:L96)</f>
        <v>80000</v>
      </c>
      <c r="N96" s="187">
        <f>+[8]ระบบการควบคุมฯ!G839+[8]ระบบการควบคุมฯ!H839</f>
        <v>0</v>
      </c>
      <c r="O96" s="187"/>
      <c r="P96" s="187">
        <f>+[8]ระบบการควบคุมฯ!K839+[8]ระบบการควบคุมฯ!L839</f>
        <v>73880</v>
      </c>
      <c r="Q96" s="187">
        <f>+M96-N96-O96-P96</f>
        <v>6120</v>
      </c>
      <c r="R96" s="187"/>
      <c r="S96" s="187"/>
      <c r="T96" s="187"/>
      <c r="U96" s="187"/>
      <c r="V96" s="187"/>
      <c r="W96" s="187"/>
      <c r="X96" s="187"/>
      <c r="Y96" s="187">
        <f t="shared" si="61"/>
        <v>0</v>
      </c>
      <c r="Z96" s="187">
        <f t="shared" si="61"/>
        <v>80000</v>
      </c>
      <c r="AA96" s="187">
        <f t="shared" si="65"/>
        <v>80000</v>
      </c>
      <c r="AB96" s="187">
        <f t="shared" si="62"/>
        <v>0</v>
      </c>
      <c r="AC96" s="1239">
        <f t="shared" si="62"/>
        <v>0</v>
      </c>
      <c r="AD96" s="187">
        <f t="shared" si="62"/>
        <v>73880</v>
      </c>
      <c r="AE96" s="187">
        <f t="shared" si="66"/>
        <v>6120</v>
      </c>
      <c r="AF96" s="187"/>
      <c r="AG96" s="50" t="s">
        <v>14</v>
      </c>
    </row>
    <row r="97" spans="1:33" ht="37.200000000000003" customHeight="1" x14ac:dyDescent="0.6">
      <c r="A97" s="219" t="str">
        <f>+[8]ระบบการควบคุมฯ!A740</f>
        <v>4.6)</v>
      </c>
      <c r="B97" s="216" t="str">
        <f>+[8]ระบบการควบคุมฯ!B740</f>
        <v>โครงการเสริมสร้างสมรรถนะครูผู้ช่วยสู่การเป็นครูมืออาชีพ 67,000 บาท</v>
      </c>
      <c r="C97" s="818" t="str">
        <f t="shared" si="63"/>
        <v xml:space="preserve">ศธ04002/ว5273 ลว.27 ต.ค.67 ครั้งที่ 1 โอนครั้งที่ 19 </v>
      </c>
      <c r="D97" s="187">
        <f>+[8]ระบบการควบคุมฯ!D740</f>
        <v>0</v>
      </c>
      <c r="E97" s="187">
        <f>+[8]ระบบการควบคุมฯ!E740</f>
        <v>67000</v>
      </c>
      <c r="F97" s="187">
        <f>+[8]ระบบการควบคุมฯ!F740</f>
        <v>67000</v>
      </c>
      <c r="G97" s="198">
        <f>+[8]ระบบการควบคุมฯ!G740+[8]ระบบการควบคุมฯ!H740</f>
        <v>0</v>
      </c>
      <c r="H97" s="198">
        <f>+[8]ระบบการควบคุมฯ!I740+[8]ระบบการควบคุมฯ!J740</f>
        <v>0</v>
      </c>
      <c r="I97" s="198">
        <f>+[8]ระบบการควบคุมฯ!K740+[8]ระบบการควบคุมฯ!L740</f>
        <v>67000</v>
      </c>
      <c r="J97" s="187">
        <f t="shared" si="64"/>
        <v>0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>
        <f t="shared" si="61"/>
        <v>0</v>
      </c>
      <c r="Z97" s="187">
        <f t="shared" si="61"/>
        <v>67000</v>
      </c>
      <c r="AA97" s="187">
        <f t="shared" si="65"/>
        <v>67000</v>
      </c>
      <c r="AB97" s="187">
        <f t="shared" si="62"/>
        <v>0</v>
      </c>
      <c r="AC97" s="1239">
        <f t="shared" si="62"/>
        <v>0</v>
      </c>
      <c r="AD97" s="187">
        <f t="shared" si="62"/>
        <v>67000</v>
      </c>
      <c r="AE97" s="187">
        <f t="shared" si="66"/>
        <v>0</v>
      </c>
      <c r="AF97" s="187"/>
      <c r="AG97" s="50" t="s">
        <v>13</v>
      </c>
    </row>
    <row r="98" spans="1:33" ht="20.399999999999999" customHeight="1" x14ac:dyDescent="0.6">
      <c r="A98" s="219" t="str">
        <f>+[8]ระบบการควบคุมฯ!A741</f>
        <v>4.7)</v>
      </c>
      <c r="B98" s="216" t="str">
        <f>+[8]ระบบการควบคุมฯ!B741</f>
        <v>โครงการยกย่องเชิดชูเกียรติข้าราชการครูและบุคลากรทางการศึกษา 59,700 บาท</v>
      </c>
      <c r="C98" s="818" t="str">
        <f t="shared" si="63"/>
        <v xml:space="preserve">ศธ04002/ว5273 ลว.27 ต.ค.67 ครั้งที่ 1 โอนครั้งที่ 19 </v>
      </c>
      <c r="D98" s="187">
        <f>+[8]ระบบการควบคุมฯ!D741</f>
        <v>0</v>
      </c>
      <c r="E98" s="187">
        <f>+[8]ระบบการควบคุมฯ!E741</f>
        <v>1550</v>
      </c>
      <c r="F98" s="187">
        <f>+[8]ระบบการควบคุมฯ!F741</f>
        <v>1550</v>
      </c>
      <c r="G98" s="198">
        <f>+[8]ระบบการควบคุมฯ!G741+[8]ระบบการควบคุมฯ!H741</f>
        <v>0</v>
      </c>
      <c r="H98" s="198">
        <f>+[8]ระบบการควบคุมฯ!I741+[8]ระบบการควบคุมฯ!J741</f>
        <v>0</v>
      </c>
      <c r="I98" s="198">
        <f>+[8]ระบบการควบคุมฯ!K741+[8]ระบบการควบคุมฯ!L741</f>
        <v>1550</v>
      </c>
      <c r="J98" s="187">
        <f t="shared" si="64"/>
        <v>0</v>
      </c>
      <c r="K98" s="187">
        <f>+[8]ระบบการควบคุมฯ!D841</f>
        <v>0</v>
      </c>
      <c r="L98" s="187">
        <f>+[8]ระบบการควบคุมฯ!E841</f>
        <v>58150</v>
      </c>
      <c r="M98" s="187">
        <f t="shared" ref="M98:M103" si="67">SUM(K98:L98)</f>
        <v>58150</v>
      </c>
      <c r="N98" s="187">
        <f>+[8]ระบบการควบคุมฯ!G841+[8]ระบบการควบคุมฯ!H841</f>
        <v>0</v>
      </c>
      <c r="O98" s="187"/>
      <c r="P98" s="187">
        <f>+[8]ระบบการควบคุมฯ!K841+[8]ระบบการควบคุมฯ!L841</f>
        <v>23220</v>
      </c>
      <c r="Q98" s="187">
        <f t="shared" ref="Q98:Q103" si="68">+M98-N98-O98-P98</f>
        <v>34930</v>
      </c>
      <c r="R98" s="187"/>
      <c r="S98" s="187"/>
      <c r="T98" s="187"/>
      <c r="U98" s="187"/>
      <c r="V98" s="187"/>
      <c r="W98" s="187"/>
      <c r="X98" s="187"/>
      <c r="Y98" s="187">
        <f t="shared" si="61"/>
        <v>0</v>
      </c>
      <c r="Z98" s="187">
        <f t="shared" si="61"/>
        <v>59700</v>
      </c>
      <c r="AA98" s="187">
        <f t="shared" si="65"/>
        <v>59700</v>
      </c>
      <c r="AB98" s="187">
        <f t="shared" si="62"/>
        <v>0</v>
      </c>
      <c r="AC98" s="1239">
        <f t="shared" si="62"/>
        <v>0</v>
      </c>
      <c r="AD98" s="187">
        <f t="shared" si="62"/>
        <v>24770</v>
      </c>
      <c r="AE98" s="187">
        <f t="shared" si="66"/>
        <v>34930</v>
      </c>
      <c r="AF98" s="187"/>
      <c r="AG98" s="50" t="s">
        <v>239</v>
      </c>
    </row>
    <row r="99" spans="1:33" ht="20.399999999999999" customHeight="1" x14ac:dyDescent="0.6">
      <c r="A99" s="219" t="str">
        <f>+[8]ระบบการควบคุมฯ!A742</f>
        <v>4.8)</v>
      </c>
      <c r="B99" s="216" t="str">
        <f>+[8]ระบบการควบคุมฯ!B742</f>
        <v>โครงการงานศิลปหัตถกรรมนักเรียน ระดับเขตพื้นที่การศึกษา ปีการศึกษา 148,500 บาท</v>
      </c>
      <c r="C99" s="818" t="str">
        <f t="shared" si="63"/>
        <v xml:space="preserve">ศธ04002/ว5273 ลว.27 ต.ค.67 ครั้งที่ 1 โอนครั้งที่ 19 </v>
      </c>
      <c r="D99" s="187">
        <f>+[8]ระบบการควบคุมฯ!D742</f>
        <v>0</v>
      </c>
      <c r="E99" s="187">
        <f>+[8]ระบบการควบคุมฯ!E742</f>
        <v>112800</v>
      </c>
      <c r="F99" s="187">
        <f>+[8]ระบบการควบคุมฯ!F742</f>
        <v>112800</v>
      </c>
      <c r="G99" s="198">
        <f>+[8]ระบบการควบคุมฯ!G742+[8]ระบบการควบคุมฯ!H742</f>
        <v>0</v>
      </c>
      <c r="H99" s="198">
        <f>+[8]ระบบการควบคุมฯ!I742+[8]ระบบการควบคุมฯ!J742</f>
        <v>0</v>
      </c>
      <c r="I99" s="198">
        <f>+[8]ระบบการควบคุมฯ!K742+[8]ระบบการควบคุมฯ!L742</f>
        <v>112800</v>
      </c>
      <c r="J99" s="187">
        <f t="shared" si="64"/>
        <v>0</v>
      </c>
      <c r="K99" s="187">
        <f>+[8]ระบบการควบคุมฯ!D842</f>
        <v>0</v>
      </c>
      <c r="L99" s="187">
        <f>+[8]ระบบการควบคุมฯ!E842</f>
        <v>35700</v>
      </c>
      <c r="M99" s="187">
        <f t="shared" si="67"/>
        <v>35700</v>
      </c>
      <c r="N99" s="187">
        <f>+[8]ระบบการควบคุมฯ!G842+[8]ระบบการควบคุมฯ!H842</f>
        <v>0</v>
      </c>
      <c r="O99" s="187"/>
      <c r="P99" s="187">
        <f>+[8]ระบบการควบคุมฯ!K842+[8]ระบบการควบคุมฯ!L842</f>
        <v>35700</v>
      </c>
      <c r="Q99" s="187">
        <f t="shared" si="68"/>
        <v>0</v>
      </c>
      <c r="R99" s="187"/>
      <c r="S99" s="187"/>
      <c r="T99" s="187"/>
      <c r="U99" s="187"/>
      <c r="V99" s="187"/>
      <c r="W99" s="187"/>
      <c r="X99" s="187"/>
      <c r="Y99" s="187">
        <f t="shared" si="61"/>
        <v>0</v>
      </c>
      <c r="Z99" s="187">
        <f t="shared" si="61"/>
        <v>148500</v>
      </c>
      <c r="AA99" s="187">
        <f t="shared" si="65"/>
        <v>148500</v>
      </c>
      <c r="AB99" s="187">
        <f t="shared" si="62"/>
        <v>0</v>
      </c>
      <c r="AC99" s="1239">
        <f t="shared" si="62"/>
        <v>0</v>
      </c>
      <c r="AD99" s="187">
        <f t="shared" si="62"/>
        <v>148500</v>
      </c>
      <c r="AE99" s="187">
        <f t="shared" si="66"/>
        <v>0</v>
      </c>
      <c r="AF99" s="187"/>
      <c r="AG99" s="50" t="s">
        <v>12</v>
      </c>
    </row>
    <row r="100" spans="1:33" ht="20.399999999999999" customHeight="1" x14ac:dyDescent="0.6">
      <c r="A100" s="219" t="str">
        <f>+[8]ระบบการควบคุมฯ!A743</f>
        <v>4.9)</v>
      </c>
      <c r="B100" s="216" t="str">
        <f>+[8]ระบบการควบคุมฯ!B743</f>
        <v>โครงการพัฒนาศักยภาพบุคลากรทางการศึกษาสังกัดสพป.ปทุมธานี เขต 2 58,570 บาท</v>
      </c>
      <c r="C100" s="818" t="str">
        <f t="shared" si="63"/>
        <v xml:space="preserve">ศธ04002/ว5273 ลว.27 ต.ค.67 ครั้งที่ 1 โอนครั้งที่ 19 </v>
      </c>
      <c r="D100" s="187">
        <f>+[8]ระบบการควบคุมฯ!D743</f>
        <v>0</v>
      </c>
      <c r="E100" s="187">
        <f>+[8]ระบบการควบคุมฯ!E743</f>
        <v>47570</v>
      </c>
      <c r="F100" s="187">
        <f>+[8]ระบบการควบคุมฯ!F743</f>
        <v>47570</v>
      </c>
      <c r="G100" s="198">
        <f>+[8]ระบบการควบคุมฯ!G743+[8]ระบบการควบคุมฯ!H743</f>
        <v>0</v>
      </c>
      <c r="H100" s="198">
        <f>+[8]ระบบการควบคุมฯ!I743+[8]ระบบการควบคุมฯ!J743</f>
        <v>0</v>
      </c>
      <c r="I100" s="198">
        <f>+[8]ระบบการควบคุมฯ!K743+[8]ระบบการควบคุมฯ!L743</f>
        <v>47372.6</v>
      </c>
      <c r="J100" s="1025">
        <f t="shared" si="64"/>
        <v>197.40000000000146</v>
      </c>
      <c r="K100" s="187">
        <f>+[8]ระบบการควบคุมฯ!D843</f>
        <v>0</v>
      </c>
      <c r="L100" s="187">
        <f>+[8]ระบบการควบคุมฯ!E843</f>
        <v>11000</v>
      </c>
      <c r="M100" s="187">
        <f t="shared" si="67"/>
        <v>11000</v>
      </c>
      <c r="N100" s="187">
        <f>+[8]ระบบการควบคุมฯ!G843+[8]ระบบการควบคุมฯ!H843</f>
        <v>0</v>
      </c>
      <c r="O100" s="187"/>
      <c r="P100" s="187">
        <f>+[8]ระบบการควบคุมฯ!K843+[8]ระบบการควบคุมฯ!L843</f>
        <v>11000</v>
      </c>
      <c r="Q100" s="187">
        <f t="shared" si="68"/>
        <v>0</v>
      </c>
      <c r="R100" s="1025"/>
      <c r="S100" s="1025"/>
      <c r="T100" s="1025"/>
      <c r="U100" s="1025"/>
      <c r="V100" s="1025"/>
      <c r="W100" s="1025"/>
      <c r="X100" s="1025"/>
      <c r="Y100" s="1025">
        <f t="shared" si="61"/>
        <v>0</v>
      </c>
      <c r="Z100" s="1025">
        <f t="shared" si="61"/>
        <v>58570</v>
      </c>
      <c r="AA100" s="1025">
        <f t="shared" si="65"/>
        <v>58570</v>
      </c>
      <c r="AB100" s="1025">
        <f t="shared" si="62"/>
        <v>0</v>
      </c>
      <c r="AC100" s="1240">
        <f t="shared" si="62"/>
        <v>0</v>
      </c>
      <c r="AD100" s="1025">
        <f t="shared" si="62"/>
        <v>58372.6</v>
      </c>
      <c r="AE100" s="1025">
        <f t="shared" si="66"/>
        <v>197.40000000000146</v>
      </c>
      <c r="AF100" s="1025"/>
      <c r="AG100" s="50" t="s">
        <v>233</v>
      </c>
    </row>
    <row r="101" spans="1:33" ht="20.399999999999999" customHeight="1" x14ac:dyDescent="0.6">
      <c r="A101" s="219" t="str">
        <f>+[8]ระบบการควบคุมฯ!A744</f>
        <v>4.10)</v>
      </c>
      <c r="B101" s="216" t="str">
        <f>+[8]ระบบการควบคุมฯ!B744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</v>
      </c>
      <c r="C101" s="818" t="str">
        <f>+C91</f>
        <v xml:space="preserve">ศธ04002/ว5273 ลว.27 ต.ค.67 ครั้งที่ 1 โอนครั้งที่ 19 </v>
      </c>
      <c r="D101" s="187">
        <f>+[8]ระบบการควบคุมฯ!D744</f>
        <v>0</v>
      </c>
      <c r="E101" s="187">
        <f>+[8]ระบบการควบคุมฯ!E744</f>
        <v>20000</v>
      </c>
      <c r="F101" s="187">
        <f>+[8]ระบบการควบคุมฯ!F744</f>
        <v>20000</v>
      </c>
      <c r="G101" s="198">
        <f>+[8]ระบบการควบคุมฯ!G744+[8]ระบบการควบคุมฯ!H744</f>
        <v>0</v>
      </c>
      <c r="H101" s="198">
        <f>+[8]ระบบการควบคุมฯ!I744+[8]ระบบการควบคุมฯ!J744</f>
        <v>0</v>
      </c>
      <c r="I101" s="198">
        <f>+[8]ระบบการควบคุมฯ!K744+[8]ระบบการควบคุมฯ!L744</f>
        <v>20000</v>
      </c>
      <c r="J101" s="187">
        <f t="shared" si="64"/>
        <v>0</v>
      </c>
      <c r="K101" s="187">
        <f>+[8]ระบบการควบคุมฯ!D844</f>
        <v>0</v>
      </c>
      <c r="L101" s="187">
        <f>+[8]ระบบการควบคุมฯ!E844</f>
        <v>77000</v>
      </c>
      <c r="M101" s="187">
        <f t="shared" si="67"/>
        <v>77000</v>
      </c>
      <c r="N101" s="187">
        <f>+[8]ระบบการควบคุมฯ!G844+[8]ระบบการควบคุมฯ!H844</f>
        <v>0</v>
      </c>
      <c r="O101" s="187"/>
      <c r="P101" s="187">
        <f>+[8]ระบบการควบคุมฯ!K844+[8]ระบบการควบคุมฯ!L844</f>
        <v>63501</v>
      </c>
      <c r="Q101" s="187">
        <f t="shared" si="68"/>
        <v>13499</v>
      </c>
      <c r="R101" s="187"/>
      <c r="S101" s="187"/>
      <c r="T101" s="187"/>
      <c r="U101" s="187"/>
      <c r="V101" s="187"/>
      <c r="W101" s="187"/>
      <c r="X101" s="187"/>
      <c r="Y101" s="187">
        <f t="shared" si="61"/>
        <v>0</v>
      </c>
      <c r="Z101" s="187">
        <f t="shared" si="61"/>
        <v>97000</v>
      </c>
      <c r="AA101" s="187">
        <f t="shared" si="65"/>
        <v>97000</v>
      </c>
      <c r="AB101" s="187">
        <f t="shared" si="62"/>
        <v>0</v>
      </c>
      <c r="AC101" s="1239">
        <f t="shared" si="62"/>
        <v>0</v>
      </c>
      <c r="AD101" s="187">
        <f t="shared" si="62"/>
        <v>83501</v>
      </c>
      <c r="AE101" s="187">
        <f t="shared" si="66"/>
        <v>13499</v>
      </c>
      <c r="AF101" s="187"/>
      <c r="AG101" s="50" t="s">
        <v>13</v>
      </c>
    </row>
    <row r="102" spans="1:33" ht="20.399999999999999" customHeight="1" x14ac:dyDescent="0.6">
      <c r="A102" s="219" t="str">
        <f>+[8]ระบบการควบคุมฯ!A745</f>
        <v>4.11)</v>
      </c>
      <c r="B102" s="216" t="str">
        <f>+[8]ระบบการควบคุมฯ!B745</f>
        <v xml:space="preserve">โครงการเพิ่มประสิทธิภาพการประกันคุณภาพภายในของสถานศึกษาให้เข้มแข็ง 38,250 บาท </v>
      </c>
      <c r="C102" s="818" t="str">
        <f>+C92</f>
        <v xml:space="preserve">ศธ04002/ว5273 ลว.27 ต.ค.67 ครั้งที่ 1 โอนครั้งที่ 19 </v>
      </c>
      <c r="D102" s="187">
        <f>+[8]ระบบการควบคุมฯ!D745</f>
        <v>0</v>
      </c>
      <c r="E102" s="187">
        <f>+[8]ระบบการควบคุมฯ!E745</f>
        <v>18000</v>
      </c>
      <c r="F102" s="187">
        <f>+[8]ระบบการควบคุมฯ!F745</f>
        <v>18000</v>
      </c>
      <c r="G102" s="198">
        <f>+[8]ระบบการควบคุมฯ!G745+[8]ระบบการควบคุมฯ!H745</f>
        <v>0</v>
      </c>
      <c r="H102" s="198">
        <f>+[8]ระบบการควบคุมฯ!I745+[8]ระบบการควบคุมฯ!J745</f>
        <v>0</v>
      </c>
      <c r="I102" s="198">
        <f>+[8]ระบบการควบคุมฯ!K745+[8]ระบบการควบคุมฯ!L745</f>
        <v>18000</v>
      </c>
      <c r="J102" s="187">
        <f t="shared" si="64"/>
        <v>0</v>
      </c>
      <c r="K102" s="187">
        <f>+[8]ระบบการควบคุมฯ!D846</f>
        <v>0</v>
      </c>
      <c r="L102" s="187">
        <f>+[8]ระบบการควบคุมฯ!E846</f>
        <v>20250</v>
      </c>
      <c r="M102" s="187">
        <f t="shared" si="67"/>
        <v>20250</v>
      </c>
      <c r="N102" s="187">
        <f>+[8]ระบบการควบคุมฯ!G846+[8]ระบบการควบคุมฯ!H846</f>
        <v>0</v>
      </c>
      <c r="O102" s="187"/>
      <c r="P102" s="187">
        <f>+[8]ระบบการควบคุมฯ!K846+[8]ระบบการควบคุมฯ!L846</f>
        <v>20250</v>
      </c>
      <c r="Q102" s="187">
        <f t="shared" si="68"/>
        <v>0</v>
      </c>
      <c r="R102" s="187"/>
      <c r="S102" s="187"/>
      <c r="T102" s="187"/>
      <c r="U102" s="187"/>
      <c r="V102" s="187"/>
      <c r="W102" s="187"/>
      <c r="X102" s="187"/>
      <c r="Y102" s="187">
        <f t="shared" si="61"/>
        <v>0</v>
      </c>
      <c r="Z102" s="187">
        <f t="shared" si="61"/>
        <v>38250</v>
      </c>
      <c r="AA102" s="187">
        <f t="shared" si="65"/>
        <v>38250</v>
      </c>
      <c r="AB102" s="187">
        <f t="shared" si="62"/>
        <v>0</v>
      </c>
      <c r="AC102" s="1239">
        <f t="shared" si="62"/>
        <v>0</v>
      </c>
      <c r="AD102" s="187">
        <f t="shared" si="62"/>
        <v>38250</v>
      </c>
      <c r="AE102" s="187">
        <f t="shared" si="66"/>
        <v>0</v>
      </c>
      <c r="AF102" s="187"/>
      <c r="AG102" s="50" t="s">
        <v>13</v>
      </c>
    </row>
    <row r="103" spans="1:33" ht="20.399999999999999" customHeight="1" x14ac:dyDescent="0.6">
      <c r="A103" s="219" t="str">
        <f>+[8]ระบบการควบคุมฯ!A746</f>
        <v>4.12)</v>
      </c>
      <c r="B103" s="216" t="str">
        <f>+[8]ระบบการควบคุมฯ!B746</f>
        <v>โครงการเสริมสร้างประสิทธิภาพและสมรรถนะการบริหารงานบุคคล 50,000 บาท</v>
      </c>
      <c r="C103" s="818" t="str">
        <f>+C94</f>
        <v xml:space="preserve">ศธ04002/ว5273 ลว.27 ต.ค.67 ครั้งที่ 1 โอนครั้งที่ 19 </v>
      </c>
      <c r="D103" s="187">
        <f>+[8]ระบบการควบคุมฯ!D746</f>
        <v>0</v>
      </c>
      <c r="E103" s="187">
        <f>+[8]ระบบการควบคุมฯ!E746</f>
        <v>32215</v>
      </c>
      <c r="F103" s="187">
        <f>+[8]ระบบการควบคุมฯ!F746</f>
        <v>32215</v>
      </c>
      <c r="G103" s="198">
        <f>+[8]ระบบการควบคุมฯ!G746+[8]ระบบการควบคุมฯ!H746</f>
        <v>0</v>
      </c>
      <c r="H103" s="198">
        <f>+[8]ระบบการควบคุมฯ!I746+[8]ระบบการควบคุมฯ!J746</f>
        <v>0</v>
      </c>
      <c r="I103" s="198">
        <f>+[8]ระบบการควบคุมฯ!K746+[8]ระบบการควบคุมฯ!L746</f>
        <v>24745</v>
      </c>
      <c r="J103" s="187">
        <f t="shared" si="64"/>
        <v>7470</v>
      </c>
      <c r="K103" s="187">
        <f>+[8]ระบบการควบคุมฯ!D847</f>
        <v>0</v>
      </c>
      <c r="L103" s="187">
        <f>+[8]ระบบการควบคุมฯ!E847</f>
        <v>17785</v>
      </c>
      <c r="M103" s="187">
        <f t="shared" si="67"/>
        <v>17785</v>
      </c>
      <c r="N103" s="187">
        <f>+[8]ระบบการควบคุมฯ!G847+[8]ระบบการควบคุมฯ!H847</f>
        <v>0</v>
      </c>
      <c r="O103" s="187"/>
      <c r="P103" s="187">
        <f>+[8]ระบบการควบคุมฯ!K847+[8]ระบบการควบคุมฯ!L847</f>
        <v>0</v>
      </c>
      <c r="Q103" s="187">
        <f t="shared" si="68"/>
        <v>17785</v>
      </c>
      <c r="R103" s="187"/>
      <c r="S103" s="187"/>
      <c r="T103" s="187"/>
      <c r="U103" s="187"/>
      <c r="V103" s="187"/>
      <c r="W103" s="187"/>
      <c r="X103" s="187"/>
      <c r="Y103" s="187">
        <f t="shared" si="61"/>
        <v>0</v>
      </c>
      <c r="Z103" s="187">
        <f t="shared" si="61"/>
        <v>50000</v>
      </c>
      <c r="AA103" s="187">
        <f t="shared" si="65"/>
        <v>50000</v>
      </c>
      <c r="AB103" s="187">
        <f t="shared" si="62"/>
        <v>0</v>
      </c>
      <c r="AC103" s="1239">
        <f t="shared" si="62"/>
        <v>0</v>
      </c>
      <c r="AD103" s="187">
        <f t="shared" si="62"/>
        <v>24745</v>
      </c>
      <c r="AE103" s="187">
        <f t="shared" si="66"/>
        <v>25255</v>
      </c>
      <c r="AF103" s="187"/>
      <c r="AG103" s="50" t="s">
        <v>17</v>
      </c>
    </row>
    <row r="104" spans="1:33" ht="37.200000000000003" customHeight="1" x14ac:dyDescent="0.6">
      <c r="A104" s="1241"/>
      <c r="B104" s="1242" t="s">
        <v>18</v>
      </c>
      <c r="C104" s="1235"/>
      <c r="D104" s="1243">
        <f>SUM(D52:D62)</f>
        <v>1343860</v>
      </c>
      <c r="E104" s="1243">
        <f t="shared" ref="E104:X104" si="69">SUM(E52:E62)</f>
        <v>0</v>
      </c>
      <c r="F104" s="1243">
        <f t="shared" si="69"/>
        <v>1343860</v>
      </c>
      <c r="G104" s="1243">
        <f t="shared" si="69"/>
        <v>0</v>
      </c>
      <c r="H104" s="1243">
        <f t="shared" si="69"/>
        <v>0</v>
      </c>
      <c r="I104" s="1243">
        <f t="shared" si="69"/>
        <v>1331989.45</v>
      </c>
      <c r="J104" s="1243">
        <f t="shared" si="69"/>
        <v>11870.550000000039</v>
      </c>
      <c r="K104" s="1243">
        <f t="shared" si="69"/>
        <v>2018825</v>
      </c>
      <c r="L104" s="1243">
        <f t="shared" si="69"/>
        <v>0</v>
      </c>
      <c r="M104" s="1243">
        <f t="shared" si="69"/>
        <v>2018825</v>
      </c>
      <c r="N104" s="1243">
        <f t="shared" si="69"/>
        <v>0</v>
      </c>
      <c r="O104" s="1243">
        <f t="shared" si="69"/>
        <v>0</v>
      </c>
      <c r="P104" s="1243">
        <f t="shared" si="69"/>
        <v>1655358.55</v>
      </c>
      <c r="Q104" s="1243">
        <f t="shared" si="69"/>
        <v>363466.44999999995</v>
      </c>
      <c r="R104" s="1243">
        <f t="shared" si="69"/>
        <v>400000</v>
      </c>
      <c r="S104" s="1243">
        <f t="shared" si="69"/>
        <v>0</v>
      </c>
      <c r="T104" s="1243">
        <f t="shared" si="69"/>
        <v>400000</v>
      </c>
      <c r="U104" s="1243">
        <f t="shared" si="69"/>
        <v>0</v>
      </c>
      <c r="V104" s="1243">
        <f t="shared" si="69"/>
        <v>0</v>
      </c>
      <c r="W104" s="1243">
        <f t="shared" si="69"/>
        <v>0</v>
      </c>
      <c r="X104" s="1243">
        <f t="shared" si="69"/>
        <v>400000</v>
      </c>
      <c r="Y104" s="1243">
        <f>+Y49:AE49</f>
        <v>3762685</v>
      </c>
      <c r="Z104" s="1243">
        <f t="shared" ref="Z104:AG104" si="70">+Z49</f>
        <v>1554315</v>
      </c>
      <c r="AA104" s="1243">
        <f t="shared" si="70"/>
        <v>5317000</v>
      </c>
      <c r="AB104" s="1243">
        <f t="shared" si="70"/>
        <v>0</v>
      </c>
      <c r="AC104" s="1243">
        <f t="shared" si="70"/>
        <v>0</v>
      </c>
      <c r="AD104" s="1243">
        <f t="shared" si="70"/>
        <v>4164464.05</v>
      </c>
      <c r="AE104" s="1243">
        <f t="shared" si="70"/>
        <v>1152535.95</v>
      </c>
      <c r="AF104" s="1243">
        <f t="shared" si="70"/>
        <v>0</v>
      </c>
      <c r="AG104" s="1243">
        <f t="shared" si="70"/>
        <v>0</v>
      </c>
    </row>
    <row r="105" spans="1:33" ht="37.200000000000003" customHeight="1" x14ac:dyDescent="0.6">
      <c r="A105" s="1244"/>
      <c r="B105" s="1245" t="s">
        <v>19</v>
      </c>
      <c r="C105" s="607"/>
      <c r="D105" s="1246"/>
      <c r="E105" s="1247"/>
      <c r="F105" s="1248"/>
      <c r="G105" s="1249"/>
      <c r="H105" s="1250"/>
      <c r="I105" s="1246"/>
      <c r="J105" s="1251"/>
      <c r="K105" s="1251"/>
      <c r="L105" s="1251"/>
      <c r="M105" s="1251"/>
      <c r="N105" s="1251"/>
      <c r="O105" s="1251"/>
      <c r="P105" s="1251"/>
      <c r="Q105" s="1251"/>
      <c r="R105" s="1251"/>
      <c r="S105" s="1251"/>
      <c r="T105" s="1251"/>
      <c r="U105" s="1251"/>
      <c r="V105" s="1251"/>
      <c r="W105" s="1251"/>
      <c r="X105" s="1251"/>
      <c r="Y105" s="1251"/>
      <c r="Z105" s="1251"/>
      <c r="AA105" s="1251">
        <f>SUM(AB105:AE105)</f>
        <v>100</v>
      </c>
      <c r="AB105" s="1251">
        <f>+AB104*100/AA104</f>
        <v>0</v>
      </c>
      <c r="AC105" s="1251">
        <f>+AC104*100/AA104</f>
        <v>0</v>
      </c>
      <c r="AD105" s="1251">
        <f>+AD104*100/AA104</f>
        <v>78.323566861011855</v>
      </c>
      <c r="AE105" s="1251">
        <f>+AE104*100/AA104</f>
        <v>21.676433138988152</v>
      </c>
      <c r="AF105" s="1251"/>
      <c r="AG105" s="607"/>
    </row>
    <row r="106" spans="1:33" ht="37.200000000000003" customHeight="1" x14ac:dyDescent="0.6">
      <c r="A106" s="119"/>
      <c r="B106" s="120"/>
      <c r="C106" s="228"/>
      <c r="D106" s="229"/>
      <c r="E106" s="229"/>
      <c r="F106" s="1149" t="s">
        <v>131</v>
      </c>
      <c r="G106" s="1149"/>
      <c r="H106" s="1149"/>
      <c r="I106" s="1149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1"/>
    </row>
    <row r="107" spans="1:33" ht="93" customHeight="1" x14ac:dyDescent="0.6">
      <c r="A107" s="119"/>
      <c r="B107" s="120"/>
      <c r="C107" s="228"/>
      <c r="D107" s="1031"/>
      <c r="E107" s="229"/>
      <c r="F107" s="229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150" t="s">
        <v>236</v>
      </c>
      <c r="Z107" s="1150"/>
      <c r="AA107" s="1150"/>
      <c r="AB107" s="1150"/>
      <c r="AC107" s="1150"/>
      <c r="AD107" s="121"/>
      <c r="AE107" s="121"/>
      <c r="AF107" s="121"/>
      <c r="AG107" s="231"/>
    </row>
    <row r="108" spans="1:33" ht="93" customHeight="1" x14ac:dyDescent="0.6">
      <c r="A108" s="232" t="s">
        <v>132</v>
      </c>
      <c r="B108" s="233"/>
      <c r="C108" s="234"/>
      <c r="D108" s="121"/>
      <c r="E108" s="121"/>
      <c r="F108" s="121"/>
      <c r="G108" s="121"/>
      <c r="H108" s="121"/>
      <c r="I108" s="235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084"/>
      <c r="Z108" s="1081"/>
      <c r="AA108" s="1085"/>
      <c r="AB108" s="1086"/>
      <c r="AC108" s="1087"/>
      <c r="AD108" s="121"/>
      <c r="AE108" s="121"/>
      <c r="AF108" s="121"/>
      <c r="AG108" s="231"/>
    </row>
    <row r="109" spans="1:33" ht="20.399999999999999" customHeight="1" x14ac:dyDescent="0.6">
      <c r="A109" s="236" t="s">
        <v>133</v>
      </c>
      <c r="B109" s="236"/>
      <c r="C109" s="237"/>
      <c r="D109" s="121"/>
      <c r="E109" s="1099" t="s">
        <v>20</v>
      </c>
      <c r="F109" s="121"/>
      <c r="G109" s="239" t="s">
        <v>134</v>
      </c>
      <c r="H109" s="121" t="s">
        <v>135</v>
      </c>
      <c r="I109" s="238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090"/>
      <c r="Z109" s="1091"/>
      <c r="AA109" s="1092"/>
      <c r="AB109" s="1092"/>
      <c r="AC109" s="1092"/>
      <c r="AD109" s="121"/>
      <c r="AE109" s="121"/>
      <c r="AF109" s="121"/>
      <c r="AG109" s="231"/>
    </row>
    <row r="110" spans="1:33" ht="20.399999999999999" customHeight="1" x14ac:dyDescent="0.6">
      <c r="A110" s="232" t="s">
        <v>50</v>
      </c>
      <c r="B110" s="240"/>
      <c r="C110" s="234"/>
      <c r="D110" s="121"/>
      <c r="E110" s="1100"/>
      <c r="F110" s="1100"/>
      <c r="G110" s="1100"/>
      <c r="H110" s="1100" t="s">
        <v>137</v>
      </c>
      <c r="I110" s="1100"/>
      <c r="J110" s="1100"/>
      <c r="K110" s="1100"/>
      <c r="L110" s="1100"/>
      <c r="M110" s="1100"/>
      <c r="N110" s="1100"/>
      <c r="O110" s="1100"/>
      <c r="P110" s="1100"/>
      <c r="Q110" s="1100"/>
      <c r="R110" s="1100"/>
      <c r="S110" s="1100"/>
      <c r="T110" s="1100"/>
      <c r="U110" s="1100"/>
      <c r="V110" s="1100"/>
      <c r="W110" s="1100"/>
      <c r="X110" s="1100"/>
      <c r="Y110" s="1093" t="s">
        <v>20</v>
      </c>
      <c r="Z110" s="1092"/>
      <c r="AA110" s="1094"/>
      <c r="AB110" s="1095" t="s">
        <v>127</v>
      </c>
      <c r="AC110" s="1096"/>
      <c r="AD110" s="1100"/>
      <c r="AE110" s="1100"/>
      <c r="AF110" s="1100"/>
      <c r="AG110" s="231"/>
    </row>
    <row r="111" spans="1:33" ht="20.399999999999999" customHeight="1" x14ac:dyDescent="0.6">
      <c r="A111" s="1144"/>
      <c r="B111" s="1144"/>
      <c r="C111" s="237"/>
      <c r="D111" s="1101"/>
      <c r="E111" s="1148" t="s">
        <v>277</v>
      </c>
      <c r="F111" s="1148"/>
      <c r="G111" s="1148"/>
      <c r="H111" s="1148"/>
      <c r="I111" s="1148"/>
      <c r="J111" s="1102"/>
      <c r="K111" s="1102"/>
      <c r="L111" s="1102"/>
      <c r="M111" s="1102"/>
      <c r="N111" s="1102"/>
      <c r="O111" s="1102"/>
      <c r="P111" s="1102"/>
      <c r="Q111" s="1102"/>
      <c r="R111" s="1102"/>
      <c r="S111" s="1102"/>
      <c r="T111" s="1102"/>
      <c r="U111" s="1102"/>
      <c r="V111" s="1102"/>
      <c r="W111" s="1102"/>
      <c r="X111" s="1102"/>
      <c r="Y111" s="1102"/>
      <c r="Z111" s="1102"/>
      <c r="AA111" s="1102"/>
      <c r="AB111" s="1148" t="s">
        <v>128</v>
      </c>
      <c r="AC111" s="1148"/>
      <c r="AD111" s="1148"/>
      <c r="AE111" s="1102"/>
      <c r="AF111" s="1102"/>
      <c r="AG111" s="231"/>
    </row>
    <row r="112" spans="1:33" ht="20.399999999999999" customHeight="1" x14ac:dyDescent="0.6">
      <c r="A112" s="240"/>
      <c r="B112" s="233"/>
      <c r="C112" s="234"/>
      <c r="D112" s="1142" t="s">
        <v>49</v>
      </c>
      <c r="E112" s="1142"/>
      <c r="F112" s="1142"/>
      <c r="G112" s="1142"/>
      <c r="H112" s="1142"/>
      <c r="I112" s="1142"/>
      <c r="J112" s="1100"/>
      <c r="K112" s="1100"/>
      <c r="L112" s="1100"/>
      <c r="M112" s="1100"/>
      <c r="N112" s="1100"/>
      <c r="O112" s="1100"/>
      <c r="P112" s="1100"/>
      <c r="Q112" s="1100"/>
      <c r="R112" s="1100"/>
      <c r="S112" s="1100"/>
      <c r="T112" s="1100"/>
      <c r="U112" s="1100"/>
      <c r="V112" s="1100"/>
      <c r="W112" s="1100"/>
      <c r="X112" s="1100"/>
      <c r="Y112" s="1100"/>
      <c r="Z112" s="1100"/>
      <c r="AA112" s="1100"/>
      <c r="AB112" s="1100"/>
      <c r="AC112" s="1100"/>
      <c r="AD112" s="1100"/>
      <c r="AE112" s="1100"/>
      <c r="AF112" s="1100"/>
      <c r="AG112" s="231"/>
    </row>
    <row r="113" spans="1:11" ht="20.399999999999999" customHeight="1" x14ac:dyDescent="0.6">
      <c r="A113" s="193" t="str">
        <f>+[1]ระบบการควบคุมฯ!A800</f>
        <v>7)</v>
      </c>
      <c r="B113" s="210" t="str">
        <f>+[1]ระบบการควบคุมฯ!B800</f>
        <v>ค่าน้ำมันเชื้อเพลิงและหล่อลื่น 200,000 บาท อนุมัติ 33,962.60 บาท</v>
      </c>
      <c r="C113" s="210" t="str">
        <f>+[1]ระบบการควบคุมฯ!C800</f>
        <v>ศธ04002/ว465 ลว.5 กพ 68 ครั้งที่ 2 โอนครั้งที่242 1,000,000 บาท</v>
      </c>
      <c r="D113" s="211">
        <f>+[1]ระบบการควบคุมฯ!E800</f>
        <v>116037.4</v>
      </c>
      <c r="E113" s="1027"/>
      <c r="F113" s="183">
        <f t="shared" ref="F110:F115" si="71">SUM(D113:D113)</f>
        <v>116037.4</v>
      </c>
      <c r="G113" s="195">
        <f>+[1]ระบบการควบคุมฯ!G800+[1]ระบบการควบคุมฯ!H800</f>
        <v>0</v>
      </c>
      <c r="H113" s="195"/>
      <c r="I113" s="195">
        <f>+[1]ระบบการควบคุมฯ!K800+[1]ระบบการควบคุมฯ!L800</f>
        <v>92120</v>
      </c>
      <c r="J113" s="195">
        <f t="shared" ref="J106:J115" si="72">+F113-G113-H113-I113</f>
        <v>23917.399999999994</v>
      </c>
      <c r="K113" s="44">
        <f t="shared" ref="K108:K113" si="73">+K112</f>
        <v>0</v>
      </c>
    </row>
    <row r="114" spans="1:11" ht="20.399999999999999" customHeight="1" x14ac:dyDescent="0.6">
      <c r="A114" s="1009" t="str">
        <f>+[1]ระบบการควบคุมฯ!A802</f>
        <v>8)</v>
      </c>
      <c r="B114" s="213" t="str">
        <f>+[1]ระบบการควบคุมฯ!B802</f>
        <v>งบกลาง 585,685 บาท ครั้งที่ 1 124,285.17 และซ่อมแซม 62,000 บาท ค่าวอลเปเปอร์ในครั้งที่ 1 42,000 บาท  ค่าซ่อมแซมสนง. 60,000บาท และ 38,860 บาท +ไซเบอร์ 12750</v>
      </c>
      <c r="C114" s="1010" t="str">
        <f>+[1]ระบบการควบคุมฯ!C802</f>
        <v>ศธ04002/ว465 ลว.5 กพ 68 ครั้งที่ 2 โอนครั้งที่242 1,000,000 บาท</v>
      </c>
      <c r="D114" s="195">
        <f>+[1]ระบบการควบคุมฯ!E802</f>
        <v>169811.83</v>
      </c>
      <c r="E114" s="38"/>
      <c r="F114" s="183">
        <f t="shared" si="71"/>
        <v>169811.83</v>
      </c>
      <c r="G114" s="195">
        <f>+[1]ระบบการควบคุมฯ!G802+[1]ระบบการควบคุมฯ!H802</f>
        <v>0</v>
      </c>
      <c r="H114" s="195"/>
      <c r="I114" s="195">
        <f>+[1]ระบบการควบคุมฯ!K802+[1]ระบบการควบคุมฯ!L802</f>
        <v>119250.79</v>
      </c>
      <c r="J114" s="195">
        <f t="shared" si="72"/>
        <v>50561.039999999994</v>
      </c>
      <c r="K114" s="1011" t="s">
        <v>15</v>
      </c>
    </row>
    <row r="115" spans="1:11" ht="37.200000000000003" customHeight="1" x14ac:dyDescent="0.6">
      <c r="A115" s="193" t="str">
        <f>+[1]ระบบการควบคุมฯ!A804</f>
        <v>8.1)</v>
      </c>
      <c r="B115" s="210" t="str">
        <f>+[1]ระบบการควบคุมฯ!B804</f>
        <v>ค่าใช้จ่ายในการประชุมเชิงปฏิบัติการส่งเสริมให้ร.ร.เข้าร่วม "โรงเรียนอุ่นใจปลอดภัยไซเบอร์"</v>
      </c>
      <c r="C115" s="210" t="str">
        <f>+[1]ระบบการควบคุมฯ!C804</f>
        <v>ศธ04002/ว465 ลว.5 กพ 68 ครั้งที่ 2 โอนครั้งที่242 1,000,000 บาท</v>
      </c>
      <c r="D115" s="211">
        <f>+[1]ระบบการควบคุมฯ!E804</f>
        <v>12750</v>
      </c>
      <c r="E115" s="1027"/>
      <c r="F115" s="183">
        <f t="shared" si="71"/>
        <v>12750</v>
      </c>
      <c r="G115" s="195">
        <f>+[1]ระบบการควบคุมฯ!G804+[1]ระบบการควบคุมฯ!H804</f>
        <v>0</v>
      </c>
      <c r="H115" s="195"/>
      <c r="I115" s="195">
        <f>+[1]ระบบการควบคุมฯ!K804+[1]ระบบการควบคุมฯ!L804</f>
        <v>12750</v>
      </c>
      <c r="J115" s="195">
        <f t="shared" si="72"/>
        <v>0</v>
      </c>
      <c r="K115" s="44" t="s">
        <v>48</v>
      </c>
    </row>
    <row r="116" spans="1:11" ht="93" customHeight="1" x14ac:dyDescent="0.6">
      <c r="A116" s="220" t="str">
        <f>+[2]ระบบการควบคุมฯ!A357</f>
        <v>2.1.2.2</v>
      </c>
      <c r="B116" s="114" t="s">
        <v>242</v>
      </c>
      <c r="C116" s="221" t="str">
        <f>+C115</f>
        <v>ศธ04002/ว465 ลว.5 กพ 68 ครั้งที่ 2 โอนครั้งที่242 1,000,000 บาท</v>
      </c>
      <c r="D116" s="181">
        <f>+D117+D121+D132</f>
        <v>0</v>
      </c>
      <c r="E116" s="181">
        <f>+E117+E121+E132</f>
        <v>898175</v>
      </c>
      <c r="F116" s="181">
        <f t="shared" ref="F116:J116" si="74">+F117+F121+F132</f>
        <v>898175</v>
      </c>
      <c r="G116" s="181">
        <f t="shared" si="74"/>
        <v>0</v>
      </c>
      <c r="H116" s="181">
        <f t="shared" si="74"/>
        <v>0</v>
      </c>
      <c r="I116" s="181">
        <f t="shared" si="74"/>
        <v>397548.45</v>
      </c>
      <c r="J116" s="181">
        <f t="shared" si="74"/>
        <v>500626.55</v>
      </c>
      <c r="K116" s="181">
        <f>SUM(K118:K147)</f>
        <v>0</v>
      </c>
    </row>
    <row r="117" spans="1:11" ht="55.8" customHeight="1" x14ac:dyDescent="0.6">
      <c r="A117" s="191" t="str">
        <f>+[1]ระบบการควบคุมฯ!A805</f>
        <v>2)</v>
      </c>
      <c r="B117" s="114" t="str">
        <f>+[1]ระบบการควบคุมฯ!B805</f>
        <v>กลยุทธ์ที่ 2 เพิ่มโอกาสและความเสมอภาคทางการศึกษา</v>
      </c>
      <c r="C117" s="221"/>
      <c r="D117" s="181">
        <f>SUM(D118:D120)</f>
        <v>0</v>
      </c>
      <c r="E117" s="181">
        <f t="shared" ref="E117:J117" si="75">SUM(E118:E120)</f>
        <v>104000</v>
      </c>
      <c r="F117" s="181">
        <f t="shared" si="75"/>
        <v>104000</v>
      </c>
      <c r="G117" s="181">
        <f t="shared" si="75"/>
        <v>0</v>
      </c>
      <c r="H117" s="181">
        <f t="shared" si="75"/>
        <v>0</v>
      </c>
      <c r="I117" s="181">
        <f t="shared" si="75"/>
        <v>91200</v>
      </c>
      <c r="J117" s="181">
        <f t="shared" si="75"/>
        <v>12800</v>
      </c>
      <c r="K117" s="181"/>
    </row>
    <row r="118" spans="1:11" ht="93" customHeight="1" x14ac:dyDescent="0.6">
      <c r="A118" s="219" t="str">
        <f>+[1]ระบบการควบคุมฯ!A806</f>
        <v>2.1)</v>
      </c>
      <c r="B118" s="108" t="str">
        <f>+[1]ระบบการควบคุมฯ!B806</f>
        <v>โครงการเพิ่มโอกาสและความเสมอภาคทางการศึกษา 20,060 บาท</v>
      </c>
      <c r="C118" s="1012" t="str">
        <f>+[1]ระบบการควบคุมฯ!C806</f>
        <v>ศธ04002/ว465 ลว.5 กพ 68 ครั้งที่ 2 โอนครั้งที่242 1,000,000 บาท</v>
      </c>
      <c r="D118" s="187">
        <f>+[1]ระบบการควบคุมฯ!D806</f>
        <v>0</v>
      </c>
      <c r="E118" s="187">
        <f>+[1]ระบบการควบคุมฯ!E806</f>
        <v>20060</v>
      </c>
      <c r="F118" s="187">
        <f t="shared" ref="F118:F131" si="76">+D118+E118</f>
        <v>20060</v>
      </c>
      <c r="G118" s="198">
        <f>+[1]ระบบการควบคุมฯ!G806+[1]ระบบการควบคุมฯ!H806</f>
        <v>0</v>
      </c>
      <c r="H118" s="198"/>
      <c r="I118" s="198">
        <f>+[1]ระบบการควบคุมฯ!K806+[1]ระบบการควบคุมฯ!L806</f>
        <v>10030</v>
      </c>
      <c r="J118" s="187">
        <f t="shared" ref="J118:J147" si="77">+F118-G118-H118-I118</f>
        <v>10030</v>
      </c>
      <c r="K118" s="50" t="s">
        <v>48</v>
      </c>
    </row>
    <row r="119" spans="1:11" ht="93" customHeight="1" x14ac:dyDescent="0.6">
      <c r="A119" s="219" t="str">
        <f>+[1]ระบบการควบคุมฯ!A807</f>
        <v>2.2)</v>
      </c>
      <c r="B119" s="108" t="str">
        <f>+[1]ระบบการควบคุมฯ!B807</f>
        <v>โครงการส่งเสริมประชาธิปไตยในโรงเรียน 25,840 บาท</v>
      </c>
      <c r="C119" s="1012" t="str">
        <f>+[1]ระบบการควบคุมฯ!C807</f>
        <v>ศธ04002/ว465 ลว.5 กพ 68 ครั้งที่ 2 โอนครั้งที่242 1,000,000 บาท</v>
      </c>
      <c r="D119" s="187">
        <f>+[1]ระบบการควบคุมฯ!D807</f>
        <v>0</v>
      </c>
      <c r="E119" s="187">
        <f>+[1]ระบบการควบคุมฯ!E807</f>
        <v>25840</v>
      </c>
      <c r="F119" s="187">
        <f t="shared" si="76"/>
        <v>25840</v>
      </c>
      <c r="G119" s="198">
        <f>+[1]ระบบการควบคุมฯ!G807+[1]ระบบการควบคุมฯ!H807</f>
        <v>0</v>
      </c>
      <c r="H119" s="198"/>
      <c r="I119" s="198">
        <f>+[1]ระบบการควบคุมฯ!K807+[1]ระบบการควบคุมฯ!L807</f>
        <v>23970</v>
      </c>
      <c r="J119" s="187">
        <f t="shared" si="77"/>
        <v>1870</v>
      </c>
      <c r="K119" s="50" t="s">
        <v>12</v>
      </c>
    </row>
    <row r="120" spans="1:11" ht="93" customHeight="1" x14ac:dyDescent="0.6">
      <c r="A120" s="219" t="str">
        <f>+[1]ระบบการควบคุมฯ!A808</f>
        <v>2.3)</v>
      </c>
      <c r="B120" s="108" t="str">
        <f>+[1]ระบบการควบคุมฯ!B808</f>
        <v>โครงการพัฒนาประสิทธิภาพในการจัดการเรียนรู้สำหรับผู้เรียนที่มีความต้องการพิเศษ สายชล 58,100 บาท ยืมสาธารณูปโภค 42,000 บาท</v>
      </c>
      <c r="C120" s="1012" t="str">
        <f>+[1]ระบบการควบคุมฯ!C808</f>
        <v>ศธ04002/ว465 ลว.5 กพ 68 ครั้งที่ 2 โอนครั้งที่242 1,000,000 บาท</v>
      </c>
      <c r="D120" s="187">
        <f>+[1]ระบบการควบคุมฯ!D808</f>
        <v>0</v>
      </c>
      <c r="E120" s="187">
        <f>+[1]ระบบการควบคุมฯ!E808</f>
        <v>58100</v>
      </c>
      <c r="F120" s="187">
        <f t="shared" si="76"/>
        <v>58100</v>
      </c>
      <c r="G120" s="198">
        <f>+[1]ระบบการควบคุมฯ!G808+[1]ระบบการควบคุมฯ!H808</f>
        <v>0</v>
      </c>
      <c r="H120" s="198"/>
      <c r="I120" s="198">
        <f>+[1]ระบบการควบคุมฯ!K808+[1]ระบบการควบคุมฯ!L808</f>
        <v>57200</v>
      </c>
      <c r="J120" s="187">
        <f t="shared" si="77"/>
        <v>900</v>
      </c>
      <c r="K120" s="50" t="s">
        <v>69</v>
      </c>
    </row>
    <row r="121" spans="1:11" ht="20.399999999999999" customHeight="1" x14ac:dyDescent="0.6">
      <c r="A121" s="957" t="str">
        <f>+[1]ระบบการควบคุมฯ!A809</f>
        <v>3)</v>
      </c>
      <c r="B121" s="958" t="str">
        <f>+[1]ระบบการควบคุมฯ!B809</f>
        <v>โครงการยกระดับคุณภาพการศึกษา 900,000 บาท อนุมัติครั้ที่ 1  240,000 บาท</v>
      </c>
      <c r="C121" s="223">
        <f>+[1]ระบบการควบคุมฯ!C809</f>
        <v>0</v>
      </c>
      <c r="D121" s="959">
        <f>+[1]ระบบการควบคุมฯ!D809</f>
        <v>0</v>
      </c>
      <c r="E121" s="959">
        <f>+[1]ระบบการควบคุมฯ!E809</f>
        <v>177390</v>
      </c>
      <c r="F121" s="959">
        <f t="shared" si="76"/>
        <v>177390</v>
      </c>
      <c r="G121" s="959">
        <f>+[1]ระบบการควบคุมฯ!G809+[1]ระบบการควบคุมฯ!H809</f>
        <v>0</v>
      </c>
      <c r="H121" s="959"/>
      <c r="I121" s="959">
        <f>+[1]ระบบการควบคุมฯ!K809+[1]ระบบการควบคุมฯ!L809</f>
        <v>97540</v>
      </c>
      <c r="J121" s="959">
        <f t="shared" si="77"/>
        <v>79850</v>
      </c>
      <c r="K121" s="960"/>
    </row>
    <row r="122" spans="1:11" x14ac:dyDescent="0.6">
      <c r="A122" s="961">
        <f>+[1]ระบบการควบคุมฯ!A810</f>
        <v>0</v>
      </c>
      <c r="B122" s="51" t="str">
        <f>+[1]ระบบการควบคุมฯ!B810</f>
        <v>กลยุทธ์ที่ 3 ยกระดับคุณภาพการศึกษา 400000</v>
      </c>
      <c r="C122" s="962">
        <f>+[1]ระบบการควบคุมฯ!C810</f>
        <v>0</v>
      </c>
      <c r="D122" s="341">
        <f>+[1]ระบบการควบคุมฯ!D810</f>
        <v>0</v>
      </c>
      <c r="E122" s="341">
        <f>+[1]ระบบการควบคุมฯ!E810</f>
        <v>0</v>
      </c>
      <c r="F122" s="341">
        <f t="shared" si="76"/>
        <v>0</v>
      </c>
      <c r="G122" s="341">
        <f>+[1]ระบบการควบคุมฯ!G810+[1]ระบบการควบคุมฯ!H810</f>
        <v>0</v>
      </c>
      <c r="H122" s="341"/>
      <c r="I122" s="341">
        <f>+[1]ระบบการควบคุมฯ!K810+[1]ระบบการควบคุมฯ!L810</f>
        <v>0</v>
      </c>
      <c r="J122" s="341">
        <f t="shared" si="77"/>
        <v>0</v>
      </c>
      <c r="K122" s="48"/>
    </row>
    <row r="123" spans="1:11" ht="55.8" x14ac:dyDescent="0.6">
      <c r="A123" s="219" t="str">
        <f>+[1]ระบบการควบคุมฯ!A811</f>
        <v>3.3)</v>
      </c>
      <c r="B123" s="108" t="str">
        <f>+[1]ระบบการควบคุมฯ!B811</f>
        <v>โครงการพัฒนาคุณภาพผู้เรียนสู่ศตวรรษที่ 21   46,440 บาท</v>
      </c>
      <c r="C123" s="222" t="str">
        <f>+[1]ระบบการควบคุมฯ!C811</f>
        <v>ศธ04002/ว2307 ลว.28 พ.ค. 68 ครั้งที่ 535  1,917,000 บาท</v>
      </c>
      <c r="D123" s="187">
        <f>+[1]ระบบการควบคุมฯ!D811</f>
        <v>0</v>
      </c>
      <c r="E123" s="187">
        <f>+[1]ระบบการควบคุมฯ!E811</f>
        <v>46440</v>
      </c>
      <c r="F123" s="187">
        <f t="shared" si="76"/>
        <v>46440</v>
      </c>
      <c r="G123" s="187">
        <f>+[1]ระบบการควบคุมฯ!G811+[1]ระบบการควบคุมฯ!H811</f>
        <v>0</v>
      </c>
      <c r="H123" s="187"/>
      <c r="I123" s="187">
        <f>+[1]ระบบการควบคุมฯ!K811+[1]ระบบการควบคุมฯ!L811</f>
        <v>34340</v>
      </c>
      <c r="J123" s="187">
        <f t="shared" si="77"/>
        <v>12100</v>
      </c>
      <c r="K123" s="50" t="s">
        <v>48</v>
      </c>
    </row>
    <row r="124" spans="1:11" ht="55.8" x14ac:dyDescent="0.6">
      <c r="A124" s="219" t="str">
        <f>+[1]ระบบการควบคุมฯ!A812</f>
        <v>3.5)</v>
      </c>
      <c r="B124" s="108" t="str">
        <f>+[1]ระบบการควบคุมฯ!B812</f>
        <v>โครงการพัฒนาและส่งเสริมสมรรถนะการจัดการเรียนรู้ที่ส่งเสริมทักษะการคิดวิเคราะห์ วิชาคณิตศาสตร์ 13,600 บาท</v>
      </c>
      <c r="C124" s="222" t="str">
        <f>+[1]ระบบการควบคุมฯ!C812</f>
        <v>ศธ04002/ว2307 ลว.28 พ.ค. 68 ครั้งที่ 535  1,917,000 บาท</v>
      </c>
      <c r="D124" s="187">
        <f>+[1]ระบบการควบคุมฯ!D812</f>
        <v>0</v>
      </c>
      <c r="E124" s="187">
        <f>+[1]ระบบการควบคุมฯ!E812</f>
        <v>13600</v>
      </c>
      <c r="F124" s="187">
        <f t="shared" si="76"/>
        <v>13600</v>
      </c>
      <c r="G124" s="187">
        <f>+[1]ระบบการควบคุมฯ!G812+[1]ระบบการควบคุมฯ!H812</f>
        <v>0</v>
      </c>
      <c r="H124" s="187"/>
      <c r="I124" s="187">
        <f>+[1]ระบบการควบคุมฯ!K812+[1]ระบบการควบคุมฯ!L812</f>
        <v>6800</v>
      </c>
      <c r="J124" s="187">
        <f t="shared" si="77"/>
        <v>6800</v>
      </c>
      <c r="K124" s="50" t="s">
        <v>48</v>
      </c>
    </row>
    <row r="125" spans="1:11" ht="55.8" x14ac:dyDescent="0.6">
      <c r="A125" s="219" t="str">
        <f>+[1]ระบบการควบคุมฯ!A813</f>
        <v>3.9)</v>
      </c>
      <c r="B125" s="108" t="str">
        <f>+[1]ระบบการควบคุมฯ!B813</f>
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</c>
      <c r="C125" s="222" t="str">
        <f>+[1]ระบบการควบคุมฯ!C813</f>
        <v>ศธ04002/ว2307 ลว.28 พ.ค. 68 ครั้งที่ 535  1,917,000 บาท</v>
      </c>
      <c r="D125" s="187">
        <f>+[1]ระบบการควบคุมฯ!D813</f>
        <v>0</v>
      </c>
      <c r="E125" s="187">
        <f>+[1]ระบบการควบคุมฯ!E813</f>
        <v>10200</v>
      </c>
      <c r="F125" s="187">
        <f t="shared" si="76"/>
        <v>10200</v>
      </c>
      <c r="G125" s="187">
        <f>+[1]ระบบการควบคุมฯ!G813+[1]ระบบการควบคุมฯ!H813</f>
        <v>0</v>
      </c>
      <c r="H125" s="187"/>
      <c r="I125" s="187">
        <f>+[1]ระบบการควบคุมฯ!K813+[1]ระบบการควบคุมฯ!L813</f>
        <v>0</v>
      </c>
      <c r="J125" s="187">
        <f t="shared" si="77"/>
        <v>10200</v>
      </c>
      <c r="K125" s="50" t="s">
        <v>48</v>
      </c>
    </row>
    <row r="126" spans="1:11" ht="55.8" x14ac:dyDescent="0.6">
      <c r="A126" s="219" t="str">
        <f>+[1]ระบบการควบคุมฯ!A814</f>
        <v>3.10)</v>
      </c>
      <c r="B126" s="108" t="str">
        <f>+[1]ระบบการควบคุมฯ!B814</f>
        <v>โครงการยกระดับระบบการเรียนรู้ตามแนวคิดการเรียนรู้เชิงรุก (Active Learning) ที่เสริมสร้างสมรรถนะ 30,000 บาท อนุมัติครั้งที่ 1  12,000 บาท รออนุมัติ 18,000 บาท</v>
      </c>
      <c r="C126" s="1028" t="str">
        <f>+[1]ระบบการควบคุมฯ!C814</f>
        <v>ศธ04002/ว2307 ลว.28 พ.ค. 68 ครั้งที่ 535  1,917,000 บาท</v>
      </c>
      <c r="D126" s="187">
        <f>+[1]ระบบการควบคุมฯ!D814</f>
        <v>0</v>
      </c>
      <c r="E126" s="187">
        <f>+[1]ระบบการควบคุมฯ!E814</f>
        <v>18000</v>
      </c>
      <c r="F126" s="187">
        <f t="shared" si="76"/>
        <v>18000</v>
      </c>
      <c r="G126" s="187">
        <f>+[1]ระบบการควบคุมฯ!G814+[1]ระบบการควบคุมฯ!H814</f>
        <v>0</v>
      </c>
      <c r="H126" s="187"/>
      <c r="I126" s="187">
        <f>+[1]ระบบการควบคุมฯ!K814+[1]ระบบการควบคุมฯ!L814</f>
        <v>11800</v>
      </c>
      <c r="J126" s="187">
        <f t="shared" si="77"/>
        <v>6200</v>
      </c>
      <c r="K126" s="50" t="s">
        <v>48</v>
      </c>
    </row>
    <row r="127" spans="1:11" ht="55.8" x14ac:dyDescent="0.6">
      <c r="A127" s="219" t="str">
        <f>+[1]ระบบการควบคุมฯ!A815</f>
        <v>3.11)</v>
      </c>
      <c r="B127" s="108" t="str">
        <f>+[1]ระบบการควบคุมฯ!B815</f>
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</c>
      <c r="C127" s="1012" t="str">
        <f>+[1]ระบบการควบคุมฯ!C815</f>
        <v>ศธ04002/ว2307 ลว.28 พ.ค. 68 ครั้งที่ 535  1,917,000 บาท</v>
      </c>
      <c r="D127" s="187">
        <f>+[1]ระบบการควบคุมฯ!D815</f>
        <v>0</v>
      </c>
      <c r="E127" s="187">
        <f>+[1]ระบบการควบคุมฯ!E815</f>
        <v>22350</v>
      </c>
      <c r="F127" s="187">
        <f t="shared" si="76"/>
        <v>22350</v>
      </c>
      <c r="G127" s="187">
        <f>+[1]ระบบการควบคุมฯ!G815+[1]ระบบการควบคุมฯ!H815</f>
        <v>0</v>
      </c>
      <c r="H127" s="187"/>
      <c r="I127" s="187">
        <f>+[1]ระบบการควบคุมฯ!K815+[1]ระบบการควบคุมฯ!L815</f>
        <v>2550</v>
      </c>
      <c r="J127" s="187">
        <f t="shared" si="77"/>
        <v>19800</v>
      </c>
      <c r="K127" s="50" t="s">
        <v>48</v>
      </c>
    </row>
    <row r="128" spans="1:11" ht="55.8" x14ac:dyDescent="0.6">
      <c r="A128" s="219" t="str">
        <f>+[1]ระบบการควบคุมฯ!A816</f>
        <v>3.12)</v>
      </c>
      <c r="B128" s="108" t="str">
        <f>+[1]ระบบการควบคุมฯ!B816</f>
        <v>โครงการพัฒนานวัตกรรมสื่อการจัดการเรียนรู้เทคโนโลยีที่ทันสมัย 5,100 บาท</v>
      </c>
      <c r="C128" s="1012" t="str">
        <f>+[1]ระบบการควบคุมฯ!C816</f>
        <v>ศธ04002/ว2307 ลว.28 พ.ค. 68 ครั้งที่ 535  1,917,000 บาท</v>
      </c>
      <c r="D128" s="187">
        <f>+[1]ระบบการควบคุมฯ!D816</f>
        <v>0</v>
      </c>
      <c r="E128" s="187">
        <f>+[1]ระบบการควบคุมฯ!E816</f>
        <v>5100</v>
      </c>
      <c r="F128" s="187">
        <f t="shared" si="76"/>
        <v>5100</v>
      </c>
      <c r="G128" s="187">
        <f>+[1]ระบบการควบคุมฯ!G816+[1]ระบบการควบคุมฯ!H816</f>
        <v>0</v>
      </c>
      <c r="H128" s="187"/>
      <c r="I128" s="187">
        <f>+[1]ระบบการควบคุมฯ!K816+[1]ระบบการควบคุมฯ!L816</f>
        <v>2550</v>
      </c>
      <c r="J128" s="187">
        <f t="shared" si="77"/>
        <v>2550</v>
      </c>
      <c r="K128" s="50" t="s">
        <v>48</v>
      </c>
    </row>
    <row r="129" spans="1:22" ht="55.8" x14ac:dyDescent="0.6">
      <c r="A129" s="219" t="str">
        <f>+[1]ระบบการควบคุมฯ!A817</f>
        <v>3.14)</v>
      </c>
      <c r="B129" s="108" t="str">
        <f>+[1]ระบบการควบคุมฯ!B817</f>
        <v>โครงการโรงเรียนคุณธรรม สพฐ. 34,000 บาท ครั้งที่ 1  (14,200)</v>
      </c>
      <c r="C129" s="1028" t="str">
        <f>+[1]ระบบการควบคุมฯ!C817</f>
        <v>ศธ04002/ว2307 ลว.28 พ.ค. 68 ครั้งที่ 535  1,917,000 บาท</v>
      </c>
      <c r="D129" s="187">
        <f>+[1]ระบบการควบคุมฯ!D817</f>
        <v>0</v>
      </c>
      <c r="E129" s="187">
        <f>+[1]ระบบการควบคุมฯ!E817</f>
        <v>19800</v>
      </c>
      <c r="F129" s="187">
        <f t="shared" si="76"/>
        <v>19800</v>
      </c>
      <c r="G129" s="187">
        <f>+[1]ระบบการควบคุมฯ!G817+[1]ระบบการควบคุมฯ!H817</f>
        <v>0</v>
      </c>
      <c r="H129" s="187"/>
      <c r="I129" s="187">
        <f>+[1]ระบบการควบคุมฯ!K817+[1]ระบบการควบคุมฯ!L817</f>
        <v>15300</v>
      </c>
      <c r="J129" s="187">
        <f t="shared" si="77"/>
        <v>4500</v>
      </c>
      <c r="K129" s="50" t="s">
        <v>48</v>
      </c>
    </row>
    <row r="130" spans="1:22" ht="55.8" x14ac:dyDescent="0.6">
      <c r="A130" s="219" t="str">
        <f>+[1]ระบบการควบคุมฯ!A818</f>
        <v>3.15)</v>
      </c>
      <c r="B130" s="108" t="str">
        <f>+[1]ระบบการควบคุมฯ!B818</f>
        <v xml:space="preserve">โครงการส่งเสริมทักษะอาชีพให้แก่นักเรียน 25,400 บาท </v>
      </c>
      <c r="C130" s="222" t="str">
        <f>+[1]ระบบการควบคุมฯ!C818</f>
        <v>ศธ04002/ว2307 ลว.28 พ.ค. 68 ครั้งที่ 535  1,917,000 บาท</v>
      </c>
      <c r="D130" s="187">
        <f>+[1]ระบบการควบคุมฯ!D818</f>
        <v>0</v>
      </c>
      <c r="E130" s="187">
        <f>+[1]ระบบการควบคุมฯ!E818</f>
        <v>25400</v>
      </c>
      <c r="F130" s="187">
        <f t="shared" si="76"/>
        <v>25400</v>
      </c>
      <c r="G130" s="187">
        <f>+[1]ระบบการควบคุมฯ!G818+[1]ระบบการควบคุมฯ!H818</f>
        <v>0</v>
      </c>
      <c r="H130" s="187"/>
      <c r="I130" s="187">
        <f>+[1]ระบบการควบคุมฯ!K818+[1]ระบบการควบคุมฯ!L818</f>
        <v>11900</v>
      </c>
      <c r="J130" s="187">
        <f t="shared" si="77"/>
        <v>13500</v>
      </c>
      <c r="K130" s="50" t="s">
        <v>48</v>
      </c>
    </row>
    <row r="131" spans="1:22" ht="55.8" x14ac:dyDescent="0.6">
      <c r="A131" s="219" t="str">
        <f>+[1]ระบบการควบคุมฯ!A819</f>
        <v>3.16)</v>
      </c>
      <c r="B131" s="108" t="str">
        <f>+[1]ระบบการควบคุมฯ!B819</f>
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</c>
      <c r="C131" s="222" t="str">
        <f>+[1]ระบบการควบคุมฯ!C819</f>
        <v>ศธ04002/ว2307 ลว.28 พ.ค. 68 ครั้งที่ 535  1,917,000 บาท</v>
      </c>
      <c r="D131" s="187">
        <f>+[1]ระบบการควบคุมฯ!D819</f>
        <v>0</v>
      </c>
      <c r="E131" s="187">
        <f>+[1]ระบบการควบคุมฯ!E819</f>
        <v>16500</v>
      </c>
      <c r="F131" s="187">
        <f t="shared" si="76"/>
        <v>16500</v>
      </c>
      <c r="G131" s="187">
        <f>+[1]ระบบการควบคุมฯ!G819+[1]ระบบการควบคุมฯ!H819</f>
        <v>0</v>
      </c>
      <c r="H131" s="187"/>
      <c r="I131" s="187">
        <f>+[1]ระบบการควบคุมฯ!K819+[1]ระบบการควบคุมฯ!L819</f>
        <v>12300</v>
      </c>
      <c r="J131" s="187">
        <f t="shared" si="77"/>
        <v>4200</v>
      </c>
      <c r="K131" s="50" t="s">
        <v>48</v>
      </c>
    </row>
    <row r="132" spans="1:22" ht="37.200000000000003" x14ac:dyDescent="0.6">
      <c r="A132" s="852" t="str">
        <f>+[1]ระบบการควบคุมฯ!A820</f>
        <v>4)</v>
      </c>
      <c r="B132" s="853" t="str">
        <f>+[1]ระบบการควบคุมฯ!B820</f>
        <v>โครงการเพิ่มประสิทธิภาพการบริหารจัดการศึกษา 800,000 บาท อนุมัติครั้งที่ 1 (400,000 บาท) ครั้งที่ 2 120,000 บาท</v>
      </c>
      <c r="C132" s="963">
        <f>+[1]ระบบการควบคุมฯ!C746</f>
        <v>0</v>
      </c>
      <c r="D132" s="854">
        <f t="shared" ref="D132:J132" si="78">SUM(D133:D147)</f>
        <v>0</v>
      </c>
      <c r="E132" s="854">
        <f t="shared" si="78"/>
        <v>616785</v>
      </c>
      <c r="F132" s="854">
        <f t="shared" si="78"/>
        <v>616785</v>
      </c>
      <c r="G132" s="854">
        <f t="shared" si="78"/>
        <v>0</v>
      </c>
      <c r="H132" s="854">
        <f t="shared" si="78"/>
        <v>0</v>
      </c>
      <c r="I132" s="854">
        <f t="shared" si="78"/>
        <v>208808.45</v>
      </c>
      <c r="J132" s="854">
        <f t="shared" si="78"/>
        <v>407976.55</v>
      </c>
      <c r="K132" s="855"/>
    </row>
    <row r="133" spans="1:22" ht="74.400000000000006" x14ac:dyDescent="0.6">
      <c r="A133" s="219" t="str">
        <f>+[1]ระบบการควบคุมฯ!A822</f>
        <v>4.1)</v>
      </c>
      <c r="B133" s="108" t="str">
        <f>+[1]ระบบการควบคุมฯ!B822</f>
        <v xml:space="preserve">โครงการพัฒนาประสิทธิภาพการบริหารจัดการงานอำนวยการ 150,045 บาท ครั้งที่ 1   44,040 บาท </v>
      </c>
      <c r="C133" s="108" t="str">
        <f>+[1]ระบบการควบคุมฯ!C822</f>
        <v>ศธ04002/ว465 ลว.5 กพ 68 ครั้งที่ 2 โอนครั้งที่242 1,000,000 บาท</v>
      </c>
      <c r="D133" s="187">
        <f>+[1]ระบบการควบคุมฯ!D822</f>
        <v>0</v>
      </c>
      <c r="E133" s="187">
        <f>+[1]ระบบการควบคุมฯ!E822</f>
        <v>106005</v>
      </c>
      <c r="F133" s="187">
        <f t="shared" ref="F133" si="79">SUM(D133:E133)</f>
        <v>106005</v>
      </c>
      <c r="G133" s="187">
        <f>+[1]ระบบการควบคุมฯ!G822+[1]ระบบการควบคุมฯ!H822</f>
        <v>0</v>
      </c>
      <c r="H133" s="187"/>
      <c r="I133" s="187">
        <f>+[1]ระบบการควบคุมฯ!K822+[1]ระบบการควบคุมฯ!L822</f>
        <v>63257.45</v>
      </c>
      <c r="J133" s="187">
        <f t="shared" si="77"/>
        <v>42747.55</v>
      </c>
      <c r="K133" s="50" t="s">
        <v>16</v>
      </c>
    </row>
    <row r="134" spans="1:22" ht="55.8" x14ac:dyDescent="0.6">
      <c r="A134" s="219">
        <f>+[1]ระบบการควบคุมฯ!A823</f>
        <v>0</v>
      </c>
      <c r="B134" s="108" t="str">
        <f>+[1]ระบบการควบคุมฯ!B823</f>
        <v>โครงการพัฒนาประสิทธิภาพการบริหารจัดการงานอำนวยการ 150,045 บาท ครั้งที่ 1   44,040 บาท ครั้งที่ 2 17000 บาท ครั้งที่ 3  115,695 บาท</v>
      </c>
      <c r="C134" s="107" t="str">
        <f>+[1]ระบบการควบคุมฯ!C823</f>
        <v>ศธ04002/ว2307 ลว.28 พ.ค. 68 ครั้งที่ 535  1,917,000 บาท</v>
      </c>
      <c r="D134" s="187">
        <f>+[1]ระบบการควบคุมฯ!D823</f>
        <v>0</v>
      </c>
      <c r="E134" s="187">
        <f>+[1]ระบบการควบคุมฯ!E823</f>
        <v>0</v>
      </c>
      <c r="F134" s="187">
        <f t="shared" ref="F134" si="80">SUM(D134:E134)</f>
        <v>0</v>
      </c>
      <c r="G134" s="187">
        <f>+[1]ระบบการควบคุมฯ!G823+[1]ระบบการควบคุมฯ!H823</f>
        <v>0</v>
      </c>
      <c r="H134" s="187"/>
      <c r="I134" s="187">
        <f>+[1]ระบบการควบคุมฯ!K823+[1]ระบบการควบคุมฯ!L823</f>
        <v>0</v>
      </c>
      <c r="J134" s="187">
        <f t="shared" si="77"/>
        <v>0</v>
      </c>
      <c r="K134" s="50"/>
    </row>
    <row r="135" spans="1:22" ht="74.400000000000006" x14ac:dyDescent="0.6">
      <c r="A135" s="219" t="str">
        <f>+[1]ระบบการควบคุมฯ!A824</f>
        <v>4.2)</v>
      </c>
      <c r="B135" s="108" t="str">
        <f>+[1]ระบบการควบคุมฯ!B824</f>
        <v>โครงการเพิ่มประสิทธิภาพการบริหารจัดการงานนโยบายและแผนและการบริหารงบประมาณ ประจำปีงบประมาณ พ.ศ. 2568  195,000 บาท ครั้งที่ 1 49,405</v>
      </c>
      <c r="C135" s="1029" t="str">
        <f>+[1]ระบบการควบคุมฯ!C824</f>
        <v>ศธ04002/ว465 ลว.5 กพ 68 ครั้งที่ 2 โอนครั้งที่242 1,000,000 บาท</v>
      </c>
      <c r="D135" s="187">
        <f>+[1]ระบบการควบคุมฯ!D824</f>
        <v>0</v>
      </c>
      <c r="E135" s="187">
        <f>+[1]ระบบการควบคุมฯ!E824</f>
        <v>145595</v>
      </c>
      <c r="F135" s="187">
        <f t="shared" ref="F135:F139" si="81">SUM(D135:E135)</f>
        <v>145595</v>
      </c>
      <c r="G135" s="187">
        <f>+[1]ระบบการควบคุมฯ!G824+[1]ระบบการควบคุมฯ!H824</f>
        <v>0</v>
      </c>
      <c r="H135" s="187"/>
      <c r="I135" s="187">
        <f>+[1]ระบบการควบคุมฯ!K824+[1]ระบบการควบคุมฯ!L824</f>
        <v>12270</v>
      </c>
      <c r="J135" s="187">
        <f t="shared" si="77"/>
        <v>133325</v>
      </c>
      <c r="K135" s="50" t="s">
        <v>15</v>
      </c>
    </row>
    <row r="136" spans="1:22" ht="20.399999999999999" hidden="1" customHeight="1" x14ac:dyDescent="0.6">
      <c r="A136" s="219">
        <f>+[1]ระบบการควบคุมฯ!A825</f>
        <v>0</v>
      </c>
      <c r="B136" s="108" t="str">
        <f>+[1]ระบบการควบคุมฯ!B825</f>
        <v xml:space="preserve">โครงการเพิ่มประสิทธิภาพการบริหารจัดการงานนโยบายและแผนและการบริหารงบประมาณ ประจำปีงบประมาณ พ.ศ. 2568  195,000 บาท ครั้งที่ 1 49,405+(38860 บาท นำไปหักงบกลางแล้ว) </v>
      </c>
      <c r="C136" s="107" t="str">
        <f>+[1]ระบบการควบคุมฯ!C825</f>
        <v>ศธ04002/ว2307 ลว.28 พ.ค. 68 ครั้งที่ 535  1,917,000 บาท</v>
      </c>
      <c r="D136" s="187">
        <f>+[1]ระบบการควบคุมฯ!D825</f>
        <v>0</v>
      </c>
      <c r="E136" s="187">
        <f>+[1]ระบบการควบคุมฯ!E825</f>
        <v>0</v>
      </c>
      <c r="F136" s="187">
        <f t="shared" si="81"/>
        <v>0</v>
      </c>
      <c r="G136" s="187">
        <f>+[1]ระบบการควบคุมฯ!G825+[1]ระบบการควบคุมฯ!H825</f>
        <v>0</v>
      </c>
      <c r="H136" s="187"/>
      <c r="I136" s="187">
        <f>+[1]ระบบการควบคุมฯ!K825+[1]ระบบการควบคุมฯ!L825</f>
        <v>0</v>
      </c>
      <c r="J136" s="187">
        <f t="shared" si="77"/>
        <v>0</v>
      </c>
      <c r="K136" s="50"/>
    </row>
    <row r="137" spans="1:22" ht="20.399999999999999" hidden="1" customHeight="1" x14ac:dyDescent="0.6">
      <c r="A137" s="219" t="str">
        <f>+[1]ระบบการควบคุมฯ!A826</f>
        <v>4.2.1)</v>
      </c>
      <c r="B137" s="108" t="str">
        <f>+[1]ระบบการควบคุมฯ!B826</f>
        <v>ปรับปรุงซ่อมแซมอาคารสำนักงาน 160860บาท จ่ายครั้งที่ 1 38,860 บาท</v>
      </c>
      <c r="C137" s="107" t="str">
        <f>+C135</f>
        <v>ศธ04002/ว465 ลว.5 กพ 68 ครั้งที่ 2 โอนครั้งที่242 1,000,000 บาท</v>
      </c>
      <c r="D137" s="187">
        <f>+[1]ระบบการควบคุมฯ!D826</f>
        <v>0</v>
      </c>
      <c r="E137" s="187">
        <f>+[1]ระบบการควบคุมฯ!E826</f>
        <v>0</v>
      </c>
      <c r="F137" s="187">
        <f t="shared" si="81"/>
        <v>0</v>
      </c>
      <c r="G137" s="187">
        <f>+[1]ระบบการควบคุมฯ!G826+[1]ระบบการควบคุมฯ!H826</f>
        <v>0</v>
      </c>
      <c r="H137" s="187"/>
      <c r="I137" s="187">
        <f>+[1]ระบบการควบคุมฯ!K826+[1]ระบบการควบคุมฯ!L826</f>
        <v>0</v>
      </c>
      <c r="J137" s="187">
        <f t="shared" si="77"/>
        <v>0</v>
      </c>
      <c r="K137" s="50" t="s">
        <v>14</v>
      </c>
    </row>
    <row r="138" spans="1:22" ht="20.399999999999999" hidden="1" customHeight="1" x14ac:dyDescent="0.6">
      <c r="A138" s="219" t="str">
        <f>+[1]ระบบการควบคุมฯ!A827</f>
        <v>4.3)</v>
      </c>
      <c r="B138" s="108" t="str">
        <f>+[1]ระบบการควบคุมฯ!B827</f>
        <v>โครงการพัฒนาระบบดิจิทัล เพื่อการศึกษา 85,300 บาท ครั้งที่ 1  20,000 บาท ครั้งที่ 3 65,300 บาท</v>
      </c>
      <c r="C138" s="1030" t="str">
        <f t="shared" ref="C138:C140" si="82">+C137</f>
        <v>ศธ04002/ว465 ลว.5 กพ 68 ครั้งที่ 2 โอนครั้งที่242 1,000,000 บาท</v>
      </c>
      <c r="D138" s="187">
        <f>+[1]ระบบการควบคุมฯ!D827</f>
        <v>0</v>
      </c>
      <c r="E138" s="187">
        <f>+[1]ระบบการควบคุมฯ!E827</f>
        <v>65300</v>
      </c>
      <c r="F138" s="187">
        <f t="shared" si="81"/>
        <v>65300</v>
      </c>
      <c r="G138" s="187">
        <f>+[1]ระบบการควบคุมฯ!G827+[1]ระบบการควบคุมฯ!H827</f>
        <v>0</v>
      </c>
      <c r="H138" s="187"/>
      <c r="I138" s="187">
        <f>+[1]ระบบการควบคุมฯ!K827+[1]ระบบการควบคุมฯ!L827</f>
        <v>0</v>
      </c>
      <c r="J138" s="187">
        <f t="shared" si="77"/>
        <v>65300</v>
      </c>
      <c r="K138" s="50" t="s">
        <v>69</v>
      </c>
    </row>
    <row r="139" spans="1:22" ht="20.399999999999999" hidden="1" customHeight="1" x14ac:dyDescent="0.6">
      <c r="A139" s="219" t="str">
        <f>+[1]ระบบการควบคุมฯ!A828</f>
        <v>4.4)</v>
      </c>
      <c r="B139" s="108" t="str">
        <f>+[1]ระบบการควบคุมฯ!B828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80,000 บาท</v>
      </c>
      <c r="C139" s="108" t="str">
        <f t="shared" si="82"/>
        <v>ศธ04002/ว465 ลว.5 กพ 68 ครั้งที่ 2 โอนครั้งที่242 1,000,000 บาท</v>
      </c>
      <c r="D139" s="187">
        <f>+[1]ระบบการควบคุมฯ!D828</f>
        <v>0</v>
      </c>
      <c r="E139" s="187">
        <f>+[1]ระบบการควบคุมฯ!E828</f>
        <v>80000</v>
      </c>
      <c r="F139" s="187">
        <f t="shared" si="81"/>
        <v>80000</v>
      </c>
      <c r="G139" s="187">
        <f>+[1]ระบบการควบคุมฯ!G828+[1]ระบบการควบคุมฯ!H828</f>
        <v>0</v>
      </c>
      <c r="H139" s="187"/>
      <c r="I139" s="187">
        <f>+[1]ระบบการควบคุมฯ!K828+[1]ระบบการควบคุมฯ!L828</f>
        <v>59330</v>
      </c>
      <c r="J139" s="187">
        <f t="shared" si="77"/>
        <v>20670</v>
      </c>
      <c r="K139" s="50" t="s">
        <v>14</v>
      </c>
    </row>
    <row r="140" spans="1:22" ht="19.8" hidden="1" customHeight="1" x14ac:dyDescent="0.6">
      <c r="A140" s="219">
        <f>+[1]ระบบการควบคุมฯ!A829</f>
        <v>0</v>
      </c>
      <c r="B140" s="108" t="str">
        <f>+[1]ระบบการควบคุมฯ!B829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ครั้งที่ 3 70,400 บาท</v>
      </c>
      <c r="C140" s="107" t="str">
        <f t="shared" si="82"/>
        <v>ศธ04002/ว465 ลว.5 กพ 68 ครั้งที่ 2 โอนครั้งที่242 1,000,000 บาท</v>
      </c>
      <c r="D140" s="187">
        <f>+[1]ระบบการควบคุมฯ!D829</f>
        <v>0</v>
      </c>
      <c r="E140" s="187">
        <f>+[1]ระบบการควบคุมฯ!E829</f>
        <v>0</v>
      </c>
      <c r="F140" s="187">
        <f t="shared" ref="F140" si="83">SUM(D140:E140)</f>
        <v>0</v>
      </c>
      <c r="G140" s="187">
        <f>+[1]ระบบการควบคุมฯ!G829+[1]ระบบการควบคุมฯ!H829</f>
        <v>0</v>
      </c>
      <c r="H140" s="187"/>
      <c r="I140" s="187">
        <f>+[1]ระบบการควบคุมฯ!K829+[1]ระบบการควบคุมฯ!L829</f>
        <v>0</v>
      </c>
      <c r="J140" s="187">
        <f t="shared" si="77"/>
        <v>0</v>
      </c>
      <c r="K140" s="50"/>
    </row>
    <row r="141" spans="1:22" ht="19.8" hidden="1" customHeight="1" x14ac:dyDescent="0.6">
      <c r="A141" s="219" t="str">
        <f>+[1]ระบบการควบคุมฯ!A830</f>
        <v>4.7)</v>
      </c>
      <c r="B141" s="108" t="str">
        <f>+[1]ระบบการควบคุมฯ!B830</f>
        <v>โครงการยกย่องเชิดชูเกียรติข้าราชการครูและบุคลากรทางการศึกษา 59,700 บาท ครั้งที่ 1  1,550 บาท ครั้งที่ 3  58,150 บาท</v>
      </c>
      <c r="C141" s="107" t="str">
        <f>+[1]ระบบการควบคุมฯ!C830</f>
        <v>ศธ04002/ว2307 ลว.28 พ.ค. 68 ครั้งที่ 535  1,917,000 บาท</v>
      </c>
      <c r="D141" s="187">
        <f>+[1]ระบบการควบคุมฯ!D830</f>
        <v>0</v>
      </c>
      <c r="E141" s="187">
        <f>+[1]ระบบการควบคุมฯ!E830</f>
        <v>58150</v>
      </c>
      <c r="F141" s="187">
        <f t="shared" ref="F141:F147" si="84">SUM(D141:E141)</f>
        <v>58150</v>
      </c>
      <c r="G141" s="187">
        <f>+[1]ระบบการควบคุมฯ!G830+[1]ระบบการควบคุมฯ!H830</f>
        <v>0</v>
      </c>
      <c r="H141" s="187"/>
      <c r="I141" s="187">
        <f>+[1]ระบบการควบคุมฯ!K830+[1]ระบบการควบคุมฯ!L830</f>
        <v>2550</v>
      </c>
      <c r="J141" s="187">
        <f t="shared" si="77"/>
        <v>55600</v>
      </c>
      <c r="K141" s="50" t="s">
        <v>239</v>
      </c>
    </row>
    <row r="142" spans="1:22" ht="55.8" x14ac:dyDescent="0.6">
      <c r="A142" s="219" t="str">
        <f>+[1]ระบบการควบคุมฯ!A831</f>
        <v>4.8)</v>
      </c>
      <c r="B142" s="108" t="str">
        <f>+[1]ระบบการควบคุมฯ!B831</f>
        <v>โครงการงานศิลปหัตถกรรมนักเรียน ระดับเขตพื้นที่การศึกษา ปีการศึกษา 148,500 บาท ครั้งที่ 1 112,800 บาท</v>
      </c>
      <c r="C142" s="108" t="str">
        <f>+[1]ระบบการควบคุมฯ!C831</f>
        <v>บันทึกกลุ่มส่งเสริมการจัดการศึกษา ลว 27 ธค 67</v>
      </c>
      <c r="D142" s="187">
        <f>+[1]ระบบการควบคุมฯ!D831</f>
        <v>0</v>
      </c>
      <c r="E142" s="187">
        <f>+[1]ระบบการควบคุมฯ!E831</f>
        <v>35700</v>
      </c>
      <c r="F142" s="187">
        <f t="shared" si="84"/>
        <v>35700</v>
      </c>
      <c r="G142" s="187">
        <f>+[1]ระบบการควบคุมฯ!G831+[1]ระบบการควบคุมฯ!H831</f>
        <v>0</v>
      </c>
      <c r="H142" s="187"/>
      <c r="I142" s="187">
        <f>+[1]ระบบการควบคุมฯ!K831+[1]ระบบการควบคุมฯ!L831</f>
        <v>34200</v>
      </c>
      <c r="J142" s="187">
        <f t="shared" si="77"/>
        <v>1500</v>
      </c>
      <c r="K142" s="50" t="s">
        <v>12</v>
      </c>
    </row>
    <row r="143" spans="1:22" ht="55.8" x14ac:dyDescent="0.6">
      <c r="A143" s="219" t="str">
        <f>+[1]ระบบการควบคุมฯ!A832</f>
        <v>4.9)</v>
      </c>
      <c r="B143" s="108" t="str">
        <f>+[1]ระบบการควบคุมฯ!B832</f>
        <v>โครงการพัฒนาศักยภาพบุคลากรทางการศึกษาสังกัดสพป.ปทุมธานี เขต 2 58,570 บาท ครั้งที่ 1 47,570 บาท ครั้งที่ 3   11,000 บาท</v>
      </c>
      <c r="C143" s="108" t="str">
        <f>+[1]ระบบการควบคุมฯ!C832</f>
        <v>ศธ04002/ว2307 ลว.28 พ.ค. 68 ครั้งที่ 535  1,917,000 บาท</v>
      </c>
      <c r="D143" s="187">
        <f>+[1]ระบบการควบคุมฯ!D832</f>
        <v>0</v>
      </c>
      <c r="E143" s="187">
        <f>+[1]ระบบการควบคุมฯ!E832</f>
        <v>11000</v>
      </c>
      <c r="F143" s="187">
        <f t="shared" si="84"/>
        <v>11000</v>
      </c>
      <c r="G143" s="187">
        <f>+[1]ระบบการควบคุมฯ!G832+[1]ระบบการควบคุมฯ!H832</f>
        <v>0</v>
      </c>
      <c r="H143" s="187"/>
      <c r="I143" s="187">
        <f>+[1]ระบบการควบคุมฯ!K832+[1]ระบบการควบคุมฯ!L832</f>
        <v>0</v>
      </c>
      <c r="J143" s="187">
        <f t="shared" si="77"/>
        <v>11000</v>
      </c>
      <c r="K143" s="50" t="s">
        <v>239</v>
      </c>
    </row>
    <row r="144" spans="1:22" s="837" customFormat="1" ht="93" x14ac:dyDescent="0.25">
      <c r="A144" s="219" t="str">
        <f>+[1]ระบบการควบคุมฯ!A833</f>
        <v>4.10)</v>
      </c>
      <c r="B144" s="108" t="str">
        <f>+[1]ระบบการควบคุมฯ!B833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 ครั้งที่ 1 20,000 บาท</v>
      </c>
      <c r="C144" s="1029" t="str">
        <f>+[1]ระบบการควบคุมฯ!C833</f>
        <v>บันทึกกลุ่มนิเทศติดตามและประเมินผลการจัดการศึกษา ลว. 27 พ.ย.67</v>
      </c>
      <c r="D144" s="187">
        <f>+[1]ระบบการควบคุมฯ!D833</f>
        <v>0</v>
      </c>
      <c r="E144" s="187">
        <f>+[1]ระบบการควบคุมฯ!E833</f>
        <v>77000</v>
      </c>
      <c r="F144" s="187">
        <f t="shared" si="84"/>
        <v>77000</v>
      </c>
      <c r="G144" s="187">
        <f>+[1]ระบบการควบคุมฯ!G833+[1]ระบบการควบคุมฯ!H833</f>
        <v>0</v>
      </c>
      <c r="H144" s="187"/>
      <c r="I144" s="187">
        <f>+[1]ระบบการควบคุมฯ!K833+[1]ระบบการควบคุมฯ!L833</f>
        <v>37201</v>
      </c>
      <c r="J144" s="187">
        <f t="shared" si="77"/>
        <v>39799</v>
      </c>
      <c r="K144" s="50" t="s">
        <v>48</v>
      </c>
      <c r="N144" s="838"/>
      <c r="P144" s="839"/>
      <c r="R144" s="840"/>
      <c r="S144" s="840"/>
      <c r="T144" s="840"/>
      <c r="U144" s="840"/>
      <c r="V144" s="840"/>
    </row>
    <row r="145" spans="1:11" ht="74.400000000000006" x14ac:dyDescent="0.6">
      <c r="A145" s="219" t="str">
        <f>+[1]ระบบการควบคุมฯ!A834</f>
        <v>4.10.1)</v>
      </c>
      <c r="B145" s="108" t="str">
        <f>+[1]ระบบการควบคุมฯ!B834</f>
        <v xml:space="preserve"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(ก.ต.ป.น.)97,000 บาท ครั้งที่ 1 20,000 บาท ครั้งที่ 2  30,000 บาท ครั้งที่ 3 47,000 บาท  </v>
      </c>
      <c r="C145" s="107" t="str">
        <f>+[1]ระบบการควบคุมฯ!C834</f>
        <v>ศธ04002/ว2307 ลว.28 พ.ค. 68 ครั้งที่ 535  1,917,000 บาท</v>
      </c>
      <c r="D145" s="187">
        <f>+[1]ระบบการควบคุมฯ!D834</f>
        <v>0</v>
      </c>
      <c r="E145" s="187">
        <f>+[1]ระบบการควบคุมฯ!E834</f>
        <v>0</v>
      </c>
      <c r="F145" s="187">
        <f t="shared" ref="F145" si="85">SUM(D145:E145)</f>
        <v>0</v>
      </c>
      <c r="G145" s="187">
        <f>+[1]ระบบการควบคุมฯ!G834+[1]ระบบการควบคุมฯ!H834</f>
        <v>0</v>
      </c>
      <c r="H145" s="187"/>
      <c r="I145" s="187">
        <f>+[1]ระบบการควบคุมฯ!K834+[1]ระบบการควบคุมฯ!L834</f>
        <v>0</v>
      </c>
      <c r="J145" s="187">
        <f t="shared" si="77"/>
        <v>0</v>
      </c>
      <c r="K145" s="50"/>
    </row>
    <row r="146" spans="1:11" ht="55.8" x14ac:dyDescent="0.6">
      <c r="A146" s="219" t="str">
        <f>+[1]ระบบการควบคุมฯ!A835</f>
        <v>4.11)</v>
      </c>
      <c r="B146" s="108" t="str">
        <f>+[1]ระบบการควบคุมฯ!B835</f>
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</c>
      <c r="C146" s="1012" t="str">
        <f>+[1]ระบบการควบคุมฯ!C835</f>
        <v>ศธ04002/ว2307 ลว.28 พ.ค. 68 ครั้งที่ 535  1,917,000 บาท</v>
      </c>
      <c r="D146" s="187">
        <f>+[1]ระบบการควบคุมฯ!D835</f>
        <v>0</v>
      </c>
      <c r="E146" s="187">
        <f>+[1]ระบบการควบคุมฯ!E835</f>
        <v>20250</v>
      </c>
      <c r="F146" s="187">
        <f t="shared" si="84"/>
        <v>20250</v>
      </c>
      <c r="G146" s="187">
        <f>+[1]ระบบการควบคุมฯ!G835+[1]ระบบการควบคุมฯ!H835</f>
        <v>0</v>
      </c>
      <c r="H146" s="187"/>
      <c r="I146" s="187">
        <f>+[1]ระบบการควบคุมฯ!K835+[1]ระบบการควบคุมฯ!L835</f>
        <v>0</v>
      </c>
      <c r="J146" s="187">
        <f t="shared" si="77"/>
        <v>20250</v>
      </c>
      <c r="K146" s="50" t="s">
        <v>48</v>
      </c>
    </row>
    <row r="147" spans="1:11" ht="55.8" x14ac:dyDescent="0.6">
      <c r="A147" s="219" t="str">
        <f>+[1]ระบบการควบคุมฯ!A836</f>
        <v>4.12)</v>
      </c>
      <c r="B147" s="108" t="str">
        <f>+[1]ระบบการควบคุมฯ!B836</f>
        <v>โครงการเสริมสร้างประสิทธิภาพและสมรรถนะการบริหารงานบุคคล 50,000 บาท จัดสรรครั้งที่ 1 32,215 บาท ครั้งที่ 3   17,785 บาท</v>
      </c>
      <c r="C147" s="1028" t="str">
        <f>+[1]ระบบการควบคุมฯ!C836</f>
        <v>ศธ04002/ว2307 ลว.28 พ.ค. 68 ครั้งที่ 535  1,917,000 บาท</v>
      </c>
      <c r="D147" s="187">
        <f>+[1]ระบบการควบคุมฯ!D836</f>
        <v>0</v>
      </c>
      <c r="E147" s="187">
        <f>+[1]ระบบการควบคุมฯ!E836</f>
        <v>17785</v>
      </c>
      <c r="F147" s="187">
        <f t="shared" si="84"/>
        <v>17785</v>
      </c>
      <c r="G147" s="187">
        <f>+[1]ระบบการควบคุมฯ!G836+[1]ระบบการควบคุมฯ!H836</f>
        <v>0</v>
      </c>
      <c r="H147" s="187"/>
      <c r="I147" s="187">
        <f>+[1]ระบบการควบคุมฯ!K836+[1]ระบบการควบคุมฯ!L836</f>
        <v>0</v>
      </c>
      <c r="J147" s="187">
        <f t="shared" si="77"/>
        <v>17785</v>
      </c>
      <c r="K147" s="50" t="s">
        <v>17</v>
      </c>
    </row>
    <row r="148" spans="1:11" x14ac:dyDescent="0.6">
      <c r="A148" s="193"/>
      <c r="B148" s="115" t="s">
        <v>18</v>
      </c>
      <c r="C148" s="110"/>
      <c r="D148" s="195">
        <f t="shared" ref="D148:J148" si="86">+D102+D48</f>
        <v>1343860</v>
      </c>
      <c r="E148" s="195">
        <f t="shared" si="86"/>
        <v>674140</v>
      </c>
      <c r="F148" s="195">
        <f t="shared" si="86"/>
        <v>2018000</v>
      </c>
      <c r="G148" s="195">
        <f t="shared" si="86"/>
        <v>0</v>
      </c>
      <c r="H148" s="195">
        <f t="shared" si="86"/>
        <v>0</v>
      </c>
      <c r="I148" s="195">
        <f t="shared" si="86"/>
        <v>1960767.0499999998</v>
      </c>
      <c r="J148" s="195">
        <f t="shared" si="86"/>
        <v>57232.950000000041</v>
      </c>
      <c r="K148" s="109"/>
    </row>
    <row r="149" spans="1:11" x14ac:dyDescent="0.6">
      <c r="A149" s="116"/>
      <c r="B149" s="117" t="s">
        <v>19</v>
      </c>
      <c r="C149" s="101"/>
      <c r="D149" s="224"/>
      <c r="E149" s="225"/>
      <c r="F149" s="89">
        <f>SUM(G149:J149)</f>
        <v>99.999999999999986</v>
      </c>
      <c r="G149" s="856">
        <f>+G148*100/F148</f>
        <v>0</v>
      </c>
      <c r="H149" s="226">
        <v>0</v>
      </c>
      <c r="I149" s="224">
        <f>+I148*100/F148</f>
        <v>97.16387760158571</v>
      </c>
      <c r="J149" s="227">
        <f>+J148*100/F148</f>
        <v>2.8361223984142736</v>
      </c>
      <c r="K149" s="118"/>
    </row>
    <row r="150" spans="1:11" x14ac:dyDescent="0.6">
      <c r="A150" s="119"/>
      <c r="B150" s="120"/>
      <c r="C150" s="228"/>
      <c r="D150" s="229"/>
      <c r="E150" s="229"/>
      <c r="F150" s="1149" t="s">
        <v>131</v>
      </c>
      <c r="G150" s="1149"/>
      <c r="H150" s="1149"/>
      <c r="I150" s="1149"/>
      <c r="J150" s="230"/>
      <c r="K150" s="231"/>
    </row>
    <row r="151" spans="1:11" x14ac:dyDescent="0.6">
      <c r="A151" s="119"/>
      <c r="B151" s="120"/>
      <c r="C151" s="228"/>
      <c r="D151" s="1031"/>
      <c r="E151" s="229"/>
      <c r="F151" s="229"/>
      <c r="G151" s="121"/>
      <c r="H151" s="121"/>
      <c r="I151" s="121"/>
      <c r="J151" s="121"/>
      <c r="K151" s="231"/>
    </row>
    <row r="152" spans="1:11" x14ac:dyDescent="0.6">
      <c r="A152" s="232" t="s">
        <v>132</v>
      </c>
      <c r="B152" s="233"/>
      <c r="C152" s="234"/>
      <c r="D152" s="121"/>
      <c r="E152" s="121"/>
      <c r="F152" s="121"/>
      <c r="G152" s="121"/>
      <c r="H152" s="121"/>
      <c r="I152" s="235"/>
      <c r="J152" s="121"/>
      <c r="K152" s="231"/>
    </row>
    <row r="153" spans="1:11" x14ac:dyDescent="0.6">
      <c r="A153" s="236" t="s">
        <v>133</v>
      </c>
      <c r="B153" s="236"/>
      <c r="C153" s="237"/>
      <c r="D153" s="121"/>
      <c r="E153" s="1099" t="s">
        <v>20</v>
      </c>
      <c r="F153" s="121"/>
      <c r="G153" s="239" t="s">
        <v>134</v>
      </c>
      <c r="H153" s="121" t="s">
        <v>135</v>
      </c>
      <c r="I153" s="238"/>
      <c r="J153" s="121"/>
      <c r="K153" s="231"/>
    </row>
    <row r="154" spans="1:11" x14ac:dyDescent="0.6">
      <c r="A154" s="232" t="s">
        <v>50</v>
      </c>
      <c r="B154" s="240"/>
      <c r="C154" s="234"/>
      <c r="D154" s="121"/>
      <c r="E154" s="1100"/>
      <c r="F154" s="1100"/>
      <c r="G154" s="1100"/>
      <c r="H154" s="1100" t="s">
        <v>137</v>
      </c>
      <c r="I154" s="1100"/>
      <c r="J154" s="1100"/>
      <c r="K154" s="231"/>
    </row>
    <row r="155" spans="1:11" x14ac:dyDescent="0.6">
      <c r="A155" s="1144"/>
      <c r="B155" s="1144"/>
      <c r="C155" s="237"/>
      <c r="D155" s="1101"/>
      <c r="E155" s="1148" t="s">
        <v>277</v>
      </c>
      <c r="F155" s="1148"/>
      <c r="G155" s="1148"/>
      <c r="H155" s="1148"/>
      <c r="I155" s="1148"/>
      <c r="J155" s="1102"/>
      <c r="K155" s="231"/>
    </row>
    <row r="156" spans="1:11" x14ac:dyDescent="0.6">
      <c r="A156" s="240"/>
      <c r="B156" s="233"/>
      <c r="C156" s="234"/>
      <c r="D156" s="1142" t="s">
        <v>49</v>
      </c>
      <c r="E156" s="1142"/>
      <c r="F156" s="1142"/>
      <c r="G156" s="1142"/>
      <c r="H156" s="1142"/>
      <c r="I156" s="1142"/>
      <c r="J156" s="1100"/>
      <c r="K156" s="231"/>
    </row>
    <row r="157" spans="1:11" x14ac:dyDescent="0.6">
      <c r="A157" s="1103"/>
      <c r="B157" s="1104"/>
      <c r="C157" s="228"/>
      <c r="D157" s="1143" t="s">
        <v>136</v>
      </c>
      <c r="E157" s="1143"/>
      <c r="F157" s="1143"/>
      <c r="G157" s="1143"/>
      <c r="H157" s="1143"/>
      <c r="I157" s="1143"/>
      <c r="J157" s="121"/>
      <c r="K157" s="168"/>
    </row>
    <row r="158" spans="1:11" x14ac:dyDescent="0.6">
      <c r="D158" s="12"/>
      <c r="E158" s="12"/>
      <c r="F158" s="12"/>
      <c r="G158" s="12"/>
      <c r="H158" s="12"/>
      <c r="I158" s="12"/>
    </row>
    <row r="159" spans="1:11" x14ac:dyDescent="0.6">
      <c r="D159" s="12"/>
      <c r="E159" s="12"/>
      <c r="F159" s="12"/>
      <c r="G159" s="12"/>
      <c r="H159" s="12"/>
      <c r="I159" s="12"/>
    </row>
    <row r="160" spans="1:11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  <row r="588" spans="4:9" x14ac:dyDescent="0.6">
      <c r="D588" s="12"/>
      <c r="E588" s="12"/>
      <c r="F588" s="12"/>
      <c r="G588" s="12"/>
      <c r="H588" s="12"/>
      <c r="I588" s="12"/>
    </row>
    <row r="589" spans="4:9" x14ac:dyDescent="0.6">
      <c r="D589" s="12"/>
      <c r="E589" s="12"/>
      <c r="F589" s="12"/>
      <c r="G589" s="12"/>
      <c r="H589" s="12"/>
      <c r="I589" s="12"/>
    </row>
    <row r="590" spans="4:9" x14ac:dyDescent="0.6">
      <c r="D590" s="12"/>
      <c r="E590" s="12"/>
      <c r="F590" s="12"/>
      <c r="G590" s="12"/>
      <c r="H590" s="12"/>
      <c r="I590" s="12"/>
    </row>
    <row r="591" spans="4:9" x14ac:dyDescent="0.6">
      <c r="D591" s="12"/>
      <c r="E591" s="12"/>
      <c r="F591" s="12"/>
      <c r="G591" s="12"/>
      <c r="H591" s="12"/>
      <c r="I591" s="12"/>
    </row>
    <row r="592" spans="4:9" x14ac:dyDescent="0.6">
      <c r="D592" s="12"/>
      <c r="E592" s="12"/>
      <c r="F592" s="12"/>
      <c r="G592" s="12"/>
      <c r="H592" s="12"/>
      <c r="I592" s="12"/>
    </row>
    <row r="593" spans="4:9" x14ac:dyDescent="0.6">
      <c r="D593" s="12"/>
      <c r="E593" s="12"/>
      <c r="F593" s="12"/>
      <c r="G593" s="12"/>
      <c r="H593" s="12"/>
      <c r="I593" s="12"/>
    </row>
    <row r="594" spans="4:9" x14ac:dyDescent="0.6">
      <c r="D594" s="12"/>
      <c r="E594" s="12"/>
      <c r="F594" s="12"/>
      <c r="G594" s="12"/>
      <c r="H594" s="12"/>
      <c r="I594" s="12"/>
    </row>
    <row r="595" spans="4:9" x14ac:dyDescent="0.6">
      <c r="D595" s="12"/>
      <c r="E595" s="12"/>
      <c r="F595" s="12"/>
      <c r="G595" s="12"/>
      <c r="H595" s="12"/>
      <c r="I595" s="12"/>
    </row>
    <row r="596" spans="4:9" x14ac:dyDescent="0.6">
      <c r="D596" s="12"/>
      <c r="E596" s="12"/>
      <c r="F596" s="12"/>
      <c r="G596" s="12"/>
      <c r="H596" s="12"/>
      <c r="I596" s="12"/>
    </row>
    <row r="597" spans="4:9" x14ac:dyDescent="0.6">
      <c r="D597" s="12"/>
      <c r="E597" s="12"/>
      <c r="F597" s="12"/>
      <c r="G597" s="12"/>
      <c r="H597" s="12"/>
      <c r="I597" s="12"/>
    </row>
    <row r="598" spans="4:9" x14ac:dyDescent="0.6">
      <c r="D598" s="12"/>
      <c r="E598" s="12"/>
      <c r="F598" s="12"/>
      <c r="G598" s="12"/>
      <c r="H598" s="12"/>
      <c r="I598" s="12"/>
    </row>
    <row r="599" spans="4:9" x14ac:dyDescent="0.6">
      <c r="D599" s="12"/>
      <c r="E599" s="12"/>
      <c r="F599" s="12"/>
      <c r="G599" s="12"/>
      <c r="H599" s="12"/>
      <c r="I599" s="12"/>
    </row>
    <row r="600" spans="4:9" x14ac:dyDescent="0.6">
      <c r="D600" s="12"/>
      <c r="E600" s="12"/>
      <c r="F600" s="12"/>
      <c r="G600" s="12"/>
      <c r="H600" s="12"/>
      <c r="I600" s="12"/>
    </row>
    <row r="601" spans="4:9" x14ac:dyDescent="0.6">
      <c r="D601" s="12"/>
      <c r="E601" s="12"/>
      <c r="F601" s="12"/>
      <c r="G601" s="12"/>
      <c r="H601" s="12"/>
      <c r="I601" s="12"/>
    </row>
    <row r="602" spans="4:9" x14ac:dyDescent="0.6">
      <c r="D602" s="12"/>
      <c r="E602" s="12"/>
      <c r="F602" s="12"/>
      <c r="G602" s="12"/>
      <c r="H602" s="12"/>
      <c r="I602" s="12"/>
    </row>
    <row r="603" spans="4:9" x14ac:dyDescent="0.6">
      <c r="D603" s="12"/>
      <c r="E603" s="12"/>
      <c r="F603" s="12"/>
      <c r="G603" s="12"/>
      <c r="H603" s="12"/>
      <c r="I603" s="12"/>
    </row>
    <row r="604" spans="4:9" x14ac:dyDescent="0.6">
      <c r="D604" s="12"/>
      <c r="E604" s="12"/>
      <c r="F604" s="12"/>
      <c r="G604" s="12"/>
      <c r="H604" s="12"/>
      <c r="I604" s="12"/>
    </row>
    <row r="605" spans="4:9" x14ac:dyDescent="0.6">
      <c r="D605" s="12"/>
      <c r="E605" s="12"/>
      <c r="F605" s="12"/>
      <c r="G605" s="12"/>
      <c r="H605" s="12"/>
      <c r="I605" s="12"/>
    </row>
    <row r="606" spans="4:9" x14ac:dyDescent="0.6">
      <c r="D606" s="12"/>
      <c r="E606" s="12"/>
      <c r="F606" s="12"/>
      <c r="G606" s="12"/>
      <c r="H606" s="12"/>
      <c r="I606" s="12"/>
    </row>
    <row r="607" spans="4:9" x14ac:dyDescent="0.6">
      <c r="D607" s="12"/>
      <c r="E607" s="12"/>
      <c r="F607" s="12"/>
      <c r="G607" s="12"/>
      <c r="H607" s="12"/>
      <c r="I607" s="12"/>
    </row>
    <row r="608" spans="4:9" x14ac:dyDescent="0.6">
      <c r="D608" s="12"/>
      <c r="E608" s="12"/>
      <c r="F608" s="12"/>
      <c r="G608" s="12"/>
      <c r="H608" s="12"/>
      <c r="I608" s="12"/>
    </row>
    <row r="609" spans="4:9" x14ac:dyDescent="0.6">
      <c r="D609" s="12"/>
      <c r="E609" s="12"/>
      <c r="F609" s="12"/>
      <c r="G609" s="12"/>
      <c r="H609" s="12"/>
      <c r="I609" s="12"/>
    </row>
    <row r="610" spans="4:9" x14ac:dyDescent="0.6">
      <c r="D610" s="12"/>
      <c r="E610" s="12"/>
      <c r="F610" s="12"/>
      <c r="G610" s="12"/>
      <c r="H610" s="12"/>
      <c r="I610" s="12"/>
    </row>
    <row r="611" spans="4:9" x14ac:dyDescent="0.6">
      <c r="D611" s="12"/>
      <c r="E611" s="12"/>
      <c r="F611" s="12"/>
      <c r="G611" s="12"/>
      <c r="H611" s="12"/>
      <c r="I611" s="12"/>
    </row>
    <row r="612" spans="4:9" x14ac:dyDescent="0.6">
      <c r="D612" s="12"/>
      <c r="E612" s="12"/>
      <c r="F612" s="12"/>
      <c r="G612" s="12"/>
      <c r="H612" s="12"/>
      <c r="I612" s="12"/>
    </row>
    <row r="613" spans="4:9" x14ac:dyDescent="0.6">
      <c r="D613" s="12"/>
      <c r="E613" s="12"/>
      <c r="F613" s="12"/>
      <c r="G613" s="12"/>
      <c r="H613" s="12"/>
      <c r="I613" s="12"/>
    </row>
    <row r="614" spans="4:9" x14ac:dyDescent="0.6">
      <c r="D614" s="12"/>
      <c r="E614" s="12"/>
      <c r="F614" s="12"/>
      <c r="G614" s="12"/>
      <c r="H614" s="12"/>
      <c r="I614" s="12"/>
    </row>
    <row r="615" spans="4:9" x14ac:dyDescent="0.6">
      <c r="D615" s="12"/>
      <c r="E615" s="12"/>
      <c r="F615" s="12"/>
      <c r="G615" s="12"/>
      <c r="H615" s="12"/>
      <c r="I615" s="12"/>
    </row>
    <row r="616" spans="4:9" x14ac:dyDescent="0.6">
      <c r="D616" s="12"/>
      <c r="E616" s="12"/>
      <c r="F616" s="12"/>
      <c r="G616" s="12"/>
      <c r="H616" s="12"/>
      <c r="I616" s="12"/>
    </row>
    <row r="617" spans="4:9" x14ac:dyDescent="0.6">
      <c r="D617" s="12"/>
      <c r="E617" s="12"/>
      <c r="F617" s="12"/>
      <c r="G617" s="12"/>
      <c r="H617" s="12"/>
      <c r="I617" s="12"/>
    </row>
    <row r="618" spans="4:9" x14ac:dyDescent="0.6">
      <c r="D618" s="12"/>
      <c r="E618" s="12"/>
      <c r="F618" s="12"/>
      <c r="G618" s="12"/>
      <c r="H618" s="12"/>
      <c r="I618" s="12"/>
    </row>
    <row r="619" spans="4:9" x14ac:dyDescent="0.6">
      <c r="D619" s="12"/>
      <c r="E619" s="12"/>
      <c r="F619" s="12"/>
      <c r="G619" s="12"/>
      <c r="H619" s="12"/>
      <c r="I619" s="12"/>
    </row>
    <row r="620" spans="4:9" x14ac:dyDescent="0.6">
      <c r="D620" s="12"/>
      <c r="E620" s="12"/>
      <c r="F620" s="12"/>
      <c r="G620" s="12"/>
      <c r="H620" s="12"/>
      <c r="I620" s="12"/>
    </row>
    <row r="621" spans="4:9" x14ac:dyDescent="0.6">
      <c r="D621" s="12"/>
      <c r="E621" s="12"/>
      <c r="F621" s="12"/>
      <c r="G621" s="12"/>
      <c r="H621" s="12"/>
      <c r="I621" s="12"/>
    </row>
    <row r="622" spans="4:9" x14ac:dyDescent="0.6">
      <c r="D622" s="12"/>
      <c r="E622" s="12"/>
      <c r="F622" s="12"/>
      <c r="G622" s="12"/>
      <c r="H622" s="12"/>
      <c r="I622" s="12"/>
    </row>
    <row r="623" spans="4:9" x14ac:dyDescent="0.6">
      <c r="D623" s="12"/>
      <c r="E623" s="12"/>
      <c r="F623" s="12"/>
      <c r="G623" s="12"/>
      <c r="H623" s="12"/>
      <c r="I623" s="12"/>
    </row>
    <row r="624" spans="4:9" x14ac:dyDescent="0.6">
      <c r="D624" s="12"/>
      <c r="E624" s="12"/>
      <c r="F624" s="12"/>
      <c r="G624" s="12"/>
      <c r="H624" s="12"/>
      <c r="I624" s="12"/>
    </row>
    <row r="625" spans="4:9" x14ac:dyDescent="0.6">
      <c r="D625" s="12"/>
      <c r="E625" s="12"/>
      <c r="F625" s="12"/>
      <c r="G625" s="12"/>
      <c r="H625" s="12"/>
      <c r="I625" s="12"/>
    </row>
    <row r="626" spans="4:9" x14ac:dyDescent="0.6">
      <c r="D626" s="12"/>
      <c r="E626" s="12"/>
      <c r="F626" s="12"/>
      <c r="G626" s="12"/>
      <c r="H626" s="12"/>
      <c r="I626" s="12"/>
    </row>
    <row r="627" spans="4:9" x14ac:dyDescent="0.6">
      <c r="D627" s="12"/>
      <c r="E627" s="12"/>
      <c r="F627" s="12"/>
      <c r="G627" s="12"/>
      <c r="H627" s="12"/>
      <c r="I627" s="12"/>
    </row>
    <row r="628" spans="4:9" x14ac:dyDescent="0.6">
      <c r="D628" s="12"/>
      <c r="E628" s="12"/>
      <c r="F628" s="12"/>
      <c r="G628" s="12"/>
      <c r="H628" s="12"/>
      <c r="I628" s="12"/>
    </row>
    <row r="629" spans="4:9" x14ac:dyDescent="0.6">
      <c r="D629" s="12"/>
      <c r="E629" s="12"/>
      <c r="F629" s="12"/>
      <c r="G629" s="12"/>
      <c r="H629" s="12"/>
      <c r="I629" s="12"/>
    </row>
    <row r="630" spans="4:9" x14ac:dyDescent="0.6">
      <c r="D630" s="12"/>
      <c r="E630" s="12"/>
      <c r="F630" s="12"/>
      <c r="G630" s="12"/>
      <c r="H630" s="12"/>
      <c r="I630" s="12"/>
    </row>
    <row r="631" spans="4:9" x14ac:dyDescent="0.6">
      <c r="D631" s="12"/>
      <c r="E631" s="12"/>
      <c r="F631" s="12"/>
      <c r="G631" s="12"/>
      <c r="H631" s="12"/>
      <c r="I631" s="12"/>
    </row>
    <row r="632" spans="4:9" x14ac:dyDescent="0.6">
      <c r="D632" s="12"/>
      <c r="E632" s="12"/>
      <c r="F632" s="12"/>
      <c r="G632" s="12"/>
      <c r="H632" s="12"/>
      <c r="I632" s="12"/>
    </row>
    <row r="633" spans="4:9" x14ac:dyDescent="0.6">
      <c r="D633" s="12"/>
      <c r="E633" s="12"/>
      <c r="F633" s="12"/>
      <c r="G633" s="12"/>
      <c r="H633" s="12"/>
      <c r="I633" s="12"/>
    </row>
    <row r="634" spans="4:9" x14ac:dyDescent="0.6">
      <c r="D634" s="12"/>
      <c r="E634" s="12"/>
      <c r="F634" s="12"/>
      <c r="G634" s="12"/>
      <c r="H634" s="12"/>
      <c r="I634" s="12"/>
    </row>
    <row r="635" spans="4:9" x14ac:dyDescent="0.6">
      <c r="D635" s="12"/>
      <c r="E635" s="12"/>
      <c r="F635" s="12"/>
      <c r="G635" s="12"/>
      <c r="H635" s="12"/>
      <c r="I635" s="12"/>
    </row>
    <row r="636" spans="4:9" x14ac:dyDescent="0.6">
      <c r="D636" s="12"/>
      <c r="E636" s="12"/>
      <c r="F636" s="12"/>
      <c r="G636" s="12"/>
      <c r="H636" s="12"/>
      <c r="I636" s="12"/>
    </row>
    <row r="637" spans="4:9" x14ac:dyDescent="0.6">
      <c r="D637" s="12"/>
      <c r="E637" s="12"/>
      <c r="F637" s="12"/>
      <c r="G637" s="12"/>
      <c r="H637" s="12"/>
      <c r="I637" s="12"/>
    </row>
    <row r="638" spans="4:9" x14ac:dyDescent="0.6">
      <c r="D638" s="12"/>
      <c r="E638" s="12"/>
      <c r="F638" s="12"/>
      <c r="G638" s="12"/>
      <c r="H638" s="12"/>
      <c r="I638" s="12"/>
    </row>
    <row r="639" spans="4:9" x14ac:dyDescent="0.6">
      <c r="D639" s="12"/>
      <c r="E639" s="12"/>
      <c r="F639" s="12"/>
      <c r="G639" s="12"/>
      <c r="H639" s="12"/>
      <c r="I639" s="12"/>
    </row>
    <row r="640" spans="4:9" x14ac:dyDescent="0.6">
      <c r="D640" s="12"/>
      <c r="E640" s="12"/>
      <c r="F640" s="12"/>
      <c r="G640" s="12"/>
      <c r="H640" s="12"/>
      <c r="I640" s="12"/>
    </row>
    <row r="641" spans="4:9" x14ac:dyDescent="0.6">
      <c r="D641" s="12"/>
      <c r="E641" s="12"/>
      <c r="F641" s="12"/>
      <c r="G641" s="12"/>
      <c r="H641" s="12"/>
      <c r="I641" s="12"/>
    </row>
    <row r="642" spans="4:9" x14ac:dyDescent="0.6">
      <c r="D642" s="12"/>
      <c r="E642" s="12"/>
      <c r="F642" s="12"/>
      <c r="G642" s="12"/>
      <c r="H642" s="12"/>
      <c r="I642" s="12"/>
    </row>
    <row r="643" spans="4:9" x14ac:dyDescent="0.6">
      <c r="D643" s="12"/>
      <c r="E643" s="12"/>
      <c r="F643" s="12"/>
      <c r="G643" s="12"/>
      <c r="H643" s="12"/>
      <c r="I643" s="12"/>
    </row>
    <row r="644" spans="4:9" x14ac:dyDescent="0.6">
      <c r="D644" s="12"/>
      <c r="E644" s="12"/>
      <c r="F644" s="12"/>
      <c r="G644" s="12"/>
      <c r="H644" s="12"/>
      <c r="I644" s="12"/>
    </row>
    <row r="645" spans="4:9" x14ac:dyDescent="0.6">
      <c r="D645" s="12"/>
      <c r="E645" s="12"/>
      <c r="F645" s="12"/>
      <c r="G645" s="12"/>
      <c r="H645" s="12"/>
      <c r="I645" s="12"/>
    </row>
    <row r="646" spans="4:9" x14ac:dyDescent="0.6">
      <c r="D646" s="12"/>
      <c r="E646" s="12"/>
      <c r="F646" s="12"/>
      <c r="G646" s="12"/>
      <c r="H646" s="12"/>
      <c r="I646" s="12"/>
    </row>
    <row r="647" spans="4:9" x14ac:dyDescent="0.6">
      <c r="D647" s="12"/>
      <c r="E647" s="12"/>
      <c r="F647" s="12"/>
      <c r="G647" s="12"/>
      <c r="H647" s="12"/>
      <c r="I647" s="12"/>
    </row>
    <row r="648" spans="4:9" x14ac:dyDescent="0.6">
      <c r="D648" s="12"/>
      <c r="E648" s="12"/>
      <c r="F648" s="12"/>
      <c r="G648" s="12"/>
      <c r="H648" s="12"/>
      <c r="I648" s="12"/>
    </row>
    <row r="649" spans="4:9" x14ac:dyDescent="0.6">
      <c r="D649" s="12"/>
      <c r="E649" s="12"/>
      <c r="F649" s="12"/>
      <c r="G649" s="12"/>
      <c r="H649" s="12"/>
      <c r="I649" s="12"/>
    </row>
    <row r="650" spans="4:9" x14ac:dyDescent="0.6">
      <c r="D650" s="12"/>
      <c r="E650" s="12"/>
      <c r="F650" s="12"/>
      <c r="G650" s="12"/>
      <c r="H650" s="12"/>
      <c r="I650" s="12"/>
    </row>
    <row r="651" spans="4:9" x14ac:dyDescent="0.6">
      <c r="D651" s="12"/>
      <c r="E651" s="12"/>
      <c r="F651" s="12"/>
      <c r="G651" s="12"/>
      <c r="H651" s="12"/>
      <c r="I651" s="12"/>
    </row>
    <row r="652" spans="4:9" x14ac:dyDescent="0.6">
      <c r="D652" s="12"/>
      <c r="E652" s="12"/>
      <c r="F652" s="12"/>
      <c r="G652" s="12"/>
      <c r="H652" s="12"/>
      <c r="I652" s="12"/>
    </row>
    <row r="653" spans="4:9" x14ac:dyDescent="0.6">
      <c r="D653" s="12"/>
      <c r="E653" s="12"/>
      <c r="F653" s="12"/>
      <c r="G653" s="12"/>
      <c r="H653" s="12"/>
      <c r="I653" s="12"/>
    </row>
    <row r="654" spans="4:9" x14ac:dyDescent="0.6">
      <c r="D654" s="12"/>
      <c r="E654" s="12"/>
      <c r="F654" s="12"/>
      <c r="G654" s="12"/>
      <c r="H654" s="12"/>
      <c r="I654" s="12"/>
    </row>
    <row r="655" spans="4:9" x14ac:dyDescent="0.6">
      <c r="D655" s="12"/>
      <c r="E655" s="12"/>
      <c r="F655" s="12"/>
      <c r="G655" s="12"/>
      <c r="H655" s="12"/>
      <c r="I655" s="12"/>
    </row>
    <row r="656" spans="4:9" x14ac:dyDescent="0.6">
      <c r="D656" s="12"/>
      <c r="E656" s="12"/>
      <c r="F656" s="12"/>
      <c r="G656" s="12"/>
      <c r="H656" s="12"/>
      <c r="I656" s="12"/>
    </row>
    <row r="657" spans="4:9" x14ac:dyDescent="0.6">
      <c r="D657" s="12"/>
      <c r="E657" s="12"/>
      <c r="F657" s="12"/>
      <c r="G657" s="12"/>
      <c r="H657" s="12"/>
      <c r="I657" s="12"/>
    </row>
    <row r="658" spans="4:9" x14ac:dyDescent="0.6">
      <c r="D658" s="12"/>
      <c r="E658" s="12"/>
      <c r="F658" s="12"/>
      <c r="G658" s="12"/>
      <c r="H658" s="12"/>
      <c r="I658" s="12"/>
    </row>
    <row r="659" spans="4:9" x14ac:dyDescent="0.6">
      <c r="D659" s="12"/>
      <c r="E659" s="12"/>
      <c r="F659" s="12"/>
      <c r="G659" s="12"/>
      <c r="H659" s="12"/>
      <c r="I659" s="12"/>
    </row>
    <row r="660" spans="4:9" x14ac:dyDescent="0.6">
      <c r="D660" s="12"/>
      <c r="E660" s="12"/>
      <c r="F660" s="12"/>
      <c r="G660" s="12"/>
      <c r="H660" s="12"/>
      <c r="I660" s="12"/>
    </row>
    <row r="661" spans="4:9" x14ac:dyDescent="0.6">
      <c r="D661" s="12"/>
      <c r="E661" s="12"/>
      <c r="F661" s="12"/>
      <c r="G661" s="12"/>
      <c r="H661" s="12"/>
      <c r="I661" s="12"/>
    </row>
    <row r="662" spans="4:9" x14ac:dyDescent="0.6">
      <c r="D662" s="12"/>
      <c r="E662" s="12"/>
      <c r="F662" s="12"/>
      <c r="G662" s="12"/>
      <c r="H662" s="12"/>
      <c r="I662" s="12"/>
    </row>
    <row r="663" spans="4:9" x14ac:dyDescent="0.6">
      <c r="D663" s="12"/>
      <c r="E663" s="12"/>
      <c r="F663" s="12"/>
      <c r="G663" s="12"/>
      <c r="H663" s="12"/>
      <c r="I663" s="12"/>
    </row>
    <row r="664" spans="4:9" x14ac:dyDescent="0.6">
      <c r="D664" s="12"/>
      <c r="E664" s="12"/>
      <c r="F664" s="12"/>
      <c r="G664" s="12"/>
      <c r="H664" s="12"/>
      <c r="I664" s="12"/>
    </row>
    <row r="665" spans="4:9" x14ac:dyDescent="0.6">
      <c r="D665" s="12"/>
      <c r="E665" s="12"/>
      <c r="F665" s="12"/>
      <c r="G665" s="12"/>
      <c r="H665" s="12"/>
      <c r="I665" s="12"/>
    </row>
    <row r="666" spans="4:9" x14ac:dyDescent="0.6">
      <c r="D666" s="12"/>
      <c r="E666" s="12"/>
      <c r="F666" s="12"/>
      <c r="G666" s="12"/>
      <c r="H666" s="12"/>
      <c r="I666" s="12"/>
    </row>
    <row r="667" spans="4:9" x14ac:dyDescent="0.6">
      <c r="D667" s="12"/>
      <c r="E667" s="12"/>
      <c r="F667" s="12"/>
      <c r="G667" s="12"/>
      <c r="H667" s="12"/>
      <c r="I667" s="12"/>
    </row>
    <row r="668" spans="4:9" x14ac:dyDescent="0.6">
      <c r="D668" s="12"/>
      <c r="E668" s="12"/>
      <c r="F668" s="12"/>
      <c r="G668" s="12"/>
      <c r="H668" s="12"/>
      <c r="I668" s="12"/>
    </row>
    <row r="669" spans="4:9" x14ac:dyDescent="0.6">
      <c r="D669" s="12"/>
      <c r="E669" s="12"/>
      <c r="F669" s="12"/>
      <c r="G669" s="12"/>
      <c r="H669" s="12"/>
      <c r="I669" s="12"/>
    </row>
  </sheetData>
  <mergeCells count="30">
    <mergeCell ref="Y107:AC107"/>
    <mergeCell ref="A111:B111"/>
    <mergeCell ref="E111:I111"/>
    <mergeCell ref="AB111:AD111"/>
    <mergeCell ref="D112:I112"/>
    <mergeCell ref="R6:R7"/>
    <mergeCell ref="S6:S7"/>
    <mergeCell ref="Y6:Y7"/>
    <mergeCell ref="Z6:Z7"/>
    <mergeCell ref="F106:I106"/>
    <mergeCell ref="F150:I150"/>
    <mergeCell ref="A2:AG2"/>
    <mergeCell ref="A3:AG3"/>
    <mergeCell ref="A4:AG4"/>
    <mergeCell ref="A5:A8"/>
    <mergeCell ref="B5:B8"/>
    <mergeCell ref="D5:J5"/>
    <mergeCell ref="K5:Q5"/>
    <mergeCell ref="R5:X5"/>
    <mergeCell ref="Y5:AE5"/>
    <mergeCell ref="AG5:AG8"/>
    <mergeCell ref="D6:D7"/>
    <mergeCell ref="D156:I156"/>
    <mergeCell ref="D157:I157"/>
    <mergeCell ref="A155:B155"/>
    <mergeCell ref="E155:I155"/>
    <mergeCell ref="A1:AG1"/>
    <mergeCell ref="E6:E7"/>
    <mergeCell ref="K6:K7"/>
    <mergeCell ref="L6:L7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I504"/>
  <sheetViews>
    <sheetView workbookViewId="0">
      <selection activeCell="A325" sqref="A325:XFD329"/>
    </sheetView>
  </sheetViews>
  <sheetFormatPr defaultRowHeight="13.8" x14ac:dyDescent="0.25"/>
  <cols>
    <col min="2" max="2" width="19" bestFit="1" customWidth="1"/>
    <col min="3" max="3" width="18.69921875" bestFit="1" customWidth="1"/>
    <col min="4" max="4" width="10.796875" bestFit="1" customWidth="1"/>
    <col min="7" max="7" width="10.796875" bestFit="1" customWidth="1"/>
    <col min="8" max="8" width="9.8984375" bestFit="1" customWidth="1"/>
  </cols>
  <sheetData>
    <row r="1" spans="1:9" ht="21" x14ac:dyDescent="0.6">
      <c r="A1" s="1128" t="s">
        <v>138</v>
      </c>
      <c r="B1" s="1128"/>
      <c r="C1" s="1128"/>
      <c r="D1" s="1128"/>
      <c r="E1" s="1128"/>
      <c r="F1" s="1128"/>
      <c r="G1" s="1128"/>
      <c r="H1" s="1128"/>
      <c r="I1" s="1128"/>
    </row>
    <row r="2" spans="1:9" ht="21" x14ac:dyDescent="0.6">
      <c r="A2" s="1128" t="s">
        <v>130</v>
      </c>
      <c r="B2" s="1128"/>
      <c r="C2" s="1128"/>
      <c r="D2" s="1128"/>
      <c r="E2" s="1128"/>
      <c r="F2" s="1128"/>
      <c r="G2" s="1128"/>
      <c r="H2" s="1128"/>
      <c r="I2" s="1128"/>
    </row>
    <row r="3" spans="1:9" ht="21" x14ac:dyDescent="0.6">
      <c r="A3" s="1128" t="s">
        <v>0</v>
      </c>
      <c r="B3" s="1128"/>
      <c r="C3" s="1128"/>
      <c r="D3" s="1128"/>
      <c r="E3" s="1128"/>
      <c r="F3" s="1128"/>
      <c r="G3" s="1128"/>
      <c r="H3" s="1128"/>
      <c r="I3" s="1128"/>
    </row>
    <row r="4" spans="1:9" ht="21" x14ac:dyDescent="0.55000000000000004">
      <c r="A4" s="819"/>
      <c r="B4" s="1151" t="str">
        <f>+[8]งบประจำและงบกลยุทธ์!A4</f>
        <v>ข้อมูลประจำวันที่ 31 สิงหาคม 2568</v>
      </c>
      <c r="C4" s="1151"/>
      <c r="D4" s="1151"/>
      <c r="E4" s="1151"/>
      <c r="F4" s="1151"/>
      <c r="G4" s="1151"/>
      <c r="H4" s="1151"/>
      <c r="I4" s="1252" t="s">
        <v>139</v>
      </c>
    </row>
    <row r="5" spans="1:9" ht="42" x14ac:dyDescent="0.25">
      <c r="A5" s="241" t="s">
        <v>22</v>
      </c>
      <c r="B5" s="242" t="s">
        <v>23</v>
      </c>
      <c r="C5" s="35" t="s">
        <v>36</v>
      </c>
      <c r="D5" s="34" t="s">
        <v>21</v>
      </c>
      <c r="E5" s="36" t="s">
        <v>3</v>
      </c>
      <c r="F5" s="37" t="s">
        <v>37</v>
      </c>
      <c r="G5" s="36" t="s">
        <v>24</v>
      </c>
      <c r="H5" s="36" t="s">
        <v>5</v>
      </c>
      <c r="I5" s="38" t="s">
        <v>6</v>
      </c>
    </row>
    <row r="6" spans="1:9" ht="18.600000000000001" x14ac:dyDescent="0.25">
      <c r="A6" s="243" t="str">
        <f>+[8]ระบบการควบคุมฯ!A7</f>
        <v>ก</v>
      </c>
      <c r="B6" s="78" t="str">
        <f>+[8]ระบบการควบคุมฯ!B7</f>
        <v xml:space="preserve">แผนงานบุคลากรภาครัฐ </v>
      </c>
      <c r="C6" s="676" t="str">
        <f>+[8]ระบบการควบคุมฯ!C7 [8]ระบบการควบคุมฯ!C7</f>
        <v>20004 1400 0800</v>
      </c>
      <c r="D6" s="244">
        <f>+D7</f>
        <v>8271480</v>
      </c>
      <c r="E6" s="244">
        <f t="shared" ref="E6:H7" si="0">+E7</f>
        <v>0</v>
      </c>
      <c r="F6" s="244">
        <f t="shared" si="0"/>
        <v>0</v>
      </c>
      <c r="G6" s="244">
        <f t="shared" si="0"/>
        <v>8009792.6500000004</v>
      </c>
      <c r="H6" s="244">
        <f t="shared" si="0"/>
        <v>261687.35000000012</v>
      </c>
      <c r="I6" s="245"/>
    </row>
    <row r="7" spans="1:9" ht="55.8" customHeight="1" x14ac:dyDescent="0.25">
      <c r="A7" s="1253">
        <f>+[8]ระบบการควบคุมฯ!A8</f>
        <v>1</v>
      </c>
      <c r="B7" s="246" t="str">
        <f>+[8]ระบบการควบคุมฯ!B8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246" t="str">
        <f>+[8]ระบบการควบคุมฯ!C8</f>
        <v>20004 1400 0800</v>
      </c>
      <c r="D7" s="247">
        <f>+D8</f>
        <v>8271480</v>
      </c>
      <c r="E7" s="247">
        <f t="shared" si="0"/>
        <v>0</v>
      </c>
      <c r="F7" s="247">
        <f t="shared" si="0"/>
        <v>0</v>
      </c>
      <c r="G7" s="247">
        <f t="shared" si="0"/>
        <v>8009792.6500000004</v>
      </c>
      <c r="H7" s="247">
        <f t="shared" si="0"/>
        <v>261687.35000000012</v>
      </c>
      <c r="I7" s="248"/>
    </row>
    <row r="8" spans="1:9" ht="74.400000000000006" x14ac:dyDescent="0.25">
      <c r="A8" s="257">
        <f>+[8]ระบบการควบคุมฯ!A10</f>
        <v>1.1000000000000001</v>
      </c>
      <c r="B8" s="39" t="str">
        <f>+[8]ระบบการควบคุมฯ!B10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+[8]ระบบการควบคุมฯ!C10</f>
        <v>20004 68 79456 00000</v>
      </c>
      <c r="D8" s="258">
        <f>+D9+D15</f>
        <v>8271480</v>
      </c>
      <c r="E8" s="258">
        <f>+E9+E15</f>
        <v>0</v>
      </c>
      <c r="F8" s="258">
        <f>+F9+F15</f>
        <v>0</v>
      </c>
      <c r="G8" s="258">
        <f>+G9+G15</f>
        <v>8009792.6500000004</v>
      </c>
      <c r="H8" s="258">
        <f>+H9+H15</f>
        <v>261687.35000000012</v>
      </c>
      <c r="I8" s="249"/>
    </row>
    <row r="9" spans="1:9" ht="18.600000000000001" x14ac:dyDescent="0.25">
      <c r="A9" s="250"/>
      <c r="B9" s="275" t="str">
        <f>+[8]ระบบการควบคุมฯ!B12</f>
        <v>งบบุคลากร  6811150</v>
      </c>
      <c r="C9" s="41" t="str">
        <f>+[8]ระบบการควบคุมฯ!C12</f>
        <v>20004 14000800 1000000</v>
      </c>
      <c r="D9" s="251">
        <f>SUM(D10:D14)</f>
        <v>6507080</v>
      </c>
      <c r="E9" s="251">
        <f t="shared" ref="E9:H9" si="1">SUM(E10:E14)</f>
        <v>0</v>
      </c>
      <c r="F9" s="251">
        <f t="shared" si="1"/>
        <v>0</v>
      </c>
      <c r="G9" s="251">
        <f t="shared" si="1"/>
        <v>6380985.7999999998</v>
      </c>
      <c r="H9" s="251">
        <f t="shared" si="1"/>
        <v>126094.20000000022</v>
      </c>
      <c r="I9" s="252"/>
    </row>
    <row r="10" spans="1:9" ht="74.400000000000006" x14ac:dyDescent="0.25">
      <c r="A10" s="254" t="str">
        <f>+[8]ระบบการควบคุมฯ!A14</f>
        <v>1.1.1</v>
      </c>
      <c r="B10" s="44" t="str">
        <f>+[8]ระบบการควบคุมฯ!B14</f>
        <v>ค่าตอบแทนพนักงานราชการ 26 อัตรา  5 เดือน(ต.ค.67 - มีค 68) 2,930,000 บาท</v>
      </c>
      <c r="C10" s="58" t="str">
        <f>+[8]ระบบการควบคุมฯ!C14</f>
        <v>ศธ 04002/ว5144 ลว.21 ต.ค.67 ครั้งที่ 2</v>
      </c>
      <c r="D10" s="255">
        <f>+[8]ระบบการควบคุมฯ!F14</f>
        <v>6051500</v>
      </c>
      <c r="E10" s="255">
        <f>+[8]ระบบการควบคุมฯ!G14+[8]ระบบการควบคุมฯ!H14</f>
        <v>0</v>
      </c>
      <c r="F10" s="255">
        <f>+[8]ระบบการควบคุมฯ!I14+[8]ระบบการควบคุมฯ!J14</f>
        <v>0</v>
      </c>
      <c r="G10" s="255">
        <f>+[8]ระบบการควบคุมฯ!K14+[8]ระบบการควบคุมฯ!L14</f>
        <v>5929852.2599999998</v>
      </c>
      <c r="H10" s="256">
        <f>+D10-E10-F10-G10</f>
        <v>121647.74000000022</v>
      </c>
      <c r="I10" s="46" t="s">
        <v>14</v>
      </c>
    </row>
    <row r="11" spans="1:9" ht="93" hidden="1" customHeight="1" x14ac:dyDescent="0.25">
      <c r="A11" s="254" t="str">
        <f>+[8]ระบบการควบคุมฯ!A15</f>
        <v>1.1.1.1</v>
      </c>
      <c r="B11" s="44" t="str">
        <f>+[8]ระบบการควบคุมฯ!B15</f>
        <v>ค่าตอบแทนพนักงานราชการ 26 อัตรา (มีค-เมย 67) 1,206,200 บาท เงินเลื่อนค่าตอบแทนพนักงานราชการ 5 เดือน (ตค 66 -กพ 67) 103,300</v>
      </c>
      <c r="C11" s="58" t="str">
        <f>+[8]ระบบการควบคุมฯ!C15</f>
        <v>ศธ 04002/ว660 ลว.19 กพ 68 ครั้งที่ 270</v>
      </c>
      <c r="D11" s="255"/>
      <c r="E11" s="255"/>
      <c r="F11" s="255"/>
      <c r="G11" s="255"/>
      <c r="H11" s="256"/>
      <c r="I11" s="46"/>
    </row>
    <row r="12" spans="1:9" ht="74.400000000000006" hidden="1" customHeight="1" x14ac:dyDescent="0.25">
      <c r="A12" s="254" t="str">
        <f>+[8]ระบบการควบคุมฯ!A16</f>
        <v>1.1.1.2</v>
      </c>
      <c r="B12" s="44" t="str">
        <f>+[8]ระบบการควบคุมฯ!B16</f>
        <v xml:space="preserve">ค่าตอบแทนพนักงานราชการ 26 อัตรา 3 เดือน (พค-กค 68) 1,812,000 บาท </v>
      </c>
      <c r="C12" s="1254">
        <f>+[8]ระบบการควบคุมฯ!C20</f>
        <v>0</v>
      </c>
      <c r="D12" s="255"/>
      <c r="E12" s="255"/>
      <c r="F12" s="255"/>
      <c r="G12" s="255"/>
      <c r="H12" s="256"/>
      <c r="I12" s="46"/>
    </row>
    <row r="13" spans="1:9" ht="55.8" hidden="1" customHeight="1" x14ac:dyDescent="0.25">
      <c r="A13" s="254" t="str">
        <f>+[8]ระบบการควบคุมฯ!A17</f>
        <v>1.1.1.2</v>
      </c>
      <c r="B13" s="44" t="str">
        <f>+[8]ระบบการควบคุมฯ!B17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3" s="58" t="str">
        <f>+[8]ระบบการควบคุมฯ!C17</f>
        <v>ศธ 04002/ว40338 ลว. 15 กค 68 ครั้งที่ 691</v>
      </c>
      <c r="D13" s="255">
        <f>+[8]ระบบการควบคุมฯ!F17</f>
        <v>412260</v>
      </c>
      <c r="E13" s="255">
        <f>+[8]ระบบการควบคุมฯ!G17+[8]ระบบการควบคุมฯ!H17</f>
        <v>0</v>
      </c>
      <c r="F13" s="255">
        <f>+[8]ระบบการควบคุมฯ!I17+[8]ระบบการควบคุมฯ!J17</f>
        <v>0</v>
      </c>
      <c r="G13" s="255">
        <f>+[8]ระบบการควบคุมฯ!K17+[8]ระบบการควบคุมฯ!L17</f>
        <v>412260</v>
      </c>
      <c r="H13" s="256">
        <f>+D13-E13-F13-G13</f>
        <v>0</v>
      </c>
      <c r="I13" s="46" t="s">
        <v>14</v>
      </c>
    </row>
    <row r="14" spans="1:9" ht="55.8" hidden="1" customHeight="1" x14ac:dyDescent="0.25">
      <c r="A14" s="254" t="str">
        <f>+[8]ระบบการควบคุมฯ!A18</f>
        <v>1.1.1.3</v>
      </c>
      <c r="B14" s="44" t="str">
        <f>+[8]ระบบการควบคุมฯ!B18</f>
        <v xml:space="preserve">งบประมาณชดเชยสำหรับพนักงานราชการที่ลาออก </v>
      </c>
      <c r="C14" s="58" t="str">
        <f>+[8]ระบบการควบคุมฯ!C18</f>
        <v>ศธ 04002/ว40338 ลว. 15 กค 68 ครั้งที่ 691</v>
      </c>
      <c r="D14" s="255">
        <f>+[8]ระบบการควบคุมฯ!F18</f>
        <v>43320</v>
      </c>
      <c r="E14" s="255">
        <f>+[8]ระบบการควบคุมฯ!G18+[8]ระบบการควบคุมฯ!H18</f>
        <v>0</v>
      </c>
      <c r="F14" s="255">
        <f>+[8]ระบบการควบคุมฯ!I18+[8]ระบบการควบคุมฯ!J18</f>
        <v>0</v>
      </c>
      <c r="G14" s="255">
        <f>+[8]ระบบการควบคุมฯ!K18+[8]ระบบการควบคุมฯ!L18</f>
        <v>38873.54</v>
      </c>
      <c r="H14" s="256">
        <f>+D14-E14-F14-G14</f>
        <v>4446.4599999999991</v>
      </c>
      <c r="I14" s="46" t="s">
        <v>14</v>
      </c>
    </row>
    <row r="15" spans="1:9" ht="18.600000000000001" x14ac:dyDescent="0.25">
      <c r="A15" s="250">
        <f>+[8]ระบบการควบคุมฯ!A24</f>
        <v>0</v>
      </c>
      <c r="B15" s="275" t="str">
        <f>+[8]ระบบการควบคุมฯ!B24</f>
        <v xml:space="preserve"> งบดำเนินงาน 6811220</v>
      </c>
      <c r="C15" s="41" t="str">
        <f>+[8]ระบบการควบคุมฯ!C24</f>
        <v>20004 1420 0800 2000000</v>
      </c>
      <c r="D15" s="251">
        <f>SUM(D16:D21)</f>
        <v>1764400</v>
      </c>
      <c r="E15" s="251">
        <f>SUM(E16:E21)</f>
        <v>0</v>
      </c>
      <c r="F15" s="251">
        <f>SUM(F16:F21)</f>
        <v>0</v>
      </c>
      <c r="G15" s="251">
        <f>SUM(G16:G21)</f>
        <v>1628806.85</v>
      </c>
      <c r="H15" s="251">
        <f>SUM(H16:H21)</f>
        <v>135593.14999999991</v>
      </c>
      <c r="I15" s="252"/>
    </row>
    <row r="16" spans="1:9" ht="111.6" x14ac:dyDescent="0.25">
      <c r="A16" s="254" t="str">
        <f>+[8]ระบบการควบคุมฯ!A26</f>
        <v>1.1.2</v>
      </c>
      <c r="B16" s="44" t="str">
        <f>+[8]ระบบการควบคุมฯ!B26</f>
        <v>เงินสมทบกองทุนประกันสังคมพนักงานราชการ 26 อัตรา (ต.ค.67 - มีค 68)98,000 บาท/เงินสมทบกองทุนทดแทน 12 เดือน (มค67 - ธค 68) จำนวนเงิน 15,000 บาท</v>
      </c>
      <c r="C16" s="58" t="str">
        <f>+[8]ระบบการควบคุมฯ!C26</f>
        <v>ศธ 04002/ว5144 ลว.21 ต.ค.67 ครั้งที่ 2</v>
      </c>
      <c r="D16" s="255">
        <f>+[8]ระบบการควบคุมฯ!F26</f>
        <v>210500</v>
      </c>
      <c r="E16" s="255">
        <f>+[8]ระบบการควบคุมฯ!G26+[8]ระบบการควบคุมฯ!H26</f>
        <v>0</v>
      </c>
      <c r="F16" s="255">
        <f>+[8]ระบบการควบคุมฯ!I26+[8]ระบบการควบคุมฯ!J26</f>
        <v>0</v>
      </c>
      <c r="G16" s="255">
        <f>+[8]ระบบการควบคุมฯ!K26+[8]ระบบการควบคุมฯ!L26</f>
        <v>183552</v>
      </c>
      <c r="H16" s="256">
        <f>+D16-E16-F16-G16</f>
        <v>26948</v>
      </c>
      <c r="I16" s="46" t="s">
        <v>14</v>
      </c>
    </row>
    <row r="17" spans="1:9" ht="55.8" x14ac:dyDescent="0.25">
      <c r="A17" s="254" t="str">
        <f>+[8]ระบบการควบคุมฯ!A27</f>
        <v>1.1.2.1</v>
      </c>
      <c r="B17" s="44" t="str">
        <f>+[8]ระบบการควบคุมฯ!B27</f>
        <v>เงินสมทบกองทุนประกันสังคม จำนวน 5 เดือน  ( มีนาคม -เมษายน 2568) 39,000</v>
      </c>
      <c r="C17" s="58" t="str">
        <f>+[8]ระบบการควบคุมฯ!C27</f>
        <v>ศธ 04002/ว660 ลว.19 กพ 68 ครั้งที่ 270</v>
      </c>
      <c r="D17" s="255"/>
      <c r="E17" s="255"/>
      <c r="F17" s="255"/>
      <c r="G17" s="255"/>
      <c r="H17" s="256"/>
      <c r="I17" s="46"/>
    </row>
    <row r="18" spans="1:9" ht="74.400000000000006" hidden="1" customHeight="1" x14ac:dyDescent="0.25">
      <c r="A18" s="254" t="str">
        <f>+[8]ระบบการควบคุมฯ!A28</f>
        <v>1.1.2.2</v>
      </c>
      <c r="B18" s="44" t="str">
        <f>+[8]ระบบการควบคุมฯ!B28</f>
        <v>เงินสมทบกองทุนประกันสังคม จำนวน 3 เดือน  (พฤษภาคม 2567 - กรกฎาคม 2567) 58,500 บาท</v>
      </c>
      <c r="C18" s="58" t="str">
        <f>+[8]ระบบการควบคุมฯ!C28</f>
        <v>ศธ 04002/ว1390 ลว. 2 เมย 68 ครั้งที่ 390</v>
      </c>
      <c r="D18" s="255"/>
      <c r="E18" s="255"/>
      <c r="F18" s="255"/>
      <c r="G18" s="255"/>
      <c r="H18" s="256"/>
      <c r="I18" s="46"/>
    </row>
    <row r="19" spans="1:9" ht="55.8" hidden="1" customHeight="1" x14ac:dyDescent="0.25">
      <c r="A19" s="254" t="str">
        <f>+[8]ระบบการควบคุมฯ!A17</f>
        <v>1.1.1.2</v>
      </c>
      <c r="B19" s="44" t="str">
        <f>+[8]ระบบการควบคุมฯ!B17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9" s="58" t="str">
        <f>+[8]ระบบการควบคุมฯ!C17</f>
        <v>ศธ 04002/ว40338 ลว. 15 กค 68 ครั้งที่ 691</v>
      </c>
      <c r="D19" s="255"/>
      <c r="E19" s="255"/>
      <c r="F19" s="255"/>
      <c r="G19" s="255"/>
      <c r="H19" s="256"/>
      <c r="I19" s="46"/>
    </row>
    <row r="20" spans="1:9" ht="74.400000000000006" x14ac:dyDescent="0.25">
      <c r="A20" s="254" t="str">
        <f>+[8]ระบบการควบคุมฯ!A32</f>
        <v>1.1.3</v>
      </c>
      <c r="B20" s="44" t="str">
        <f>+[8]ระบบการควบคุมฯ!B32</f>
        <v xml:space="preserve">ค่าเช่าบ้าน  (ตุลาคม  2566 - กพ. 2567) ครั้งที่ 1 728,400 บาท </v>
      </c>
      <c r="C20" s="58" t="str">
        <f>+[8]ระบบการควบคุมฯ!C32</f>
        <v>ศธ 04002/ว5415 ลว4พ.ย.2024 โอนครั้งที่ 42</v>
      </c>
      <c r="D20" s="255">
        <f>+[8]ระบบการควบคุมฯ!F32</f>
        <v>1553900</v>
      </c>
      <c r="E20" s="255">
        <f>+[8]ระบบการควบคุมฯ!G32+[8]ระบบการควบคุมฯ!H32</f>
        <v>0</v>
      </c>
      <c r="F20" s="255">
        <f>+[8]ระบบการควบคุมฯ!I32+[8]ระบบการควบคุมฯ!J32</f>
        <v>0</v>
      </c>
      <c r="G20" s="255">
        <f>+[8]ระบบการควบคุมฯ!K32+[8]ระบบการควบคุมฯ!L32</f>
        <v>1445254.85</v>
      </c>
      <c r="H20" s="256">
        <f>+D20-E20-F20-G20</f>
        <v>108645.14999999991</v>
      </c>
      <c r="I20" s="46" t="s">
        <v>14</v>
      </c>
    </row>
    <row r="21" spans="1:9" ht="37.200000000000003" hidden="1" customHeight="1" x14ac:dyDescent="0.25">
      <c r="A21" s="254" t="str">
        <f>+[8]ระบบการควบคุมฯ!A33</f>
        <v>1.1.3.1</v>
      </c>
      <c r="B21" s="44" t="str">
        <f>+[8]ระบบการควบคุมฯ!B33</f>
        <v>ค่าเช่าบ้านครั้งที่ 2 (มี.ค. - เม.ย 67) จำนวนเงิน 370,400 บาท</v>
      </c>
      <c r="C21" s="58" t="str">
        <f>+[8]ระบบการควบคุมฯ!C33</f>
        <v>ศธ 04002/ว934 ลว. 10 มี.ค. 68 ครั้งที่ 321</v>
      </c>
      <c r="D21" s="255"/>
      <c r="E21" s="255"/>
      <c r="F21" s="255"/>
      <c r="G21" s="255"/>
      <c r="H21" s="256"/>
      <c r="I21" s="46"/>
    </row>
    <row r="22" spans="1:9" ht="37.200000000000003" hidden="1" customHeight="1" x14ac:dyDescent="0.25">
      <c r="A22" s="254" t="str">
        <f>+[8]ระบบการควบคุมฯ!A34</f>
        <v>1.1.3.2</v>
      </c>
      <c r="B22" s="44" t="str">
        <f>+[8]ระบบการควบคุมฯ!B34</f>
        <v>ค่าเช่าบ้านครั้งที่ 3 (พค-กค 68) จำนวนเงิน 455,100 บาท</v>
      </c>
      <c r="C22" s="58" t="str">
        <f>+[8]ระบบการควบคุมฯ!C34</f>
        <v>ศธ 04002/ว1931 ลว. 8 พ.ค 68 ครั้งที่ 473</v>
      </c>
      <c r="D22" s="255"/>
      <c r="E22" s="255"/>
      <c r="F22" s="255"/>
      <c r="G22" s="255"/>
      <c r="H22" s="256"/>
      <c r="I22" s="46"/>
    </row>
    <row r="23" spans="1:9" ht="37.200000000000003" x14ac:dyDescent="0.25">
      <c r="A23" s="243" t="str">
        <f>+[4]ระบบการควบคุมฯ!A30</f>
        <v>ข</v>
      </c>
      <c r="B23" s="78" t="str">
        <f>+[4]ระบบการควบคุมฯ!B30</f>
        <v xml:space="preserve">แผนงานยุทธศาสตร์พัฒนาคุณภาพการศึกษาและการเรียนรู้ </v>
      </c>
      <c r="C23" s="676" t="str">
        <f>+[8]ระบบการควบคุมฯ!C37</f>
        <v>20004 3300</v>
      </c>
      <c r="D23" s="244">
        <f>+D24+D58+D73+D155+D167+D197</f>
        <v>25622782.5</v>
      </c>
      <c r="E23" s="244">
        <f t="shared" ref="E23:H23" si="2">+E24+E58+E73+E155+E167+E197</f>
        <v>0</v>
      </c>
      <c r="F23" s="244">
        <f t="shared" si="2"/>
        <v>0</v>
      </c>
      <c r="G23" s="244">
        <f t="shared" si="2"/>
        <v>19407771.949999999</v>
      </c>
      <c r="H23" s="244">
        <f t="shared" si="2"/>
        <v>6215010.5500000007</v>
      </c>
      <c r="I23" s="244">
        <f>+I24+I73</f>
        <v>0</v>
      </c>
    </row>
    <row r="24" spans="1:9" ht="55.8" x14ac:dyDescent="0.25">
      <c r="A24" s="1255">
        <f>+[4]ระบบการควบคุมฯ!A31</f>
        <v>1</v>
      </c>
      <c r="B24" s="964" t="str">
        <f>+[4]ระบบการควบคุมฯ!B31</f>
        <v>โครงการพัฒนาหลักสูตรกระบวนการเรียนการสอน การวัดและประเมินผล</v>
      </c>
      <c r="C24" s="964" t="str">
        <f>+[8]ระบบการควบคุมฯ!C43</f>
        <v>20004 3320 3300 2000000</v>
      </c>
      <c r="D24" s="965">
        <f>+D25+D28+D32+D37+D41+D45+D52+D55</f>
        <v>55560</v>
      </c>
      <c r="E24" s="965">
        <f>+E25+E28+E32+E37+E41+E45+E52+E55</f>
        <v>0</v>
      </c>
      <c r="F24" s="965">
        <f t="shared" ref="F24:H24" si="3">+F25+F28+F32+F37+F41+F45+F52+F55</f>
        <v>0</v>
      </c>
      <c r="G24" s="965">
        <f t="shared" si="3"/>
        <v>43110</v>
      </c>
      <c r="H24" s="965">
        <f t="shared" si="3"/>
        <v>12450</v>
      </c>
      <c r="I24" s="966"/>
    </row>
    <row r="25" spans="1:9" ht="55.8" x14ac:dyDescent="0.25">
      <c r="A25" s="257">
        <f>+[8]ระบบการควบคุมฯ!A46</f>
        <v>1.1000000000000001</v>
      </c>
      <c r="B25" s="39" t="str">
        <f>+[8]ระบบการควบคุมฯ!B46</f>
        <v>กิจกรรมการส่งเสริมและพัฒนาระบบการประกันคุณภาพภายในสถานศึกษา</v>
      </c>
      <c r="C25" s="40" t="str">
        <f>+[8]ระบบการควบคุมฯ!C46</f>
        <v>20004 68 00015 00000</v>
      </c>
      <c r="D25" s="258">
        <f>+D26</f>
        <v>4000</v>
      </c>
      <c r="E25" s="258">
        <f t="shared" ref="E25:H25" si="4">+E26</f>
        <v>0</v>
      </c>
      <c r="F25" s="258">
        <f t="shared" si="4"/>
        <v>0</v>
      </c>
      <c r="G25" s="258">
        <f t="shared" si="4"/>
        <v>4000</v>
      </c>
      <c r="H25" s="258">
        <f t="shared" si="4"/>
        <v>0</v>
      </c>
      <c r="I25" s="249"/>
    </row>
    <row r="26" spans="1:9" ht="18.600000000000001" x14ac:dyDescent="0.25">
      <c r="A26" s="250"/>
      <c r="B26" s="42" t="str">
        <f>+[8]ระบบการควบคุมฯ!B47</f>
        <v>งบดำเนินงาน   68112xx</v>
      </c>
      <c r="C26" s="43" t="str">
        <f>+[8]ระบบการควบคุมฯ!C47</f>
        <v>20004 3320 3300 2000000</v>
      </c>
      <c r="D26" s="251">
        <f>SUM(D27)</f>
        <v>4000</v>
      </c>
      <c r="E26" s="251">
        <f t="shared" ref="E26:I26" si="5">SUM(E27)</f>
        <v>0</v>
      </c>
      <c r="F26" s="251">
        <f t="shared" si="5"/>
        <v>0</v>
      </c>
      <c r="G26" s="251">
        <f t="shared" si="5"/>
        <v>4000</v>
      </c>
      <c r="H26" s="251">
        <f t="shared" si="5"/>
        <v>0</v>
      </c>
      <c r="I26" s="251">
        <f t="shared" si="5"/>
        <v>0</v>
      </c>
    </row>
    <row r="27" spans="1:9" ht="93" hidden="1" customHeight="1" x14ac:dyDescent="0.25">
      <c r="A27" s="254" t="str">
        <f>+[8]ระบบการควบคุมฯ!A48</f>
        <v>1.1.1</v>
      </c>
      <c r="B27" s="45" t="str">
        <f>+[8]ระบบการควบคุมฯ!B48</f>
        <v xml:space="preserve">สนับสนุนการคัดเลือกสถานศึกษาเพื่อรับรางวัล IQA AWARD ประจำปีการศึกษา 2567 </v>
      </c>
      <c r="C27" s="58" t="str">
        <f>+[8]ระบบการควบคุมฯ!C48</f>
        <v>ศธ 04002/ว2336  ลว. 29 พ.ค. 68 โอนครั้งที่ 542</v>
      </c>
      <c r="D27" s="255">
        <f>+[8]ระบบการควบคุมฯ!F48</f>
        <v>4000</v>
      </c>
      <c r="E27" s="255">
        <f>+[8]ระบบการควบคุมฯ!G48+[8]ระบบการควบคุมฯ!H48</f>
        <v>0</v>
      </c>
      <c r="F27" s="255"/>
      <c r="G27" s="255">
        <f>+[8]ระบบการควบคุมฯ!K48+[8]ระบบการควบคุมฯ!L48</f>
        <v>4000</v>
      </c>
      <c r="H27" s="256">
        <f>+D27-E27-F27-G27</f>
        <v>0</v>
      </c>
      <c r="I27" s="46" t="s">
        <v>48</v>
      </c>
    </row>
    <row r="28" spans="1:9" ht="55.8" x14ac:dyDescent="0.25">
      <c r="A28" s="257">
        <f>+[8]ระบบการควบคุมฯ!A52</f>
        <v>1.2</v>
      </c>
      <c r="B28" s="39" t="str">
        <f>+[8]ระบบการควบคุมฯ!B52</f>
        <v>กิจกรรมการยกระดับผลการทดสอบทางการศึกษาระดับชาติที่สอดคล้องกับบริบทพื้นที่</v>
      </c>
      <c r="C28" s="40" t="str">
        <f>+[8]ระบบการควบคุมฯ!C52</f>
        <v>20004 68 00040 00000</v>
      </c>
      <c r="D28" s="258">
        <f>+D29</f>
        <v>47360</v>
      </c>
      <c r="E28" s="258">
        <f>+E29</f>
        <v>0</v>
      </c>
      <c r="F28" s="258">
        <f>+F29</f>
        <v>0</v>
      </c>
      <c r="G28" s="258">
        <f>+G29</f>
        <v>36110</v>
      </c>
      <c r="H28" s="258">
        <f>+H29</f>
        <v>11250</v>
      </c>
      <c r="I28" s="249"/>
    </row>
    <row r="29" spans="1:9" ht="18.600000000000001" x14ac:dyDescent="0.25">
      <c r="A29" s="250"/>
      <c r="B29" s="42" t="str">
        <f>+[8]ระบบการควบคุมฯ!B53</f>
        <v>งบดำเนินงาน   68112xx</v>
      </c>
      <c r="C29" s="43" t="str">
        <f>+[8]ระบบการควบคุมฯ!C53</f>
        <v>20004 3320 3300 2000000</v>
      </c>
      <c r="D29" s="251">
        <f>SUM(D30:D31)</f>
        <v>47360</v>
      </c>
      <c r="E29" s="251">
        <f>SUM(E30:E31)</f>
        <v>0</v>
      </c>
      <c r="F29" s="251">
        <f>SUM(F30:F31)</f>
        <v>0</v>
      </c>
      <c r="G29" s="251">
        <f>SUM(G30:G31)</f>
        <v>36110</v>
      </c>
      <c r="H29" s="251">
        <f>SUM(H30:H31)</f>
        <v>11250</v>
      </c>
      <c r="I29" s="252"/>
    </row>
    <row r="30" spans="1:9" ht="316.2" hidden="1" customHeight="1" x14ac:dyDescent="0.25">
      <c r="A30" s="254" t="str">
        <f>+[8]ระบบการควบคุมฯ!A54</f>
        <v>1.2.1</v>
      </c>
      <c r="B30" s="44" t="str">
        <f>+[8]ระบบการควบคุมฯ!B54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2567 จำนวนเงิน 20,260.00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2566 รุ่นที่ 1 สำหรับสำนักงานเขตพื้นที่การศึกษาที่เป็นศูนย์สอบ  ระหว่างวันที่ 6 – 8 พฤศจิกายน 2567 สำหรับโรงเรียน  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20,100 บาท</v>
      </c>
      <c r="C30" s="45" t="str">
        <f>+[8]ระบบการควบคุมฯ!C54</f>
        <v>ศธ 04002/ว163  ลว. 15 มค 68โอนครั้งที่ 192</v>
      </c>
      <c r="D30" s="255">
        <f>+[8]ระบบการควบคุมฯ!F54</f>
        <v>40360</v>
      </c>
      <c r="E30" s="255">
        <f>+[8]ระบบการควบคุมฯ!G54+[8]ระบบการควบคุมฯ!H54</f>
        <v>0</v>
      </c>
      <c r="F30" s="255">
        <f>+[8]ระบบการควบคุมฯ!I54+[8]ระบบการควบคุมฯ!J54</f>
        <v>0</v>
      </c>
      <c r="G30" s="255">
        <f>+[8]ระบบการควบคุมฯ!K54+[8]ระบบการควบคุมฯ!L54</f>
        <v>36110</v>
      </c>
      <c r="H30" s="256">
        <f>+D30-E30-F30-G30</f>
        <v>4250</v>
      </c>
      <c r="I30" s="46" t="s">
        <v>48</v>
      </c>
    </row>
    <row r="31" spans="1:9" ht="73.8" hidden="1" customHeight="1" x14ac:dyDescent="0.25">
      <c r="A31" s="254" t="str">
        <f>+[8]ระบบการควบคุมฯ!A55</f>
        <v>1.2.2</v>
      </c>
      <c r="B31" s="44" t="str">
        <f>+[8]ระบบการควบคุมฯ!B55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1" s="45" t="str">
        <f>+[8]ระบบการควบคุมฯ!C55</f>
        <v>ศธ 04002/ว41100  ลว. 23 ก.ค 68โอนครั้งที่ 737</v>
      </c>
      <c r="D31" s="255">
        <f>+[8]ระบบการควบคุมฯ!F55</f>
        <v>7000</v>
      </c>
      <c r="E31" s="255">
        <f>+[8]ระบบการควบคุมฯ!G55+[8]ระบบการควบคุมฯ!H55</f>
        <v>0</v>
      </c>
      <c r="F31" s="255">
        <f>+[8]ระบบการควบคุมฯ!I55+[8]ระบบการควบคุมฯ!J55</f>
        <v>0</v>
      </c>
      <c r="G31" s="255">
        <f>+[8]ระบบการควบคุมฯ!K55+[8]ระบบการควบคุมฯ!L55</f>
        <v>0</v>
      </c>
      <c r="H31" s="256">
        <f>+D31-E31-F31-G31</f>
        <v>7000</v>
      </c>
      <c r="I31" s="46" t="s">
        <v>12</v>
      </c>
    </row>
    <row r="32" spans="1:9" ht="55.8" x14ac:dyDescent="0.25">
      <c r="A32" s="257">
        <f>+[8]ระบบการควบคุมฯ!A61</f>
        <v>1.3</v>
      </c>
      <c r="B32" s="39" t="str">
        <f>+[8]ระบบการควบคุมฯ!B61</f>
        <v>กิจกรรมการขับเคลื่อนการจัดการเรียนรู้วิทยาการคำนวณและการออกแบบเทคโนโลยี</v>
      </c>
      <c r="C32" s="39" t="str">
        <f>+[8]ระบบการควบคุมฯ!C61</f>
        <v>20004 68 00075 00000</v>
      </c>
      <c r="D32" s="258">
        <f>+D33</f>
        <v>0</v>
      </c>
      <c r="E32" s="258">
        <f>+E33</f>
        <v>0</v>
      </c>
      <c r="F32" s="258">
        <f>+F33</f>
        <v>0</v>
      </c>
      <c r="G32" s="258">
        <f>+G33</f>
        <v>0</v>
      </c>
      <c r="H32" s="258">
        <f>+H33</f>
        <v>0</v>
      </c>
      <c r="I32" s="249"/>
    </row>
    <row r="33" spans="1:9" ht="18.600000000000001" x14ac:dyDescent="0.25">
      <c r="A33" s="250"/>
      <c r="B33" s="275" t="str">
        <f>+[8]ระบบการควบคุมฯ!B62</f>
        <v>งบดำเนินงาน   6811200</v>
      </c>
      <c r="C33" s="41" t="str">
        <f>+[8]ระบบการควบคุมฯ!C62</f>
        <v>20004 3320 3300 2000000</v>
      </c>
      <c r="D33" s="251">
        <f>SUM(D34:D36)</f>
        <v>0</v>
      </c>
      <c r="E33" s="251">
        <f t="shared" ref="E33:H33" si="6">SUM(E34:E36)</f>
        <v>0</v>
      </c>
      <c r="F33" s="251">
        <f t="shared" si="6"/>
        <v>0</v>
      </c>
      <c r="G33" s="251">
        <f t="shared" si="6"/>
        <v>0</v>
      </c>
      <c r="H33" s="251">
        <f t="shared" si="6"/>
        <v>0</v>
      </c>
      <c r="I33" s="252"/>
    </row>
    <row r="34" spans="1:9" ht="93" hidden="1" customHeight="1" x14ac:dyDescent="0.25">
      <c r="A34" s="254" t="str">
        <f>+[8]ระบบการควบคุมฯ!A63</f>
        <v>1.3.1</v>
      </c>
      <c r="B34" s="44">
        <f>+[8]ระบบการควบคุมฯ!B63</f>
        <v>0</v>
      </c>
      <c r="C34" s="44">
        <f>+[8]ระบบการควบคุมฯ!C63</f>
        <v>0</v>
      </c>
      <c r="D34" s="255"/>
      <c r="E34" s="255"/>
      <c r="F34" s="255"/>
      <c r="G34" s="255"/>
      <c r="H34" s="256">
        <f>+D34-E34-F34-G34</f>
        <v>0</v>
      </c>
      <c r="I34" s="46" t="s">
        <v>48</v>
      </c>
    </row>
    <row r="35" spans="1:9" ht="409.6" hidden="1" customHeight="1" x14ac:dyDescent="0.25">
      <c r="A35" s="254" t="str">
        <f>+[8]ระบบการควบคุมฯ!A64</f>
        <v>1.3.2</v>
      </c>
      <c r="B35" s="44" t="str">
        <f>+[8]ระบบการควบคุมฯ!B64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5" s="44" t="str">
        <f>+[8]ระบบการควบคุมฯ!C64</f>
        <v>ศธ 04002/ว2439 ลว. 17 มค 67 โอนครั้งที่ 139</v>
      </c>
      <c r="D35" s="255"/>
      <c r="E35" s="255"/>
      <c r="F35" s="255"/>
      <c r="G35" s="255"/>
      <c r="H35" s="256">
        <f>+D35-E35-F35-G35</f>
        <v>0</v>
      </c>
      <c r="I35" s="46" t="s">
        <v>48</v>
      </c>
    </row>
    <row r="36" spans="1:9" ht="93" hidden="1" customHeight="1" x14ac:dyDescent="0.25">
      <c r="A36" s="254" t="str">
        <f>+[8]ระบบการควบคุมฯ!A65</f>
        <v>1.1.3</v>
      </c>
      <c r="B36" s="44" t="str">
        <f>+[8]ระบบการควบคุมฯ!B65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6" s="44" t="str">
        <f>+[8]ระบบการควบคุมฯ!C65</f>
        <v>ศธ 04002/ว3556  ลว. 15 สค 67 โอนครั้งที่ 324</v>
      </c>
      <c r="D36" s="255"/>
      <c r="E36" s="255"/>
      <c r="F36" s="255"/>
      <c r="G36" s="255"/>
      <c r="H36" s="256">
        <f>+D36-E36-F36-G36</f>
        <v>0</v>
      </c>
      <c r="I36" s="46" t="s">
        <v>48</v>
      </c>
    </row>
    <row r="37" spans="1:9" ht="55.8" x14ac:dyDescent="0.25">
      <c r="A37" s="257">
        <f>+[8]ระบบการควบคุมฯ!A68</f>
        <v>1.4</v>
      </c>
      <c r="B37" s="39" t="str">
        <f>+[8]ระบบการควบคุมฯ!B68</f>
        <v>กิจกรรมการพัฒนาระบบธนาคารหน่วยกิต และผลคะแนนการเรียนเฉลี่ยสะสม</v>
      </c>
      <c r="C37" s="39" t="str">
        <f>+[8]ระบบการควบคุมฯ!C68</f>
        <v>20004 68 00088 00000</v>
      </c>
      <c r="D37" s="258">
        <f>+D38</f>
        <v>0</v>
      </c>
      <c r="E37" s="258">
        <f>+E38</f>
        <v>0</v>
      </c>
      <c r="F37" s="258">
        <f>+F38</f>
        <v>0</v>
      </c>
      <c r="G37" s="258">
        <f>+G38</f>
        <v>0</v>
      </c>
      <c r="H37" s="258">
        <f>+H38</f>
        <v>0</v>
      </c>
      <c r="I37" s="249"/>
    </row>
    <row r="38" spans="1:9" ht="18.600000000000001" x14ac:dyDescent="0.25">
      <c r="A38" s="250"/>
      <c r="B38" s="275" t="str">
        <f>+[8]ระบบการควบคุมฯ!B69</f>
        <v>งบรายจ่ายอื่น   6811500</v>
      </c>
      <c r="C38" s="42" t="str">
        <f>+[2]ระบบการควบคุมฯ!C48</f>
        <v>20004 32003100 5000005</v>
      </c>
      <c r="D38" s="251">
        <f>SUM(D39:D40)</f>
        <v>0</v>
      </c>
      <c r="E38" s="251">
        <f>SUM(E39:E40)</f>
        <v>0</v>
      </c>
      <c r="F38" s="251">
        <f>SUM(F39:F40)</f>
        <v>0</v>
      </c>
      <c r="G38" s="251">
        <f>SUM(G39:G40)</f>
        <v>0</v>
      </c>
      <c r="H38" s="251">
        <f>SUM(H39:H40)</f>
        <v>0</v>
      </c>
      <c r="I38" s="252"/>
    </row>
    <row r="39" spans="1:9" ht="111.6" hidden="1" customHeight="1" x14ac:dyDescent="0.25">
      <c r="A39" s="254" t="str">
        <f>+[8]ระบบการควบคุมฯ!A70</f>
        <v>1.4.1</v>
      </c>
      <c r="B39" s="44" t="str">
        <f>+[8]ระบบการควบคุมฯ!B70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39" s="47" t="str">
        <f>+[8]ระบบการควบคุมฯ!C70</f>
        <v>ศธ 04002/ว2345 ลว.11 มิย 67 โอนครั้งที่ 118</v>
      </c>
      <c r="D39" s="255"/>
      <c r="E39" s="255"/>
      <c r="F39" s="255"/>
      <c r="G39" s="255"/>
      <c r="H39" s="256">
        <f>+D39-E39-F39-G39</f>
        <v>0</v>
      </c>
      <c r="I39" s="46" t="s">
        <v>76</v>
      </c>
    </row>
    <row r="40" spans="1:9" ht="18.600000000000001" hidden="1" customHeight="1" x14ac:dyDescent="0.25">
      <c r="A40" s="254"/>
      <c r="B40" s="44"/>
      <c r="C40" s="47"/>
      <c r="D40" s="255">
        <f>+[8]ระบบการควบคุมฯ!F71</f>
        <v>0</v>
      </c>
      <c r="E40" s="255">
        <f>+[8]ระบบการควบคุมฯ!G71+[8]ระบบการควบคุมฯ!H71</f>
        <v>0</v>
      </c>
      <c r="F40" s="255">
        <f>+[8]ระบบการควบคุมฯ!I71+[8]ระบบการควบคุมฯ!J71</f>
        <v>0</v>
      </c>
      <c r="G40" s="255">
        <f>+[8]ระบบการควบคุมฯ!K71+[8]ระบบการควบคุมฯ!L71</f>
        <v>0</v>
      </c>
      <c r="H40" s="256">
        <f>+D40-E40-F40-G40</f>
        <v>0</v>
      </c>
      <c r="I40" s="46"/>
    </row>
    <row r="41" spans="1:9" ht="55.8" x14ac:dyDescent="0.25">
      <c r="A41" s="257">
        <f>+[8]ระบบการควบคุมฯ!A72</f>
        <v>1.5</v>
      </c>
      <c r="B41" s="48" t="str">
        <f>+[8]ระบบการควบคุมฯ!B72</f>
        <v>กิจกรรมส่งเสริมและพัฒนาศักยภาพตามพหุปัญญาระดับการศึกษาขั้นพื้นฐาน</v>
      </c>
      <c r="C41" s="49" t="str">
        <f>+[8]ระบบการควบคุมฯ!C72</f>
        <v>20004 68 00107 00000</v>
      </c>
      <c r="D41" s="258">
        <f>+D42</f>
        <v>0</v>
      </c>
      <c r="E41" s="258"/>
      <c r="F41" s="258"/>
      <c r="G41" s="258">
        <f>+[2]ระบบการควบคุมฯ!K48+[2]ระบบการควบคุมฯ!L48</f>
        <v>0</v>
      </c>
      <c r="H41" s="259">
        <f>+D41-E41-F41-G41</f>
        <v>0</v>
      </c>
      <c r="I41" s="39"/>
    </row>
    <row r="42" spans="1:9" ht="18.600000000000001" x14ac:dyDescent="0.25">
      <c r="A42" s="250"/>
      <c r="B42" s="278" t="str">
        <f>+[8]ระบบการควบคุมฯ!B73</f>
        <v>งบรายจ่ายอื่น   6811500</v>
      </c>
      <c r="C42" s="42" t="str">
        <f>+[8]ระบบการควบคุมฯ!C73</f>
        <v>20004 31003100 5000007</v>
      </c>
      <c r="D42" s="251">
        <f>SUM(D43:D44)</f>
        <v>0</v>
      </c>
      <c r="E42" s="251">
        <f>SUM(E43:E44)</f>
        <v>0</v>
      </c>
      <c r="F42" s="251">
        <f>SUM(F43:F44)</f>
        <v>0</v>
      </c>
      <c r="G42" s="251">
        <f>SUM(G43:G44)</f>
        <v>0</v>
      </c>
      <c r="H42" s="251">
        <f>SUM(H43:H44)</f>
        <v>0</v>
      </c>
      <c r="I42" s="251"/>
    </row>
    <row r="43" spans="1:9" ht="130.19999999999999" hidden="1" customHeight="1" x14ac:dyDescent="0.25">
      <c r="A43" s="254" t="str">
        <f>+[8]ระบบการควบคุมฯ!A74</f>
        <v>1.4.1</v>
      </c>
      <c r="B43" s="44" t="str">
        <f>+[8]ระบบการควบคุมฯ!B74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3" s="47" t="str">
        <f>+[8]ระบบการควบคุมฯ!C74</f>
        <v>ศธ 04002/ว2988  ลว. 20 ก.ค. 66 โอนครั้งที่ 688 งบ 10800 บาท</v>
      </c>
      <c r="D43" s="255">
        <f>+[8]ระบบการควบคุมฯ!F74</f>
        <v>0</v>
      </c>
      <c r="E43" s="255">
        <f>+[8]ระบบการควบคุมฯ!G74+[8]ระบบการควบคุมฯ!H74</f>
        <v>0</v>
      </c>
      <c r="F43" s="255">
        <f>+[8]ระบบการควบคุมฯ!I74+[8]ระบบการควบคุมฯ!J74</f>
        <v>0</v>
      </c>
      <c r="G43" s="256">
        <f>+[8]ระบบการควบคุมฯ!K74+[8]ระบบการควบคุมฯ!L74</f>
        <v>0</v>
      </c>
      <c r="H43" s="256">
        <f>+D43-E43-F43-G43</f>
        <v>0</v>
      </c>
      <c r="I43" s="260" t="s">
        <v>77</v>
      </c>
    </row>
    <row r="44" spans="1:9" ht="111.6" hidden="1" customHeight="1" x14ac:dyDescent="0.25">
      <c r="A44" s="254" t="str">
        <f>+[8]ระบบการควบคุมฯ!A75</f>
        <v>1.4.2</v>
      </c>
      <c r="B44" s="44" t="str">
        <f>+[8]ระบบการควบคุมฯ!B75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4" s="47" t="str">
        <f>+[8]ระบบการควบคุมฯ!C75</f>
        <v xml:space="preserve">ศธ 04002/ว3528  ลว. 22 ส.ค. 66 โอนครั้งที่ 797 </v>
      </c>
      <c r="D44" s="255">
        <f>+[8]ระบบการควบคุมฯ!F75</f>
        <v>0</v>
      </c>
      <c r="E44" s="255">
        <f>+[8]ระบบการควบคุมฯ!G75+[8]ระบบการควบคุมฯ!H75</f>
        <v>0</v>
      </c>
      <c r="F44" s="255">
        <f>+[8]ระบบการควบคุมฯ!I75+[8]ระบบการควบคุมฯ!J75</f>
        <v>0</v>
      </c>
      <c r="G44" s="256">
        <f>+[8]ระบบการควบคุมฯ!K75+[8]ระบบการควบคุมฯ!L75</f>
        <v>0</v>
      </c>
      <c r="H44" s="256">
        <f>+D44-E44-F44-G44</f>
        <v>0</v>
      </c>
      <c r="I44" s="260" t="s">
        <v>77</v>
      </c>
    </row>
    <row r="45" spans="1:9" ht="37.200000000000003" x14ac:dyDescent="0.25">
      <c r="A45" s="257">
        <f>+[8]ระบบการควบคุมฯ!A77</f>
        <v>1.6</v>
      </c>
      <c r="B45" s="48" t="str">
        <f>+[8]ระบบการควบคุมฯ!B77</f>
        <v>กิจกรรมการขับเคลื่อนการจัดการเรียนรู้สตีมศึกษา</v>
      </c>
      <c r="C45" s="49" t="str">
        <f>+[2]ระบบการควบคุมฯ!C51</f>
        <v>20004 6686176 00000</v>
      </c>
      <c r="D45" s="258">
        <f>+D46</f>
        <v>4200</v>
      </c>
      <c r="E45" s="258">
        <f>+E46</f>
        <v>0</v>
      </c>
      <c r="F45" s="258">
        <f>+F46</f>
        <v>0</v>
      </c>
      <c r="G45" s="258">
        <f>+G46</f>
        <v>3000</v>
      </c>
      <c r="H45" s="258">
        <f>+H46</f>
        <v>1200</v>
      </c>
      <c r="I45" s="39"/>
    </row>
    <row r="46" spans="1:9" ht="18.600000000000001" x14ac:dyDescent="0.25">
      <c r="A46" s="250"/>
      <c r="B46" s="278" t="str">
        <f>+[8]ระบบการควบคุมฯ!B78</f>
        <v>งบดำเนินงาน   68112xx</v>
      </c>
      <c r="C46" s="42" t="str">
        <f>+[8]ระบบการควบคุมฯ!C78</f>
        <v>20004 3320 3300 2000000</v>
      </c>
      <c r="D46" s="251">
        <f>SUM(D47:D51)</f>
        <v>4200</v>
      </c>
      <c r="E46" s="251">
        <f>SUM(E47:E51)</f>
        <v>0</v>
      </c>
      <c r="F46" s="251">
        <f>SUM(F47:F51)</f>
        <v>0</v>
      </c>
      <c r="G46" s="251">
        <f>SUM(G47:G51)</f>
        <v>3000</v>
      </c>
      <c r="H46" s="251">
        <f>SUM(H47:H51)</f>
        <v>1200</v>
      </c>
      <c r="I46" s="251"/>
    </row>
    <row r="47" spans="1:9" ht="186" x14ac:dyDescent="0.25">
      <c r="A47" s="254" t="str">
        <f>+[8]ระบบการควบคุมฯ!A79</f>
        <v>1.6.1</v>
      </c>
      <c r="B47" s="44" t="str">
        <f>+[8]ระบบการควบคุมฯ!B79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47" s="47" t="str">
        <f>+[8]ระบบการควบคุมฯ!C79</f>
        <v>ศธ 04002/ว5614 ลว.18 พย 67 โอนครั้งที่ 67</v>
      </c>
      <c r="D47" s="255">
        <f>+[8]ระบบการควบคุมฯ!F79</f>
        <v>2400</v>
      </c>
      <c r="E47" s="255">
        <f>+[8]ระบบการควบคุมฯ!G79+[8]ระบบการควบคุมฯ!H79</f>
        <v>0</v>
      </c>
      <c r="F47" s="255">
        <f>+[8]ระบบการควบคุมฯ!I79+[8]ระบบการควบคุมฯ!J79</f>
        <v>0</v>
      </c>
      <c r="G47" s="255">
        <f>+[8]ระบบการควบคุมฯ!K79+[8]ระบบการควบคุมฯ!L79</f>
        <v>2400</v>
      </c>
      <c r="H47" s="256">
        <f>+D47-E47-F47-G47</f>
        <v>0</v>
      </c>
      <c r="I47" s="260" t="s">
        <v>48</v>
      </c>
    </row>
    <row r="48" spans="1:9" ht="148.80000000000001" x14ac:dyDescent="0.25">
      <c r="A48" s="254" t="str">
        <f>+[8]ระบบการควบคุมฯ!A80</f>
        <v>1.6.2</v>
      </c>
      <c r="B48" s="44" t="str">
        <f>+[8]ระบบการควบคุมฯ!B80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48" s="47" t="str">
        <f>+[8]ระบบการควบคุมฯ!C80</f>
        <v>ศธ 04002/ว41875 ลว.1 ส.ค 68 โอนครั้งที่ 791</v>
      </c>
      <c r="D48" s="255">
        <f>+[8]ระบบการควบคุมฯ!F80</f>
        <v>1800</v>
      </c>
      <c r="E48" s="255">
        <f>+[8]ระบบการควบคุมฯ!G80+[8]ระบบการควบคุมฯ!H80</f>
        <v>0</v>
      </c>
      <c r="F48" s="255">
        <f>+[8]ระบบการควบคุมฯ!I80+[8]ระบบการควบคุมฯ!J80</f>
        <v>0</v>
      </c>
      <c r="G48" s="255">
        <f>+[8]ระบบการควบคุมฯ!K80+[8]ระบบการควบคุมฯ!L80</f>
        <v>600</v>
      </c>
      <c r="H48" s="256">
        <f>+D48-E48-F48-G48</f>
        <v>1200</v>
      </c>
      <c r="I48" s="64" t="s">
        <v>284</v>
      </c>
    </row>
    <row r="49" spans="1:9" ht="223.2" hidden="1" customHeight="1" x14ac:dyDescent="0.25">
      <c r="A49" s="254" t="str">
        <f>+[8]ระบบการควบคุมฯ!A82</f>
        <v>1.6.3</v>
      </c>
      <c r="B49" s="50"/>
      <c r="C49" s="47"/>
      <c r="D49" s="255"/>
      <c r="E49" s="255"/>
      <c r="F49" s="255"/>
      <c r="G49" s="256"/>
      <c r="H49" s="256">
        <f>+D49-E49-F49-G49</f>
        <v>0</v>
      </c>
      <c r="I49" s="260" t="s">
        <v>48</v>
      </c>
    </row>
    <row r="50" spans="1:9" ht="93" hidden="1" customHeight="1" x14ac:dyDescent="0.25">
      <c r="A50" s="254" t="str">
        <f>+[8]ระบบการควบคุมฯ!A82</f>
        <v>1.6.3</v>
      </c>
      <c r="B50" s="44"/>
      <c r="C50" s="47"/>
      <c r="D50" s="255">
        <f>+[8]ระบบการควบคุมฯ!D82</f>
        <v>0</v>
      </c>
      <c r="E50" s="255">
        <f>+[8]ระบบการควบคุมฯ!G82+[8]ระบบการควบคุมฯ!H82</f>
        <v>0</v>
      </c>
      <c r="F50" s="255">
        <f>+[8]ระบบการควบคุมฯ!I82+[8]ระบบการควบคุมฯ!J82</f>
        <v>0</v>
      </c>
      <c r="G50" s="255">
        <f>+[8]ระบบการควบคุมฯ!K82+[8]ระบบการควบคุมฯ!L82</f>
        <v>0</v>
      </c>
      <c r="H50" s="256">
        <f>+D50-E50-F50-G50</f>
        <v>0</v>
      </c>
      <c r="I50" s="262" t="s">
        <v>48</v>
      </c>
    </row>
    <row r="51" spans="1:9" ht="18.600000000000001" hidden="1" customHeight="1" x14ac:dyDescent="0.25">
      <c r="A51" s="254"/>
      <c r="B51" s="44"/>
      <c r="C51" s="47"/>
      <c r="D51" s="255">
        <f>+[2]ระบบการควบคุมฯ!F56</f>
        <v>0</v>
      </c>
      <c r="E51" s="255">
        <f>+[2]ระบบการควบคุมฯ!G56+[2]ระบบการควบคุมฯ!H56</f>
        <v>0</v>
      </c>
      <c r="F51" s="255">
        <f>+[2]ระบบการควบคุมฯ!I56+[2]ระบบการควบคุมฯ!J56</f>
        <v>0</v>
      </c>
      <c r="G51" s="256">
        <f>+[2]ระบบการควบคุมฯ!K56+[2]ระบบการควบคุมฯ!L56</f>
        <v>0</v>
      </c>
      <c r="H51" s="256">
        <f>+D51-E51-F51-G51</f>
        <v>0</v>
      </c>
      <c r="I51" s="263"/>
    </row>
    <row r="52" spans="1:9" ht="18.600000000000001" hidden="1" customHeight="1" x14ac:dyDescent="0.25">
      <c r="A52" s="257"/>
      <c r="B52" s="264"/>
      <c r="C52" s="265"/>
      <c r="D52" s="258"/>
      <c r="E52" s="258"/>
      <c r="F52" s="258"/>
      <c r="G52" s="258"/>
      <c r="H52" s="258"/>
      <c r="I52" s="266"/>
    </row>
    <row r="53" spans="1:9" ht="18.600000000000001" x14ac:dyDescent="0.25">
      <c r="A53" s="267">
        <f>+[2]ระบบการควบคุมฯ!A58</f>
        <v>0</v>
      </c>
      <c r="B53" s="55" t="str">
        <f>+[2]ระบบการควบคุมฯ!B58</f>
        <v>งบรายจ่ายอื่น   6611500</v>
      </c>
      <c r="C53" s="268" t="str">
        <f>+[2]ระบบการควบคุมฯ!C58</f>
        <v>20004 31003100 5000003</v>
      </c>
      <c r="D53" s="251">
        <f>+D54</f>
        <v>0</v>
      </c>
      <c r="E53" s="251">
        <f t="shared" ref="E53:H56" si="7">+E54</f>
        <v>0</v>
      </c>
      <c r="F53" s="251">
        <f t="shared" si="7"/>
        <v>0</v>
      </c>
      <c r="G53" s="251">
        <f t="shared" si="7"/>
        <v>0</v>
      </c>
      <c r="H53" s="251">
        <f t="shared" si="7"/>
        <v>0</v>
      </c>
      <c r="I53" s="269"/>
    </row>
    <row r="54" spans="1:9" ht="18.600000000000001" hidden="1" customHeight="1" x14ac:dyDescent="0.25">
      <c r="A54" s="254"/>
      <c r="B54" s="50"/>
      <c r="C54" s="47"/>
      <c r="D54" s="255"/>
      <c r="E54" s="255"/>
      <c r="F54" s="255"/>
      <c r="G54" s="256"/>
      <c r="H54" s="256"/>
      <c r="I54" s="260"/>
    </row>
    <row r="55" spans="1:9" ht="93" x14ac:dyDescent="0.25">
      <c r="A55" s="257">
        <f>+[8]ระบบการควบคุมฯ!A84</f>
        <v>1.7</v>
      </c>
      <c r="B55" s="51" t="str">
        <f>+[8]ระบบการควบคุมฯ!B84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5" s="49" t="str">
        <f>+[8]ระบบการควบคุมฯ!C84</f>
        <v>20004 68 00156 00000</v>
      </c>
      <c r="D55" s="258">
        <f>+D56</f>
        <v>0</v>
      </c>
      <c r="E55" s="258">
        <f t="shared" si="7"/>
        <v>0</v>
      </c>
      <c r="F55" s="258">
        <f t="shared" si="7"/>
        <v>0</v>
      </c>
      <c r="G55" s="258">
        <f t="shared" si="7"/>
        <v>0</v>
      </c>
      <c r="H55" s="258">
        <f t="shared" si="7"/>
        <v>0</v>
      </c>
      <c r="I55" s="266"/>
    </row>
    <row r="56" spans="1:9" ht="18.600000000000001" x14ac:dyDescent="0.25">
      <c r="A56" s="267"/>
      <c r="B56" s="55" t="str">
        <f>+[8]ระบบการควบคุมฯ!B85</f>
        <v>งบรายจ่ายอื่น   6811500</v>
      </c>
      <c r="C56" s="268" t="str">
        <f>+[8]ระบบการควบคุมฯ!C85</f>
        <v>20004 31003170 5000012</v>
      </c>
      <c r="D56" s="251">
        <f>+D57</f>
        <v>0</v>
      </c>
      <c r="E56" s="251">
        <f t="shared" si="7"/>
        <v>0</v>
      </c>
      <c r="F56" s="251">
        <f t="shared" si="7"/>
        <v>0</v>
      </c>
      <c r="G56" s="251">
        <f t="shared" si="7"/>
        <v>0</v>
      </c>
      <c r="H56" s="251">
        <f t="shared" si="7"/>
        <v>0</v>
      </c>
      <c r="I56" s="269"/>
    </row>
    <row r="57" spans="1:9" ht="186" hidden="1" customHeight="1" x14ac:dyDescent="0.25">
      <c r="A57" s="254" t="str">
        <f>+[8]ระบบการควบคุมฯ!A86</f>
        <v>1.6.1</v>
      </c>
      <c r="B57" s="50">
        <f>+[8]ระบบการควบคุมฯ!B86</f>
        <v>0</v>
      </c>
      <c r="C57" s="47">
        <f>+[8]ระบบการควบคุมฯ!C86</f>
        <v>0</v>
      </c>
      <c r="D57" s="255">
        <f>+[8]ระบบการควบคุมฯ!F86</f>
        <v>0</v>
      </c>
      <c r="E57" s="255">
        <f>+[8]ระบบการควบคุมฯ!G86+[8]ระบบการควบคุมฯ!H86</f>
        <v>0</v>
      </c>
      <c r="F57" s="255">
        <f>+[8]ระบบการควบคุมฯ!I86+[8]ระบบการควบคุมฯ!J86</f>
        <v>0</v>
      </c>
      <c r="G57" s="256">
        <f>+[8]ระบบการควบคุมฯ!K86+[8]ระบบการควบคุมฯ!L86</f>
        <v>0</v>
      </c>
      <c r="H57" s="256">
        <f>+D57-E57-F57-G57</f>
        <v>0</v>
      </c>
      <c r="I57" s="260" t="s">
        <v>48</v>
      </c>
    </row>
    <row r="58" spans="1:9" ht="55.8" hidden="1" customHeight="1" x14ac:dyDescent="0.25">
      <c r="A58" s="1255">
        <f>+[8]ระบบการควบคุมฯ!A88</f>
        <v>2</v>
      </c>
      <c r="B58" s="964" t="str">
        <f>+[8]ระบบการควบคุมฯ!B88</f>
        <v>โครงการพัฒนาสมรรถนะครูและบุคลากรทางการศึกษาเพื่อความเป็นเลิศ</v>
      </c>
      <c r="C58" s="967" t="str">
        <f>+[8]ระบบการควบคุมฯ!C88</f>
        <v>20004 3320 4700</v>
      </c>
      <c r="D58" s="965">
        <f>+D59+D63+D66+D69</f>
        <v>2400</v>
      </c>
      <c r="E58" s="965">
        <f t="shared" ref="E58:H58" si="8">+E59+E63+E66+E69</f>
        <v>0</v>
      </c>
      <c r="F58" s="965">
        <f t="shared" si="8"/>
        <v>0</v>
      </c>
      <c r="G58" s="965">
        <f t="shared" si="8"/>
        <v>2400</v>
      </c>
      <c r="H58" s="965">
        <f t="shared" si="8"/>
        <v>0</v>
      </c>
      <c r="I58" s="965">
        <f t="shared" ref="E58:I59" si="9">+I59</f>
        <v>0</v>
      </c>
    </row>
    <row r="59" spans="1:9" ht="55.8" x14ac:dyDescent="0.25">
      <c r="A59" s="257">
        <f>+[4]ระบบการควบคุมฯ!A40</f>
        <v>2.1</v>
      </c>
      <c r="B59" s="270" t="str">
        <f>+[8]ระบบการควบคุมฯ!B90</f>
        <v xml:space="preserve">กิจกรรมพัฒนาสมรรถนะครูและบุคลากรทางการศึกษาเพื่อความเป็นเลิศ </v>
      </c>
      <c r="C59" s="54" t="str">
        <f>+[8]ระบบการควบคุมฯ!C90</f>
        <v>20004 68 00140 00000</v>
      </c>
      <c r="D59" s="258">
        <f>+D60</f>
        <v>1600</v>
      </c>
      <c r="E59" s="258">
        <f t="shared" si="9"/>
        <v>0</v>
      </c>
      <c r="F59" s="258">
        <f t="shared" si="9"/>
        <v>0</v>
      </c>
      <c r="G59" s="258">
        <f t="shared" si="9"/>
        <v>1600</v>
      </c>
      <c r="H59" s="258">
        <f t="shared" si="9"/>
        <v>0</v>
      </c>
      <c r="I59" s="258">
        <f t="shared" si="9"/>
        <v>0</v>
      </c>
    </row>
    <row r="60" spans="1:9" ht="18.600000000000001" x14ac:dyDescent="0.25">
      <c r="A60" s="250"/>
      <c r="B60" s="278" t="str">
        <f>+[8]ระบบการควบคุมฯ!B91</f>
        <v>งบดำเนินงาน   68112xx</v>
      </c>
      <c r="C60" s="41" t="str">
        <f>+[8]ระบบการควบคุมฯ!C91</f>
        <v>20004 31320 4700 2000000</v>
      </c>
      <c r="D60" s="251">
        <f>SUM(D61:D62)</f>
        <v>1600</v>
      </c>
      <c r="E60" s="251">
        <f t="shared" ref="E60:H60" si="10">SUM(E61:E62)</f>
        <v>0</v>
      </c>
      <c r="F60" s="251">
        <f t="shared" si="10"/>
        <v>0</v>
      </c>
      <c r="G60" s="251">
        <f t="shared" si="10"/>
        <v>1600</v>
      </c>
      <c r="H60" s="251">
        <f t="shared" si="10"/>
        <v>0</v>
      </c>
      <c r="I60" s="251">
        <f t="shared" ref="I60" si="11">SUM(I61)</f>
        <v>0</v>
      </c>
    </row>
    <row r="61" spans="1:9" ht="130.19999999999999" hidden="1" customHeight="1" x14ac:dyDescent="0.25">
      <c r="A61" s="254" t="str">
        <f>+[8]ระบบการควบคุมฯ!A92</f>
        <v>2.1.1</v>
      </c>
      <c r="B61" s="44" t="str">
        <f>+[8]ระบบการควบคุมฯ!B92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61" s="44" t="str">
        <f>+[8]ระบบการควบคุมฯ!C92</f>
        <v>ศธ 04002/ว967 ลว.12 มี.ค. 68 ครั้งที่ 328</v>
      </c>
      <c r="D61" s="255">
        <f>+[8]ระบบการควบคุมฯ!F92</f>
        <v>800</v>
      </c>
      <c r="E61" s="255">
        <f>+[8]ระบบการควบคุมฯ!G92+[8]ระบบการควบคุมฯ!H92</f>
        <v>0</v>
      </c>
      <c r="F61" s="255"/>
      <c r="G61" s="263">
        <f>+[8]ระบบการควบคุมฯ!K92+[8]ระบบการควบคุมฯ!L92</f>
        <v>800</v>
      </c>
      <c r="H61" s="263">
        <f>+D61-E61-F61-G61</f>
        <v>0</v>
      </c>
      <c r="I61" s="968" t="s">
        <v>44</v>
      </c>
    </row>
    <row r="62" spans="1:9" ht="148.80000000000001" x14ac:dyDescent="0.25">
      <c r="A62" s="254" t="str">
        <f>+[8]ระบบการควบคุมฯ!A93</f>
        <v>2.1.1.1</v>
      </c>
      <c r="B62" s="44" t="str">
        <f>+[8]ระบบการควบคุมฯ!B93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</c>
      <c r="C62" s="44" t="str">
        <f>+[8]ระบบการควบคุมฯ!C93</f>
        <v>ศธ 04002/ว40628 ลว.17 ก.ค. 68 ครั้งที่ 711</v>
      </c>
      <c r="D62" s="255">
        <f>+[8]ระบบการควบคุมฯ!F93</f>
        <v>800</v>
      </c>
      <c r="E62" s="255">
        <f>+[8]ระบบการควบคุมฯ!G93+[8]ระบบการควบคุมฯ!H93</f>
        <v>0</v>
      </c>
      <c r="F62" s="255"/>
      <c r="G62" s="263">
        <f>+[8]ระบบการควบคุมฯ!K93+[8]ระบบการควบคุมฯ!L93</f>
        <v>800</v>
      </c>
      <c r="H62" s="263">
        <f>+D62-E62-F62-G62</f>
        <v>0</v>
      </c>
      <c r="I62" s="1041" t="s">
        <v>48</v>
      </c>
    </row>
    <row r="63" spans="1:9" ht="37.200000000000003" x14ac:dyDescent="0.25">
      <c r="A63" s="257">
        <f>+[2]ระบบการควบคุมฯ!A65</f>
        <v>2.2000000000000002</v>
      </c>
      <c r="B63" s="48" t="str">
        <f>+[2]ระบบการควบคุมฯ!B65</f>
        <v xml:space="preserve">กิจกรรมการพัฒนาครูและบุคลากรทางการศึกษา           </v>
      </c>
      <c r="C63" s="48" t="str">
        <f>+[2]ระบบการควบคุมฯ!C65</f>
        <v>20004 66 00091 00000</v>
      </c>
      <c r="D63" s="258">
        <f>+D64</f>
        <v>0</v>
      </c>
      <c r="E63" s="258">
        <f t="shared" ref="E63:H70" si="12">+E64</f>
        <v>0</v>
      </c>
      <c r="F63" s="258">
        <f t="shared" si="12"/>
        <v>0</v>
      </c>
      <c r="G63" s="258">
        <f t="shared" si="12"/>
        <v>0</v>
      </c>
      <c r="H63" s="258">
        <f t="shared" si="12"/>
        <v>0</v>
      </c>
      <c r="I63" s="266"/>
    </row>
    <row r="64" spans="1:9" ht="93" hidden="1" customHeight="1" x14ac:dyDescent="0.25">
      <c r="A64" s="267" t="s">
        <v>45</v>
      </c>
      <c r="B64" s="271" t="str">
        <f>+[8]ระบบการควบคุมฯ!B95</f>
        <v>งบดำเนินงาน   68112xx</v>
      </c>
      <c r="C64" s="55" t="str">
        <f>+[2]ระบบการควบคุมฯ!C66</f>
        <v>20004 32004500 2000000</v>
      </c>
      <c r="D64" s="251">
        <f>+D65</f>
        <v>0</v>
      </c>
      <c r="E64" s="251">
        <f t="shared" si="12"/>
        <v>0</v>
      </c>
      <c r="F64" s="251">
        <f t="shared" si="12"/>
        <v>0</v>
      </c>
      <c r="G64" s="251">
        <f t="shared" si="12"/>
        <v>0</v>
      </c>
      <c r="H64" s="269">
        <f>+D64-E64-F64-G64</f>
        <v>0</v>
      </c>
      <c r="I64" s="269"/>
    </row>
    <row r="65" spans="1:9" ht="93" x14ac:dyDescent="0.25">
      <c r="A65" s="254" t="s">
        <v>45</v>
      </c>
      <c r="B65" s="44" t="str">
        <f>+[2]ระบบการควบคุมฯ!B67</f>
        <v>ค่าใช้จ่ายในการขยายผลการพัฒนาครูและบุคลากรทางการศึกษาด้วยกระบวนการ  การจัดการเรียนรู้</v>
      </c>
      <c r="C65" s="44" t="str">
        <f>+[2]ระบบการควบคุมฯ!C67</f>
        <v>ศธ 04002/ว2595 ลว.7 ก.ค.65 โอนครั้งที่ 604</v>
      </c>
      <c r="D65" s="255">
        <f>+[2]ระบบการควบคุมฯ!F67</f>
        <v>0</v>
      </c>
      <c r="E65" s="255">
        <f>+[2]ระบบการควบคุมฯ!G67+[2]ระบบการควบคุมฯ!H67</f>
        <v>0</v>
      </c>
      <c r="F65" s="255">
        <f>+[2]ระบบการควบคุมฯ!I67+[2]ระบบการควบคุมฯ!J67</f>
        <v>0</v>
      </c>
      <c r="G65" s="263">
        <f>+[2]ระบบการควบคุมฯ!K67+[2]ระบบการควบคุมฯ!L67</f>
        <v>0</v>
      </c>
      <c r="H65" s="263">
        <f>+D65-E65-F65-G65</f>
        <v>0</v>
      </c>
      <c r="I65" s="260" t="s">
        <v>48</v>
      </c>
    </row>
    <row r="66" spans="1:9" ht="37.200000000000003" x14ac:dyDescent="0.25">
      <c r="A66" s="257">
        <f>+[8]ระบบการควบคุมฯ!A97</f>
        <v>2.2999999999999998</v>
      </c>
      <c r="B66" s="48" t="str">
        <f>+[8]ระบบการควบคุมฯ!B97</f>
        <v>กิจกรรมยกระดับสมรรถนะทางด้านภาษาอังกฤษ</v>
      </c>
      <c r="C66" s="48" t="str">
        <f>+[8]ระบบการควบคุมฯ!C97</f>
        <v>20004 68 00142 00000</v>
      </c>
      <c r="D66" s="258">
        <f>+D67</f>
        <v>800</v>
      </c>
      <c r="E66" s="258">
        <f t="shared" si="12"/>
        <v>0</v>
      </c>
      <c r="F66" s="258">
        <f t="shared" si="12"/>
        <v>0</v>
      </c>
      <c r="G66" s="258">
        <f t="shared" si="12"/>
        <v>800</v>
      </c>
      <c r="H66" s="258">
        <f t="shared" si="12"/>
        <v>0</v>
      </c>
      <c r="I66" s="266"/>
    </row>
    <row r="67" spans="1:9" ht="111.6" hidden="1" customHeight="1" x14ac:dyDescent="0.25">
      <c r="A67" s="267"/>
      <c r="B67" s="271" t="str">
        <f>+[8]ระบบการควบคุมฯ!B98</f>
        <v>งบดำเนินงาน   68112xx</v>
      </c>
      <c r="C67" s="56" t="str">
        <f>+[8]ระบบการควบคุมฯ!C98</f>
        <v>20004 3320 4700 2000000</v>
      </c>
      <c r="D67" s="251">
        <f>+D68</f>
        <v>800</v>
      </c>
      <c r="E67" s="251">
        <f t="shared" si="12"/>
        <v>0</v>
      </c>
      <c r="F67" s="251">
        <f t="shared" si="12"/>
        <v>0</v>
      </c>
      <c r="G67" s="251">
        <f t="shared" si="12"/>
        <v>800</v>
      </c>
      <c r="H67" s="269">
        <f>+D67-E67-F67-G67</f>
        <v>0</v>
      </c>
      <c r="I67" s="269"/>
    </row>
    <row r="68" spans="1:9" ht="111.6" x14ac:dyDescent="0.25">
      <c r="A68" s="254" t="str">
        <f>+[8]ระบบการควบคุมฯ!A99</f>
        <v>2.3.1</v>
      </c>
      <c r="B68" s="44" t="str">
        <f>+[8]ระบบการควบคุมฯ!B99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68" s="45" t="str">
        <f>+[8]ระบบการควบคุมฯ!C99</f>
        <v>ศธ 04002/ว2600 ลว.12 มิ.ย. 68 ครั้งที่ 582</v>
      </c>
      <c r="D68" s="255">
        <f>+[8]ระบบการควบคุมฯ!F99</f>
        <v>800</v>
      </c>
      <c r="E68" s="255">
        <f>+[8]ระบบการควบคุมฯ!G99+[8]ระบบการควบคุมฯ!H99</f>
        <v>0</v>
      </c>
      <c r="F68" s="255"/>
      <c r="G68" s="263">
        <f>+[8]ระบบการควบคุมฯ!K99+[8]ระบบการควบคุมฯ!L99</f>
        <v>800</v>
      </c>
      <c r="H68" s="263">
        <f>+D68-E68-F68-G68</f>
        <v>0</v>
      </c>
      <c r="I68" s="310" t="s">
        <v>258</v>
      </c>
    </row>
    <row r="69" spans="1:9" ht="37.200000000000003" x14ac:dyDescent="0.25">
      <c r="A69" s="257">
        <f>+[8]ระบบการควบคุมฯ!A101</f>
        <v>2.4</v>
      </c>
      <c r="B69" s="48" t="str">
        <f>+[8]ระบบการควบคุมฯ!B101</f>
        <v xml:space="preserve">กิจกรรมพัฒนาครูเพื่อการจัดการเรียนรู้สู่ฐานสมรรถนะ  </v>
      </c>
      <c r="C69" s="48" t="str">
        <f>+[8]ระบบการควบคุมฯ!C101</f>
        <v>20004 67 00104 00000</v>
      </c>
      <c r="D69" s="258">
        <f>+D70</f>
        <v>0</v>
      </c>
      <c r="E69" s="258">
        <f t="shared" si="12"/>
        <v>0</v>
      </c>
      <c r="F69" s="258">
        <f t="shared" si="12"/>
        <v>0</v>
      </c>
      <c r="G69" s="258">
        <f t="shared" si="12"/>
        <v>0</v>
      </c>
      <c r="H69" s="258">
        <f t="shared" si="12"/>
        <v>0</v>
      </c>
      <c r="I69" s="266"/>
    </row>
    <row r="70" spans="1:9" ht="148.80000000000001" hidden="1" customHeight="1" x14ac:dyDescent="0.25">
      <c r="A70" s="267">
        <f>+[8]ระบบการควบคุมฯ!A102</f>
        <v>0</v>
      </c>
      <c r="B70" s="55" t="str">
        <f>+[8]ระบบการควบคุมฯ!B102</f>
        <v>งบดำเนินงาน   68112xx</v>
      </c>
      <c r="C70" s="55" t="str">
        <f>+[8]ระบบการควบคุมฯ!C102</f>
        <v>20004 31004500 2000000</v>
      </c>
      <c r="D70" s="251">
        <f>+D71</f>
        <v>0</v>
      </c>
      <c r="E70" s="251">
        <f t="shared" si="12"/>
        <v>0</v>
      </c>
      <c r="F70" s="251">
        <f t="shared" si="12"/>
        <v>0</v>
      </c>
      <c r="G70" s="251">
        <f t="shared" si="12"/>
        <v>0</v>
      </c>
      <c r="H70" s="269">
        <f>+D70-E70-F70-G70</f>
        <v>0</v>
      </c>
      <c r="I70" s="269"/>
    </row>
    <row r="71" spans="1:9" ht="18.600000000000001" hidden="1" customHeight="1" x14ac:dyDescent="0.25">
      <c r="A71" s="254" t="str">
        <f>+[8]ระบบการควบคุมฯ!A103</f>
        <v>2.4.1</v>
      </c>
      <c r="B71" s="272" t="str">
        <f>+[8]ระบบการควบคุมฯ!B103</f>
        <v xml:space="preserve">ค่าใช้จ่ายในการเดินทางเข้าร่วมโครงการพัฒนาศึกษานิเทศก์ ประจำปีงบประมาณ 2567 ระยะระหว่างการพัฒนา (On-site Training ระหว่างวันที่ 12 – 16 พฤษภาคม 2567      ณ โรงแรมอิงธาร รีสอร์ท จังหวัดนครนายก </v>
      </c>
      <c r="C71" s="272" t="str">
        <f>+[8]ระบบการควบคุมฯ!C103</f>
        <v>ศธ 04002/ว2072 ลว. 27 พค 67 โอนครั้งที่ 59</v>
      </c>
      <c r="D71" s="273"/>
      <c r="E71" s="255"/>
      <c r="F71" s="255"/>
      <c r="G71" s="263"/>
      <c r="H71" s="274">
        <f>+D71-E71-F71-G71</f>
        <v>0</v>
      </c>
      <c r="I71" s="260" t="s">
        <v>48</v>
      </c>
    </row>
    <row r="72" spans="1:9" ht="18.600000000000001" x14ac:dyDescent="0.25">
      <c r="A72" s="254"/>
      <c r="B72" s="44"/>
      <c r="C72" s="57"/>
      <c r="D72" s="255"/>
      <c r="E72" s="255"/>
      <c r="F72" s="255"/>
      <c r="G72" s="263"/>
      <c r="H72" s="263"/>
      <c r="I72" s="263"/>
    </row>
    <row r="73" spans="1:9" ht="37.200000000000003" x14ac:dyDescent="0.25">
      <c r="A73" s="1253">
        <f>+[8]ระบบการควบคุมฯ!A107</f>
        <v>3</v>
      </c>
      <c r="B73" s="246" t="str">
        <f>+[2]ระบบการควบคุมฯ!B71</f>
        <v>โครงการขับเคลื่อนการพัฒนาการศึกษาที่ยั่งยืน</v>
      </c>
      <c r="C73" s="52" t="str">
        <f>+[8]ระบบการควบคุมฯ!C107</f>
        <v xml:space="preserve">20004 3300630 </v>
      </c>
      <c r="D73" s="247">
        <f>+D74+D79+D83+D91+D94+D99+D106+D112+D120+D134+D152</f>
        <v>23251280</v>
      </c>
      <c r="E73" s="247">
        <f t="shared" ref="E73:H73" si="13">+E74+E79+E83+E91+E94+E99+E106+E112+E120+E134+E152</f>
        <v>0</v>
      </c>
      <c r="F73" s="247">
        <f t="shared" si="13"/>
        <v>0</v>
      </c>
      <c r="G73" s="247">
        <f t="shared" si="13"/>
        <v>19086436.789999999</v>
      </c>
      <c r="H73" s="247">
        <f t="shared" si="13"/>
        <v>4164843.2100000004</v>
      </c>
      <c r="I73" s="247"/>
    </row>
    <row r="74" spans="1:9" ht="37.200000000000003" x14ac:dyDescent="0.25">
      <c r="A74" s="257">
        <f>+[8]ระบบการควบคุมฯ!A113</f>
        <v>3.1</v>
      </c>
      <c r="B74" s="39" t="str">
        <f>+[8]ระบบการควบคุมฯ!B113</f>
        <v xml:space="preserve">กิจกรรมสานความร่วมมือภาคีเครือข่ายด้านการจัดการศึกษา </v>
      </c>
      <c r="C74" s="40" t="str">
        <f>+[8]ระบบการควบคุมฯ!C113</f>
        <v>20004 68 00078 00000</v>
      </c>
      <c r="D74" s="258">
        <f t="shared" ref="D74:I74" si="14">+D75</f>
        <v>0</v>
      </c>
      <c r="E74" s="258">
        <f t="shared" si="14"/>
        <v>0</v>
      </c>
      <c r="F74" s="258">
        <f t="shared" si="14"/>
        <v>0</v>
      </c>
      <c r="G74" s="258">
        <f t="shared" si="14"/>
        <v>0</v>
      </c>
      <c r="H74" s="258">
        <f t="shared" si="14"/>
        <v>0</v>
      </c>
      <c r="I74" s="258">
        <f t="shared" si="14"/>
        <v>0</v>
      </c>
    </row>
    <row r="75" spans="1:9" ht="148.80000000000001" hidden="1" customHeight="1" x14ac:dyDescent="0.25">
      <c r="A75" s="250">
        <f>+[8]ระบบการควบคุมฯ!A114</f>
        <v>1</v>
      </c>
      <c r="B75" s="275" t="str">
        <f>+[8]ระบบการควบคุมฯ!B114</f>
        <v>งบรายจ่ายอื่น   6811500</v>
      </c>
      <c r="C75" s="42"/>
      <c r="D75" s="251">
        <f>SUM(D76:D78)</f>
        <v>0</v>
      </c>
      <c r="E75" s="251">
        <f t="shared" ref="E75:H75" si="15">SUM(E76:E78)</f>
        <v>0</v>
      </c>
      <c r="F75" s="251">
        <f t="shared" si="15"/>
        <v>0</v>
      </c>
      <c r="G75" s="251">
        <f t="shared" si="15"/>
        <v>0</v>
      </c>
      <c r="H75" s="251">
        <f t="shared" si="15"/>
        <v>0</v>
      </c>
      <c r="I75" s="251">
        <f>SUM(I76)</f>
        <v>0</v>
      </c>
    </row>
    <row r="76" spans="1:9" ht="130.19999999999999" hidden="1" customHeight="1" x14ac:dyDescent="0.25">
      <c r="A76" s="254" t="str">
        <f>+[8]ระบบการควบคุมฯ!A116</f>
        <v>3.1.1.1</v>
      </c>
      <c r="B76" s="44" t="str">
        <f>+[8]ระบบการควบคุมฯ!B116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76" s="47" t="str">
        <f>+[8]ระบบการควบคุมฯ!C116</f>
        <v>ศธ 04002/ว1915 ลว.  11 พค 66 โอนครั้งที่ 515</v>
      </c>
      <c r="D76" s="255">
        <f>+[8]ระบบการควบคุมฯ!F116</f>
        <v>0</v>
      </c>
      <c r="E76" s="255">
        <f>+[8]ระบบการควบคุมฯ!G116+[8]ระบบการควบคุมฯ!H116</f>
        <v>0</v>
      </c>
      <c r="F76" s="255">
        <f>+[8]ระบบการควบคุมฯ!I116+[8]ระบบการควบคุมฯ!J116</f>
        <v>0</v>
      </c>
      <c r="G76" s="263">
        <f>+[8]ระบบการควบคุมฯ!K116+[8]ระบบการควบคุมฯ!L116</f>
        <v>0</v>
      </c>
      <c r="H76" s="263">
        <f>+D76-E76-F76-G76</f>
        <v>0</v>
      </c>
      <c r="I76" s="260" t="s">
        <v>78</v>
      </c>
    </row>
    <row r="77" spans="1:9" ht="148.80000000000001" hidden="1" customHeight="1" x14ac:dyDescent="0.25">
      <c r="A77" s="254" t="str">
        <f>+[8]ระบบการควบคุมฯ!A117</f>
        <v>3.1.1</v>
      </c>
      <c r="B77" s="44" t="str">
        <f>+[8]ระบบการควบคุมฯ!B117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77" s="47" t="str">
        <f>+[8]ระบบการควบคุมฯ!C117</f>
        <v xml:space="preserve">ศธ 04002/ว5680 ลว.  27 ธค  66 โอนครั้งที่ 110 </v>
      </c>
      <c r="D77" s="255"/>
      <c r="E77" s="255"/>
      <c r="F77" s="255"/>
      <c r="G77" s="255"/>
      <c r="H77" s="263">
        <f>+D77-E77-F77-G77</f>
        <v>0</v>
      </c>
      <c r="I77" s="260"/>
    </row>
    <row r="78" spans="1:9" ht="148.80000000000001" x14ac:dyDescent="0.25">
      <c r="A78" s="254" t="str">
        <f>+[8]ระบบการควบคุมฯ!A118</f>
        <v>3.1.2</v>
      </c>
      <c r="B78" s="44" t="str">
        <f>+[8]ระบบการควบคุมฯ!B118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78" s="47" t="str">
        <f>+[8]ระบบการควบคุมฯ!C118</f>
        <v>ศธ 04002/ว3488 ลว.  9 สค 67 โอนครั้งที่ 297</v>
      </c>
      <c r="D78" s="255"/>
      <c r="E78" s="255"/>
      <c r="F78" s="255"/>
      <c r="G78" s="255"/>
      <c r="H78" s="263">
        <f>+D78-E78-F78-G78</f>
        <v>0</v>
      </c>
      <c r="I78" s="260" t="s">
        <v>140</v>
      </c>
    </row>
    <row r="79" spans="1:9" ht="74.400000000000006" x14ac:dyDescent="0.25">
      <c r="A79" s="257">
        <f>+[8]ระบบการควบคุมฯ!A119</f>
        <v>3.2</v>
      </c>
      <c r="B79" s="39" t="str">
        <f>+[8]ระบบการควบคุมฯ!B119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79" s="40" t="str">
        <f>+[8]ระบบการควบคุมฯ!C119</f>
        <v>20004 68 00085 00000</v>
      </c>
      <c r="D79" s="258">
        <f t="shared" ref="D79:I79" si="16">+D80</f>
        <v>10000</v>
      </c>
      <c r="E79" s="258">
        <f t="shared" si="16"/>
        <v>0</v>
      </c>
      <c r="F79" s="258">
        <f t="shared" si="16"/>
        <v>0</v>
      </c>
      <c r="G79" s="258">
        <f t="shared" si="16"/>
        <v>0</v>
      </c>
      <c r="H79" s="258">
        <f t="shared" si="16"/>
        <v>10000</v>
      </c>
      <c r="I79" s="258">
        <f t="shared" si="16"/>
        <v>0</v>
      </c>
    </row>
    <row r="80" spans="1:9" ht="111.6" hidden="1" customHeight="1" x14ac:dyDescent="0.25">
      <c r="A80" s="250" t="str">
        <f>+[8]ระบบการควบคุมฯ!A120</f>
        <v>3.2.1</v>
      </c>
      <c r="B80" s="275" t="str">
        <f>+[8]ระบบการควบคุมฯ!B120</f>
        <v>งบดำเนินงาน   6811xx</v>
      </c>
      <c r="C80" s="42" t="str">
        <f>+[8]ระบบการควบคุมฯ!C120</f>
        <v>20004 3320 6300 2000000</v>
      </c>
      <c r="D80" s="251">
        <f>SUM(D81:D82)</f>
        <v>10000</v>
      </c>
      <c r="E80" s="251">
        <f t="shared" ref="E80:H80" si="17">SUM(E81:E82)</f>
        <v>0</v>
      </c>
      <c r="F80" s="251">
        <f t="shared" si="17"/>
        <v>0</v>
      </c>
      <c r="G80" s="251">
        <f t="shared" si="17"/>
        <v>0</v>
      </c>
      <c r="H80" s="251">
        <f t="shared" si="17"/>
        <v>10000</v>
      </c>
      <c r="I80" s="251">
        <f t="shared" ref="I80" si="18">SUM(I81)</f>
        <v>0</v>
      </c>
    </row>
    <row r="81" spans="1:9" ht="111.6" x14ac:dyDescent="0.25">
      <c r="A81" s="254" t="str">
        <f>+[8]ระบบการควบคุมฯ!A121</f>
        <v>3.2.1.1</v>
      </c>
      <c r="B81" s="44" t="str">
        <f>+[8]ระบบการควบคุมฯ!B121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81" s="47" t="str">
        <f>+[8]ระบบการควบคุมฯ!C121</f>
        <v>ศธ 04002/ว789 ลว.  26 กพ 68 โอนครั้งที่ 292</v>
      </c>
      <c r="D81" s="255">
        <f>+[8]ระบบการควบคุมฯ!D121</f>
        <v>7000</v>
      </c>
      <c r="E81" s="255">
        <f>+[8]ระบบการควบคุมฯ!G121+[8]ระบบการควบคุมฯ!H121</f>
        <v>0</v>
      </c>
      <c r="F81" s="255"/>
      <c r="G81" s="263">
        <f>+[8]ระบบการควบคุมฯ!K121+[8]ระบบการควบคุมฯ!L121</f>
        <v>0</v>
      </c>
      <c r="H81" s="263">
        <f>+D81-E81-F81-G81</f>
        <v>7000</v>
      </c>
      <c r="I81" s="260" t="s">
        <v>12</v>
      </c>
    </row>
    <row r="82" spans="1:9" ht="93" x14ac:dyDescent="0.25">
      <c r="A82" s="254" t="str">
        <f>+[8]ระบบการควบคุมฯ!A122</f>
        <v>3.2.1.2</v>
      </c>
      <c r="B82" s="44" t="str">
        <f>+[8]ระบบการควบคุมฯ!B122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82" s="47" t="str">
        <f>+[8]ระบบการควบคุมฯ!C122</f>
        <v>ศธ 04002/ว41937 ลว.  4 ส.ค. 68 โอนครั้งที่ 814</v>
      </c>
      <c r="D82" s="255">
        <f>+[8]ระบบการควบคุมฯ!D122</f>
        <v>3000</v>
      </c>
      <c r="E82" s="255">
        <f>+[8]ระบบการควบคุมฯ!G122+[8]ระบบการควบคุมฯ!H122</f>
        <v>0</v>
      </c>
      <c r="F82" s="255"/>
      <c r="G82" s="263">
        <f>+[8]ระบบการควบคุมฯ!K122+[8]ระบบการควบคุมฯ!L122</f>
        <v>0</v>
      </c>
      <c r="H82" s="263">
        <f>+D82-E82-F82-G82</f>
        <v>3000</v>
      </c>
      <c r="I82" s="260" t="s">
        <v>12</v>
      </c>
    </row>
    <row r="83" spans="1:9" ht="55.8" x14ac:dyDescent="0.25">
      <c r="A83" s="257">
        <f>+[8]ระบบการควบคุมฯ!A127</f>
        <v>3.3</v>
      </c>
      <c r="B83" s="39" t="str">
        <f>+[8]ระบบการควบคุมฯ!B127</f>
        <v>กิจกรรมการยกระดับคุณภาพด้านวิทยาศาสตร์ศึกษาเพื่อความเป็นเลิศ</v>
      </c>
      <c r="C83" s="40" t="str">
        <f>+[8]ระบบการควบคุมฯ!C127</f>
        <v>20004 68 00093 00000</v>
      </c>
      <c r="D83" s="258">
        <f t="shared" ref="D83:I83" si="19">+D84</f>
        <v>47930</v>
      </c>
      <c r="E83" s="258">
        <f t="shared" si="19"/>
        <v>0</v>
      </c>
      <c r="F83" s="258">
        <f t="shared" si="19"/>
        <v>0</v>
      </c>
      <c r="G83" s="258">
        <f t="shared" si="19"/>
        <v>33217</v>
      </c>
      <c r="H83" s="258">
        <f t="shared" si="19"/>
        <v>14713</v>
      </c>
      <c r="I83" s="258">
        <f t="shared" si="19"/>
        <v>0</v>
      </c>
    </row>
    <row r="84" spans="1:9" ht="93" hidden="1" customHeight="1" x14ac:dyDescent="0.25">
      <c r="A84" s="250"/>
      <c r="B84" s="275" t="str">
        <f>+[8]ระบบการควบคุมฯ!B128</f>
        <v>งบดำเนินงาน   68112xx</v>
      </c>
      <c r="C84" s="42" t="str">
        <f>+[8]ระบบการควบคุมฯ!C128</f>
        <v>20004 3320 6300 2000000</v>
      </c>
      <c r="D84" s="251">
        <f>SUM(D85:D90)</f>
        <v>47930</v>
      </c>
      <c r="E84" s="251">
        <f>SUM(E85:E90)</f>
        <v>0</v>
      </c>
      <c r="F84" s="251">
        <f>SUM(F85:F90)</f>
        <v>0</v>
      </c>
      <c r="G84" s="251">
        <f>SUM(G85:G90)</f>
        <v>33217</v>
      </c>
      <c r="H84" s="251">
        <f>SUM(H85:H90)</f>
        <v>14713</v>
      </c>
      <c r="I84" s="251">
        <f>SUM(I85)</f>
        <v>0</v>
      </c>
    </row>
    <row r="85" spans="1:9" ht="297.60000000000002" hidden="1" customHeight="1" x14ac:dyDescent="0.25">
      <c r="A85" s="254" t="str">
        <f>+[8]ระบบการควบคุมฯ!A129</f>
        <v>3.3.1.1</v>
      </c>
      <c r="B85" s="58" t="str">
        <f>+[8]ระบบการควบคุมฯ!B129</f>
        <v xml:space="preserve">1.จัดสรรวัดเขียนเขต ค่าใช้จ่ายในการดำเนินงานของโรงเรียนศูนย์วิทยาศาสตร์พลังสิบ ระดับประถมศึกษา 
จำนวนเงิน 10,000.-บาท 2.จัดสรรให้กับโรงเรียนเครือข่ายโครงการวิทยาศาสตร์พลังสิบ ระดับประถมศึกษา จำนวนเงิน
20,000.-บาท  จำนวน 10 โรงเรียน  โรงเรียนละ 2,000.-บาท </v>
      </c>
      <c r="C85" s="47" t="str">
        <f>+[8]ระบบการควบคุมฯ!C129</f>
        <v>ศธ 04002/ว5375 ลว.  1 พย 67 โอนครั้งที่ 37</v>
      </c>
      <c r="D85" s="255">
        <f>+[8]ระบบการควบคุมฯ!F129</f>
        <v>30000</v>
      </c>
      <c r="E85" s="255">
        <f>+[8]ระบบการควบคุมฯ!G129+[8]ระบบการควบคุมฯ!H129</f>
        <v>0</v>
      </c>
      <c r="F85" s="255">
        <f>+[8]ระบบการควบคุมฯ!I129+[8]ระบบการควบคุมฯ!J129</f>
        <v>0</v>
      </c>
      <c r="G85" s="255">
        <f>+[8]ระบบการควบคุมฯ!K129+[8]ระบบการควบคุมฯ!L129</f>
        <v>26000</v>
      </c>
      <c r="H85" s="263">
        <f t="shared" ref="H85:H90" si="20">+D85-E85-F85-G85</f>
        <v>4000</v>
      </c>
      <c r="I85" s="260" t="s">
        <v>141</v>
      </c>
    </row>
    <row r="86" spans="1:9" ht="74.400000000000006" hidden="1" customHeight="1" x14ac:dyDescent="0.25">
      <c r="A86" s="254" t="str">
        <f>+[8]ระบบการควบคุมฯ!A130</f>
        <v>3.3.1.2</v>
      </c>
      <c r="B86" s="58" t="str">
        <f>+[8]ระบบการควบคุมฯ!B130</f>
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</c>
      <c r="C86" s="47" t="str">
        <f>+[8]ระบบการควบคุมฯ!C130</f>
        <v>ที่ ศธ 04002/ว1438 ลว. 3 เม.ย. 68 ครั้ง 392</v>
      </c>
      <c r="D86" s="255">
        <f>+[8]ระบบการควบคุมฯ!F130</f>
        <v>10000</v>
      </c>
      <c r="E86" s="255">
        <f>+[8]ระบบการควบคุมฯ!G130+[8]ระบบการควบคุมฯ!H130</f>
        <v>0</v>
      </c>
      <c r="F86" s="255"/>
      <c r="G86" s="263">
        <f>+[8]ระบบการควบคุมฯ!K130+[8]ระบบการควบคุมฯ!L130</f>
        <v>0</v>
      </c>
      <c r="H86" s="263">
        <f t="shared" si="20"/>
        <v>10000</v>
      </c>
      <c r="I86" s="260" t="s">
        <v>285</v>
      </c>
    </row>
    <row r="87" spans="1:9" ht="37.200000000000003" hidden="1" customHeight="1" x14ac:dyDescent="0.25">
      <c r="A87" s="254" t="str">
        <f>+[8]ระบบการควบคุมฯ!A131</f>
        <v>3.3.1.3</v>
      </c>
      <c r="B87" s="58" t="str">
        <f>+[8]ระบบการควบคุมฯ!B131</f>
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</c>
      <c r="C87" s="47" t="str">
        <f>+[8]ระบบการควบคุมฯ!C131</f>
        <v>ที่ ศธ 04002/ว1438 ลว. 3 เม.ย. 68  ครั้งที่ 393</v>
      </c>
      <c r="D87" s="255">
        <f>+[8]ระบบการควบคุมฯ!F131</f>
        <v>5930</v>
      </c>
      <c r="E87" s="255">
        <f>+[8]ระบบการควบคุมฯ!G131+[8]ระบบการควบคุมฯ!H131</f>
        <v>0</v>
      </c>
      <c r="F87" s="255"/>
      <c r="G87" s="263">
        <f>+[8]ระบบการควบคุมฯ!K131+[8]ระบบการควบคุมฯ!L131</f>
        <v>5217</v>
      </c>
      <c r="H87" s="263">
        <f t="shared" si="20"/>
        <v>713</v>
      </c>
      <c r="I87" s="969" t="s">
        <v>247</v>
      </c>
    </row>
    <row r="88" spans="1:9" ht="223.2" hidden="1" customHeight="1" x14ac:dyDescent="0.25">
      <c r="A88" s="254" t="str">
        <f>+[8]ระบบการควบคุมฯ!A132</f>
        <v>3.3.1.4</v>
      </c>
      <c r="B88" s="58" t="str">
        <f>+[8]ระบบการควบคุมฯ!B132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88" s="47" t="str">
        <f>+[8]ระบบการควบคุมฯ!C132</f>
        <v>ศธ 04002/ว2070 ลว.  19 พค 68 โอนครั้งที่ 492 ยอด 2,000 บาท</v>
      </c>
      <c r="D88" s="255">
        <f>+[8]ระบบการควบคุมฯ!F132</f>
        <v>2000</v>
      </c>
      <c r="E88" s="255">
        <f>+[8]ระบบการควบคุมฯ!G132+[8]ระบบการควบคุมฯ!H132</f>
        <v>0</v>
      </c>
      <c r="F88" s="255"/>
      <c r="G88" s="263">
        <f>+[8]ระบบการควบคุมฯ!K132+[8]ระบบการควบคุมฯ!L132</f>
        <v>2000</v>
      </c>
      <c r="H88" s="263">
        <f t="shared" si="20"/>
        <v>0</v>
      </c>
      <c r="I88" s="260" t="s">
        <v>79</v>
      </c>
    </row>
    <row r="89" spans="1:9" ht="37.200000000000003" x14ac:dyDescent="0.25">
      <c r="A89" s="254" t="str">
        <f>+[8]ระบบการควบคุมฯ!A133</f>
        <v>3.3.5</v>
      </c>
      <c r="B89" s="58">
        <f>+[8]ระบบการควบคุมฯ!B133</f>
        <v>0</v>
      </c>
      <c r="C89" s="47">
        <f>+[8]ระบบการควบคุมฯ!C133</f>
        <v>0</v>
      </c>
      <c r="D89" s="255">
        <f>+[8]ระบบการควบคุมฯ!F133</f>
        <v>0</v>
      </c>
      <c r="E89" s="255">
        <f>+[8]ระบบการควบคุมฯ!G133+[8]ระบบการควบคุมฯ!H133</f>
        <v>0</v>
      </c>
      <c r="F89" s="255">
        <f>+[8]ระบบการควบคุมฯ!I133+[8]ระบบการควบคุมฯ!J133</f>
        <v>0</v>
      </c>
      <c r="G89" s="263">
        <f>+[8]ระบบการควบคุมฯ!K133+[8]ระบบการควบคุมฯ!L133</f>
        <v>0</v>
      </c>
      <c r="H89" s="263">
        <f t="shared" si="20"/>
        <v>0</v>
      </c>
      <c r="I89" s="260" t="s">
        <v>80</v>
      </c>
    </row>
    <row r="90" spans="1:9" ht="18.600000000000001" x14ac:dyDescent="0.25">
      <c r="A90" s="254" t="str">
        <f>+[8]ระบบการควบคุมฯ!A134</f>
        <v>3.3.6</v>
      </c>
      <c r="B90" s="58"/>
      <c r="C90" s="47"/>
      <c r="D90" s="255">
        <f>+[8]ระบบการควบคุมฯ!F134</f>
        <v>0</v>
      </c>
      <c r="E90" s="255">
        <f>+[8]ระบบการควบคุมฯ!G134+[8]ระบบการควบคุมฯ!H134</f>
        <v>0</v>
      </c>
      <c r="F90" s="255">
        <f>+[8]ระบบการควบคุมฯ!I134+[8]ระบบการควบคุมฯ!J134</f>
        <v>0</v>
      </c>
      <c r="G90" s="263">
        <f>+[8]ระบบการควบคุมฯ!K134+[8]ระบบการควบคุมฯ!L134</f>
        <v>0</v>
      </c>
      <c r="H90" s="263">
        <f t="shared" si="20"/>
        <v>0</v>
      </c>
      <c r="I90" s="260" t="s">
        <v>81</v>
      </c>
    </row>
    <row r="91" spans="1:9" ht="409.2" hidden="1" customHeight="1" x14ac:dyDescent="0.25">
      <c r="A91" s="257">
        <f>+[8]ระบบการควบคุมฯ!A143</f>
        <v>3.4</v>
      </c>
      <c r="B91" s="39" t="str">
        <f>+[2]ระบบการควบคุมฯ!B83</f>
        <v>กิจกรรมอารยเกษตร สืบสาน รักษา ต่อยอด ตามแนวพระราชดำริเศรษฐกิจพอเพียง</v>
      </c>
      <c r="C91" s="40" t="s">
        <v>142</v>
      </c>
      <c r="D91" s="258">
        <f t="shared" ref="D91:I91" si="21">+D92</f>
        <v>0</v>
      </c>
      <c r="E91" s="258">
        <f t="shared" si="21"/>
        <v>0</v>
      </c>
      <c r="F91" s="258">
        <f t="shared" si="21"/>
        <v>0</v>
      </c>
      <c r="G91" s="258">
        <f t="shared" si="21"/>
        <v>0</v>
      </c>
      <c r="H91" s="258">
        <f t="shared" si="21"/>
        <v>0</v>
      </c>
      <c r="I91" s="258">
        <f t="shared" si="21"/>
        <v>0</v>
      </c>
    </row>
    <row r="92" spans="1:9" ht="18.600000000000001" x14ac:dyDescent="0.25">
      <c r="A92" s="250">
        <f>+[8]ระบบการควบคุมฯ!A144</f>
        <v>0</v>
      </c>
      <c r="B92" s="275" t="str">
        <f>+[8]ระบบการควบคุมฯ!B144</f>
        <v>งบรายจ่ายอื่น   6811500</v>
      </c>
      <c r="C92" s="42"/>
      <c r="D92" s="251">
        <f t="shared" ref="D92:I92" si="22">SUM(D93)</f>
        <v>0</v>
      </c>
      <c r="E92" s="251">
        <f t="shared" si="22"/>
        <v>0</v>
      </c>
      <c r="F92" s="251">
        <f t="shared" si="22"/>
        <v>0</v>
      </c>
      <c r="G92" s="251">
        <f t="shared" si="22"/>
        <v>0</v>
      </c>
      <c r="H92" s="251">
        <f t="shared" si="22"/>
        <v>0</v>
      </c>
      <c r="I92" s="251">
        <f t="shared" si="22"/>
        <v>0</v>
      </c>
    </row>
    <row r="93" spans="1:9" ht="409.2" x14ac:dyDescent="0.25">
      <c r="A93" s="276" t="str">
        <f>+[8]ระบบการควบคุมฯ!A145</f>
        <v>3.4.1</v>
      </c>
      <c r="B93" s="44" t="str">
        <f>+[2]ระบบการควบคุมฯ!B85</f>
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</c>
      <c r="C93" s="47" t="str">
        <f>+[2]ระบบการควบคุมฯ!C91</f>
        <v>20004 66 86178 00000</v>
      </c>
      <c r="D93" s="255"/>
      <c r="E93" s="255">
        <f>+[2]ระบบการควบคุมฯ!G91+[2]ระบบการควบคุมฯ!H91</f>
        <v>0</v>
      </c>
      <c r="F93" s="255">
        <f>+[8]ระบบการควบคุมฯ!I145+[8]ระบบการควบคุมฯ!J145</f>
        <v>0</v>
      </c>
      <c r="G93" s="263">
        <f>+[8]ระบบการควบคุมฯ!K145+[8]ระบบการควบคุมฯ!L145</f>
        <v>0</v>
      </c>
      <c r="H93" s="263">
        <f>+D93-E93-F93-G93</f>
        <v>0</v>
      </c>
      <c r="I93" s="260" t="s">
        <v>65</v>
      </c>
    </row>
    <row r="94" spans="1:9" ht="148.80000000000001" hidden="1" customHeight="1" x14ac:dyDescent="0.25">
      <c r="A94" s="257">
        <f>+[8]ระบบการควบคุมฯ!A146</f>
        <v>3.5</v>
      </c>
      <c r="B94" s="39" t="str">
        <f>+[8]ระบบการควบคุมฯ!B146</f>
        <v>กิจกรรมหลักบ้านวิทยาศาสตร์น้อยประเทศไทย ระดับประถมศึกษา</v>
      </c>
      <c r="C94" s="40" t="str">
        <f>+[8]ระบบการควบคุมฯ!C146</f>
        <v>20004 68 00108 00000</v>
      </c>
      <c r="D94" s="258">
        <f t="shared" ref="D94:I94" si="23">+D95</f>
        <v>54000</v>
      </c>
      <c r="E94" s="258">
        <f t="shared" si="23"/>
        <v>0</v>
      </c>
      <c r="F94" s="258">
        <f t="shared" si="23"/>
        <v>0</v>
      </c>
      <c r="G94" s="258">
        <f t="shared" si="23"/>
        <v>51600</v>
      </c>
      <c r="H94" s="258">
        <f t="shared" si="23"/>
        <v>2400</v>
      </c>
      <c r="I94" s="258">
        <f t="shared" si="23"/>
        <v>0</v>
      </c>
    </row>
    <row r="95" spans="1:9" ht="241.8" hidden="1" customHeight="1" x14ac:dyDescent="0.25">
      <c r="A95" s="250">
        <f>+[8]ระบบการควบคุมฯ!A147</f>
        <v>1</v>
      </c>
      <c r="B95" s="275" t="str">
        <f>+[8]ระบบการควบคุมฯ!B147</f>
        <v>งบดำเนินงาน   68112xx</v>
      </c>
      <c r="C95" s="42"/>
      <c r="D95" s="251">
        <f>SUM(D96:D98)</f>
        <v>54000</v>
      </c>
      <c r="E95" s="251">
        <f t="shared" ref="E95:H95" si="24">SUM(E96:E98)</f>
        <v>0</v>
      </c>
      <c r="F95" s="251">
        <f t="shared" si="24"/>
        <v>0</v>
      </c>
      <c r="G95" s="251">
        <f t="shared" si="24"/>
        <v>51600</v>
      </c>
      <c r="H95" s="251">
        <f t="shared" si="24"/>
        <v>2400</v>
      </c>
      <c r="I95" s="251">
        <f>SUM(I96)</f>
        <v>0</v>
      </c>
    </row>
    <row r="96" spans="1:9" ht="167.4" hidden="1" customHeight="1" x14ac:dyDescent="0.25">
      <c r="A96" s="276" t="str">
        <f>+[8]ระบบการควบคุมฯ!A148</f>
        <v>3.5.1</v>
      </c>
      <c r="B96" s="44" t="str">
        <f>+[8]ระบบการควบคุมฯ!B148</f>
        <v xml:space="preserve">1.ค่าใช้จ่ายนิเทศ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ระดับปฐมวัย 5,000 บาท  2.ค่าใช้จ่ายในการนิเทศ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ระดับประถมศึกษา จำนวนเงิน 5,000.00 บาท 3. เค่าใช้จ่ายในการขยายผลฝึกอบรมตามแนวทางของโครงการบ้านนักวิทยาศาสตร์น้อยประเทศไทย ระดับปฐมวัย จำนวนเงิน 10,000.-บาท </v>
      </c>
      <c r="C96" s="47" t="str">
        <f>+[8]ระบบการควบคุมฯ!C148</f>
        <v xml:space="preserve">ศธ 04002/ว41 ลว.  3 มค 68 โอนครั้งที่ 170 </v>
      </c>
      <c r="D96" s="255">
        <f>+[8]ระบบการควบคุมฯ!F148</f>
        <v>30000</v>
      </c>
      <c r="E96" s="255">
        <f>+[8]ระบบการควบคุมฯ!G148+[8]ระบบการควบคุมฯ!H148</f>
        <v>0</v>
      </c>
      <c r="F96" s="255"/>
      <c r="G96" s="255">
        <f>+[8]ระบบการควบคุมฯ!K148+[8]ระบบการควบคุมฯ!L148</f>
        <v>30000</v>
      </c>
      <c r="H96" s="263">
        <f t="shared" ref="H96:H98" si="25">+D96-E96-F96-G96</f>
        <v>0</v>
      </c>
      <c r="I96" s="260" t="s">
        <v>143</v>
      </c>
    </row>
    <row r="97" spans="1:9" ht="111.6" hidden="1" customHeight="1" x14ac:dyDescent="0.25">
      <c r="A97" s="276" t="str">
        <f>+[8]ระบบการควบคุมฯ!A149</f>
        <v>3.5.2</v>
      </c>
      <c r="B97" s="44" t="str">
        <f>+[8]ระบบการควบคุมฯ!B149</f>
        <v xml:space="preserve">ค่าใช้จ่ายในการดินทางเข้าร่วมการอบรมเชิงปฏิบัติการ ขั้นเฉพาะทางสำหรับผู้นำเครือข่าท้องถิ่น (Local Network ;  LN) และวิทยากรเครือข่ายท้องถิ่น (Local Trainer ; LT) </v>
      </c>
      <c r="C97" s="47" t="str">
        <f>+[8]ระบบการควบคุมฯ!C149</f>
        <v>ศธ 04002/ว604/14 กพ 68 โอนครั้งที่ 262</v>
      </c>
      <c r="D97" s="255">
        <f>+[8]ระบบการควบคุมฯ!F149</f>
        <v>4000</v>
      </c>
      <c r="E97" s="255">
        <f>+[8]ระบบการควบคุมฯ!G149+[8]ระบบการควบคุมฯ!H149</f>
        <v>0</v>
      </c>
      <c r="F97" s="255"/>
      <c r="G97" s="255">
        <f>+[8]ระบบการควบคุมฯ!K149+[8]ระบบการควบคุมฯ!L149</f>
        <v>1600</v>
      </c>
      <c r="H97" s="263">
        <f t="shared" si="25"/>
        <v>2400</v>
      </c>
      <c r="I97" s="260" t="s">
        <v>48</v>
      </c>
    </row>
    <row r="98" spans="1:9" ht="204.6" hidden="1" customHeight="1" x14ac:dyDescent="0.25">
      <c r="A98" s="276" t="str">
        <f>+[8]ระบบการควบคุมฯ!A150</f>
        <v>3.5.3</v>
      </c>
      <c r="B98" s="44" t="str">
        <f>+[8]ระบบการควบคุมฯ!B150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98" s="47" t="str">
        <f>+[8]ระบบการควบคุมฯ!C150</f>
        <v xml:space="preserve">ศธ 04002/ว1935 ลว.  8 พ.ค. 68 โอนครั้งที่ 472  </v>
      </c>
      <c r="D98" s="255">
        <f>+[8]ระบบการควบคุมฯ!F150</f>
        <v>20000</v>
      </c>
      <c r="E98" s="255">
        <f>+[8]ระบบการควบคุมฯ!G150+[8]ระบบการควบคุมฯ!H150</f>
        <v>0</v>
      </c>
      <c r="F98" s="255"/>
      <c r="G98" s="255">
        <f>+[8]ระบบการควบคุมฯ!K150+[8]ระบบการควบคุมฯ!L150</f>
        <v>20000</v>
      </c>
      <c r="H98" s="263">
        <f t="shared" si="25"/>
        <v>0</v>
      </c>
      <c r="I98" s="260" t="s">
        <v>48</v>
      </c>
    </row>
    <row r="99" spans="1:9" ht="111.6" hidden="1" customHeight="1" x14ac:dyDescent="0.25">
      <c r="A99" s="257">
        <f>+[8]ระบบการควบคุมฯ!A188</f>
        <v>3.6</v>
      </c>
      <c r="B99" s="39" t="str">
        <f>+[8]ระบบการควบคุมฯ!B188</f>
        <v xml:space="preserve">กิจกรรมการจัดการศึกษาเพื่อการมีงานทำ  </v>
      </c>
      <c r="C99" s="39" t="str">
        <f>+[8]ระบบการควบคุมฯ!C188</f>
        <v>20004 68 86178 00000</v>
      </c>
      <c r="D99" s="258">
        <f t="shared" ref="D99:I99" si="26">+D100</f>
        <v>0</v>
      </c>
      <c r="E99" s="258">
        <f t="shared" si="26"/>
        <v>0</v>
      </c>
      <c r="F99" s="258">
        <f t="shared" si="26"/>
        <v>0</v>
      </c>
      <c r="G99" s="258">
        <f t="shared" si="26"/>
        <v>0</v>
      </c>
      <c r="H99" s="258">
        <f t="shared" si="26"/>
        <v>0</v>
      </c>
      <c r="I99" s="258">
        <f t="shared" si="26"/>
        <v>0</v>
      </c>
    </row>
    <row r="100" spans="1:9" ht="167.4" hidden="1" customHeight="1" x14ac:dyDescent="0.25">
      <c r="A100" s="250">
        <f>+[8]ระบบการควบคุมฯ!A184</f>
        <v>3.7</v>
      </c>
      <c r="B100" s="278" t="str">
        <f>+[8]ระบบการควบคุมฯ!B189</f>
        <v xml:space="preserve"> งบดำเนินงาน 68112xx</v>
      </c>
      <c r="C100" s="42"/>
      <c r="D100" s="251">
        <f>SUM(D101:D105)</f>
        <v>0</v>
      </c>
      <c r="E100" s="251">
        <f t="shared" ref="E100:I100" si="27">SUM(E101:E105)</f>
        <v>0</v>
      </c>
      <c r="F100" s="251">
        <f t="shared" si="27"/>
        <v>0</v>
      </c>
      <c r="G100" s="251">
        <f t="shared" si="27"/>
        <v>0</v>
      </c>
      <c r="H100" s="251">
        <f t="shared" si="27"/>
        <v>0</v>
      </c>
      <c r="I100" s="251">
        <f t="shared" si="27"/>
        <v>0</v>
      </c>
    </row>
    <row r="101" spans="1:9" ht="111.6" hidden="1" customHeight="1" x14ac:dyDescent="0.25">
      <c r="A101" s="276"/>
      <c r="B101" s="44"/>
      <c r="C101" s="47"/>
      <c r="D101" s="255"/>
      <c r="E101" s="255"/>
      <c r="F101" s="255"/>
      <c r="G101" s="263"/>
      <c r="H101" s="263"/>
      <c r="I101" s="260"/>
    </row>
    <row r="102" spans="1:9" ht="223.2" hidden="1" customHeight="1" x14ac:dyDescent="0.25">
      <c r="A102" s="276"/>
      <c r="B102" s="44"/>
      <c r="C102" s="47"/>
      <c r="D102" s="255"/>
      <c r="E102" s="255"/>
      <c r="F102" s="255"/>
      <c r="G102" s="263"/>
      <c r="H102" s="263"/>
      <c r="I102" s="260"/>
    </row>
    <row r="103" spans="1:9" ht="18.600000000000001" hidden="1" customHeight="1" x14ac:dyDescent="0.25">
      <c r="A103" s="276"/>
      <c r="B103" s="44"/>
      <c r="C103" s="47"/>
      <c r="D103" s="255"/>
      <c r="E103" s="255"/>
      <c r="F103" s="255"/>
      <c r="G103" s="263"/>
      <c r="H103" s="263"/>
      <c r="I103" s="260"/>
    </row>
    <row r="104" spans="1:9" ht="18.600000000000001" hidden="1" customHeight="1" x14ac:dyDescent="0.25">
      <c r="A104" s="276"/>
      <c r="B104" s="44"/>
      <c r="C104" s="47"/>
      <c r="D104" s="255"/>
      <c r="E104" s="255"/>
      <c r="F104" s="255"/>
      <c r="G104" s="263"/>
      <c r="H104" s="263"/>
      <c r="I104" s="260"/>
    </row>
    <row r="105" spans="1:9" ht="18.600000000000001" x14ac:dyDescent="0.25">
      <c r="A105" s="276"/>
      <c r="B105" s="44"/>
      <c r="C105" s="47"/>
      <c r="D105" s="255"/>
      <c r="E105" s="255"/>
      <c r="F105" s="255"/>
      <c r="G105" s="263"/>
      <c r="H105" s="263"/>
      <c r="I105" s="260"/>
    </row>
    <row r="106" spans="1:9" ht="111.6" hidden="1" customHeight="1" x14ac:dyDescent="0.25">
      <c r="A106" s="257">
        <f>+[8]ระบบการควบคุมฯ!A191</f>
        <v>3.7</v>
      </c>
      <c r="B106" s="39" t="str">
        <f>+[8]ระบบการควบคุมฯ!B191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06" s="39" t="str">
        <f>+[8]ระบบการควบคุมฯ!C191</f>
        <v>20004 68 00154 86190 00000</v>
      </c>
      <c r="D106" s="258">
        <f t="shared" ref="D106:I106" si="28">+D107</f>
        <v>144800</v>
      </c>
      <c r="E106" s="258">
        <f t="shared" si="28"/>
        <v>0</v>
      </c>
      <c r="F106" s="258">
        <f t="shared" si="28"/>
        <v>0</v>
      </c>
      <c r="G106" s="258">
        <f t="shared" si="28"/>
        <v>110774.19</v>
      </c>
      <c r="H106" s="258">
        <f t="shared" si="28"/>
        <v>34025.81</v>
      </c>
      <c r="I106" s="258">
        <f t="shared" si="28"/>
        <v>0</v>
      </c>
    </row>
    <row r="107" spans="1:9" ht="74.400000000000006" hidden="1" customHeight="1" x14ac:dyDescent="0.25">
      <c r="A107" s="250">
        <f>+[8]ระบบการควบคุมฯ!A192</f>
        <v>0</v>
      </c>
      <c r="B107" s="278" t="str">
        <f>+[8]ระบบการควบคุมฯ!B192</f>
        <v xml:space="preserve"> งบรายจ่ายอื่น 6811500</v>
      </c>
      <c r="C107" s="42" t="str">
        <f>+[8]ระบบการควบคุมฯ!C192</f>
        <v xml:space="preserve">20004 3300 6300 5000006 </v>
      </c>
      <c r="D107" s="251">
        <f t="shared" ref="D107:I107" si="29">SUM(D108)</f>
        <v>144800</v>
      </c>
      <c r="E107" s="251">
        <f t="shared" si="29"/>
        <v>0</v>
      </c>
      <c r="F107" s="251">
        <f t="shared" si="29"/>
        <v>0</v>
      </c>
      <c r="G107" s="251">
        <f t="shared" si="29"/>
        <v>110774.19</v>
      </c>
      <c r="H107" s="251">
        <f t="shared" si="29"/>
        <v>34025.81</v>
      </c>
      <c r="I107" s="251">
        <f t="shared" si="29"/>
        <v>0</v>
      </c>
    </row>
    <row r="108" spans="1:9" ht="74.400000000000006" hidden="1" customHeight="1" x14ac:dyDescent="0.25">
      <c r="A108" s="254" t="str">
        <f>+[8]ระบบการควบคุมฯ!A193</f>
        <v>3.7.1</v>
      </c>
      <c r="B108" s="272" t="str">
        <f>+[8]ระบบการควบคุมฯ!B193</f>
        <v>ค่าตอบแทนการจ้างอัตราจ้างครูผู้ทรงคุณค่าแห่งแผ่นดิน งวดที่ 1 ระยะเวลา 5 เดือน (พฤศจิกายน 2567 – มีนาคม 2568)  1 อัตรา 85,000 บาท</v>
      </c>
      <c r="C108" s="47" t="str">
        <f>+[8]ระบบการควบคุมฯ!C193</f>
        <v>ศธ 04002/ว5124 ลว.18/10/2024 โอนครั้งที่ 1</v>
      </c>
      <c r="D108" s="255">
        <f>+[8]ระบบการควบคุมฯ!F193</f>
        <v>144800</v>
      </c>
      <c r="E108" s="255">
        <f>+[8]ระบบการควบคุมฯ!G193+[8]ระบบการควบคุมฯ!H193</f>
        <v>0</v>
      </c>
      <c r="F108" s="255">
        <f>+[8]ระบบการควบคุมฯ!I193+[8]ระบบการควบคุมฯ!J193</f>
        <v>0</v>
      </c>
      <c r="G108" s="255">
        <f>+[8]ระบบการควบคุมฯ!K193+[8]ระบบการควบคุมฯ!L193</f>
        <v>110774.19</v>
      </c>
      <c r="H108" s="263">
        <f>+D108-E108-F108-G108</f>
        <v>34025.81</v>
      </c>
      <c r="I108" s="260" t="s">
        <v>14</v>
      </c>
    </row>
    <row r="109" spans="1:9" ht="111.6" x14ac:dyDescent="0.25">
      <c r="A109" s="254" t="str">
        <f>+[8]ระบบการควบคุมฯ!A194</f>
        <v>3.7.1.1</v>
      </c>
      <c r="B109" s="272" t="str">
        <f>+[8]ระบบการควบคุมฯ!B194</f>
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</c>
      <c r="C109" s="47" t="str">
        <f>+[8]ระบบการควบคุมฯ!C194</f>
        <v>ศธ 04002/ว1526 ลว.10/4/2025 โอนครั้งที่ 408</v>
      </c>
      <c r="D109" s="255"/>
      <c r="E109" s="255"/>
      <c r="F109" s="255"/>
      <c r="G109" s="263"/>
      <c r="H109" s="263"/>
      <c r="I109" s="260"/>
    </row>
    <row r="110" spans="1:9" ht="18.600000000000001" hidden="1" customHeight="1" x14ac:dyDescent="0.25">
      <c r="A110" s="254" t="str">
        <f>+[8]ระบบการควบคุมฯ!A195</f>
        <v>3.7.1.2</v>
      </c>
      <c r="B110" s="272" t="str">
        <f>+[8]ระบบการควบคุมฯ!B195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</c>
      <c r="C110" s="47" t="str">
        <f>+[8]ระบบการควบคุมฯ!C195</f>
        <v>ศธ 04002/ว3075 ลว.7/7/2025 โอนครั้งที่ 666</v>
      </c>
      <c r="D110" s="255"/>
      <c r="E110" s="255"/>
      <c r="F110" s="255"/>
      <c r="G110" s="263"/>
      <c r="H110" s="263"/>
      <c r="I110" s="260"/>
    </row>
    <row r="111" spans="1:9" ht="18.600000000000001" hidden="1" x14ac:dyDescent="0.25">
      <c r="A111" s="254">
        <f>+[8]ระบบการควบคุมฯ!A196</f>
        <v>0</v>
      </c>
      <c r="B111" s="272">
        <f>+[8]ระบบการควบคุมฯ!B196</f>
        <v>0</v>
      </c>
      <c r="C111" s="47">
        <f>+[8]ระบบการควบคุมฯ!C196</f>
        <v>0</v>
      </c>
      <c r="D111" s="255"/>
      <c r="E111" s="255"/>
      <c r="F111" s="255"/>
      <c r="G111" s="263"/>
      <c r="H111" s="263"/>
      <c r="I111" s="260"/>
    </row>
    <row r="112" spans="1:9" ht="93" hidden="1" customHeight="1" x14ac:dyDescent="0.25">
      <c r="A112" s="257">
        <f>+[8]ระบบการควบคุมฯ!A199</f>
        <v>3.8</v>
      </c>
      <c r="B112" s="39" t="str">
        <f>+[8]ระบบการควบคุมฯ!B199</f>
        <v>กิจกรรมจัดหาบุคลากรสนับสนุนการปฏิบัติงานให้ราชการ (คืนครูสำหรับเด็กพิการ)</v>
      </c>
      <c r="C112" s="39" t="str">
        <f>+[8]ระบบการควบคุมฯ!C199</f>
        <v>20004 68 00154 00122</v>
      </c>
      <c r="D112" s="258">
        <f t="shared" ref="D112:I112" si="30">+D113</f>
        <v>2616100</v>
      </c>
      <c r="E112" s="258">
        <f t="shared" si="30"/>
        <v>0</v>
      </c>
      <c r="F112" s="258">
        <f t="shared" si="30"/>
        <v>0</v>
      </c>
      <c r="G112" s="258">
        <f t="shared" si="30"/>
        <v>2616100</v>
      </c>
      <c r="H112" s="258">
        <f t="shared" si="30"/>
        <v>0</v>
      </c>
      <c r="I112" s="258">
        <f t="shared" si="30"/>
        <v>0</v>
      </c>
    </row>
    <row r="113" spans="1:9" ht="74.400000000000006" hidden="1" customHeight="1" x14ac:dyDescent="0.25">
      <c r="A113" s="250">
        <f>+[8]ระบบการควบคุมฯ!A200</f>
        <v>0</v>
      </c>
      <c r="B113" s="278" t="str">
        <f>+[8]ระบบการควบคุมฯ!B200</f>
        <v xml:space="preserve"> งบรายจ่ายอื่น 6811500</v>
      </c>
      <c r="C113" s="42" t="str">
        <f>+[8]ระบบการควบคุมฯ!C200</f>
        <v>20004 3300 6300 5000001</v>
      </c>
      <c r="D113" s="251">
        <f>SUM(D114:D118)</f>
        <v>2616100</v>
      </c>
      <c r="E113" s="251">
        <f>SUM(E114:E118)</f>
        <v>0</v>
      </c>
      <c r="F113" s="251">
        <f>SUM(F114:F118)</f>
        <v>0</v>
      </c>
      <c r="G113" s="251">
        <f>SUM(G114:G118)</f>
        <v>2616100</v>
      </c>
      <c r="H113" s="251">
        <f>SUM(H114:H118)</f>
        <v>0</v>
      </c>
      <c r="I113" s="251">
        <f>SUM(I114)</f>
        <v>0</v>
      </c>
    </row>
    <row r="114" spans="1:9" ht="93" hidden="1" customHeight="1" x14ac:dyDescent="0.25">
      <c r="A114" s="254" t="str">
        <f>+[8]ระบบการควบคุมฯ!A201</f>
        <v>3.8.1</v>
      </c>
      <c r="B114" s="272" t="str">
        <f>+[8]ระบบการควบคุมฯ!B201</f>
        <v>จ้างเหมาพี่เลี้ยงเด็กพิการ  จำนวน31 อัตรา ครั้งที่ 1 (ตุลาคม 67 -มีค 68) ค่าจ้าง1,674,000 บาท (จ้างชั่วคราวรายเดิม 15 ราย จ้างเหมา 16 ราย</v>
      </c>
      <c r="C114" s="47" t="str">
        <f>+[8]ระบบการควบคุมฯ!C201</f>
        <v>ศธ 04002/ว5326 ลว 30 ตค 66 ครั้งที่ 28</v>
      </c>
      <c r="D114" s="255">
        <f>+[8]ระบบการควบคุมฯ!F201</f>
        <v>2616100</v>
      </c>
      <c r="E114" s="255">
        <f>+[8]ระบบการควบคุมฯ!G201+[8]ระบบการควบคุมฯ!H201</f>
        <v>0</v>
      </c>
      <c r="F114" s="255">
        <f>+[8]ระบบการควบคุมฯ!I201+[8]ระบบการควบคุมฯ!J201</f>
        <v>0</v>
      </c>
      <c r="G114" s="255">
        <f>+[8]ระบบการควบคุมฯ!K201+[8]ระบบการควบคุมฯ!L201</f>
        <v>2616100</v>
      </c>
      <c r="H114" s="263">
        <f>+D114-E114-F114-G114</f>
        <v>0</v>
      </c>
      <c r="I114" s="260" t="s">
        <v>14</v>
      </c>
    </row>
    <row r="115" spans="1:9" ht="130.19999999999999" hidden="1" customHeight="1" x14ac:dyDescent="0.25">
      <c r="A115" s="254" t="str">
        <f>+[8]ระบบการควบคุมฯ!A202</f>
        <v>3.8.1.1</v>
      </c>
      <c r="B115" s="272" t="str">
        <f>+[8]ระบบการควบคุมฯ!B202</f>
        <v>พี่เลี้ยงเด็กพิการอัตราจ้างชั่วคราวรายเดือน จำนวน 36 อัตรา ครั้งที่ 2 (เม.ย. - มิ.ย. 68) ค่าจ้าง 942,100.-บาท จัดสรรแผน 1 เม.ย. 68 30 อัตรา เหลือ 6 อัตรา</v>
      </c>
      <c r="C115" s="47"/>
      <c r="D115" s="255"/>
      <c r="E115" s="255"/>
      <c r="F115" s="255"/>
      <c r="G115" s="255"/>
      <c r="H115" s="263"/>
      <c r="I115" s="260"/>
    </row>
    <row r="116" spans="1:9" ht="18.600000000000001" hidden="1" customHeight="1" x14ac:dyDescent="0.25">
      <c r="A116" s="254">
        <f>+[8]ระบบการควบคุมฯ!A203</f>
        <v>0</v>
      </c>
      <c r="B116" s="272">
        <f>+[8]ระบบการควบคุมฯ!B203</f>
        <v>0</v>
      </c>
      <c r="C116" s="47">
        <f>+[8]ระบบการควบคุมฯ!C203</f>
        <v>0</v>
      </c>
      <c r="D116" s="255"/>
      <c r="E116" s="255"/>
      <c r="F116" s="255"/>
      <c r="G116" s="255"/>
      <c r="H116" s="263">
        <f>+D116-E116-F116-G116</f>
        <v>0</v>
      </c>
      <c r="I116" s="260" t="s">
        <v>14</v>
      </c>
    </row>
    <row r="117" spans="1:9" ht="18.600000000000001" hidden="1" x14ac:dyDescent="0.25">
      <c r="A117" s="254" t="e">
        <f>+[8]ระบบการควบคุมฯ!#REF!</f>
        <v>#REF!</v>
      </c>
      <c r="B117" s="272" t="e">
        <f>+[8]ระบบการควบคุมฯ!#REF!</f>
        <v>#REF!</v>
      </c>
      <c r="C117" s="47" t="e">
        <f>+[8]ระบบการควบคุมฯ!#REF!</f>
        <v>#REF!</v>
      </c>
      <c r="D117" s="255"/>
      <c r="E117" s="255"/>
      <c r="F117" s="255"/>
      <c r="G117" s="263"/>
      <c r="H117" s="263"/>
      <c r="I117" s="260"/>
    </row>
    <row r="118" spans="1:9" ht="18.600000000000001" hidden="1" x14ac:dyDescent="0.25">
      <c r="A118" s="254" t="e">
        <f>+[8]ระบบการควบคุมฯ!#REF!</f>
        <v>#REF!</v>
      </c>
      <c r="B118" s="272" t="e">
        <f>+[8]ระบบการควบคุมฯ!#REF!</f>
        <v>#REF!</v>
      </c>
      <c r="C118" s="47" t="e">
        <f>+[8]ระบบการควบคุมฯ!#REF!</f>
        <v>#REF!</v>
      </c>
      <c r="D118" s="255"/>
      <c r="E118" s="255"/>
      <c r="F118" s="255"/>
      <c r="G118" s="263"/>
      <c r="H118" s="263"/>
      <c r="I118" s="260"/>
    </row>
    <row r="119" spans="1:9" ht="18.600000000000001" hidden="1" x14ac:dyDescent="0.25">
      <c r="A119" s="254" t="e">
        <f>+[8]ระบบการควบคุมฯ!#REF!</f>
        <v>#REF!</v>
      </c>
      <c r="B119" s="272" t="e">
        <f>+[8]ระบบการควบคุมฯ!#REF!</f>
        <v>#REF!</v>
      </c>
      <c r="C119" s="47" t="e">
        <f>+[8]ระบบการควบคุมฯ!#REF!</f>
        <v>#REF!</v>
      </c>
      <c r="D119" s="255"/>
      <c r="E119" s="255"/>
      <c r="F119" s="255"/>
      <c r="G119" s="263"/>
      <c r="H119" s="263"/>
      <c r="I119" s="260"/>
    </row>
    <row r="120" spans="1:9" ht="93" hidden="1" customHeight="1" x14ac:dyDescent="0.25">
      <c r="A120" s="257">
        <f>+[8]ระบบการควบคุมฯ!A204</f>
        <v>3.9</v>
      </c>
      <c r="B120" s="39" t="str">
        <f>+[8]ระบบการควบคุมฯ!B204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20" s="39" t="str">
        <f>+[8]ระบบการควบคุมฯ!C204</f>
        <v>20004 68 00154 00153</v>
      </c>
      <c r="D120" s="258">
        <f t="shared" ref="D120:I120" si="31">+D121</f>
        <v>5201300</v>
      </c>
      <c r="E120" s="258">
        <f t="shared" si="31"/>
        <v>0</v>
      </c>
      <c r="F120" s="258">
        <f t="shared" si="31"/>
        <v>0</v>
      </c>
      <c r="G120" s="258">
        <f t="shared" si="31"/>
        <v>4312888.9400000004</v>
      </c>
      <c r="H120" s="258">
        <f t="shared" si="31"/>
        <v>888411.06</v>
      </c>
      <c r="I120" s="258">
        <f t="shared" si="31"/>
        <v>0</v>
      </c>
    </row>
    <row r="121" spans="1:9" ht="93" hidden="1" customHeight="1" x14ac:dyDescent="0.25">
      <c r="A121" s="250">
        <f>+[8]ระบบการควบคุมฯ!A215</f>
        <v>0</v>
      </c>
      <c r="B121" s="278" t="str">
        <f>+[8]ระบบการควบคุมฯ!B215</f>
        <v xml:space="preserve"> งบรายจ่ายอื่น 6811500</v>
      </c>
      <c r="C121" s="42" t="str">
        <f>+[8]ระบบการควบคุมฯ!C215</f>
        <v>20004 3300 6300 5000005</v>
      </c>
      <c r="D121" s="251">
        <f>SUM(D122:D133)</f>
        <v>5201300</v>
      </c>
      <c r="E121" s="251">
        <f t="shared" ref="E121:H121" si="32">SUM(E122:E133)</f>
        <v>0</v>
      </c>
      <c r="F121" s="251">
        <f t="shared" si="32"/>
        <v>0</v>
      </c>
      <c r="G121" s="251">
        <f t="shared" si="32"/>
        <v>4312888.9400000004</v>
      </c>
      <c r="H121" s="251">
        <f t="shared" si="32"/>
        <v>888411.06</v>
      </c>
      <c r="I121" s="251">
        <f>SUM(I122)</f>
        <v>0</v>
      </c>
    </row>
    <row r="122" spans="1:9" ht="74.400000000000006" hidden="1" customHeight="1" x14ac:dyDescent="0.25">
      <c r="A122" s="254" t="str">
        <f>+[8]ระบบการควบคุมฯ!A217</f>
        <v>3.9.1</v>
      </c>
      <c r="B122" s="272" t="str">
        <f>+[8]ระบบการควบคุมฯ!B217</f>
        <v>ค่าจ้างบุคลากรปฏิบัติงานในสำนักงานเขตพื้นที่การศึกษาที่ขาดแคลน  จำนวน 4 อัตรา (รายเดิม 2 รวมประกัน/ จ้างเหมาบริการ 2)  ครั้งที่ 1  (ต.ค.67 - มีค 68 ) จำนวนเงิน 216,000.-บาท</v>
      </c>
      <c r="C122" s="272" t="str">
        <f>+[8]ระบบการควบคุมฯ!C217</f>
        <v>ศธ 04002/ว5274 ลว.29/ต.ค./2024 โอนครั้งที่ 18</v>
      </c>
      <c r="D122" s="255">
        <f>+[8]ระบบการควบคุมฯ!F217</f>
        <v>393800</v>
      </c>
      <c r="E122" s="255"/>
      <c r="F122" s="255">
        <f>+[8]ระบบการควบคุมฯ!I217+[8]ระบบการควบคุมฯ!J217</f>
        <v>0</v>
      </c>
      <c r="G122" s="263">
        <f>+[8]ระบบการควบคุมฯ!K217+[8]ระบบการควบคุมฯ!L217</f>
        <v>320914.27</v>
      </c>
      <c r="H122" s="263">
        <f>+D122-E122-F122-G122</f>
        <v>72885.729999999981</v>
      </c>
      <c r="I122" s="260" t="s">
        <v>14</v>
      </c>
    </row>
    <row r="123" spans="1:9" ht="93" x14ac:dyDescent="0.25">
      <c r="A123" s="254" t="str">
        <f>+[8]ระบบการควบคุมฯ!A218</f>
        <v>3.9.1.1</v>
      </c>
      <c r="B123" s="272" t="str">
        <f>+[8]ระบบการควบคุมฯ!B218</f>
        <v>ค่าจ้างบุคลากรปฏิบัติงานในสำนักงานเขตพื้นที่การศึกษาที่ขาดแคลน จำนวน 4 อัตรา   ครั้งที่ 2  (เม.ย.68 - ก.ค 68) จำนวนเงิน 109,200.-บาท</v>
      </c>
      <c r="C123" s="272" t="str">
        <f>+[8]ระบบการควบคุมฯ!C218</f>
        <v>ศธ 04002/ว1307 ลว.28 มี.ค. 68 โอนครั้งที่ 377</v>
      </c>
      <c r="D123" s="255"/>
      <c r="E123" s="1256"/>
      <c r="F123" s="1256"/>
      <c r="G123" s="1256"/>
      <c r="H123" s="263"/>
      <c r="I123" s="260"/>
    </row>
    <row r="124" spans="1:9" ht="111.6" hidden="1" customHeight="1" x14ac:dyDescent="0.25">
      <c r="A124" s="254" t="str">
        <f>+[8]ระบบการควบคุมฯ!A219</f>
        <v>3.9.1.2</v>
      </c>
      <c r="B124" s="272" t="str">
        <f>+[8]ระบบการควบคุมฯ!B219</f>
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</c>
      <c r="C124" s="272" t="str">
        <f>+[8]ระบบการควบคุมฯ!C219</f>
        <v>ศธ 04002/ว41252 ลว.25 ก.ค. 68 โอนครั้งที่ 747</v>
      </c>
      <c r="D124" s="255"/>
      <c r="E124" s="255"/>
      <c r="F124" s="255"/>
      <c r="G124" s="263"/>
      <c r="H124" s="263"/>
      <c r="I124" s="260"/>
    </row>
    <row r="125" spans="1:9" ht="111.6" hidden="1" customHeight="1" x14ac:dyDescent="0.25">
      <c r="A125" s="254" t="str">
        <f>+[8]ระบบการควบคุมฯ!A220</f>
        <v>3.8.1.3</v>
      </c>
      <c r="B125" s="272">
        <f>+[8]ระบบการควบคุมฯ!B220</f>
        <v>0</v>
      </c>
      <c r="C125" s="272">
        <f>+[8]ระบบการควบคุมฯ!C220</f>
        <v>0</v>
      </c>
      <c r="D125" s="255">
        <f>+[8]ระบบการควบคุมฯ!F220</f>
        <v>0</v>
      </c>
      <c r="E125" s="255">
        <f>+[8]ระบบการควบคุมฯ!G220+[8]ระบบการควบคุมฯ!H220</f>
        <v>0</v>
      </c>
      <c r="F125" s="255">
        <f>+[8]ระบบการควบคุมฯ!I220+[8]ระบบการควบคุมฯ!J220</f>
        <v>0</v>
      </c>
      <c r="G125" s="263">
        <f>+[8]ระบบการควบคุมฯ!K220+[8]ระบบการควบคุมฯ!L220</f>
        <v>0</v>
      </c>
      <c r="H125" s="263">
        <f t="shared" ref="H125:H127" si="33">+D125-E125-F125-G125</f>
        <v>0</v>
      </c>
      <c r="I125" s="260" t="s">
        <v>14</v>
      </c>
    </row>
    <row r="126" spans="1:9" ht="111.6" hidden="1" customHeight="1" x14ac:dyDescent="0.25">
      <c r="A126" s="254" t="str">
        <f>+[8]ระบบการควบคุมฯ!A222</f>
        <v>3.9.2</v>
      </c>
      <c r="B126" s="272" t="str">
        <f>+[8]ระบบการควบคุมฯ!B222</f>
        <v>ค่าจ้างครูรายเดือนแก้ไขปัญหาสถานศึกษาขาดแคลนครูขั้นวิกฤต ค่าจ้าง 15,000บาท จำนวน 24 อัตรา ครั้งที่ 1(ต.ค.67 - มีค 68)จำนวนเงิน 2,160,000.-บาท   จ้างเหมาเดิม 3 ราย จ้างชั่วคราวเดิม 21</v>
      </c>
      <c r="C126" s="272" t="str">
        <f>+[8]ระบบการควบคุมฯ!C222</f>
        <v>ศธ 04002/ว5274 ลว.29/ต.ค./2024 โอนครั้งที่ 18</v>
      </c>
      <c r="D126" s="255">
        <f>+[8]ระบบการควบคุมฯ!F222</f>
        <v>4267500</v>
      </c>
      <c r="E126" s="255">
        <f>+[8]ระบบการควบคุมฯ!G222+[8]ระบบการควบคุมฯ!H222</f>
        <v>0</v>
      </c>
      <c r="F126" s="255">
        <f>+[8]ระบบการควบคุมฯ!I222+[8]ระบบการควบคุมฯ!J222</f>
        <v>0</v>
      </c>
      <c r="G126" s="255">
        <f>+[8]ระบบการควบคุมฯ!K222+[8]ระบบการควบคุมฯ!L222</f>
        <v>3545497.71</v>
      </c>
      <c r="H126" s="263">
        <f>+D126-E126-F126-G126</f>
        <v>722002.29</v>
      </c>
      <c r="I126" s="260" t="s">
        <v>14</v>
      </c>
    </row>
    <row r="127" spans="1:9" ht="111.6" x14ac:dyDescent="0.25">
      <c r="A127" s="254" t="str">
        <f>+[8]ระบบการควบคุมฯ!A223</f>
        <v>3.9.2.1</v>
      </c>
      <c r="B127" s="272" t="str">
        <f>+[8]ระบบการควบคุมฯ!B223</f>
        <v xml:space="preserve">ค่าจ้างครูรายเดือนแก้ไขปัญหาสถานศึกษาขาดแคลนครูขั้นวิกฤต ค่าจ้าง 15,000บาทจำนวน 24 อัตรา (รายเดิม 22 จ้างเหมา 2)ครั้งที่ 2  (เม.ย. - กค 67) จำนวนเงิน 1,411,600.-บาท </v>
      </c>
      <c r="C127" s="272" t="str">
        <f>+[8]ระบบการควบคุมฯ!C223</f>
        <v>ศธ 04002/ว1307 ลว.28 มี.ค. 68 โอนครั้งที่ 377</v>
      </c>
      <c r="D127" s="255">
        <f>+[8]ระบบการควบคุมฯ!F225</f>
        <v>0</v>
      </c>
      <c r="E127" s="255">
        <f>+[8]ระบบการควบคุมฯ!G225+[8]ระบบการควบคุมฯ!H225</f>
        <v>0</v>
      </c>
      <c r="F127" s="255">
        <f>+[8]ระบบการควบคุมฯ!I225+[8]ระบบการควบคุมฯ!J225</f>
        <v>0</v>
      </c>
      <c r="G127" s="263">
        <f>+[8]ระบบการควบคุมฯ!K225+[8]ระบบการควบคุมฯ!L225</f>
        <v>0</v>
      </c>
      <c r="H127" s="263">
        <f t="shared" si="33"/>
        <v>0</v>
      </c>
      <c r="I127" s="260"/>
    </row>
    <row r="128" spans="1:9" ht="93" x14ac:dyDescent="0.25">
      <c r="A128" s="254" t="str">
        <f>+[8]ระบบการควบคุมฯ!A224</f>
        <v>3.9.2.1</v>
      </c>
      <c r="B128" s="272" t="str">
        <f>+[8]ระบบการควบคุมฯ!B224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(ส.ค. - ก.ย. 67) จำนวนเงิน 695,900.-บาท </v>
      </c>
      <c r="C128" s="272" t="str">
        <f>+[8]ระบบการควบคุมฯ!C224</f>
        <v>ศธ 04002/ว 41252 ลว.25 ก.ค. 68 โอนครั้งที่ 747</v>
      </c>
      <c r="D128" s="255"/>
      <c r="E128" s="255"/>
      <c r="F128" s="255"/>
      <c r="G128" s="263"/>
      <c r="H128" s="263"/>
      <c r="I128" s="260"/>
    </row>
    <row r="129" spans="1:9" ht="18.600000000000001" x14ac:dyDescent="0.25">
      <c r="A129" s="254">
        <f>+[8]ระบบการควบคุมฯ!A225</f>
        <v>0</v>
      </c>
      <c r="B129" s="272">
        <f>+[8]ระบบการควบคุมฯ!B225</f>
        <v>0</v>
      </c>
      <c r="C129" s="272">
        <f>+[8]ระบบการควบคุมฯ!C225</f>
        <v>0</v>
      </c>
      <c r="D129" s="255"/>
      <c r="E129" s="255"/>
      <c r="F129" s="255"/>
      <c r="G129" s="263"/>
      <c r="H129" s="263"/>
      <c r="I129" s="260"/>
    </row>
    <row r="130" spans="1:9" ht="93" x14ac:dyDescent="0.25">
      <c r="A130" s="254" t="str">
        <f>+[8]ระบบการควบคุมฯ!A227</f>
        <v>3.9.3</v>
      </c>
      <c r="B130" s="272" t="str">
        <f>+[8]ระบบการควบคุมฯ!B227</f>
        <v>ค่าจ้างสำหรับโครงการครูคลังสมอง ครั้งที่ 1  ระยะเวลา     6 เดือน (ตุลาคม 2567 ถึง มีนาคม 2568) อัตราละ 15,000.-บาท 270,000 บาท</v>
      </c>
      <c r="C130" s="272" t="str">
        <f>+[8]ระบบการควบคุมฯ!C227</f>
        <v>ศธ 04002/ว5512 ลว. 11 พย 67 โอนครั้งที่ 55</v>
      </c>
      <c r="D130" s="255">
        <f>+[8]ระบบการควบคุมฯ!F227</f>
        <v>540000</v>
      </c>
      <c r="E130" s="255">
        <f>+[8]ระบบการควบคุมฯ!G227+[8]ระบบการควบคุมฯ!H227</f>
        <v>0</v>
      </c>
      <c r="F130" s="255">
        <f>+[8]ระบบการควบคุมฯ!I227+[8]ระบบการควบคุมฯ!J227</f>
        <v>0</v>
      </c>
      <c r="G130" s="263">
        <f>+[8]ระบบการควบคุมฯ!K227+[8]ระบบการควบคุมฯ!L227</f>
        <v>446476.96</v>
      </c>
      <c r="H130" s="263">
        <f>+D130-E130-F130-G130</f>
        <v>93523.039999999979</v>
      </c>
      <c r="I130" s="260"/>
    </row>
    <row r="131" spans="1:9" ht="111.6" hidden="1" customHeight="1" x14ac:dyDescent="0.25">
      <c r="A131" s="254" t="str">
        <f>+[8]ระบบการควบคุมฯ!A228</f>
        <v>3.9.3.1</v>
      </c>
      <c r="B131" s="272" t="str">
        <f>+[8]ระบบการควบคุมฯ!B228</f>
        <v>ค่าจ้างสำหรับโครงการครูคลังสมอง ครั้งที่ 2  ระยะเวลา  2 เดือน (เมษายน 2568 ถึง พฤษภาคม 2568) อัตราละ 15,000.-บาท  90,000 บาท</v>
      </c>
      <c r="C131" s="272" t="str">
        <f>+[8]ระบบการควบคุมฯ!C228</f>
        <v>ศธ 04002/ว1326 ลว. 31 มี.ค.68 โอนครั้งที่ 382</v>
      </c>
      <c r="D131" s="255"/>
      <c r="E131" s="255"/>
      <c r="F131" s="255"/>
      <c r="G131" s="263"/>
      <c r="H131" s="263"/>
      <c r="I131" s="260"/>
    </row>
    <row r="132" spans="1:9" ht="111.6" hidden="1" customHeight="1" x14ac:dyDescent="0.25">
      <c r="A132" s="254" t="str">
        <f>+[8]ระบบการควบคุมฯ!A229</f>
        <v>3.9.3.2</v>
      </c>
      <c r="B132" s="272" t="str">
        <f>+[8]ระบบการควบคุมฯ!B229</f>
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</c>
      <c r="C132" s="272" t="str">
        <f>+[8]ระบบการควบคุมฯ!C229</f>
        <v>ศธ 04002/ว2337 ลว. 29 พ.ค.68 โอนครั้งที่ 544</v>
      </c>
      <c r="D132" s="255"/>
      <c r="E132" s="255"/>
      <c r="F132" s="255"/>
      <c r="G132" s="263"/>
      <c r="H132" s="263"/>
      <c r="I132" s="260"/>
    </row>
    <row r="133" spans="1:9" ht="93" hidden="1" customHeight="1" x14ac:dyDescent="0.25">
      <c r="A133" s="254">
        <f>+[8]ระบบการควบคุมฯ!A230</f>
        <v>3.1</v>
      </c>
      <c r="B133" s="272" t="str">
        <f>+[8]ระบบการควบคุมฯ!B230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3" s="272" t="str">
        <f>+[8]ระบบการควบคุมฯ!C230</f>
        <v>20004 68 00154 87195</v>
      </c>
      <c r="D133" s="255"/>
      <c r="E133" s="255"/>
      <c r="F133" s="255"/>
      <c r="G133" s="263"/>
      <c r="H133" s="263"/>
      <c r="I133" s="260"/>
    </row>
    <row r="134" spans="1:9" ht="74.400000000000006" x14ac:dyDescent="0.25">
      <c r="A134" s="1257">
        <f>+[8]ระบบการควบคุมฯ!A230</f>
        <v>3.1</v>
      </c>
      <c r="B134" s="39" t="str">
        <f>+[8]ระบบการควบคุมฯ!B230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4" s="39" t="str">
        <f>+[8]ระบบการควบคุมฯ!C230</f>
        <v>20004 68 00154 87195</v>
      </c>
      <c r="D134" s="258">
        <f t="shared" ref="D134:I134" si="34">+D135</f>
        <v>15177150</v>
      </c>
      <c r="E134" s="258">
        <f t="shared" si="34"/>
        <v>0</v>
      </c>
      <c r="F134" s="258">
        <f t="shared" si="34"/>
        <v>0</v>
      </c>
      <c r="G134" s="258">
        <f t="shared" si="34"/>
        <v>11961856.66</v>
      </c>
      <c r="H134" s="258">
        <f t="shared" si="34"/>
        <v>3215293.3400000003</v>
      </c>
      <c r="I134" s="258">
        <f t="shared" si="34"/>
        <v>0</v>
      </c>
    </row>
    <row r="135" spans="1:9" ht="74.400000000000006" hidden="1" customHeight="1" x14ac:dyDescent="0.25">
      <c r="A135" s="250">
        <f>+[8]ระบบการควบคุมฯ!A232</f>
        <v>1</v>
      </c>
      <c r="B135" s="277" t="str">
        <f>+[8]ระบบการควบคุมฯ!B232</f>
        <v xml:space="preserve"> งบรายจ่ายอื่น 6811500</v>
      </c>
      <c r="C135" s="42" t="str">
        <f>+[8]ระบบการควบคุมฯ!C232</f>
        <v>20004 33006300 5000007</v>
      </c>
      <c r="D135" s="251">
        <f>SUM(D136:D148)</f>
        <v>15177150</v>
      </c>
      <c r="E135" s="251">
        <f t="shared" ref="E135:H135" si="35">SUM(E136:E148)</f>
        <v>0</v>
      </c>
      <c r="F135" s="251">
        <f t="shared" si="35"/>
        <v>0</v>
      </c>
      <c r="G135" s="251">
        <f t="shared" si="35"/>
        <v>11961856.66</v>
      </c>
      <c r="H135" s="251">
        <f t="shared" si="35"/>
        <v>3215293.3400000003</v>
      </c>
      <c r="I135" s="251">
        <f>SUM(I136)</f>
        <v>0</v>
      </c>
    </row>
    <row r="136" spans="1:9" ht="93" hidden="1" customHeight="1" x14ac:dyDescent="0.25">
      <c r="A136" s="254" t="str">
        <f>+[8]ระบบการควบคุมฯ!A234</f>
        <v>3.10.1</v>
      </c>
      <c r="B136" s="272" t="str">
        <f>+[8]ระบบการควบคุมฯ!B234</f>
        <v xml:space="preserve">ค่าจ้างเหมาธุรการโรงเรียนรายเดิมจ้างต่อเนื่อง  อัตราละ 15,000.00 บาท จำนวน 32 อัตรา  (รายเดิมมีประกันสังคม 23 อัตรา จ้างเหมาบริการ 9 อัตรา) ครั้งที่ 1  (ต.ค.67 - 31 มีค 68) จำนวนเงิน 1,080,100.-บาท </v>
      </c>
      <c r="C136" s="47" t="str">
        <f>+[8]ระบบการควบคุมฯ!C234</f>
        <v>ศธ 04002/ว4543ลว.31/ต.ค./2023 โอนครั้งที่ 14</v>
      </c>
      <c r="D136" s="255">
        <f>+[8]ระบบการควบคุมฯ!F234</f>
        <v>5687800</v>
      </c>
      <c r="E136" s="255">
        <f>+[8]ระบบการควบคุมฯ!G234+[8]ระบบการควบคุมฯ!H234</f>
        <v>0</v>
      </c>
      <c r="F136" s="255">
        <f>+[8]ระบบการควบคุมฯ!I234+[8]ระบบการควบคุมฯ!J234</f>
        <v>0</v>
      </c>
      <c r="G136" s="255">
        <f>+[8]ระบบการควบคุมฯ!K234+[8]ระบบการควบคุมฯ!L234</f>
        <v>4724847.93</v>
      </c>
      <c r="H136" s="263">
        <f>+D136-E136-F136-G136</f>
        <v>962952.0700000003</v>
      </c>
      <c r="I136" s="260" t="s">
        <v>14</v>
      </c>
    </row>
    <row r="137" spans="1:9" ht="93" hidden="1" customHeight="1" x14ac:dyDescent="0.25">
      <c r="A137" s="254" t="str">
        <f>+[8]ระบบการควบคุมฯ!A235</f>
        <v>3.10.1.1</v>
      </c>
      <c r="B137" s="272" t="str">
        <f>+[8]ระบบการควบคุมฯ!B235</f>
        <v xml:space="preserve">ค่าจ้างธุรการโรงเรียนรายเดิมจ้างต่อเนื่อง  ค่าจ้าง 15,000.00 บาท จำนวน 32 อัตรา (รายเดิม 26 จ้างเหมา 6)ครั้งที่ 2  (เม.ย.68 - ก.ค 68) จำนวนเงิน 1,902,600.-บาท </v>
      </c>
      <c r="C137" s="47" t="str">
        <f>+[8]ระบบการควบคุมฯ!C235</f>
        <v>ศธ 04002/ว1328 ลว. 31 มี.ค. 68 โอนครั้งที่ 380</v>
      </c>
      <c r="D137" s="255"/>
      <c r="E137" s="255"/>
      <c r="F137" s="255"/>
      <c r="G137" s="263"/>
      <c r="H137" s="263"/>
      <c r="I137" s="260"/>
    </row>
    <row r="138" spans="1:9" ht="93" x14ac:dyDescent="0.25">
      <c r="A138" s="254" t="str">
        <f>+[8]ระบบการควบคุมฯ!A236</f>
        <v>3.9.1.3</v>
      </c>
      <c r="B138" s="272" t="str">
        <f>+[8]ระบบการควบคุมฯ!B236</f>
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</c>
      <c r="C138" s="47" t="str">
        <f>+[8]ระบบการควบคุมฯ!C236</f>
        <v>ศธ 04002/ว40806 ลว. 21 ก.ค. 68 โอนครั้งที่ 717</v>
      </c>
      <c r="D138" s="255"/>
      <c r="E138" s="255"/>
      <c r="F138" s="255"/>
      <c r="G138" s="263"/>
      <c r="H138" s="263"/>
      <c r="I138" s="260"/>
    </row>
    <row r="139" spans="1:9" ht="18.600000000000001" x14ac:dyDescent="0.25">
      <c r="A139" s="254" t="str">
        <f>+[8]ระบบการควบคุมฯ!A237</f>
        <v>3.9.1.3</v>
      </c>
      <c r="B139" s="272">
        <f>+[8]ระบบการควบคุมฯ!B237</f>
        <v>0</v>
      </c>
      <c r="C139" s="47">
        <f>+[8]ระบบการควบคุมฯ!C237</f>
        <v>0</v>
      </c>
      <c r="D139" s="255"/>
      <c r="E139" s="255"/>
      <c r="F139" s="255"/>
      <c r="G139" s="263"/>
      <c r="H139" s="263"/>
      <c r="I139" s="260"/>
    </row>
    <row r="140" spans="1:9" ht="93" x14ac:dyDescent="0.25">
      <c r="A140" s="254" t="str">
        <f>+[8]ระบบการควบคุมฯ!A238</f>
        <v>3.10.2</v>
      </c>
      <c r="B140" s="272" t="str">
        <f>+[8]ระบบการควบคุมฯ!B238</f>
        <v>ค่าจ้างเหมาธุรการโรงเรียนรายเดิมจ้างต่อเนื่อง อัตราละ 9,000.-บาท  จำนวน 20 อัตรา ครั้งที่ 1  (ตค 67 -มีค 68) จำนวนเงิน  1080,100.-บาท</v>
      </c>
      <c r="C140" s="47" t="str">
        <f>+[8]ระบบการควบคุมฯ!C238</f>
        <v>ศธ 04002/ว4236 ลว.25 ตค 67 โอนครั้งที่ 14</v>
      </c>
      <c r="D140" s="255">
        <f>+[8]ระบบการควบคุมฯ!F238</f>
        <v>2142000</v>
      </c>
      <c r="E140" s="255">
        <f>+[8]ระบบการควบคุมฯ!G238+[8]ระบบการควบคุมฯ!H238</f>
        <v>0</v>
      </c>
      <c r="F140" s="255">
        <f>+[8]ระบบการควบคุมฯ!I238+[8]ระบบการควบคุมฯ!J238</f>
        <v>0</v>
      </c>
      <c r="G140" s="255">
        <f>+[8]ระบบการควบคุมฯ!K238+[8]ระบบการควบคุมฯ!L238</f>
        <v>1760968.9</v>
      </c>
      <c r="H140" s="263">
        <f>+D140-E140-F140-G140</f>
        <v>381031.10000000009</v>
      </c>
      <c r="I140" s="260" t="s">
        <v>14</v>
      </c>
    </row>
    <row r="141" spans="1:9" ht="93" x14ac:dyDescent="0.25">
      <c r="A141" s="254" t="str">
        <f>+[8]ระบบการควบคุมฯ!A239</f>
        <v>3.10.2.1</v>
      </c>
      <c r="B141" s="272" t="str">
        <f>+[8]ระบบการควบคุมฯ!B239</f>
        <v>ค่าจ้างเหมาธุรการโรงเรียนรายเดิมจ้างต่อเนื่อง อัตราละ 9,000.-บาท  จำนวน 20 อัตรา ครั้งที่ 1  (เม.ย.68 -ก.ค 68) จำนวนเงิน  716,300.-บาท</v>
      </c>
      <c r="C141" s="47" t="str">
        <f>+[8]ระบบการควบคุมฯ!C239</f>
        <v>ศธ 04002/ว1328 ลว. 31 มี.ค. 68 โอนครั้งที่ 380</v>
      </c>
      <c r="D141" s="255"/>
      <c r="E141" s="255"/>
      <c r="F141" s="255"/>
      <c r="G141" s="263"/>
      <c r="H141" s="263">
        <f t="shared" ref="H141:H144" si="36">+D141-E141-F141-G141</f>
        <v>0</v>
      </c>
      <c r="I141" s="260"/>
    </row>
    <row r="142" spans="1:9" ht="93" x14ac:dyDescent="0.25">
      <c r="A142" s="254" t="s">
        <v>144</v>
      </c>
      <c r="B142" s="272" t="str">
        <f>+[8]ระบบการควบคุมฯ!B240</f>
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</c>
      <c r="C142" s="47" t="str">
        <f>+[8]ระบบการควบคุมฯ!C240</f>
        <v>ศธ 04002/ว40806 ลว. 21 ก.ค. 68 โอนครั้งที่ 717</v>
      </c>
      <c r="D142" s="255"/>
      <c r="E142" s="255"/>
      <c r="F142" s="255"/>
      <c r="G142" s="263"/>
      <c r="H142" s="263">
        <f t="shared" si="36"/>
        <v>0</v>
      </c>
      <c r="I142" s="260" t="s">
        <v>14</v>
      </c>
    </row>
    <row r="143" spans="1:9" ht="74.400000000000006" x14ac:dyDescent="0.25">
      <c r="A143" s="254" t="s">
        <v>145</v>
      </c>
      <c r="B143" s="272">
        <f>+[8]ระบบการควบคุมฯ!B241</f>
        <v>0</v>
      </c>
      <c r="C143" s="47">
        <f>+[8]ระบบการควบคุมฯ!C241</f>
        <v>0</v>
      </c>
      <c r="D143" s="255"/>
      <c r="E143" s="255"/>
      <c r="F143" s="255"/>
      <c r="G143" s="263"/>
      <c r="H143" s="263">
        <f t="shared" si="36"/>
        <v>0</v>
      </c>
      <c r="I143" s="260" t="s">
        <v>14</v>
      </c>
    </row>
    <row r="144" spans="1:9" ht="93" x14ac:dyDescent="0.25">
      <c r="A144" s="254" t="str">
        <f>+[8]ระบบการควบคุมฯ!A242</f>
        <v>3.10.3</v>
      </c>
      <c r="B144" s="272" t="str">
        <f>+[8]ระบบการควบคุมฯ!B242</f>
        <v>ค่าจ้างนักการภารโรง ค่าจ้าง 9,000.-บาท จำนวน 60 อัตรา (เดิม 14 จ้างเหมา 3 งบกลางเดิม 43) ครั้งที่ 1  (ตค67 - มีค 68) จำนวนเงิน 3,240,600บาท</v>
      </c>
      <c r="C144" s="47" t="str">
        <f>+[8]ระบบการควบคุมฯ!C242</f>
        <v>ศธ 04002/ว4236 ลว.25 ตค 67 โอนครั้งที่ 14</v>
      </c>
      <c r="D144" s="255">
        <f>+[8]ระบบการควบคุมฯ!F242</f>
        <v>6355700</v>
      </c>
      <c r="E144" s="255">
        <f>+[8]ระบบการควบคุมฯ!G242+[8]ระบบการควบคุมฯ!H242</f>
        <v>0</v>
      </c>
      <c r="F144" s="255">
        <f>+[8]ระบบการควบคุมฯ!I242+[8]ระบบการควบคุมฯ!J242</f>
        <v>0</v>
      </c>
      <c r="G144" s="263">
        <f>+[8]ระบบการควบคุมฯ!K242+[8]ระบบการควบคุมฯ!L242</f>
        <v>5236319.57</v>
      </c>
      <c r="H144" s="263">
        <f t="shared" si="36"/>
        <v>1119380.4299999997</v>
      </c>
      <c r="I144" s="260" t="s">
        <v>14</v>
      </c>
    </row>
    <row r="145" spans="1:9" ht="186" hidden="1" customHeight="1" x14ac:dyDescent="0.25">
      <c r="A145" s="254" t="str">
        <f>+[8]ระบบการควบคุมฯ!A243</f>
        <v>3.10.3.1</v>
      </c>
      <c r="B145" s="272" t="str">
        <f>+[8]ระบบการควบคุมฯ!B243</f>
        <v>ค่าจ้างเหมาบริการนักการภารโรง อัตราละ 9,000.-บาท จำนวน 63 อัตรา (รายเดิมจ้างชั่วคราว  14 อัตรา  จ้างเหมาบริการ 3 อัตรา งบกลางเดิม  43 อัตรา ทดแทนเกษียณ 3 อัตรา) จำนวนเงิน 2,108,100.-บาท</v>
      </c>
      <c r="C145" s="47" t="str">
        <f>+[8]ระบบการควบคุมฯ!C243</f>
        <v>ศธ 04002/ว1328 ลว. 31 มี.ค. 68 โอนครั้งที่ 380</v>
      </c>
      <c r="D145" s="255"/>
      <c r="E145" s="255"/>
      <c r="F145" s="255"/>
      <c r="G145" s="263"/>
      <c r="H145" s="263"/>
      <c r="I145" s="260"/>
    </row>
    <row r="146" spans="1:9" ht="111.6" x14ac:dyDescent="0.25">
      <c r="A146" s="254" t="str">
        <f>+[8]ระบบการควบคุมฯ!A244</f>
        <v>3.10.3.2</v>
      </c>
      <c r="B146" s="272" t="str">
        <f>+[8]ระบบการควบคุมฯ!B244</f>
        <v>ค่าจ้างเหมาบริการนักการภารโรง อัตราละ 9,000.-บาท จำนวน 63 อัตรา ครั้งที่ 3 ระยะเวลา 2 เดือน (สิงหาคม 2568 - กันยายน 2568)  จำนวนเงิน 1,007,600.-บาท</v>
      </c>
      <c r="C146" s="47" t="str">
        <f>+[8]ระบบการควบคุมฯ!C244</f>
        <v>ศธ 04002/ว40806 ลว. 21 ก.ค. 68 โอนครั้งที่ 717</v>
      </c>
      <c r="D146" s="255"/>
      <c r="E146" s="255"/>
      <c r="F146" s="255"/>
      <c r="G146" s="263"/>
      <c r="H146" s="263"/>
      <c r="I146" s="260"/>
    </row>
    <row r="147" spans="1:9" ht="148.80000000000001" x14ac:dyDescent="0.25">
      <c r="A147" s="254" t="str">
        <f>+[8]ระบบการควบคุมฯ!A245</f>
        <v>3.10.4</v>
      </c>
      <c r="B147" s="272" t="str">
        <f>+[8]ระบบการควบคุมฯ!B245</f>
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2567 ครั้งที่ 1 ระยะเวลา      5 เดือน (พฤศจิกายน 2567 - มีนาคม 2568) จำนวน 3 อัตราๆละ 9000 บาท</v>
      </c>
      <c r="C147" s="47" t="str">
        <f>+[8]ระบบการควบคุมฯ!C245</f>
        <v>ศธ 04002/ว5486 ลว. 8 พย 67 โอนครั้งที่ 50</v>
      </c>
      <c r="D147" s="255">
        <f>+[8]ระบบการควบคุมฯ!F245</f>
        <v>135000</v>
      </c>
      <c r="E147" s="255">
        <f>+[8]ระบบการควบคุมฯ!G245+[8]ระบบการควบคุมฯ!H245</f>
        <v>0</v>
      </c>
      <c r="F147" s="255">
        <f>+[8]ระบบการควบคุมฯ!I245+[8]ระบบการควบคุมฯ!J245</f>
        <v>0</v>
      </c>
      <c r="G147" s="263">
        <f>+[8]ระบบการควบคุมฯ!K245+[8]ระบบการควบคุมฯ!L245</f>
        <v>84455.53</v>
      </c>
      <c r="H147" s="263">
        <f t="shared" ref="H147:H148" si="37">+D147-E147-F147-G147</f>
        <v>50544.47</v>
      </c>
      <c r="I147" s="260" t="s">
        <v>14</v>
      </c>
    </row>
    <row r="148" spans="1:9" ht="74.400000000000006" x14ac:dyDescent="0.25">
      <c r="A148" s="254" t="str">
        <f>+[8]ระบบการควบคุมฯ!A246</f>
        <v>3.10.5</v>
      </c>
      <c r="B148" s="272" t="str">
        <f>+[8]ระบบการควบคุมฯ!B246</f>
        <v xml:space="preserve">พี่เลี้ยงเด็กพิการอัตราจ้างชั่วคราวรายเดือน จำนวน 36 อัตรา ครั้งที่ 3 (ก.ค. - ก.ย. 68) ค่าจ้าง 856,650.-บาท  36 อัตรา </v>
      </c>
      <c r="C148" s="47" t="str">
        <f>+[8]ระบบการควบคุมฯ!C246</f>
        <v>ศธ 04002/ว41586 ลว. 31 ก.ค. ครั้งที่ 792</v>
      </c>
      <c r="D148" s="255">
        <f>+[8]ระบบการควบคุมฯ!F246</f>
        <v>856650</v>
      </c>
      <c r="E148" s="255">
        <f>+[8]ระบบการควบคุมฯ!G246+[8]ระบบการควบคุมฯ!H246</f>
        <v>0</v>
      </c>
      <c r="F148" s="255">
        <f>+[8]ระบบการควบคุมฯ!I246+[8]ระบบการควบคุมฯ!J246</f>
        <v>0</v>
      </c>
      <c r="G148" s="263">
        <f>+[8]ระบบการควบคุมฯ!K246+[8]ระบบการควบคุมฯ!L246</f>
        <v>155264.73000000001</v>
      </c>
      <c r="H148" s="263">
        <f t="shared" si="37"/>
        <v>701385.27</v>
      </c>
      <c r="I148" s="260" t="s">
        <v>14</v>
      </c>
    </row>
    <row r="149" spans="1:9" ht="186" hidden="1" customHeight="1" x14ac:dyDescent="0.25">
      <c r="A149" s="250">
        <f>+[8]ระบบการควบคุมฯ!A249</f>
        <v>2</v>
      </c>
      <c r="B149" s="1258" t="str">
        <f>+[8]ระบบการควบคุมฯ!B249</f>
        <v xml:space="preserve"> งบรายจ่ายอื่น 6811500</v>
      </c>
      <c r="C149" s="268" t="str">
        <f>+[8]ระบบการควบคุมฯ!C249</f>
        <v>20004 31006100 5000027</v>
      </c>
      <c r="D149" s="251">
        <f>SUM(D150:D151)</f>
        <v>0</v>
      </c>
      <c r="E149" s="251">
        <f>SUM(E150:E151)</f>
        <v>0</v>
      </c>
      <c r="F149" s="251">
        <f>SUM(F150:F151)</f>
        <v>0</v>
      </c>
      <c r="G149" s="251">
        <f>SUM(G150:G151)</f>
        <v>0</v>
      </c>
      <c r="H149" s="251">
        <f>SUM(H150:H151)</f>
        <v>0</v>
      </c>
      <c r="I149" s="1259"/>
    </row>
    <row r="150" spans="1:9" ht="111.6" hidden="1" customHeight="1" x14ac:dyDescent="0.25">
      <c r="A150" s="254" t="str">
        <f>+[8]ระบบการควบคุมฯ!A250</f>
        <v>3.11.2.1</v>
      </c>
      <c r="B150" s="272">
        <f>+[8]ระบบการควบคุมฯ!B250</f>
        <v>0</v>
      </c>
      <c r="C150" s="47">
        <f>+[8]ระบบการควบคุมฯ!C250</f>
        <v>0</v>
      </c>
      <c r="D150" s="255">
        <f>+[8]ระบบการควบคุมฯ!F250</f>
        <v>0</v>
      </c>
      <c r="E150" s="255">
        <f>+[8]ระบบการควบคุมฯ!G250+[8]ระบบการควบคุมฯ!H250</f>
        <v>0</v>
      </c>
      <c r="F150" s="255">
        <f>+[8]ระบบการควบคุมฯ!I250+[8]ระบบการควบคุมฯ!J250</f>
        <v>0</v>
      </c>
      <c r="G150" s="263">
        <f>+[8]ระบบการควบคุมฯ!K250+[8]ระบบการควบคุมฯ!L250</f>
        <v>0</v>
      </c>
      <c r="H150" s="263">
        <f>+D150-E150-F150-G150</f>
        <v>0</v>
      </c>
      <c r="I150" s="260" t="s">
        <v>82</v>
      </c>
    </row>
    <row r="151" spans="1:9" ht="18.600000000000001" x14ac:dyDescent="0.25">
      <c r="A151" s="254" t="str">
        <f>+[8]ระบบการควบคุมฯ!A251</f>
        <v>3.11.2.2</v>
      </c>
      <c r="B151" s="272">
        <f>+[8]ระบบการควบคุมฯ!B251</f>
        <v>0</v>
      </c>
      <c r="C151" s="47">
        <f>+[8]ระบบการควบคุมฯ!C251</f>
        <v>0</v>
      </c>
      <c r="D151" s="255">
        <f>+[8]ระบบการควบคุมฯ!F251</f>
        <v>0</v>
      </c>
      <c r="E151" s="255">
        <f>+[8]ระบบการควบคุมฯ!G251+[8]ระบบการควบคุมฯ!H251</f>
        <v>0</v>
      </c>
      <c r="F151" s="255">
        <f>+[8]ระบบการควบคุมฯ!I251+[8]ระบบการควบคุมฯ!J251</f>
        <v>0</v>
      </c>
      <c r="G151" s="263">
        <f>+[8]ระบบการควบคุมฯ!K251+[8]ระบบการควบคุมฯ!L251</f>
        <v>0</v>
      </c>
      <c r="H151" s="263">
        <f>+D151-E151-F151-G151</f>
        <v>0</v>
      </c>
      <c r="I151" s="260" t="s">
        <v>82</v>
      </c>
    </row>
    <row r="152" spans="1:9" ht="74.400000000000006" hidden="1" customHeight="1" x14ac:dyDescent="0.25">
      <c r="A152" s="1260">
        <f>+[8]ระบบการควบคุมฯ!A253</f>
        <v>3.12</v>
      </c>
      <c r="B152" s="39" t="str">
        <f>+[8]ระบบการควบคุมฯ!B253</f>
        <v xml:space="preserve">กิจกรรมการยกระดับคุณภาพการเรียนรู้ภาษาไทย  </v>
      </c>
      <c r="C152" s="39" t="str">
        <f>+[8]ระบบการควบคุมฯ!C253</f>
        <v>20004 67 96778 00000</v>
      </c>
      <c r="D152" s="258">
        <f t="shared" ref="D152:I152" si="38">+D153</f>
        <v>0</v>
      </c>
      <c r="E152" s="258">
        <f t="shared" si="38"/>
        <v>0</v>
      </c>
      <c r="F152" s="258">
        <f t="shared" si="38"/>
        <v>0</v>
      </c>
      <c r="G152" s="258">
        <f t="shared" si="38"/>
        <v>0</v>
      </c>
      <c r="H152" s="258">
        <f t="shared" si="38"/>
        <v>0</v>
      </c>
      <c r="I152" s="258">
        <f t="shared" si="38"/>
        <v>0</v>
      </c>
    </row>
    <row r="153" spans="1:9" ht="18.600000000000001" x14ac:dyDescent="0.25">
      <c r="A153" s="250">
        <f>+[8]ระบบการควบคุมฯ!A254</f>
        <v>0</v>
      </c>
      <c r="B153" s="278" t="str">
        <f>+[8]ระบบการควบคุมฯ!B254</f>
        <v xml:space="preserve"> งบรายจ่ายอื่น 6811500</v>
      </c>
      <c r="C153" s="42" t="str">
        <f>+[8]ระบบการควบคุมฯ!C254</f>
        <v>20004 31006100 5000029</v>
      </c>
      <c r="D153" s="251">
        <f t="shared" ref="D153:I153" si="39">SUM(D154)</f>
        <v>0</v>
      </c>
      <c r="E153" s="251">
        <f t="shared" si="39"/>
        <v>0</v>
      </c>
      <c r="F153" s="251">
        <f t="shared" si="39"/>
        <v>0</v>
      </c>
      <c r="G153" s="251">
        <f t="shared" si="39"/>
        <v>0</v>
      </c>
      <c r="H153" s="251">
        <f t="shared" si="39"/>
        <v>0</v>
      </c>
      <c r="I153" s="251">
        <f t="shared" si="39"/>
        <v>0</v>
      </c>
    </row>
    <row r="154" spans="1:9" ht="186" x14ac:dyDescent="0.25">
      <c r="A154" s="254" t="str">
        <f>+[8]ระบบการควบคุมฯ!A255</f>
        <v>3.10.1</v>
      </c>
      <c r="B154" s="279" t="str">
        <f>+[8]ระบบการควบคุมฯ!B255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54" s="47" t="str">
        <f>+[8]ระบบการควบคุมฯ!C255</f>
        <v>ศธ 04002/ว2546 ลว 24 มิย 67 โอนครั้งที่ 152</v>
      </c>
      <c r="D154" s="255"/>
      <c r="E154" s="255"/>
      <c r="F154" s="255"/>
      <c r="G154" s="263"/>
      <c r="H154" s="263">
        <f>+D154-E154-F154-G154</f>
        <v>0</v>
      </c>
      <c r="I154" s="280" t="s">
        <v>146</v>
      </c>
    </row>
    <row r="155" spans="1:9" ht="241.8" hidden="1" customHeight="1" x14ac:dyDescent="0.25">
      <c r="A155" s="281">
        <f>+[4]ระบบการควบคุมฯ!A62</f>
        <v>4</v>
      </c>
      <c r="B155" s="291" t="str">
        <f>+[4]ระบบการควบคุมฯ!B62</f>
        <v xml:space="preserve">โครงการเสริมสร้างระเบียบวินัย คุณธรรมและจริยธรรมและคุณลักษณะอันพึงประสงค์  </v>
      </c>
      <c r="C155" s="292" t="str">
        <f>+[2]ระบบการควบคุมฯ!C136</f>
        <v>20004 31006200</v>
      </c>
      <c r="D155" s="282">
        <f>+D156+D162</f>
        <v>0</v>
      </c>
      <c r="E155" s="282">
        <f>+E156+E162</f>
        <v>0</v>
      </c>
      <c r="F155" s="282">
        <f>+F156+F162</f>
        <v>0</v>
      </c>
      <c r="G155" s="282">
        <f>+G156+G162</f>
        <v>0</v>
      </c>
      <c r="H155" s="282">
        <f>+H156+H162</f>
        <v>0</v>
      </c>
      <c r="I155" s="59"/>
    </row>
    <row r="156" spans="1:9" ht="167.4" hidden="1" customHeight="1" x14ac:dyDescent="0.25">
      <c r="A156" s="283">
        <f>+[2]ระบบการควบคุมฯ!A137</f>
        <v>4.0999999999999996</v>
      </c>
      <c r="B156" s="75" t="str">
        <f>+[2]ระบบการควบคุมฯ!B137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56" s="75" t="str">
        <f>+[2]ระบบการควบคุมฯ!C137</f>
        <v>20004 66 5203900000</v>
      </c>
      <c r="D156" s="284">
        <f>+D157+D160</f>
        <v>0</v>
      </c>
      <c r="E156" s="284">
        <f t="shared" ref="E156:H156" si="40">+E157+E160</f>
        <v>0</v>
      </c>
      <c r="F156" s="284">
        <f t="shared" si="40"/>
        <v>0</v>
      </c>
      <c r="G156" s="284">
        <f t="shared" si="40"/>
        <v>0</v>
      </c>
      <c r="H156" s="284">
        <f t="shared" si="40"/>
        <v>0</v>
      </c>
      <c r="I156" s="285"/>
    </row>
    <row r="157" spans="1:9" ht="111.6" hidden="1" customHeight="1" x14ac:dyDescent="0.25">
      <c r="A157" s="289"/>
      <c r="B157" s="1261" t="str">
        <f>+[2]ระบบการควบคุมฯ!B138</f>
        <v>งบรายจ่ายอื่น 6611500</v>
      </c>
      <c r="C157" s="268" t="str">
        <f>+[2]ระบบการควบคุมฯ!C138</f>
        <v xml:space="preserve">20004 31006200 </v>
      </c>
      <c r="D157" s="290">
        <f>SUM(D158:D159)</f>
        <v>0</v>
      </c>
      <c r="E157" s="290">
        <f>SUM(E158:E159)</f>
        <v>0</v>
      </c>
      <c r="F157" s="290">
        <f>SUM(F158:F159)</f>
        <v>0</v>
      </c>
      <c r="G157" s="290">
        <f>SUM(G158:G159)</f>
        <v>0</v>
      </c>
      <c r="H157" s="290">
        <f>SUM(H158:H159)</f>
        <v>0</v>
      </c>
      <c r="I157" s="293"/>
    </row>
    <row r="158" spans="1:9" ht="186" x14ac:dyDescent="0.25">
      <c r="A158" s="286" t="str">
        <f>+[2]ระบบการควบคุมฯ!A139</f>
        <v>4.1.1</v>
      </c>
      <c r="B158" s="70" t="str">
        <f>+[8]ระบบการควบคุมฯ!B263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58" s="70" t="str">
        <f>+[8]ระบบการควบคุมฯ!C263</f>
        <v xml:space="preserve">ศธ 04002/ว2221 ลว. 5 มิย 2567 โอนครั้งที่ 86  </v>
      </c>
      <c r="D158" s="287"/>
      <c r="E158" s="288"/>
      <c r="F158" s="288"/>
      <c r="G158" s="288"/>
      <c r="H158" s="288">
        <f>+D158-E158-F158-G158</f>
        <v>0</v>
      </c>
      <c r="I158" s="50" t="s">
        <v>67</v>
      </c>
    </row>
    <row r="159" spans="1:9" ht="111.6" x14ac:dyDescent="0.25">
      <c r="A159" s="286" t="str">
        <f>+[2]ระบบการควบคุมฯ!A140</f>
        <v>4.1.2</v>
      </c>
      <c r="B159" s="70" t="str">
        <f>+[8]ระบบการควบคุมฯ!B264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59" s="70" t="str">
        <f>+[8]ระบบการควบคุมฯ!C264</f>
        <v>ศธ 04002/ว2796 ลว.2 ก.ค. 2567 โอนครั้งที่ 175</v>
      </c>
      <c r="D159" s="287"/>
      <c r="E159" s="288"/>
      <c r="F159" s="288"/>
      <c r="G159" s="288"/>
      <c r="H159" s="288">
        <f>+D159-E159-F159-G159</f>
        <v>0</v>
      </c>
      <c r="I159" s="50" t="s">
        <v>67</v>
      </c>
    </row>
    <row r="160" spans="1:9" ht="18.600000000000001" x14ac:dyDescent="0.25">
      <c r="A160" s="250">
        <f>+[8]ระบบการควบคุมฯ!A265</f>
        <v>0</v>
      </c>
      <c r="B160" s="277" t="str">
        <f>+[8]ระบบการควบคุมฯ!B265</f>
        <v>งบรายจ่ายอื่น 6711500</v>
      </c>
      <c r="C160" s="42" t="str">
        <f>+[8]ระบบการควบคุมฯ!C265</f>
        <v>20004 31006200 5000001</v>
      </c>
      <c r="D160" s="251">
        <f>+D161</f>
        <v>0</v>
      </c>
      <c r="E160" s="251">
        <f t="shared" ref="E160:H160" si="41">+E161</f>
        <v>0</v>
      </c>
      <c r="F160" s="251">
        <f t="shared" si="41"/>
        <v>0</v>
      </c>
      <c r="G160" s="251">
        <f t="shared" si="41"/>
        <v>0</v>
      </c>
      <c r="H160" s="251">
        <f t="shared" si="41"/>
        <v>0</v>
      </c>
      <c r="I160" s="251">
        <f>SUM(I161)</f>
        <v>0</v>
      </c>
    </row>
    <row r="161" spans="1:9" ht="111.6" hidden="1" customHeight="1" x14ac:dyDescent="0.25">
      <c r="A161" s="254" t="str">
        <f>+[8]ระบบการควบคุมฯ!A266</f>
        <v>4.1.3</v>
      </c>
      <c r="B161" s="272" t="str">
        <f>+[8]ระบบการควบคุมฯ!B266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61" s="47" t="str">
        <f>+[8]ระบบการควบคุมฯ!C266</f>
        <v>ศธ 04002/ว3577 ลว.15 ส.ค. 2567 โอนครั้งที่ 351</v>
      </c>
      <c r="D161" s="255"/>
      <c r="E161" s="255"/>
      <c r="F161" s="255"/>
      <c r="G161" s="255"/>
      <c r="H161" s="263">
        <f>+D161-E161-F161-G161</f>
        <v>0</v>
      </c>
      <c r="I161" s="260" t="s">
        <v>14</v>
      </c>
    </row>
    <row r="162" spans="1:9" ht="93" hidden="1" customHeight="1" x14ac:dyDescent="0.25">
      <c r="A162" s="283">
        <f>+[2]ระบบการควบคุมฯ!A142</f>
        <v>4.2</v>
      </c>
      <c r="B162" s="75" t="str">
        <f>+[4]ระบบการควบคุมฯ!B63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62" s="75" t="str">
        <f>+[2]ระบบการควบคุมฯ!C142</f>
        <v>20004 66 86179 00000</v>
      </c>
      <c r="D162" s="284">
        <f t="shared" ref="D162:I162" si="42">+D163</f>
        <v>0</v>
      </c>
      <c r="E162" s="284">
        <f t="shared" si="42"/>
        <v>0</v>
      </c>
      <c r="F162" s="284">
        <f t="shared" si="42"/>
        <v>0</v>
      </c>
      <c r="G162" s="284">
        <f t="shared" si="42"/>
        <v>0</v>
      </c>
      <c r="H162" s="284">
        <f t="shared" si="42"/>
        <v>0</v>
      </c>
      <c r="I162" s="284">
        <f t="shared" ca="1" si="42"/>
        <v>0</v>
      </c>
    </row>
    <row r="163" spans="1:9" ht="186" hidden="1" customHeight="1" x14ac:dyDescent="0.25">
      <c r="A163" s="289"/>
      <c r="B163" s="268" t="str">
        <f>+[8]ระบบการควบคุมฯ!B269</f>
        <v>งบรายจ่ายอื่น 6811500</v>
      </c>
      <c r="C163" s="268" t="str">
        <f>+[2]ระบบการควบคุมฯ!C143</f>
        <v>20004 31006200 5000007</v>
      </c>
      <c r="D163" s="290">
        <f>SUM(D164:D166)</f>
        <v>0</v>
      </c>
      <c r="E163" s="290">
        <f>SUM(E164:E166)</f>
        <v>0</v>
      </c>
      <c r="F163" s="290">
        <f>SUM(F164:F166)</f>
        <v>0</v>
      </c>
      <c r="G163" s="290">
        <f>SUM(G164:G166)</f>
        <v>0</v>
      </c>
      <c r="H163" s="290">
        <f>SUM(H164:H166)</f>
        <v>0</v>
      </c>
      <c r="I163" s="290">
        <f ca="1">+I163</f>
        <v>0</v>
      </c>
    </row>
    <row r="164" spans="1:9" ht="241.8" x14ac:dyDescent="0.25">
      <c r="A164" s="286" t="str">
        <f>+[8]ระบบการควบคุมฯ!A270</f>
        <v>4.2.1</v>
      </c>
      <c r="B164" s="70" t="str">
        <f>+[8]ระบบการควบคุมฯ!B270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64" s="70" t="str">
        <f>+[8]ระบบการควบคุมฯ!C270</f>
        <v>ศธ 04002/ว58 ลว. 9 มค 66 โอนครั้งที่ 176</v>
      </c>
      <c r="D164" s="287">
        <f>+[8]ระบบการควบคุมฯ!F270</f>
        <v>0</v>
      </c>
      <c r="E164" s="288">
        <f>+'[8]ยุทธศาสตร์เสริมสร้าง 31006200'!I37+'[8]ยุทธศาสตร์เสริมสร้าง 31006200'!J37</f>
        <v>0</v>
      </c>
      <c r="F164" s="288">
        <f>+[8]ระบบการควบคุมฯ!I270+[8]ระบบการควบคุมฯ!J270</f>
        <v>0</v>
      </c>
      <c r="G164" s="288">
        <f>+[8]ระบบการควบคุมฯ!K270+[8]ระบบการควบคุมฯ!L270</f>
        <v>0</v>
      </c>
      <c r="H164" s="288">
        <f>+D164-E164-F164-G164</f>
        <v>0</v>
      </c>
      <c r="I164" s="50" t="s">
        <v>68</v>
      </c>
    </row>
    <row r="165" spans="1:9" ht="167.4" x14ac:dyDescent="0.25">
      <c r="A165" s="286" t="str">
        <f>+[8]ระบบการควบคุมฯ!A271</f>
        <v>4.2.2</v>
      </c>
      <c r="B165" s="70" t="str">
        <f>+[8]ระบบการควบคุมฯ!B271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65" s="70" t="str">
        <f>+[8]ระบบการควบคุมฯ!C271</f>
        <v>ศธ 04002/ว3099 ลว. 3 สค 66 โอนครั้งที่ 719</v>
      </c>
      <c r="D165" s="287">
        <f>+[8]ระบบการควบคุมฯ!F271</f>
        <v>0</v>
      </c>
      <c r="E165" s="288">
        <f>+'[8]ยุทธศาสตร์เสริมสร้าง 31006200'!I38+'[8]ยุทธศาสตร์เสริมสร้าง 31006200'!J38</f>
        <v>0</v>
      </c>
      <c r="F165" s="288">
        <f>+[8]ระบบการควบคุมฯ!I271+[8]ระบบการควบคุมฯ!J271</f>
        <v>0</v>
      </c>
      <c r="G165" s="288">
        <f>+[8]ระบบการควบคุมฯ!K271+[8]ระบบการควบคุมฯ!L271</f>
        <v>0</v>
      </c>
      <c r="H165" s="288">
        <f>+D165-E165-F165-G165</f>
        <v>0</v>
      </c>
      <c r="I165" s="50" t="s">
        <v>83</v>
      </c>
    </row>
    <row r="166" spans="1:9" ht="130.19999999999999" hidden="1" customHeight="1" x14ac:dyDescent="0.25">
      <c r="A166" s="286" t="str">
        <f>+[2]ระบบการควบคุมฯ!A146</f>
        <v>4.2.3</v>
      </c>
      <c r="B166" s="70" t="str">
        <f>+[2]ระบบการควบคุมฯ!B146</f>
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</c>
      <c r="C166" s="70" t="str">
        <f>+[2]ระบบการควบคุมฯ!C146</f>
        <v>ศธ 04002/ว1771 ลว.10/พ.ค./2565 โอนครั้งที่ 433</v>
      </c>
      <c r="D166" s="287">
        <f>+[2]ระบบการควบคุมฯ!F146</f>
        <v>0</v>
      </c>
      <c r="E166" s="288">
        <f>+[2]ระบบการควบคุมฯ!G146+[2]ระบบการควบคุมฯ!H146</f>
        <v>0</v>
      </c>
      <c r="F166" s="288">
        <f>+[2]ระบบการควบคุมฯ!I146+[2]ระบบการควบคุมฯ!J146</f>
        <v>0</v>
      </c>
      <c r="G166" s="288">
        <f>+[2]ระบบการควบคุมฯ!K146+[2]ระบบการควบคุมฯ!L146</f>
        <v>0</v>
      </c>
      <c r="H166" s="288">
        <f>+D166-E166-F166-G166</f>
        <v>0</v>
      </c>
      <c r="I166" s="50" t="s">
        <v>48</v>
      </c>
    </row>
    <row r="167" spans="1:9" ht="18.600000000000001" x14ac:dyDescent="0.25">
      <c r="A167" s="281">
        <f>+[8]ระบบการควบคุมฯ!A275</f>
        <v>5</v>
      </c>
      <c r="B167" s="291" t="str">
        <f>+[8]ระบบการควบคุมฯ!B275</f>
        <v>โครงการโรงเรียนคุณภาพ</v>
      </c>
      <c r="C167" s="292" t="str">
        <f>+[8]ระบบการควบคุมฯ!C275</f>
        <v>20004 3300 B800</v>
      </c>
      <c r="D167" s="282">
        <f>+D168+D169</f>
        <v>906740</v>
      </c>
      <c r="E167" s="282">
        <f t="shared" ref="E167:I167" si="43">+E168+E169</f>
        <v>0</v>
      </c>
      <c r="F167" s="282">
        <f t="shared" si="43"/>
        <v>0</v>
      </c>
      <c r="G167" s="282">
        <f t="shared" si="43"/>
        <v>275825.16000000003</v>
      </c>
      <c r="H167" s="282">
        <f t="shared" si="43"/>
        <v>630914.84</v>
      </c>
      <c r="I167" s="282">
        <f t="shared" si="43"/>
        <v>0</v>
      </c>
    </row>
    <row r="168" spans="1:9" ht="18.600000000000001" x14ac:dyDescent="0.25">
      <c r="A168" s="289"/>
      <c r="B168" s="268" t="str">
        <f>+B193</f>
        <v>งบดำเนินงาน   68112xx</v>
      </c>
      <c r="C168" s="268" t="str">
        <f>+[8]ระบบการควบคุมฯ!C276</f>
        <v>20004 3320 B800 2000000</v>
      </c>
      <c r="D168" s="290">
        <f>+D171+D193</f>
        <v>906740</v>
      </c>
      <c r="E168" s="290">
        <f t="shared" ref="E168:H168" si="44">+E171+E193</f>
        <v>0</v>
      </c>
      <c r="F168" s="290">
        <f t="shared" si="44"/>
        <v>0</v>
      </c>
      <c r="G168" s="290">
        <f t="shared" si="44"/>
        <v>275825.16000000003</v>
      </c>
      <c r="H168" s="290">
        <f t="shared" si="44"/>
        <v>630914.84</v>
      </c>
      <c r="I168" s="293"/>
    </row>
    <row r="169" spans="1:9" ht="186" hidden="1" customHeight="1" x14ac:dyDescent="0.25">
      <c r="A169" s="289"/>
      <c r="B169" s="268" t="str">
        <f>+B185</f>
        <v>งบรายจ่ายอื่น   6811500</v>
      </c>
      <c r="C169" s="268"/>
      <c r="D169" s="290">
        <f>+D185+D190</f>
        <v>0</v>
      </c>
      <c r="E169" s="290">
        <f t="shared" ref="E169:H169" si="45">+E185+E190</f>
        <v>0</v>
      </c>
      <c r="F169" s="290">
        <f t="shared" si="45"/>
        <v>0</v>
      </c>
      <c r="G169" s="290">
        <f t="shared" si="45"/>
        <v>0</v>
      </c>
      <c r="H169" s="290">
        <f t="shared" si="45"/>
        <v>0</v>
      </c>
      <c r="I169" s="293"/>
    </row>
    <row r="170" spans="1:9" ht="37.200000000000003" x14ac:dyDescent="0.25">
      <c r="A170" s="346">
        <f>+[8]ระบบการควบคุมฯ!A280</f>
        <v>5.0999999999999996</v>
      </c>
      <c r="B170" s="49" t="str">
        <f>+[8]ระบบการควบคุมฯ!B280</f>
        <v xml:space="preserve">กิจกรรมขับเคลื่อนโรงเรียนคุณภาพ  </v>
      </c>
      <c r="C170" s="49" t="str">
        <f>+[8]ระบบการควบคุมฯ!C280</f>
        <v>20004 68 00132 00000</v>
      </c>
      <c r="D170" s="347">
        <f>+D171</f>
        <v>872340</v>
      </c>
      <c r="E170" s="347">
        <f t="shared" ref="E170:H170" si="46">+E171</f>
        <v>0</v>
      </c>
      <c r="F170" s="347">
        <f t="shared" si="46"/>
        <v>0</v>
      </c>
      <c r="G170" s="347">
        <f t="shared" si="46"/>
        <v>268335.16000000003</v>
      </c>
      <c r="H170" s="347">
        <f t="shared" si="46"/>
        <v>604004.84</v>
      </c>
      <c r="I170" s="828"/>
    </row>
    <row r="171" spans="1:9" ht="18.600000000000001" x14ac:dyDescent="0.25">
      <c r="A171" s="328">
        <f>+[8]ระบบการควบคุมฯ!A281</f>
        <v>0</v>
      </c>
      <c r="B171" s="268" t="str">
        <f>+[8]ระบบการควบคุมฯ!B281</f>
        <v>งบดำเนินงาน  68112xx</v>
      </c>
      <c r="C171" s="268" t="str">
        <f>+[8]ระบบการควบคุมฯ!C281</f>
        <v>20004 3320 B800 2000000</v>
      </c>
      <c r="D171" s="290">
        <f>SUM(D172:D182)</f>
        <v>872340</v>
      </c>
      <c r="E171" s="290">
        <f t="shared" ref="E171:H171" si="47">SUM(E172:E182)</f>
        <v>0</v>
      </c>
      <c r="F171" s="290">
        <f t="shared" si="47"/>
        <v>0</v>
      </c>
      <c r="G171" s="290">
        <f t="shared" si="47"/>
        <v>268335.16000000003</v>
      </c>
      <c r="H171" s="290">
        <f t="shared" si="47"/>
        <v>604004.84</v>
      </c>
      <c r="I171" s="269"/>
    </row>
    <row r="172" spans="1:9" ht="167.4" x14ac:dyDescent="0.25">
      <c r="A172" s="286" t="str">
        <f>+[8]ระบบการควบคุมฯ!A282</f>
        <v>5.1.1</v>
      </c>
      <c r="B172" s="47" t="str">
        <f>+[8]ระบบการควบคุมฯ!B282</f>
        <v xml:space="preserve">ค่าใช้จ่ายในการบริหารจัดการประเมินความสามารถด้านการอ่านของผู้เรียน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2567 สำหรับโรงเรียนโครงการ 1 อำเภอ 1 โรงเรียนคุณภาพ      </v>
      </c>
      <c r="C172" s="47" t="str">
        <f>+[8]ระบบการควบคุมฯ!C282</f>
        <v>ศธ 04002/ว292 ลว. 24 ม.ค.68 โอนครั้งที่ 215</v>
      </c>
      <c r="D172" s="287">
        <f>+[8]ระบบการควบคุมฯ!F282</f>
        <v>15840</v>
      </c>
      <c r="E172" s="287">
        <f>+[8]ระบบการควบคุมฯ!G282+[8]ระบบการควบคุมฯ!H282</f>
        <v>0</v>
      </c>
      <c r="F172" s="287"/>
      <c r="G172" s="287">
        <f>+[8]ระบบการควบคุมฯ!K282+[8]ระบบการควบคุมฯ!L282</f>
        <v>15840</v>
      </c>
      <c r="H172" s="287">
        <f t="shared" ref="H172:H183" si="48">D172-E172-F172-G172</f>
        <v>0</v>
      </c>
      <c r="I172" s="50" t="s">
        <v>248</v>
      </c>
    </row>
    <row r="173" spans="1:9" ht="93" x14ac:dyDescent="0.25">
      <c r="A173" s="286" t="str">
        <f>+[8]ระบบการควบคุมฯ!A283</f>
        <v>5.1.2</v>
      </c>
      <c r="B173" s="47" t="str">
        <f>+[8]ระบบการควบคุมฯ!B283</f>
        <v xml:space="preserve">ค่าใช้จ่ายในการส่งเสริม สนับสนุน เตรียมความพร้อมและยกระดับคุณธรรมและความโปร่งใสในการดำเนินงานของสถานศึกษา </v>
      </c>
      <c r="C173" s="47" t="str">
        <f>+[8]ระบบการควบคุมฯ!C283</f>
        <v>ศธ 04002/ว1988 ลว. 15 พ.ค.68 ครั้งที่ 482</v>
      </c>
      <c r="D173" s="287">
        <f>+[8]ระบบการควบคุมฯ!F283</f>
        <v>56000</v>
      </c>
      <c r="E173" s="287">
        <f>+[8]ระบบการควบคุมฯ!G283+[8]ระบบการควบคุมฯ!H283</f>
        <v>0</v>
      </c>
      <c r="F173" s="287"/>
      <c r="G173" s="287">
        <f>+[8]ระบบการควบคุมฯ!K283+[8]ระบบการควบคุมฯ!L283</f>
        <v>42400</v>
      </c>
      <c r="H173" s="287">
        <f t="shared" si="48"/>
        <v>13600</v>
      </c>
      <c r="I173" s="50" t="s">
        <v>248</v>
      </c>
    </row>
    <row r="174" spans="1:9" ht="167.4" x14ac:dyDescent="0.25">
      <c r="A174" s="286" t="str">
        <f>+[8]ระบบการควบคุมฯ!A284</f>
        <v>5.1.3</v>
      </c>
      <c r="B174" s="47" t="str">
        <f>+[8]ระบบการควบคุมฯ!B284</f>
        <v xml:space="preserve">ค่าจ้างครูผู้สอนภาษาอังกฤษและภาษาจีน ภาคเรียนที่ 1 ปีการศึกษา 2568 โครงการ 1 อำเภอ   1 โรงเรียนคุณภาพ ระยะเวลา  5  เดือน (พฤษภาคม 2568 - กันยายน 2568)  จำนวน 2 อัตราเดือนละ 27,000.-บาท จำนวนเงิน 270,000.-บาท </v>
      </c>
      <c r="C174" s="47" t="str">
        <f>+[8]ระบบการควบคุมฯ!C284</f>
        <v>ศธ 04002/ว2017 ลว. 16 พ.ค.68 ครั้งที่ 491</v>
      </c>
      <c r="D174" s="287">
        <f>+[8]ระบบการควบคุมฯ!F284</f>
        <v>432000</v>
      </c>
      <c r="E174" s="287">
        <f>+[8]ระบบการควบคุมฯ!G284+[8]ระบบการควบคุมฯ!H284</f>
        <v>0</v>
      </c>
      <c r="F174" s="287"/>
      <c r="G174" s="287">
        <f>+[8]ระบบการควบคุมฯ!K284+[8]ระบบการควบคุมฯ!L284</f>
        <v>130645.16</v>
      </c>
      <c r="H174" s="287">
        <f t="shared" si="48"/>
        <v>301354.83999999997</v>
      </c>
      <c r="I174" s="64" t="s">
        <v>255</v>
      </c>
    </row>
    <row r="175" spans="1:9" ht="111.6" hidden="1" customHeight="1" x14ac:dyDescent="0.25">
      <c r="A175" s="286" t="str">
        <f>+[8]ระบบการควบคุมฯ!A285</f>
        <v>5.1.3.1</v>
      </c>
      <c r="B175" s="47" t="str">
        <f>+[8]ระบบการควบคุมฯ!B285</f>
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</c>
      <c r="C175" s="47" t="str">
        <f>+[8]ระบบการควบคุมฯ!C285</f>
        <v>ศธ 04002/ว3032 ลว. 3 ก.ค.68 ครั้งที่ 655</v>
      </c>
      <c r="D175" s="287">
        <f>+[8]ระบบการควบคุมฯ!F285</f>
        <v>0</v>
      </c>
      <c r="E175" s="287">
        <f>+[8]ระบบการควบคุมฯ!G285+[8]ระบบการควบคุมฯ!H285</f>
        <v>0</v>
      </c>
      <c r="F175" s="287"/>
      <c r="G175" s="287">
        <f>+[8]ระบบการควบคุมฯ!K285+[8]ระบบการควบคุมฯ!L285</f>
        <v>0</v>
      </c>
      <c r="H175" s="287">
        <f t="shared" si="48"/>
        <v>0</v>
      </c>
      <c r="I175" s="64" t="s">
        <v>269</v>
      </c>
    </row>
    <row r="176" spans="1:9" ht="46.8" hidden="1" customHeight="1" x14ac:dyDescent="0.25">
      <c r="A176" s="286" t="str">
        <f>+[8]ระบบการควบคุมฯ!A286</f>
        <v>5.1.4</v>
      </c>
      <c r="B176" s="47" t="str">
        <f>+[8]ระบบการควบคุมฯ!B286</f>
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</c>
      <c r="C176" s="47" t="str">
        <f>+[8]ระบบการควบคุมฯ!C286</f>
        <v>ศธ 04002/ว2318 ลว. 29 พ.ค.68 ครั้งที่ 534</v>
      </c>
      <c r="D176" s="287">
        <f>+[8]ระบบการควบคุมฯ!F286</f>
        <v>1000</v>
      </c>
      <c r="E176" s="287">
        <f>+[8]ระบบการควบคุมฯ!G286+[8]ระบบการควบคุมฯ!H286</f>
        <v>0</v>
      </c>
      <c r="F176" s="287"/>
      <c r="G176" s="287">
        <f>+[8]ระบบการควบคุมฯ!K286+[8]ระบบการควบคุมฯ!L286</f>
        <v>800</v>
      </c>
      <c r="H176" s="287">
        <f t="shared" si="48"/>
        <v>200</v>
      </c>
      <c r="I176" s="50" t="s">
        <v>248</v>
      </c>
    </row>
    <row r="177" spans="1:9" ht="46.8" hidden="1" customHeight="1" x14ac:dyDescent="0.25">
      <c r="A177" s="286" t="str">
        <f>+[8]ระบบการควบคุมฯ!A287</f>
        <v>5.1.4.1</v>
      </c>
      <c r="B177" s="47" t="str">
        <f>+[8]ระบบการควบคุมฯ!B287</f>
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</c>
      <c r="C177" s="47" t="str">
        <f>+[8]ระบบการควบคุมฯ!C287</f>
        <v>ศธ 04002/ว41899 ลว. 1 ส.ค.68 ครั้งที่ 806</v>
      </c>
      <c r="D177" s="287">
        <f>+[8]ระบบการควบคุมฯ!F287</f>
        <v>4000</v>
      </c>
      <c r="E177" s="287">
        <f>+[8]ระบบการควบคุมฯ!G287+[8]ระบบการควบคุมฯ!H287</f>
        <v>0</v>
      </c>
      <c r="F177" s="287"/>
      <c r="G177" s="287">
        <f>+[8]ระบบการควบคุมฯ!K287+[8]ระบบการควบคุมฯ!L287</f>
        <v>0</v>
      </c>
      <c r="H177" s="287">
        <f t="shared" si="48"/>
        <v>4000</v>
      </c>
      <c r="I177" s="50" t="s">
        <v>286</v>
      </c>
    </row>
    <row r="178" spans="1:9" ht="46.8" hidden="1" customHeight="1" x14ac:dyDescent="0.25">
      <c r="A178" s="286" t="str">
        <f>+[8]ระบบการควบคุมฯ!A288</f>
        <v>5.1.5</v>
      </c>
      <c r="B178" s="47" t="str">
        <f>+[8]ระบบการควบคุมฯ!B288</f>
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</c>
      <c r="C178" s="47" t="str">
        <f>+[8]ระบบการควบคุมฯ!C288</f>
        <v>ศธ 04002/ว2519 ลว. 9 มิ.ย.68 ครั้งที่ 567</v>
      </c>
      <c r="D178" s="287">
        <f>+[8]ระบบการควบคุมฯ!F288</f>
        <v>30000</v>
      </c>
      <c r="E178" s="287">
        <f>+[8]ระบบการควบคุมฯ!G288+[8]ระบบการควบคุมฯ!H288</f>
        <v>0</v>
      </c>
      <c r="F178" s="287"/>
      <c r="G178" s="287">
        <f>+[8]ระบบการควบคุมฯ!K288+[8]ระบบการควบคุมฯ!L288</f>
        <v>0</v>
      </c>
      <c r="H178" s="287">
        <f t="shared" si="48"/>
        <v>30000</v>
      </c>
      <c r="I178" s="50" t="s">
        <v>248</v>
      </c>
    </row>
    <row r="179" spans="1:9" ht="55.8" hidden="1" customHeight="1" x14ac:dyDescent="0.25">
      <c r="A179" s="286" t="str">
        <f>+[8]ระบบการควบคุมฯ!A289</f>
        <v>5.1.6</v>
      </c>
      <c r="B179" s="47" t="str">
        <f>+[8]ระบบการควบคุมฯ!B289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79" s="47" t="str">
        <f>+[8]ระบบการควบคุมฯ!C289</f>
        <v>ศธ 04002/ว41380 ลว. 29 ก.ค.68 ครั้งที่ 760</v>
      </c>
      <c r="D179" s="287">
        <f>+[8]ระบบการควบคุมฯ!F289</f>
        <v>30000</v>
      </c>
      <c r="E179" s="287">
        <f>+[8]ระบบการควบคุมฯ!G289+[8]ระบบการควบคุมฯ!H289</f>
        <v>0</v>
      </c>
      <c r="F179" s="287"/>
      <c r="G179" s="287">
        <f>+[8]ระบบการควบคุมฯ!K289+[8]ระบบการควบคุมฯ!L289</f>
        <v>0</v>
      </c>
      <c r="H179" s="287">
        <f t="shared" si="48"/>
        <v>30000</v>
      </c>
      <c r="I179" s="50" t="s">
        <v>248</v>
      </c>
    </row>
    <row r="180" spans="1:9" ht="46.8" hidden="1" customHeight="1" x14ac:dyDescent="0.25">
      <c r="A180" s="286" t="str">
        <f>+[8]ระบบการควบคุมฯ!A290</f>
        <v>5.1.7</v>
      </c>
      <c r="B180" s="47" t="str">
        <f>+[8]ระบบการควบคุมฯ!B290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80" s="47" t="str">
        <f>+[8]ระบบการควบคุมฯ!C290</f>
        <v>ศธ 04002/ว2721 ลว. 19 มิ.ย.68 ครั้งที่ 598</v>
      </c>
      <c r="D180" s="287">
        <f>+[8]ระบบการควบคุมฯ!F290</f>
        <v>1000</v>
      </c>
      <c r="E180" s="287">
        <f>+[8]ระบบการควบคุมฯ!G290+[8]ระบบการควบคุมฯ!H290</f>
        <v>0</v>
      </c>
      <c r="F180" s="287"/>
      <c r="G180" s="287">
        <f>+[8]ระบบการควบคุมฯ!K290+[8]ระบบการควบคุมฯ!L290</f>
        <v>800</v>
      </c>
      <c r="H180" s="287">
        <f t="shared" si="48"/>
        <v>200</v>
      </c>
      <c r="I180" s="50" t="s">
        <v>248</v>
      </c>
    </row>
    <row r="181" spans="1:9" ht="111.6" x14ac:dyDescent="0.25">
      <c r="A181" s="286" t="str">
        <f>+[8]ระบบการควบคุมฯ!A291</f>
        <v>5.1.8</v>
      </c>
      <c r="B181" s="47" t="str">
        <f>+[8]ระบบการควบคุมฯ!B291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81" s="47" t="str">
        <f>+[8]ระบบการควบคุมฯ!C291</f>
        <v>ศธ 04002/ว41320  ลว. 25 ก.ค.68 ครั้งที่ 754</v>
      </c>
      <c r="D181" s="287">
        <f>+[8]ระบบการควบคุมฯ!F291</f>
        <v>150000</v>
      </c>
      <c r="E181" s="287">
        <f>+[8]ระบบการควบคุมฯ!G291+[8]ระบบการควบคุมฯ!H291</f>
        <v>0</v>
      </c>
      <c r="F181" s="287"/>
      <c r="G181" s="287">
        <f>+[8]ระบบการควบคุมฯ!K291+[8]ระบบการควบคุมฯ!L291</f>
        <v>77850</v>
      </c>
      <c r="H181" s="287">
        <f t="shared" si="48"/>
        <v>72150</v>
      </c>
      <c r="I181" s="50" t="s">
        <v>270</v>
      </c>
    </row>
    <row r="182" spans="1:9" ht="241.8" x14ac:dyDescent="0.25">
      <c r="A182" s="286" t="str">
        <f>+[8]ระบบการควบคุมฯ!A292</f>
        <v>5.1.8</v>
      </c>
      <c r="B182" s="47" t="str">
        <f>+[8]ระบบการควบคุมฯ!B292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182" s="47" t="str">
        <f>+[8]ระบบการควบคุมฯ!C292</f>
        <v>ศธ 04002/ว41933  ลว. 4 ส.ค.68 ครั้งที่ 816</v>
      </c>
      <c r="D182" s="287">
        <f>+[8]ระบบการควบคุมฯ!F292</f>
        <v>152500</v>
      </c>
      <c r="E182" s="287">
        <f>+[8]ระบบการควบคุมฯ!G292+[8]ระบบการควบคุมฯ!H292</f>
        <v>0</v>
      </c>
      <c r="F182" s="287"/>
      <c r="G182" s="287">
        <f>+[8]ระบบการควบคุมฯ!K292+[8]ระบบการควบคุมฯ!L292</f>
        <v>0</v>
      </c>
      <c r="H182" s="287">
        <f t="shared" si="48"/>
        <v>152500</v>
      </c>
      <c r="I182" s="50" t="s">
        <v>287</v>
      </c>
    </row>
    <row r="183" spans="1:9" ht="74.400000000000006" hidden="1" x14ac:dyDescent="0.25">
      <c r="A183" s="286">
        <f>+[8]ระบบการควบคุมฯ!A293</f>
        <v>0</v>
      </c>
      <c r="B183" s="47">
        <f>+[8]ระบบการควบคุมฯ!B293</f>
        <v>0</v>
      </c>
      <c r="C183" s="47">
        <f>+[8]ระบบการควบคุมฯ!C293</f>
        <v>0</v>
      </c>
      <c r="D183" s="287">
        <f>+[8]ระบบการควบคุมฯ!F293</f>
        <v>0</v>
      </c>
      <c r="E183" s="287">
        <f>+[8]ระบบการควบคุมฯ!G293+[8]ระบบการควบคุมฯ!H293</f>
        <v>0</v>
      </c>
      <c r="F183" s="287"/>
      <c r="G183" s="287">
        <f>+[8]ระบบการควบคุมฯ!K293+[8]ระบบการควบคุมฯ!L293</f>
        <v>0</v>
      </c>
      <c r="H183" s="287">
        <f t="shared" si="48"/>
        <v>0</v>
      </c>
      <c r="I183" s="50" t="s">
        <v>287</v>
      </c>
    </row>
    <row r="184" spans="1:9" ht="55.8" x14ac:dyDescent="0.25">
      <c r="A184" s="283">
        <f>+[8]ระบบการควบคุมฯ!A294</f>
        <v>5.2</v>
      </c>
      <c r="B184" s="75" t="str">
        <f>+[8]ระบบการควบคุมฯ!B294</f>
        <v>กิจกรรมการยกระดับคุณภาพการศึกษาเพื่อขับเคลื่อนโรงเรียนคุณภาพ</v>
      </c>
      <c r="C184" s="75" t="str">
        <f>+[8]ระบบการควบคุมฯ!C294</f>
        <v>20004 68 00133 00000</v>
      </c>
      <c r="D184" s="284">
        <f>+D185</f>
        <v>0</v>
      </c>
      <c r="E184" s="284">
        <f>+E185</f>
        <v>0</v>
      </c>
      <c r="F184" s="284">
        <f>+F185</f>
        <v>0</v>
      </c>
      <c r="G184" s="284">
        <f>+G185</f>
        <v>0</v>
      </c>
      <c r="H184" s="284">
        <f>+H185</f>
        <v>0</v>
      </c>
      <c r="I184" s="285"/>
    </row>
    <row r="185" spans="1:9" ht="111.6" hidden="1" customHeight="1" x14ac:dyDescent="0.25">
      <c r="A185" s="289"/>
      <c r="B185" s="268" t="str">
        <f>+[8]ระบบการควบคุมฯ!B311</f>
        <v>งบรายจ่ายอื่น   6811500</v>
      </c>
      <c r="C185" s="268" t="str">
        <f>+[8]ระบบการควบคุมฯ!C311</f>
        <v>20004 3100B600 5000001</v>
      </c>
      <c r="D185" s="290">
        <f>SUM(D186:D188)</f>
        <v>0</v>
      </c>
      <c r="E185" s="290">
        <f>SUM(E186:E188)</f>
        <v>0</v>
      </c>
      <c r="F185" s="290">
        <f>SUM(F186:F188)</f>
        <v>0</v>
      </c>
      <c r="G185" s="290">
        <f>SUM(G186:G188)</f>
        <v>0</v>
      </c>
      <c r="H185" s="290">
        <f>SUM(H186:H188)</f>
        <v>0</v>
      </c>
      <c r="I185" s="293"/>
    </row>
    <row r="186" spans="1:9" ht="46.8" hidden="1" customHeight="1" x14ac:dyDescent="0.25">
      <c r="A186" s="286" t="str">
        <f>+[8]ระบบการควบคุมฯ!A312</f>
        <v>5.1.1.1</v>
      </c>
      <c r="B186" s="47" t="str">
        <f>+[8]ระบบการควบคุมฯ!B312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186" s="47" t="str">
        <f>+[8]ระบบการควบคุมฯ!C312</f>
        <v>ศธ 04002/ว1964 ลว.23 พค 67 โอนครั้งที่ 42</v>
      </c>
      <c r="D186" s="287">
        <f>+[8]ระบบการควบคุมฯ!F312</f>
        <v>0</v>
      </c>
      <c r="E186" s="287">
        <f>+[8]ระบบการควบคุมฯ!G312</f>
        <v>0</v>
      </c>
      <c r="F186" s="287">
        <f>+[8]ระบบการควบคุมฯ!H312</f>
        <v>0</v>
      </c>
      <c r="G186" s="287">
        <f>+[8]ระบบการควบคุมฯ!I312</f>
        <v>0</v>
      </c>
      <c r="H186" s="287">
        <f>G186+D186-E186-F186</f>
        <v>0</v>
      </c>
      <c r="I186" s="50" t="s">
        <v>84</v>
      </c>
    </row>
    <row r="187" spans="1:9" ht="37.200000000000003" hidden="1" customHeight="1" x14ac:dyDescent="0.25">
      <c r="A187" s="286" t="str">
        <f>+[8]ระบบการควบคุมฯ!A313</f>
        <v>5.1.1.2</v>
      </c>
      <c r="B187" s="47" t="str">
        <f>+[8]ระบบการควบคุมฯ!B313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187" s="47" t="str">
        <f>+[8]ระบบการควบคุมฯ!C313</f>
        <v>ศธ 04002/ว2152 ลว.31 พค โอนครั้งที่ 78</v>
      </c>
      <c r="D187" s="287"/>
      <c r="E187" s="287"/>
      <c r="F187" s="287"/>
      <c r="G187" s="287"/>
      <c r="H187" s="287">
        <f>+D187-E187-F187-G187</f>
        <v>0</v>
      </c>
      <c r="I187" s="50" t="s">
        <v>147</v>
      </c>
    </row>
    <row r="188" spans="1:9" ht="55.8" hidden="1" customHeight="1" x14ac:dyDescent="0.25">
      <c r="A188" s="286" t="str">
        <f>+[8]ระบบการควบคุมฯ!A314</f>
        <v>5.1.1.3</v>
      </c>
      <c r="B188" s="47" t="str">
        <f>+[8]ระบบการควบคุมฯ!B314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88" s="47" t="str">
        <f>+[8]ระบบการควบคุมฯ!C314</f>
        <v>ศธ 04002/ว3401 ลว.6 ส.ค.2567 โอนครั้งที่ 289 กำหนดส่ง 31 สค 67</v>
      </c>
      <c r="D188" s="287"/>
      <c r="E188" s="287"/>
      <c r="F188" s="287"/>
      <c r="G188" s="287"/>
      <c r="H188" s="287">
        <f>+D188-E188-F188-G188</f>
        <v>0</v>
      </c>
      <c r="I188" s="68" t="s">
        <v>148</v>
      </c>
    </row>
    <row r="189" spans="1:9" ht="46.8" hidden="1" customHeight="1" x14ac:dyDescent="0.25">
      <c r="A189" s="294">
        <f>+[8]ระบบการควบคุมฯ!A303</f>
        <v>5.3</v>
      </c>
      <c r="B189" s="75" t="str">
        <f>+[8]ระบบการควบคุมฯ!B303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189" s="75" t="str">
        <f>+[8]ระบบการควบคุมฯ!C303</f>
        <v>20004 68 00134 00000</v>
      </c>
      <c r="D189" s="284">
        <f>+D190</f>
        <v>0</v>
      </c>
      <c r="E189" s="284">
        <f>+E190</f>
        <v>0</v>
      </c>
      <c r="F189" s="284">
        <f>+F190</f>
        <v>0</v>
      </c>
      <c r="G189" s="284">
        <f>+G190</f>
        <v>0</v>
      </c>
      <c r="H189" s="284">
        <f>+H190</f>
        <v>0</v>
      </c>
      <c r="I189" s="285"/>
    </row>
    <row r="190" spans="1:9" ht="111.6" hidden="1" customHeight="1" x14ac:dyDescent="0.25">
      <c r="A190" s="289"/>
      <c r="B190" s="268" t="s">
        <v>149</v>
      </c>
      <c r="C190" s="268"/>
      <c r="D190" s="290">
        <f>SUM(D191)</f>
        <v>0</v>
      </c>
      <c r="E190" s="290">
        <f>SUM(E191)</f>
        <v>0</v>
      </c>
      <c r="F190" s="290">
        <f>SUM(F191)</f>
        <v>0</v>
      </c>
      <c r="G190" s="290">
        <f>SUM(G191)</f>
        <v>0</v>
      </c>
      <c r="H190" s="290">
        <f>SUM(H191)</f>
        <v>0</v>
      </c>
      <c r="I190" s="293"/>
    </row>
    <row r="191" spans="1:9" ht="46.8" hidden="1" customHeight="1" x14ac:dyDescent="0.25">
      <c r="A191" s="286" t="s">
        <v>58</v>
      </c>
      <c r="B191" s="47" t="str">
        <f>+[2]ระบบการควบคุมฯ!B192</f>
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</c>
      <c r="C191" s="47" t="str">
        <f>+[2]ระบบการควบคุมฯ!C192</f>
        <v>ศธ 04002/ว3001 ลว.5ส.ค. 2565 โอนครั้งที่ 721</v>
      </c>
      <c r="D191" s="287">
        <f>+[2]ระบบการควบคุมฯ!D192</f>
        <v>0</v>
      </c>
      <c r="E191" s="287">
        <f>+[2]ระบบการควบคุมฯ!G192+[2]ระบบการควบคุมฯ!H192</f>
        <v>0</v>
      </c>
      <c r="F191" s="287">
        <f>+[2]ระบบการควบคุมฯ!I192+[2]ระบบการควบคุมฯ!J192</f>
        <v>0</v>
      </c>
      <c r="G191" s="287">
        <f>+[2]ระบบการควบคุมฯ!K192+[2]ระบบการควบคุมฯ!L192</f>
        <v>0</v>
      </c>
      <c r="H191" s="287">
        <f>+D191-E191-F191-G191</f>
        <v>0</v>
      </c>
      <c r="I191" s="68"/>
    </row>
    <row r="192" spans="1:9" ht="46.8" hidden="1" customHeight="1" x14ac:dyDescent="0.25">
      <c r="A192" s="294">
        <f>+[8]ระบบการควบคุมฯ!A380</f>
        <v>5.5</v>
      </c>
      <c r="B192" s="75" t="str">
        <f>+[8]ระบบการควบคุมฯ!B380</f>
        <v xml:space="preserve">กิจกรรมการบริหารจัดการโรงเรียนขนาดเล็ก </v>
      </c>
      <c r="C192" s="75" t="str">
        <f>+[8]ระบบการควบคุมฯ!C380</f>
        <v>20004 68 52010 00000</v>
      </c>
      <c r="D192" s="295">
        <f>+D193</f>
        <v>34400</v>
      </c>
      <c r="E192" s="295">
        <f>+E193</f>
        <v>0</v>
      </c>
      <c r="F192" s="295">
        <f>+F193</f>
        <v>0</v>
      </c>
      <c r="G192" s="295">
        <f>+G193</f>
        <v>7490</v>
      </c>
      <c r="H192" s="295">
        <f>+H193</f>
        <v>26910</v>
      </c>
      <c r="I192" s="296"/>
    </row>
    <row r="193" spans="1:9" ht="46.8" hidden="1" customHeight="1" x14ac:dyDescent="0.25">
      <c r="A193" s="297" t="str">
        <f>+[8]ระบบการควบคุมฯ!A381</f>
        <v>5.5.1</v>
      </c>
      <c r="B193" s="268" t="str">
        <f>+[8]ระบบการควบคุมฯ!B381</f>
        <v>งบดำเนินงาน   68112xx</v>
      </c>
      <c r="C193" s="268" t="str">
        <f>+[8]ระบบการควบคุมฯ!C381</f>
        <v>20004 3320 B800 2000000</v>
      </c>
      <c r="D193" s="298">
        <f>SUM(D194:D196)</f>
        <v>34400</v>
      </c>
      <c r="E193" s="298">
        <f t="shared" ref="E193:H193" si="49">SUM(E194:E196)</f>
        <v>0</v>
      </c>
      <c r="F193" s="298">
        <f t="shared" si="49"/>
        <v>0</v>
      </c>
      <c r="G193" s="298">
        <f t="shared" si="49"/>
        <v>7490</v>
      </c>
      <c r="H193" s="298">
        <f t="shared" si="49"/>
        <v>26910</v>
      </c>
      <c r="I193" s="299"/>
    </row>
    <row r="194" spans="1:9" ht="55.8" hidden="1" customHeight="1" x14ac:dyDescent="0.25">
      <c r="A194" s="286" t="str">
        <f>+[8]ระบบการควบคุมฯ!A382</f>
        <v>5.5.1.1</v>
      </c>
      <c r="B194" s="47" t="str">
        <f>+[8]ระบบการควบคุมฯ!B382</f>
        <v xml:space="preserve">เพื่อสนับสนุนการดำเนินงานจัดทำแผนการบริหารจัดการโรงเรียนขนาดเล็ก ระยะ 3 ปี (ปีการศึกษา 2568 – 2570) </v>
      </c>
      <c r="C194" s="47" t="str">
        <f>+[8]ระบบการควบคุมฯ!C382</f>
        <v>ศธ 04002/ว5914 ลว.9 ธค 67 โอนครั้งที่ 109</v>
      </c>
      <c r="D194" s="287">
        <f>+[8]ระบบการควบคุมฯ!F382</f>
        <v>22000</v>
      </c>
      <c r="E194" s="287">
        <f>+[8]ระบบการควบคุมฯ!G382+[8]ระบบการควบคุมฯ!H382</f>
        <v>0</v>
      </c>
      <c r="F194" s="287">
        <f>+[8]ระบบการควบคุมฯ!I382+[8]ระบบการควบคุมฯ!J382</f>
        <v>0</v>
      </c>
      <c r="G194" s="287">
        <f>+[8]ระบบการควบคุมฯ!K382+[8]ระบบการควบคุมฯ!L382</f>
        <v>0</v>
      </c>
      <c r="H194" s="287">
        <f>+D194-E194-F194-G194</f>
        <v>22000</v>
      </c>
      <c r="I194" s="50" t="s">
        <v>259</v>
      </c>
    </row>
    <row r="195" spans="1:9" ht="46.8" hidden="1" customHeight="1" x14ac:dyDescent="0.25">
      <c r="A195" s="286" t="str">
        <f>+[8]ระบบการควบคุมฯ!A383</f>
        <v>5.5.1.2</v>
      </c>
      <c r="B195" s="47" t="str">
        <f>+[8]ระบบการควบคุมฯ!B383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195" s="47" t="str">
        <f>+[8]ระบบการควบคุมฯ!C383</f>
        <v>ศธ 04002/ว2800 ลว.24 มิ.ย.68 โอนครั้งที่ 617</v>
      </c>
      <c r="D195" s="287">
        <f>+[8]ระบบการควบคุมฯ!F383</f>
        <v>6200</v>
      </c>
      <c r="E195" s="287">
        <f>+[8]ระบบการควบคุมฯ!G383+[8]ระบบการควบคุมฯ!H383</f>
        <v>0</v>
      </c>
      <c r="F195" s="287">
        <f>+[8]ระบบการควบคุมฯ!I383+[8]ระบบการควบคุมฯ!J383</f>
        <v>0</v>
      </c>
      <c r="G195" s="287">
        <f>+[8]ระบบการควบคุมฯ!K383+[8]ระบบการควบคุมฯ!L383</f>
        <v>5290</v>
      </c>
      <c r="H195" s="287">
        <f>+D195-E195-F195-G195</f>
        <v>910</v>
      </c>
      <c r="I195" s="50" t="s">
        <v>271</v>
      </c>
    </row>
    <row r="196" spans="1:9" ht="130.19999999999999" hidden="1" customHeight="1" x14ac:dyDescent="0.25">
      <c r="A196" s="286" t="str">
        <f>+[8]ระบบการควบคุมฯ!A384</f>
        <v>5.5.1.3</v>
      </c>
      <c r="B196" s="47" t="str">
        <f>+[8]ระบบการควบคุมฯ!B384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196" s="47" t="str">
        <f>+[8]ระบบการควบคุมฯ!C384</f>
        <v>ศธ 04002/ว41041 ลว.23 ก.ค.68 โอนครั้งที่ 729</v>
      </c>
      <c r="D196" s="287">
        <f>+[8]ระบบการควบคุมฯ!F384</f>
        <v>6200</v>
      </c>
      <c r="E196" s="287">
        <f>+[8]ระบบการควบคุมฯ!G384+[8]ระบบการควบคุมฯ!H384</f>
        <v>0</v>
      </c>
      <c r="F196" s="287">
        <f>+[8]ระบบการควบคุมฯ!I384+[8]ระบบการควบคุมฯ!J384</f>
        <v>0</v>
      </c>
      <c r="G196" s="287">
        <f>+[8]ระบบการควบคุมฯ!K384+[8]ระบบการควบคุมฯ!L384</f>
        <v>2200</v>
      </c>
      <c r="H196" s="287">
        <f>+D196-E196-F196-G196</f>
        <v>4000</v>
      </c>
      <c r="I196" s="50" t="s">
        <v>271</v>
      </c>
    </row>
    <row r="197" spans="1:9" ht="46.8" hidden="1" customHeight="1" x14ac:dyDescent="0.25">
      <c r="A197" s="1042">
        <f>+[8]ระบบการควบคุมฯ!A401</f>
        <v>6</v>
      </c>
      <c r="B197" s="1043" t="str">
        <f>+[8]ระบบการควบคุมฯ!B401</f>
        <v>โครงการส่งเสริมการเรียนรู้ขั้นพื้นฐานทุกที่ทุกเวลา</v>
      </c>
      <c r="C197" s="1044" t="str">
        <f>+[8]ระบบการควบคุมฯ!C401</f>
        <v>20004 3320 C100 2000000</v>
      </c>
      <c r="D197" s="1045">
        <f>+D198+D201</f>
        <v>1406802.5</v>
      </c>
      <c r="E197" s="1045">
        <f t="shared" ref="E197:H197" si="50">+E198+E201</f>
        <v>0</v>
      </c>
      <c r="F197" s="1045">
        <f t="shared" si="50"/>
        <v>0</v>
      </c>
      <c r="G197" s="1045">
        <f t="shared" si="50"/>
        <v>0</v>
      </c>
      <c r="H197" s="1045">
        <f t="shared" si="50"/>
        <v>1406802.5</v>
      </c>
      <c r="I197" s="1045">
        <f t="shared" ref="I197" si="51">+I204+I205</f>
        <v>0</v>
      </c>
    </row>
    <row r="198" spans="1:9" ht="46.8" hidden="1" customHeight="1" x14ac:dyDescent="0.25">
      <c r="A198" s="346">
        <f>+[8]ระบบการควบคุมฯ!A404</f>
        <v>6.1</v>
      </c>
      <c r="B198" s="49" t="str">
        <f>+[8]ระบบการควบคุมฯ!B404</f>
        <v>กิจกรรมพัฒนาระบบนิเวศทางด้านดิจิทัลเพื่อการเรียนรู้ขั้นพื้นฐาน</v>
      </c>
      <c r="C198" s="81" t="str">
        <f>+[8]ระบบการควบคุมฯ!C404</f>
        <v xml:space="preserve">20004 68 00131 00000             </v>
      </c>
      <c r="D198" s="347">
        <f>+D199</f>
        <v>1406002.5</v>
      </c>
      <c r="E198" s="347">
        <f t="shared" ref="E198:H199" si="52">+E199</f>
        <v>0</v>
      </c>
      <c r="F198" s="347">
        <f t="shared" si="52"/>
        <v>0</v>
      </c>
      <c r="G198" s="347">
        <f t="shared" si="52"/>
        <v>0</v>
      </c>
      <c r="H198" s="347">
        <f t="shared" si="52"/>
        <v>1406002.5</v>
      </c>
      <c r="I198" s="828"/>
    </row>
    <row r="199" spans="1:9" ht="46.8" hidden="1" customHeight="1" x14ac:dyDescent="0.25">
      <c r="A199" s="1262" t="str">
        <f>+[8]ระบบการควบคุมฯ!A405</f>
        <v>รายจ่ายทุน</v>
      </c>
      <c r="B199" s="268" t="str">
        <f>+[8]ระบบการควบคุมฯ!B405</f>
        <v>งบดำเนินงาน   68112xx</v>
      </c>
      <c r="C199" s="77" t="str">
        <f>+[8]ระบบการควบคุมฯ!C405</f>
        <v>20004 3310 C100 2000000</v>
      </c>
      <c r="D199" s="290">
        <f>+D200</f>
        <v>1406002.5</v>
      </c>
      <c r="E199" s="290">
        <f t="shared" si="52"/>
        <v>0</v>
      </c>
      <c r="F199" s="290">
        <f t="shared" si="52"/>
        <v>0</v>
      </c>
      <c r="G199" s="290">
        <f t="shared" si="52"/>
        <v>0</v>
      </c>
      <c r="H199" s="290">
        <f t="shared" si="52"/>
        <v>1406002.5</v>
      </c>
      <c r="I199" s="61"/>
    </row>
    <row r="200" spans="1:9" ht="186" hidden="1" customHeight="1" x14ac:dyDescent="0.25">
      <c r="A200" s="286" t="str">
        <f>+[8]ระบบการควบคุมฯ!A406</f>
        <v>6.1.1</v>
      </c>
      <c r="B200" s="47" t="str">
        <f>+[8]ระบบการควบคุมฯ!B406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200" s="47" t="str">
        <f>+[8]ระบบการควบคุมฯ!C406</f>
        <v>ศธ 04002/ว41897 ลว.1 ส.ค. 68 โอนครั้งที่ 802</v>
      </c>
      <c r="D200" s="287">
        <f>+[8]ระบบการควบคุมฯ!F406</f>
        <v>1406002.5</v>
      </c>
      <c r="E200" s="287">
        <f>+[8]ระบบการควบคุมฯ!G406+[8]ระบบการควบคุมฯ!H406</f>
        <v>0</v>
      </c>
      <c r="F200" s="287">
        <f>+[8]ระบบการควบคุมฯ!I406+[8]ระบบการควบคุมฯ!J406</f>
        <v>0</v>
      </c>
      <c r="G200" s="287">
        <f>+[8]ระบบการควบคุมฯ!K406+[8]ระบบการควบคุมฯ!L406</f>
        <v>0</v>
      </c>
      <c r="H200" s="287">
        <f>+D200-E200-F200-G200</f>
        <v>1406002.5</v>
      </c>
      <c r="I200" s="50" t="s">
        <v>288</v>
      </c>
    </row>
    <row r="201" spans="1:9" ht="37.200000000000003" hidden="1" customHeight="1" x14ac:dyDescent="0.25">
      <c r="A201" s="346">
        <f>+[8]ระบบการควบคุมฯ!A407</f>
        <v>6.2</v>
      </c>
      <c r="B201" s="49" t="str">
        <f>+[8]ระบบการควบคุมฯ!B407</f>
        <v xml:space="preserve">กิจกรรมความมั่นคงปลอดภัยทางไซเบอร์และการคุ้มครองข้อมูลส่วนบุคคล         </v>
      </c>
      <c r="C201" s="81" t="str">
        <f>+[8]ระบบการควบคุมฯ!C407</f>
        <v xml:space="preserve">20004 68 00139 00000             </v>
      </c>
      <c r="D201" s="347">
        <f t="shared" ref="D201:H202" si="53">+D202</f>
        <v>800</v>
      </c>
      <c r="E201" s="347">
        <f t="shared" si="53"/>
        <v>0</v>
      </c>
      <c r="F201" s="347">
        <f t="shared" si="53"/>
        <v>0</v>
      </c>
      <c r="G201" s="347">
        <f t="shared" si="53"/>
        <v>0</v>
      </c>
      <c r="H201" s="347">
        <f t="shared" si="53"/>
        <v>800</v>
      </c>
      <c r="I201" s="828"/>
    </row>
    <row r="202" spans="1:9" ht="37.200000000000003" hidden="1" customHeight="1" x14ac:dyDescent="0.25">
      <c r="A202" s="289">
        <f>+[8]ระบบการควบคุมฯ!A408</f>
        <v>0</v>
      </c>
      <c r="B202" s="268" t="str">
        <f>+[8]ระบบการควบคุมฯ!B408</f>
        <v>งบดำเนินงาน   68112xx</v>
      </c>
      <c r="C202" s="77" t="str">
        <f>+[8]ระบบการควบคุมฯ!C408</f>
        <v>20004 3320 C100 2000000</v>
      </c>
      <c r="D202" s="290">
        <f>+D203</f>
        <v>800</v>
      </c>
      <c r="E202" s="290">
        <f t="shared" si="53"/>
        <v>0</v>
      </c>
      <c r="F202" s="290">
        <f t="shared" si="53"/>
        <v>0</v>
      </c>
      <c r="G202" s="290">
        <f t="shared" si="53"/>
        <v>0</v>
      </c>
      <c r="H202" s="290">
        <f t="shared" si="53"/>
        <v>800</v>
      </c>
      <c r="I202" s="61"/>
    </row>
    <row r="203" spans="1:9" ht="37.200000000000003" hidden="1" customHeight="1" x14ac:dyDescent="0.25">
      <c r="A203" s="286" t="str">
        <f>+[8]ระบบการควบคุมฯ!A409</f>
        <v>6.2.1</v>
      </c>
      <c r="B203" s="47" t="str">
        <f>+[8]ระบบการควบคุมฯ!B409</f>
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</c>
      <c r="C203" s="47" t="str">
        <f>+[8]ระบบการควบคุมฯ!C409</f>
        <v>ศธ 04002/ว40674 ลว.18 ก.ค. 68 โอนครั้งที่ 715</v>
      </c>
      <c r="D203" s="287">
        <f>+[8]ระบบการควบคุมฯ!F409</f>
        <v>800</v>
      </c>
      <c r="E203" s="287">
        <f>+[8]ระบบการควบคุมฯ!G409+[8]ระบบการควบคุมฯ!H409</f>
        <v>0</v>
      </c>
      <c r="F203" s="287">
        <f>+[8]ระบบการควบคุมฯ!I409+[8]ระบบการควบคุมฯ!J409</f>
        <v>0</v>
      </c>
      <c r="G203" s="287">
        <f>+[8]ระบบการควบคุมฯ!K409+[8]ระบบการควบคุมฯ!L409</f>
        <v>0</v>
      </c>
      <c r="H203" s="287">
        <f>+D203-E203-F203-G203</f>
        <v>800</v>
      </c>
      <c r="I203" s="50" t="s">
        <v>271</v>
      </c>
    </row>
    <row r="204" spans="1:9" ht="37.200000000000003" hidden="1" customHeight="1" x14ac:dyDescent="0.25">
      <c r="A204" s="243" t="str">
        <f>+[2]ระบบการควบคุมฯ!A196</f>
        <v>ค</v>
      </c>
      <c r="B204" s="78" t="str">
        <f>+[2]ระบบการควบคุมฯ!B196</f>
        <v>แผนงานยุทธศาสตร์ : สร้างความเสมอภาคทางการศึกษา</v>
      </c>
      <c r="C204" s="78"/>
      <c r="D204" s="244">
        <f>+D205+D270+D276</f>
        <v>141242838</v>
      </c>
      <c r="E204" s="244">
        <f t="shared" ref="E204:H204" si="54">+E205+E270+E276</f>
        <v>0</v>
      </c>
      <c r="F204" s="244">
        <f t="shared" si="54"/>
        <v>0</v>
      </c>
      <c r="G204" s="244">
        <f t="shared" si="54"/>
        <v>141171146</v>
      </c>
      <c r="H204" s="244">
        <f t="shared" si="54"/>
        <v>71692</v>
      </c>
      <c r="I204" s="60"/>
    </row>
    <row r="205" spans="1:9" ht="37.200000000000003" hidden="1" customHeight="1" x14ac:dyDescent="0.25">
      <c r="A205" s="970">
        <f>+[8]ระบบการควบคุมฯ!A421</f>
        <v>1</v>
      </c>
      <c r="B205" s="973" t="str">
        <f>+[8]ระบบการควบคุมฯ!B421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05" s="973" t="str">
        <f>+[8]ระบบการควบคุมฯ!C421</f>
        <v>20004 45002400</v>
      </c>
      <c r="D205" s="971">
        <f>+D206</f>
        <v>141177438</v>
      </c>
      <c r="E205" s="971">
        <f t="shared" ref="D205:I207" si="55">+E206</f>
        <v>0</v>
      </c>
      <c r="F205" s="971">
        <f t="shared" si="55"/>
        <v>0</v>
      </c>
      <c r="G205" s="971">
        <f t="shared" si="55"/>
        <v>141160346</v>
      </c>
      <c r="H205" s="971">
        <f t="shared" si="55"/>
        <v>17092</v>
      </c>
      <c r="I205" s="972"/>
    </row>
    <row r="206" spans="1:9" ht="148.80000000000001" hidden="1" customHeight="1" x14ac:dyDescent="0.25">
      <c r="A206" s="283">
        <f>+[8]ระบบการควบคุมฯ!A423</f>
        <v>1.1000000000000001</v>
      </c>
      <c r="B206" s="75" t="str">
        <f>+[8]ระบบการควบคุมฯ!B423</f>
        <v xml:space="preserve">กิจกรรมการสนับสนุนค่าใช้จ่ายในการจัดการศึกษาขั้นพื้นฐาน </v>
      </c>
      <c r="C206" s="300" t="str">
        <f>+[8]ระบบการควบคุมฯ!C423</f>
        <v>20004 68 51993 00000</v>
      </c>
      <c r="D206" s="284">
        <f t="shared" si="55"/>
        <v>141177438</v>
      </c>
      <c r="E206" s="284">
        <f t="shared" si="55"/>
        <v>0</v>
      </c>
      <c r="F206" s="284">
        <f t="shared" si="55"/>
        <v>0</v>
      </c>
      <c r="G206" s="284">
        <f t="shared" si="55"/>
        <v>141160346</v>
      </c>
      <c r="H206" s="284">
        <f t="shared" si="55"/>
        <v>17092</v>
      </c>
      <c r="I206" s="62"/>
    </row>
    <row r="207" spans="1:9" ht="37.200000000000003" hidden="1" customHeight="1" x14ac:dyDescent="0.25">
      <c r="A207" s="289"/>
      <c r="B207" s="268" t="str">
        <f>+[8]ระบบการควบคุมฯ!B424</f>
        <v xml:space="preserve"> งบเงินอุดหนุน 6811410</v>
      </c>
      <c r="C207" s="77" t="str">
        <f>+[8]ระบบการควบคุมฯ!C424</f>
        <v>20004 45002400</v>
      </c>
      <c r="D207" s="290">
        <f>+D208</f>
        <v>141177438</v>
      </c>
      <c r="E207" s="290">
        <f t="shared" si="55"/>
        <v>0</v>
      </c>
      <c r="F207" s="290">
        <f t="shared" si="55"/>
        <v>0</v>
      </c>
      <c r="G207" s="290">
        <f t="shared" si="55"/>
        <v>141160346</v>
      </c>
      <c r="H207" s="290">
        <f t="shared" si="55"/>
        <v>17092</v>
      </c>
      <c r="I207" s="61"/>
    </row>
    <row r="208" spans="1:9" ht="74.400000000000006" hidden="1" customHeight="1" x14ac:dyDescent="0.25">
      <c r="A208" s="301" t="str">
        <f>+[8]ระบบการควบคุมฯ!A425</f>
        <v>1.1.1</v>
      </c>
      <c r="B208" s="302" t="str">
        <f>+[8]ระบบการควบคุมฯ!B425</f>
        <v xml:space="preserve">เงินอุดหนุนทั่วไป รายการค่าใช้จ่ายในการจัดการศึกษาขั้นพื้นฐาน </v>
      </c>
      <c r="C208" s="303">
        <f>+[8]ระบบการควบคุมฯ!C425</f>
        <v>0</v>
      </c>
      <c r="D208" s="304">
        <f>+D209+D215+D225+D230+D248+D255+D262+D264+D267</f>
        <v>141177438</v>
      </c>
      <c r="E208" s="304">
        <f t="shared" ref="E208:H208" si="56">+E209+E215+E225+E230+E248+E255+E262+E264+E267</f>
        <v>0</v>
      </c>
      <c r="F208" s="304">
        <f t="shared" si="56"/>
        <v>0</v>
      </c>
      <c r="G208" s="304">
        <f t="shared" si="56"/>
        <v>141160346</v>
      </c>
      <c r="H208" s="304">
        <f t="shared" si="56"/>
        <v>17092</v>
      </c>
      <c r="I208" s="305"/>
    </row>
    <row r="209" spans="1:9" ht="204.6" hidden="1" customHeight="1" x14ac:dyDescent="0.25">
      <c r="A209" s="306" t="str">
        <f>+[8]ระบบการควบคุมฯ!A426</f>
        <v>1.1.1.1</v>
      </c>
      <c r="B209" s="1263" t="str">
        <f>+[8]ระบบการควบคุมฯ!B426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09" s="1263" t="str">
        <f>+[8]ระบบการควบคุมฯ!C426</f>
        <v>ศธ 04002/ว1018 ลว.8/3/2024โอนครั้งที่ 209</v>
      </c>
      <c r="D209" s="1264">
        <f>SUM(D210:D214)</f>
        <v>0</v>
      </c>
      <c r="E209" s="1264">
        <f t="shared" ref="E209:I209" si="57">SUM(E210:E214)</f>
        <v>0</v>
      </c>
      <c r="F209" s="1264">
        <f t="shared" si="57"/>
        <v>0</v>
      </c>
      <c r="G209" s="1264">
        <f t="shared" si="57"/>
        <v>0</v>
      </c>
      <c r="H209" s="1264">
        <f t="shared" si="57"/>
        <v>0</v>
      </c>
      <c r="I209" s="1264">
        <f t="shared" si="57"/>
        <v>0</v>
      </c>
    </row>
    <row r="210" spans="1:9" ht="55.8" hidden="1" customHeight="1" x14ac:dyDescent="0.25">
      <c r="A210" s="286" t="str">
        <f>+[8]ระบบการควบคุมฯ!A428</f>
        <v>1)</v>
      </c>
      <c r="B210" s="70" t="str">
        <f>+[8]ระบบการควบคุมฯ!B428</f>
        <v>ค่าหนังสือเรียน รหัสบัญชีย่อย 0022001/10,931,200</v>
      </c>
      <c r="C210" s="70" t="str">
        <f>+[8]ระบบการควบคุมฯ!C428</f>
        <v>20004 42002270 4100040</v>
      </c>
      <c r="D210" s="287"/>
      <c r="E210" s="255"/>
      <c r="F210" s="288"/>
      <c r="G210" s="255"/>
      <c r="H210" s="288">
        <f>+D210-E210-F210-G210</f>
        <v>0</v>
      </c>
      <c r="I210" s="63" t="s">
        <v>14</v>
      </c>
    </row>
    <row r="211" spans="1:9" ht="37.200000000000003" hidden="1" customHeight="1" x14ac:dyDescent="0.25">
      <c r="A211" s="286" t="str">
        <f>+[8]ระบบการควบคุมฯ!A430</f>
        <v>2)</v>
      </c>
      <c r="B211" s="70" t="str">
        <f>+[8]ระบบการควบคุมฯ!B430</f>
        <v>ค่าอุปกรณ์การเรียน รหัสบัญชีย่อย 0022002/3,421,000</v>
      </c>
      <c r="C211" s="70" t="str">
        <f>+[8]ระบบการควบคุมฯ!C430</f>
        <v>20004 42002270 4100117</v>
      </c>
      <c r="D211" s="287"/>
      <c r="E211" s="255"/>
      <c r="F211" s="288"/>
      <c r="G211" s="255"/>
      <c r="H211" s="288">
        <f t="shared" ref="H211:H214" si="58">+D211-E211-F211-G211</f>
        <v>0</v>
      </c>
      <c r="I211" s="63" t="s">
        <v>14</v>
      </c>
    </row>
    <row r="212" spans="1:9" ht="223.2" hidden="1" customHeight="1" x14ac:dyDescent="0.25">
      <c r="A212" s="286" t="str">
        <f>+[8]ระบบการควบคุมฯ!A431</f>
        <v>3)</v>
      </c>
      <c r="B212" s="70" t="str">
        <f>+[8]ระบบการควบคุมฯ!B431</f>
        <v>ค่าเครื่องแบบนักเรียน รหัสบัญชีย่อย 0022003/6,461,500</v>
      </c>
      <c r="C212" s="70" t="str">
        <f>+[8]ระบบการควบคุมฯ!C431</f>
        <v>20004 42002270 4100194</v>
      </c>
      <c r="D212" s="287"/>
      <c r="E212" s="255"/>
      <c r="F212" s="288"/>
      <c r="G212" s="255"/>
      <c r="H212" s="288">
        <f t="shared" si="58"/>
        <v>0</v>
      </c>
      <c r="I212" s="63" t="s">
        <v>14</v>
      </c>
    </row>
    <row r="213" spans="1:9" ht="223.2" hidden="1" customHeight="1" x14ac:dyDescent="0.25">
      <c r="A213" s="286" t="str">
        <f>+[8]ระบบการควบคุมฯ!A433</f>
        <v>4)</v>
      </c>
      <c r="B213" s="70" t="str">
        <f>+[8]ระบบการควบคุมฯ!B433</f>
        <v>ค่ากิจกรรมพัฒนาคุณภาพผู้เรียน รหัสบัญชีย่อย 0022004/2,636,400</v>
      </c>
      <c r="C213" s="70" t="str">
        <f>+[8]ระบบการควบคุมฯ!C433</f>
        <v>20005 42002270 4100271</v>
      </c>
      <c r="D213" s="287"/>
      <c r="E213" s="255"/>
      <c r="F213" s="288"/>
      <c r="G213" s="255"/>
      <c r="H213" s="288">
        <f t="shared" si="58"/>
        <v>0</v>
      </c>
      <c r="I213" s="63" t="s">
        <v>14</v>
      </c>
    </row>
    <row r="214" spans="1:9" ht="55.8" hidden="1" customHeight="1" x14ac:dyDescent="0.25">
      <c r="A214" s="286" t="str">
        <f>+[8]ระบบการควบคุมฯ!A435</f>
        <v>5)</v>
      </c>
      <c r="B214" s="70" t="str">
        <f>+[8]ระบบการควบคุมฯ!B435</f>
        <v>ค่าจัดการเรียนการสอน รหัสบัญชีย่อย 0022005/4,713,100</v>
      </c>
      <c r="C214" s="70" t="str">
        <f>+[8]ระบบการควบคุมฯ!C435</f>
        <v>20006 42002270 4100348</v>
      </c>
      <c r="D214" s="287"/>
      <c r="E214" s="255"/>
      <c r="F214" s="288"/>
      <c r="G214" s="255"/>
      <c r="H214" s="288">
        <f t="shared" si="58"/>
        <v>0</v>
      </c>
      <c r="I214" s="63" t="s">
        <v>14</v>
      </c>
    </row>
    <row r="215" spans="1:9" ht="18.600000000000001" hidden="1" customHeight="1" x14ac:dyDescent="0.25">
      <c r="A215" s="281" t="str">
        <f>+[8]ระบบการควบคุมฯ!A437</f>
        <v>1.1.1.2</v>
      </c>
      <c r="B215" s="291" t="str">
        <f>+[8]ระบบการควบคุมฯ!B437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15" s="321">
        <f>+[8]ระบบการควบคุมฯ!C437</f>
        <v>0</v>
      </c>
      <c r="D215" s="282">
        <f>SUM(D220:D224)</f>
        <v>107771266</v>
      </c>
      <c r="E215" s="282">
        <f t="shared" ref="E215:H215" si="59">SUM(E220:E224)</f>
        <v>0</v>
      </c>
      <c r="F215" s="282">
        <f t="shared" si="59"/>
        <v>0</v>
      </c>
      <c r="G215" s="282">
        <f t="shared" si="59"/>
        <v>107771266</v>
      </c>
      <c r="H215" s="282">
        <f t="shared" si="59"/>
        <v>0</v>
      </c>
      <c r="I215" s="282">
        <f t="shared" ref="I215" si="60">SUM(I220:I222)</f>
        <v>0</v>
      </c>
    </row>
    <row r="216" spans="1:9" ht="37.200000000000003" hidden="1" customHeight="1" x14ac:dyDescent="0.25">
      <c r="A216" s="281">
        <f>+[8]ระบบการควบคุมฯ!A438</f>
        <v>1</v>
      </c>
      <c r="B216" s="291" t="str">
        <f>+[8]ระบบการควบคุมฯ!B438</f>
        <v xml:space="preserve"> ภาคเรียนที่ 2/2567 70%  จำนวน 35,866,384‬.00 บาท</v>
      </c>
      <c r="C216" s="291" t="str">
        <f>+[8]ระบบการควบคุมฯ!C438</f>
        <v>ศธ 04002/ว5233 ลว.25/ต.ค./2024 โอนครั้งที่ 9</v>
      </c>
      <c r="D216" s="282"/>
      <c r="E216" s="282"/>
      <c r="F216" s="282"/>
      <c r="G216" s="282"/>
      <c r="H216" s="282"/>
      <c r="I216" s="282"/>
    </row>
    <row r="217" spans="1:9" ht="18.600000000000001" hidden="1" customHeight="1" x14ac:dyDescent="0.25">
      <c r="A217" s="281">
        <f>+[8]ระบบการควบคุมฯ!A439</f>
        <v>2</v>
      </c>
      <c r="B217" s="291" t="str">
        <f>+[8]ระบบการควบคุมฯ!B439</f>
        <v xml:space="preserve"> ภาคเรียนที่ 2/2567 30% จำนวน 14,453,317‬.00 บาท</v>
      </c>
      <c r="C217" s="291" t="str">
        <f>+[8]ระบบการควบคุมฯ!C439</f>
        <v>ศธ 04002/ว5976 ลว.12/ธ.ค./2024 โอนครั้งที่ 121</v>
      </c>
      <c r="D217" s="282"/>
      <c r="E217" s="282"/>
      <c r="F217" s="282"/>
      <c r="G217" s="282"/>
      <c r="H217" s="282"/>
      <c r="I217" s="282"/>
    </row>
    <row r="218" spans="1:9" ht="93.6" hidden="1" customHeight="1" x14ac:dyDescent="0.25">
      <c r="A218" s="281">
        <f>+[8]ระบบการควบคุมฯ!A440</f>
        <v>3</v>
      </c>
      <c r="B218" s="291" t="str">
        <f>+[8]ระบบการควบคุมฯ!B440</f>
        <v xml:space="preserve"> ภาคเรียนที่ 1/2568 70%  จำนวน 40,209,500‬.00 บาท</v>
      </c>
      <c r="C218" s="291" t="str">
        <f>+[8]ระบบการควบคุมฯ!C440</f>
        <v>ศธ 04002/ว799 ลว.27/ก.พ./2025 โอนครั้งที่ 291</v>
      </c>
      <c r="D218" s="282"/>
      <c r="E218" s="282"/>
      <c r="F218" s="282"/>
      <c r="G218" s="282"/>
      <c r="H218" s="282"/>
      <c r="I218" s="282"/>
    </row>
    <row r="219" spans="1:9" ht="372" hidden="1" customHeight="1" x14ac:dyDescent="0.25">
      <c r="A219" s="281">
        <f>+[8]ระบบการควบคุมฯ!A441</f>
        <v>3</v>
      </c>
      <c r="B219" s="291" t="str">
        <f>+[8]ระบบการควบคุมฯ!B441</f>
        <v xml:space="preserve"> ภาคเรียนที่ 1/2568 70% (เพิ่มเติม) จำนวน 17,256,205‬.00 บาท</v>
      </c>
      <c r="C219" s="291" t="str">
        <f>+[8]ระบบการควบคุมฯ!C441</f>
        <v>ศธ 04002/ว1268 ลว.26/มี.ค./2025 โอนครั้งที่ 363</v>
      </c>
      <c r="D219" s="282"/>
      <c r="E219" s="282"/>
      <c r="F219" s="282"/>
      <c r="G219" s="282"/>
      <c r="H219" s="282"/>
      <c r="I219" s="282"/>
    </row>
    <row r="220" spans="1:9" ht="55.8" hidden="1" customHeight="1" x14ac:dyDescent="0.25">
      <c r="A220" s="820" t="str">
        <f>+[8]ระบบการควบคุมฯ!A442</f>
        <v>1)</v>
      </c>
      <c r="B220" s="70" t="str">
        <f>+[8]ระบบการควบคุมฯ!B442</f>
        <v>ค่าจัดการเรียนการสอน รหัสบัญชีย่อย 0024315/25,377,708/10,219,9446/17,709,100/7,595,070</v>
      </c>
      <c r="C220" s="70" t="str">
        <f>+[8]ระบบการควบคุมฯ!C442</f>
        <v>20006 45002400 4100348</v>
      </c>
      <c r="D220" s="287">
        <f>+[8]ระบบการควบคุมฯ!F442</f>
        <v>60901822</v>
      </c>
      <c r="E220" s="288">
        <f>+[8]ระบบการควบคุมฯ!G442+[8]ระบบการควบคุมฯ!H442</f>
        <v>0</v>
      </c>
      <c r="F220" s="288">
        <f>+[8]ระบบการควบคุมฯ!I442+[8]ระบบการควบคุมฯ!J442</f>
        <v>0</v>
      </c>
      <c r="G220" s="288">
        <f>+[8]ระบบการควบคุมฯ!K442+[8]ระบบการควบคุมฯ!L442</f>
        <v>60901822</v>
      </c>
      <c r="H220" s="288">
        <f>+D220-E220-F220-G220</f>
        <v>0</v>
      </c>
      <c r="I220" s="63" t="s">
        <v>14</v>
      </c>
    </row>
    <row r="221" spans="1:9" ht="37.200000000000003" hidden="1" customHeight="1" x14ac:dyDescent="0.25">
      <c r="A221" s="820" t="str">
        <f>+[8]ระบบการควบคุมฯ!A443</f>
        <v>2)</v>
      </c>
      <c r="B221" s="70" t="str">
        <f>+[8]ระบบการควบคุมฯ!B443</f>
        <v>ค่าอุปกรณ์การเรียน รหัสบัญชีย่อย 0024084/4,293,970/1,734,630/2,982,600/1,282,570</v>
      </c>
      <c r="C221" s="70" t="str">
        <f>+[8]ระบบการควบคุมฯ!C443</f>
        <v>20004 45002400 4100117</v>
      </c>
      <c r="D221" s="287">
        <f>+[8]ระบบการควบคุมฯ!F443</f>
        <v>10279630</v>
      </c>
      <c r="E221" s="288">
        <f>+[8]ระบบการควบคุมฯ!G443+[8]ระบบการควบคุมฯ!H443</f>
        <v>0</v>
      </c>
      <c r="F221" s="288">
        <f>+[8]ระบบการควบคุมฯ!I443+[8]ระบบการควบคุมฯ!J443</f>
        <v>0</v>
      </c>
      <c r="G221" s="288">
        <f>+[8]ระบบการควบคุมฯ!K443+[8]ระบบการควบคุมฯ!L443</f>
        <v>10279630</v>
      </c>
      <c r="H221" s="288">
        <f>+D221-E221-F221-G221</f>
        <v>0</v>
      </c>
      <c r="I221" s="63" t="s">
        <v>14</v>
      </c>
    </row>
    <row r="222" spans="1:9" ht="18.600000000000001" hidden="1" customHeight="1" x14ac:dyDescent="0.25">
      <c r="A222" s="820" t="str">
        <f>+[8]ระบบการควบคุมฯ!A445</f>
        <v>3)</v>
      </c>
      <c r="B222" s="70" t="str">
        <f>+[8]ระบบการควบคุมฯ!B445</f>
        <v>ค่ากิจกรรมพัฒนาคุณภาพผู้เรียน รหัสบัญชีย่อย 0024238/6194706/2,498,743/4,329,300/1,859,508</v>
      </c>
      <c r="C222" s="70" t="str">
        <f>+[8]ระบบการควบคุมฯ!C445</f>
        <v>20005 45002400 4100271</v>
      </c>
      <c r="D222" s="287">
        <f>+[8]ระบบการควบคุมฯ!F445</f>
        <v>14882257</v>
      </c>
      <c r="E222" s="288">
        <f>+[8]ระบบการควบคุมฯ!G445+[8]ระบบการควบคุมฯ!H445</f>
        <v>0</v>
      </c>
      <c r="F222" s="288">
        <f>+[8]ระบบการควบคุมฯ!I445+[8]ระบบการควบคุมฯ!J445</f>
        <v>0</v>
      </c>
      <c r="G222" s="288">
        <f>+[8]ระบบการควบคุมฯ!K445+[8]ระบบการควบคุมฯ!L445</f>
        <v>14882257</v>
      </c>
      <c r="H222" s="288">
        <f>+D222-E222-F222-G222</f>
        <v>0</v>
      </c>
      <c r="I222" s="63" t="s">
        <v>14</v>
      </c>
    </row>
    <row r="223" spans="1:9" ht="148.80000000000001" hidden="1" customHeight="1" x14ac:dyDescent="0.25">
      <c r="A223" s="820" t="str">
        <f>+[8]ระบบการควบคุมฯ!A446</f>
        <v>4)</v>
      </c>
      <c r="B223" s="70" t="str">
        <f>+[8]ระบบการควบคุมฯ!B446</f>
        <v xml:space="preserve">ค่าหนังสือเรียน รหัสบัญชีย่อย  0024007  (9558600+4101457    </v>
      </c>
      <c r="C223" s="70" t="str">
        <f>+[8]ระบบการควบคุมฯ!C446</f>
        <v>20006 45002400 4100040</v>
      </c>
      <c r="D223" s="287">
        <f>+[8]ระบบการควบคุมฯ!F446</f>
        <v>13660057</v>
      </c>
      <c r="E223" s="288">
        <f>+[8]ระบบการควบคุมฯ!G446+[8]ระบบการควบคุมฯ!H446</f>
        <v>0</v>
      </c>
      <c r="F223" s="288">
        <f>+[8]ระบบการควบคุมฯ!I446+[8]ระบบการควบคุมฯ!J446</f>
        <v>0</v>
      </c>
      <c r="G223" s="288">
        <f>+[8]ระบบการควบคุมฯ!K446+[8]ระบบการควบคุมฯ!L446</f>
        <v>13660057</v>
      </c>
      <c r="H223" s="288">
        <f>+D223-E223-F223-G223</f>
        <v>0</v>
      </c>
      <c r="I223" s="63" t="s">
        <v>14</v>
      </c>
    </row>
    <row r="224" spans="1:9" ht="130.19999999999999" hidden="1" customHeight="1" x14ac:dyDescent="0.25">
      <c r="A224" s="820" t="str">
        <f>+[8]ระบบการควบคุมฯ!A447</f>
        <v>5)</v>
      </c>
      <c r="B224" s="70" t="str">
        <f>+[8]ระบบการควบคุมฯ!B447</f>
        <v>ค่าเครื่องแบบนักเรียน   รหัสบัญชีย่อย 0024162      (5629900+2417600)</v>
      </c>
      <c r="C224" s="70" t="str">
        <f>+[8]ระบบการควบคุมฯ!C447</f>
        <v>20007 45002400 4100194</v>
      </c>
      <c r="D224" s="287">
        <f>+[8]ระบบการควบคุมฯ!F447</f>
        <v>8047500</v>
      </c>
      <c r="E224" s="288">
        <f>+[8]ระบบการควบคุมฯ!G447+[8]ระบบการควบคุมฯ!H447</f>
        <v>0</v>
      </c>
      <c r="F224" s="288">
        <f>+[8]ระบบการควบคุมฯ!I447+[8]ระบบการควบคุมฯ!J447</f>
        <v>0</v>
      </c>
      <c r="G224" s="288">
        <f>+[8]ระบบการควบคุมฯ!K447+[8]ระบบการควบคุมฯ!L447</f>
        <v>8047500</v>
      </c>
      <c r="H224" s="288">
        <f>+D224-E224-F224-G224</f>
        <v>0</v>
      </c>
      <c r="I224" s="63" t="s">
        <v>14</v>
      </c>
    </row>
    <row r="225" spans="1:9" ht="55.8" hidden="1" customHeight="1" x14ac:dyDescent="0.25">
      <c r="A225" s="306" t="str">
        <f>+[8]ระบบการควบคุมฯ!A483</f>
        <v>1.1.2</v>
      </c>
      <c r="B225" s="1263" t="str">
        <f>+[8]ระบบการควบคุมฯ!B483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25" s="1263" t="str">
        <f>+[8]ระบบการควบคุมฯ!C448</f>
        <v xml:space="preserve">ศธ 04002/ว5681 ลว.20/12/2023 โอนครั้งที่ 99 จำนวน13,680,740‬.00บาท </v>
      </c>
      <c r="D225" s="1264">
        <f t="shared" ref="D225:I225" si="61">SUM(D226:D229)</f>
        <v>0</v>
      </c>
      <c r="E225" s="1264">
        <f t="shared" si="61"/>
        <v>0</v>
      </c>
      <c r="F225" s="1264">
        <f t="shared" si="61"/>
        <v>0</v>
      </c>
      <c r="G225" s="1264">
        <f t="shared" si="61"/>
        <v>0</v>
      </c>
      <c r="H225" s="1264">
        <f t="shared" si="61"/>
        <v>0</v>
      </c>
      <c r="I225" s="1264">
        <f t="shared" si="61"/>
        <v>0</v>
      </c>
    </row>
    <row r="226" spans="1:9" ht="18.600000000000001" hidden="1" customHeight="1" x14ac:dyDescent="0.25">
      <c r="A226" s="286" t="str">
        <f>+[8]ระบบการควบคุมฯ!A449</f>
        <v>1)</v>
      </c>
      <c r="B226" s="70" t="str">
        <f>+[8]ระบบการควบคุมฯ!B449</f>
        <v>ค่าอุปกรณ์การเรียน รหัสบัญชีย่อย 0022002/1745120</v>
      </c>
      <c r="C226" s="70" t="str">
        <f>+[8]ระบบการควบคุมฯ!C449</f>
        <v>20004 42002270 4100117</v>
      </c>
      <c r="D226" s="287"/>
      <c r="E226" s="288"/>
      <c r="F226" s="288"/>
      <c r="G226" s="288"/>
      <c r="H226" s="288">
        <f>+D226-E226-F226-G226</f>
        <v>0</v>
      </c>
      <c r="I226" s="63" t="s">
        <v>14</v>
      </c>
    </row>
    <row r="227" spans="1:9" ht="167.4" hidden="1" customHeight="1" x14ac:dyDescent="0.25">
      <c r="A227" s="286"/>
      <c r="B227" s="70">
        <f>+[8]ระบบการควบคุมฯ!B451</f>
        <v>0</v>
      </c>
      <c r="C227" s="70"/>
      <c r="D227" s="287"/>
      <c r="E227" s="288"/>
      <c r="F227" s="288"/>
      <c r="G227" s="288"/>
      <c r="H227" s="288"/>
      <c r="I227" s="63"/>
    </row>
    <row r="228" spans="1:9" ht="18.600000000000001" hidden="1" customHeight="1" x14ac:dyDescent="0.25">
      <c r="A228" s="286" t="str">
        <f>+[8]ระบบการควบคุมฯ!A452</f>
        <v>2)</v>
      </c>
      <c r="B228" s="70" t="str">
        <f>+[8]ระบบการควบคุมฯ!B452</f>
        <v>ค่ากิจกรรมพัฒนาคุณภาพผู้เรียน รหัสบัญชีย่อย 0022004/2379548</v>
      </c>
      <c r="C228" s="70" t="str">
        <f>+[8]ระบบการควบคุมฯ!C452</f>
        <v>20005 42002270 4100271</v>
      </c>
      <c r="D228" s="287">
        <f>+[8]ระบบการควบคุมฯ!F452</f>
        <v>0</v>
      </c>
      <c r="E228" s="288">
        <f>+[8]ระบบการควบคุมฯ!G452+[8]ระบบการควบคุมฯ!H452</f>
        <v>0</v>
      </c>
      <c r="F228" s="288">
        <f>+[8]ระบบการควบคุมฯ!I452+[8]ระบบการควบคุมฯ!J452</f>
        <v>0</v>
      </c>
      <c r="G228" s="288">
        <f>+[8]ระบบการควบคุมฯ!K452+[8]ระบบการควบคุมฯ!L452</f>
        <v>0</v>
      </c>
      <c r="H228" s="288">
        <f>+D228-E228-F228-G228</f>
        <v>0</v>
      </c>
      <c r="I228" s="63" t="s">
        <v>14</v>
      </c>
    </row>
    <row r="229" spans="1:9" ht="46.8" x14ac:dyDescent="0.25">
      <c r="A229" s="286" t="str">
        <f>+[8]ระบบการควบคุมฯ!A453</f>
        <v>3)</v>
      </c>
      <c r="B229" s="70" t="str">
        <f>+[8]ระบบการควบคุมฯ!B453</f>
        <v>ค่าจัดการเรียนการสอน รหัสบัญชีย่อย 0022005/9556072</v>
      </c>
      <c r="C229" s="70" t="str">
        <f>+[8]ระบบการควบคุมฯ!C453</f>
        <v>20006 42002270 4100348</v>
      </c>
      <c r="D229" s="287">
        <f>+[8]ระบบการควบคุมฯ!F453</f>
        <v>0</v>
      </c>
      <c r="E229" s="288">
        <f>+[8]ระบบการควบคุมฯ!G453+[8]ระบบการควบคุมฯ!H453</f>
        <v>0</v>
      </c>
      <c r="F229" s="288">
        <f>+[8]ระบบการควบคุมฯ!I453+[8]ระบบการควบคุมฯ!J453</f>
        <v>0</v>
      </c>
      <c r="G229" s="288">
        <f>+[8]ระบบการควบคุมฯ!K453+[8]ระบบการควบคุมฯ!L453</f>
        <v>0</v>
      </c>
      <c r="H229" s="288">
        <f>+D229-E229-F229-G229</f>
        <v>0</v>
      </c>
      <c r="I229" s="63" t="s">
        <v>14</v>
      </c>
    </row>
    <row r="230" spans="1:9" ht="37.200000000000003" hidden="1" customHeight="1" x14ac:dyDescent="0.25">
      <c r="A230" s="306" t="str">
        <f>+[8]ระบบการควบคุมฯ!A454</f>
        <v>1.1.1.4</v>
      </c>
      <c r="B230" s="1263" t="str">
        <f>+[8]ระบบการควบคุมฯ!B454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30" s="1265">
        <f>+[8]ระบบการควบคุมฯ!C454</f>
        <v>0</v>
      </c>
      <c r="D230" s="1264">
        <f>SUM(D233:D245)</f>
        <v>29198675</v>
      </c>
      <c r="E230" s="1264">
        <f>SUM(E233:E245)</f>
        <v>0</v>
      </c>
      <c r="F230" s="1264">
        <f>SUM(F233:F245)</f>
        <v>0</v>
      </c>
      <c r="G230" s="1264">
        <f>SUM(G233:G245)</f>
        <v>29181583</v>
      </c>
      <c r="H230" s="1264">
        <f>SUM(H233:H245)</f>
        <v>17092</v>
      </c>
      <c r="I230" s="307" t="s">
        <v>14</v>
      </c>
    </row>
    <row r="231" spans="1:9" ht="18.600000000000001" hidden="1" customHeight="1" x14ac:dyDescent="0.25">
      <c r="A231" s="1046">
        <f>+[8]ระบบการควบคุมฯ!A455</f>
        <v>0</v>
      </c>
      <c r="B231" s="1263" t="str">
        <f>+[8]ระบบการควบคุมฯ!B455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31" s="1263"/>
      <c r="D231" s="1264"/>
      <c r="E231" s="1264"/>
      <c r="F231" s="1264"/>
      <c r="G231" s="1264"/>
      <c r="H231" s="1264"/>
      <c r="I231" s="307" t="s">
        <v>14</v>
      </c>
    </row>
    <row r="232" spans="1:9" ht="18.600000000000001" hidden="1" customHeight="1" x14ac:dyDescent="0.25">
      <c r="A232" s="1265">
        <f>+[8]ระบบการควบคุมฯ!A456</f>
        <v>0</v>
      </c>
      <c r="B232" s="1263" t="str">
        <f>+[8]ระบบการควบคุมฯ!B456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32" s="1263"/>
      <c r="D232" s="1264"/>
      <c r="E232" s="1264"/>
      <c r="F232" s="1264"/>
      <c r="G232" s="1264"/>
      <c r="H232" s="1264"/>
      <c r="I232" s="307" t="s">
        <v>14</v>
      </c>
    </row>
    <row r="233" spans="1:9" ht="37.200000000000003" hidden="1" customHeight="1" x14ac:dyDescent="0.25">
      <c r="A233" s="976" t="str">
        <f>+[8]ระบบการควบคุมฯ!A457</f>
        <v>1)</v>
      </c>
      <c r="B233" s="977" t="str">
        <f>+[8]ระบบการควบคุมฯ!B457</f>
        <v xml:space="preserve">ค่าหนังสือเรียน  รหัสกิจกรรมย่อย 0024007 </v>
      </c>
      <c r="C233" s="977" t="str">
        <f>+[8]ระบบการควบคุมฯ!C457</f>
        <v>20004450024004100037</v>
      </c>
      <c r="D233" s="1266">
        <f>+[8]ระบบการควบคุมฯ!D457</f>
        <v>6585840</v>
      </c>
      <c r="E233" s="1047">
        <f>+[8]ระบบการควบคุมฯ!G457+[8]ระบบการควบคุมฯ!H457</f>
        <v>0</v>
      </c>
      <c r="F233" s="1047">
        <f>+[8]ระบบการควบคุมฯ!I457+[8]ระบบการควบคุมฯ!J457</f>
        <v>0</v>
      </c>
      <c r="G233" s="1047">
        <f>+[8]ระบบการควบคุมฯ!K457+[8]ระบบการควบคุมฯ!L457</f>
        <v>6584341</v>
      </c>
      <c r="H233" s="1047">
        <f>+D233-E233-F233-G233</f>
        <v>1499</v>
      </c>
      <c r="I233" s="1048" t="s">
        <v>14</v>
      </c>
    </row>
    <row r="234" spans="1:9" ht="18.600000000000001" hidden="1" customHeight="1" x14ac:dyDescent="0.25">
      <c r="A234" s="286" t="str">
        <f>+[8]ระบบการควบคุมฯ!A458</f>
        <v>1.1)</v>
      </c>
      <c r="B234" s="70" t="str">
        <f>+[8]ระบบการควบคุมฯ!B458</f>
        <v>ค่าหนังสือเรียน 993,703 รหัสกิจกรรมย่อย 0024007 1/2568 70%</v>
      </c>
      <c r="C234" s="70" t="str">
        <f>+[8]ระบบการควบคุมฯ!C458</f>
        <v xml:space="preserve">ศธ 04002/ว2992 ลว.2 กค 68 โอนครั้งที่ 647 </v>
      </c>
      <c r="D234" s="287"/>
      <c r="E234" s="288"/>
      <c r="F234" s="288"/>
      <c r="G234" s="288"/>
      <c r="H234" s="288"/>
      <c r="I234" s="63"/>
    </row>
    <row r="235" spans="1:9" ht="18.600000000000001" hidden="1" customHeight="1" x14ac:dyDescent="0.25">
      <c r="A235" s="286" t="str">
        <f>+[8]ระบบการควบคุมฯ!A459</f>
        <v>1.2)</v>
      </c>
      <c r="B235" s="70" t="str">
        <f>+[8]ระบบการควบคุมฯ!B459</f>
        <v>ค่าหนังสือเรียน 5,592,137.00  รหัสกิจกรรมย่อย 0024007 1/2568 30%</v>
      </c>
      <c r="C235" s="70" t="str">
        <f>+[8]ระบบการควบคุมฯ!C459</f>
        <v>ศธ 04002/ว40516 ลว.16 กค 68 โอนครั้งที่ 695</v>
      </c>
      <c r="D235" s="287"/>
      <c r="E235" s="288"/>
      <c r="F235" s="288"/>
      <c r="G235" s="288"/>
      <c r="H235" s="288"/>
      <c r="I235" s="63"/>
    </row>
    <row r="236" spans="1:9" ht="74.400000000000006" hidden="1" customHeight="1" x14ac:dyDescent="0.25">
      <c r="A236" s="976" t="str">
        <f>+[8]ระบบการควบคุมฯ!A460</f>
        <v>2)</v>
      </c>
      <c r="B236" s="977" t="str">
        <f>+[8]ระบบการควบคุมฯ!B460</f>
        <v>ค่าอุปกรณ์การเรียนรหัสบัญชีย่อย 0024084</v>
      </c>
      <c r="C236" s="977" t="str">
        <f>+[8]ระบบการควบคุมฯ!C460</f>
        <v>20004450024004100114</v>
      </c>
      <c r="D236" s="1266">
        <f>+[8]ระบบการควบคุมฯ!D460</f>
        <v>1877585</v>
      </c>
      <c r="E236" s="1047">
        <f>+[8]ระบบการควบคุมฯ!G460+[8]ระบบการควบคุมฯ!H460</f>
        <v>0</v>
      </c>
      <c r="F236" s="1047">
        <f>+[8]ระบบการควบคุมฯ!I460+[8]ระบบการควบคุมฯ!J460</f>
        <v>0</v>
      </c>
      <c r="G236" s="1047">
        <f>+[8]ระบบการควบคุมฯ!K460+[8]ระบบการควบคุมฯ!L460</f>
        <v>1874005</v>
      </c>
      <c r="H236" s="1047">
        <f>+D236-E236-F236-G236</f>
        <v>3580</v>
      </c>
      <c r="I236" s="1048" t="s">
        <v>14</v>
      </c>
    </row>
    <row r="237" spans="1:9" ht="18.600000000000001" hidden="1" customHeight="1" x14ac:dyDescent="0.25">
      <c r="A237" s="286" t="str">
        <f>+[8]ระบบการควบคุมฯ!A461</f>
        <v>2.1)</v>
      </c>
      <c r="B237" s="47" t="str">
        <f>+[8]ระบบการควบคุมฯ!B461</f>
        <v>ค่าอุปกรณ์การเรียน 136,000บาท 1/2568 70%</v>
      </c>
      <c r="C237" s="47" t="str">
        <f>+[8]ระบบการควบคุมฯ!C461</f>
        <v xml:space="preserve">ศธ 04002/ว2992 ลว.2 กค 68 โอนครั้งที่ 647 </v>
      </c>
      <c r="D237" s="287"/>
      <c r="E237" s="288"/>
      <c r="F237" s="288"/>
      <c r="G237" s="288"/>
      <c r="H237" s="288"/>
      <c r="I237" s="597"/>
    </row>
    <row r="238" spans="1:9" ht="167.4" hidden="1" customHeight="1" x14ac:dyDescent="0.25">
      <c r="A238" s="286" t="str">
        <f>+[8]ระบบการควบคุมฯ!A462</f>
        <v>2.2)</v>
      </c>
      <c r="B238" s="47" t="str">
        <f>+[8]ระบบการควบคุมฯ!B462</f>
        <v>ค่าอุปกรณ์การเรียน 1,741,585.00 บาท 1/2568 30%</v>
      </c>
      <c r="C238" s="47" t="str">
        <f>+[8]ระบบการควบคุมฯ!C462</f>
        <v>ศธ 04002/ว40516 ลว.16 กค 68 โอนครั้งที่ 695</v>
      </c>
      <c r="D238" s="287"/>
      <c r="E238" s="288"/>
      <c r="F238" s="288"/>
      <c r="G238" s="288"/>
      <c r="H238" s="288"/>
      <c r="I238" s="597"/>
    </row>
    <row r="239" spans="1:9" ht="167.4" hidden="1" customHeight="1" x14ac:dyDescent="0.25">
      <c r="A239" s="1049" t="str">
        <f>+[8]ระบบการควบคุมฯ!A463</f>
        <v>3)</v>
      </c>
      <c r="B239" s="1267" t="str">
        <f>+[8]ระบบการควบคุมฯ!B463</f>
        <v>ค่าเครื่องแบบนักเรียน รหัสบัญชีย่อย 0024162</v>
      </c>
      <c r="C239" s="1267" t="str">
        <f>+[8]ระบบการควบคุมฯ!C463</f>
        <v>20004450024004100191</v>
      </c>
      <c r="D239" s="1266">
        <f>+[8]ระบบการควบคุมฯ!D463</f>
        <v>3760275</v>
      </c>
      <c r="E239" s="1047">
        <f>+[8]ระบบการควบคุมฯ!G463+[8]ระบบการควบคุมฯ!H463</f>
        <v>0</v>
      </c>
      <c r="F239" s="1047">
        <f>+[8]ระบบการควบคุมฯ!I463+[8]ระบบการควบคุมฯ!J463</f>
        <v>0</v>
      </c>
      <c r="G239" s="1047">
        <f>+[8]ระบบการควบคุมฯ!K463+[8]ระบบการควบคุมฯ!L463</f>
        <v>3758350</v>
      </c>
      <c r="H239" s="1047">
        <f>+D239-E239-F239-G239</f>
        <v>1925</v>
      </c>
      <c r="I239" s="1050" t="s">
        <v>14</v>
      </c>
    </row>
    <row r="240" spans="1:9" ht="55.8" x14ac:dyDescent="0.25">
      <c r="A240" s="286" t="str">
        <f>+[8]ระบบการควบคุมฯ!A464</f>
        <v>3.1)</v>
      </c>
      <c r="B240" s="47" t="str">
        <f>+[8]ระบบการควบคุมฯ!B464</f>
        <v>ค่าเครื่องแบบนักเรียน รหัสบัญชีย่อย 0024162/477,100 1/2568 70%</v>
      </c>
      <c r="C240" s="47" t="str">
        <f>+[8]ระบบการควบคุมฯ!C464</f>
        <v xml:space="preserve">ศธ 04002/ว2992 ลว.2 กค 68 โอนครั้งที่ 647 </v>
      </c>
      <c r="D240" s="287"/>
      <c r="E240" s="288"/>
      <c r="F240" s="288"/>
      <c r="G240" s="288"/>
      <c r="H240" s="288"/>
      <c r="I240" s="597"/>
    </row>
    <row r="241" spans="1:9" ht="74.400000000000006" x14ac:dyDescent="0.25">
      <c r="A241" s="286" t="str">
        <f>+[8]ระบบการควบคุมฯ!A465</f>
        <v>3.2)</v>
      </c>
      <c r="B241" s="47" t="str">
        <f>+[8]ระบบการควบคุมฯ!B465</f>
        <v>ค่าเครื่องแบบนักเรียน รหัสบัญชีย่อย 0024162/3,283,175.00  1/2568 30%</v>
      </c>
      <c r="C241" s="47" t="str">
        <f>+[8]ระบบการควบคุมฯ!C465</f>
        <v>ศธ 04002/ว40516 ลว.16 กค 68 โอนครั้งที่ 695</v>
      </c>
      <c r="D241" s="287"/>
      <c r="E241" s="288"/>
      <c r="F241" s="288"/>
      <c r="G241" s="288"/>
      <c r="H241" s="288"/>
      <c r="I241" s="597"/>
    </row>
    <row r="242" spans="1:9" ht="46.8" x14ac:dyDescent="0.25">
      <c r="A242" s="1049" t="str">
        <f>+[8]ระบบการควบคุมฯ!A466</f>
        <v>4)</v>
      </c>
      <c r="B242" s="1267" t="str">
        <f>+[8]ระบบการควบคุมฯ!B466</f>
        <v>ค่ากิจกรรมพัฒนาคุณภาพผู้เรียน รหัสบัญชีย่อย 0024238</v>
      </c>
      <c r="C242" s="1267" t="str">
        <f>+[8]ระบบการควบคุมฯ!C466</f>
        <v>20004450024004100268</v>
      </c>
      <c r="D242" s="1266">
        <f>+[8]ระบบการควบคุมฯ!D466</f>
        <v>2786399</v>
      </c>
      <c r="E242" s="1047">
        <f>+[8]ระบบการควบคุมฯ!G466+[8]ระบบการควบคุมฯ!H466</f>
        <v>0</v>
      </c>
      <c r="F242" s="1047">
        <f>+[8]ระบบการควบคุมฯ!I466+[8]ระบบการควบคุมฯ!J466</f>
        <v>0</v>
      </c>
      <c r="G242" s="1047">
        <f>+[8]ระบบการควบคุมฯ!K466+[8]ระบบการควบคุมฯ!L466</f>
        <v>2785851</v>
      </c>
      <c r="H242" s="1047">
        <f>+D242-E242-F242-G242</f>
        <v>548</v>
      </c>
      <c r="I242" s="1050" t="s">
        <v>14</v>
      </c>
    </row>
    <row r="243" spans="1:9" ht="74.400000000000006" x14ac:dyDescent="0.25">
      <c r="A243" s="286" t="str">
        <f>+[8]ระบบการควบคุมฯ!A467</f>
        <v>4.1)</v>
      </c>
      <c r="B243" s="47" t="str">
        <f>+[8]ระบบการควบคุมฯ!B467</f>
        <v>ค่ากิจกรรมพัฒนาคุณภาพผู้เรียน รหัสบัญชีย่อย 0024238/274,882 1/2568 70%</v>
      </c>
      <c r="C243" s="47" t="str">
        <f>+[8]ระบบการควบคุมฯ!C467</f>
        <v xml:space="preserve">ศธ 04002/ว2992 ลว.2 กค 68 โอนครั้งที่ 647 </v>
      </c>
      <c r="D243" s="287"/>
      <c r="E243" s="288"/>
      <c r="F243" s="288"/>
      <c r="G243" s="288"/>
      <c r="H243" s="288"/>
      <c r="I243" s="597"/>
    </row>
    <row r="244" spans="1:9" ht="74.400000000000006" x14ac:dyDescent="0.25">
      <c r="A244" s="286" t="str">
        <f>+[8]ระบบการควบคุมฯ!A468</f>
        <v>4.2)</v>
      </c>
      <c r="B244" s="47" t="str">
        <f>+[8]ระบบการควบคุมฯ!B468</f>
        <v>ค่ากิจกรรมพัฒนาคุณภาพผู้เรียน รหัสบัญชีย่อย 0024238/2,511,517.00  1/2568 30%</v>
      </c>
      <c r="C244" s="47" t="str">
        <f>+[8]ระบบการควบคุมฯ!C468</f>
        <v>ศธ 04002/ว40516 ลว.16 กค 68 โอนครั้งที่ 695</v>
      </c>
      <c r="D244" s="287"/>
      <c r="E244" s="288"/>
      <c r="F244" s="288"/>
      <c r="G244" s="288"/>
      <c r="H244" s="288"/>
      <c r="I244" s="597"/>
    </row>
    <row r="245" spans="1:9" ht="46.8" x14ac:dyDescent="0.25">
      <c r="A245" s="1049" t="str">
        <f>+[8]ระบบการควบคุมฯ!A469</f>
        <v>5)</v>
      </c>
      <c r="B245" s="1267" t="str">
        <f>+[8]ระบบการควบคุมฯ!B469</f>
        <v>ค่าจัดการเรียนการสอน รหัสบัญชีย่อย 0024315</v>
      </c>
      <c r="C245" s="1267" t="str">
        <f>+[8]ระบบการควบคุมฯ!C469</f>
        <v>20004450024004100345</v>
      </c>
      <c r="D245" s="1266">
        <f>+[8]ระบบการควบคุมฯ!D469</f>
        <v>14188576</v>
      </c>
      <c r="E245" s="1047">
        <f>+[8]ระบบการควบคุมฯ!G469+[8]ระบบการควบคุมฯ!H469</f>
        <v>0</v>
      </c>
      <c r="F245" s="1047">
        <f>+[8]ระบบการควบคุมฯ!I469+[8]ระบบการควบคุมฯ!J469</f>
        <v>0</v>
      </c>
      <c r="G245" s="1047">
        <f>+[8]ระบบการควบคุมฯ!K469+[8]ระบบการควบคุมฯ!L469</f>
        <v>14179036</v>
      </c>
      <c r="H245" s="1047">
        <f>+D245-E245-F245-G245</f>
        <v>9540</v>
      </c>
      <c r="I245" s="1050" t="s">
        <v>14</v>
      </c>
    </row>
    <row r="246" spans="1:9" ht="55.8" x14ac:dyDescent="0.25">
      <c r="A246" s="286" t="str">
        <f>+[8]ระบบการควบคุมฯ!A470</f>
        <v>5.1)</v>
      </c>
      <c r="B246" s="47" t="str">
        <f>+[8]ระบบการควบคุมฯ!B470</f>
        <v>ค่าจัดการเรียนการสอน รหัสบัญชีย่อย 0024315/3,501,022 บาท 1/2568 70%</v>
      </c>
      <c r="C246" s="47" t="str">
        <f>+[8]ระบบการควบคุมฯ!C470</f>
        <v xml:space="preserve">ศธ 04002/ว2992 ลว.2 กค 68 โอนครั้งที่ 647 </v>
      </c>
      <c r="D246" s="287"/>
      <c r="E246" s="288"/>
      <c r="F246" s="288"/>
      <c r="G246" s="288"/>
      <c r="H246" s="288"/>
      <c r="I246" s="597"/>
    </row>
    <row r="247" spans="1:9" ht="74.400000000000006" x14ac:dyDescent="0.25">
      <c r="A247" s="286" t="str">
        <f>+[8]ระบบการควบคุมฯ!A471</f>
        <v>5.2)</v>
      </c>
      <c r="B247" s="47" t="str">
        <f>+[8]ระบบการควบคุมฯ!B471</f>
        <v>ค่าจัดการเรียนการสอน รหัสบัญชีย่อย 0024315/10,226,554.00  บาท 1/2568 30%</v>
      </c>
      <c r="C247" s="47" t="str">
        <f>+[8]ระบบการควบคุมฯ!C471</f>
        <v>ศธ 04002/ว40516 ลว.16 กค 68 โอนครั้งที่ 695</v>
      </c>
      <c r="D247" s="287"/>
      <c r="E247" s="288"/>
      <c r="F247" s="288"/>
      <c r="G247" s="288"/>
      <c r="H247" s="288"/>
      <c r="I247" s="597"/>
    </row>
    <row r="248" spans="1:9" ht="111.6" x14ac:dyDescent="0.25">
      <c r="A248" s="306" t="str">
        <f>+[8]ระบบการควบคุมฯ!A483</f>
        <v>1.1.2</v>
      </c>
      <c r="B248" s="1263" t="str">
        <f>+[8]ระบบการควบคุมฯ!B483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48" s="1263"/>
      <c r="D248" s="1264">
        <f t="shared" ref="D248:I248" si="62">SUM(D252:D254)</f>
        <v>3504997</v>
      </c>
      <c r="E248" s="1264">
        <f t="shared" si="62"/>
        <v>0</v>
      </c>
      <c r="F248" s="1264">
        <f t="shared" si="62"/>
        <v>0</v>
      </c>
      <c r="G248" s="1264">
        <f t="shared" si="62"/>
        <v>3504997</v>
      </c>
      <c r="H248" s="1264">
        <f t="shared" si="62"/>
        <v>0</v>
      </c>
      <c r="I248" s="1264">
        <f t="shared" si="62"/>
        <v>0</v>
      </c>
    </row>
    <row r="249" spans="1:9" ht="18.600000000000001" x14ac:dyDescent="0.25">
      <c r="A249" s="289"/>
      <c r="B249" s="268" t="str">
        <f>+B207</f>
        <v xml:space="preserve"> งบเงินอุดหนุน 6811410</v>
      </c>
      <c r="C249" s="268" t="str">
        <f>+C207</f>
        <v>20004 45002400</v>
      </c>
      <c r="D249" s="290">
        <f>+D250</f>
        <v>3504997</v>
      </c>
      <c r="E249" s="290">
        <f t="shared" ref="E249:H250" si="63">+E250</f>
        <v>0</v>
      </c>
      <c r="F249" s="290">
        <f t="shared" si="63"/>
        <v>0</v>
      </c>
      <c r="G249" s="290">
        <f t="shared" si="63"/>
        <v>3504997</v>
      </c>
      <c r="H249" s="290">
        <f t="shared" si="63"/>
        <v>0</v>
      </c>
      <c r="I249" s="290"/>
    </row>
    <row r="250" spans="1:9" ht="111.6" x14ac:dyDescent="0.25">
      <c r="A250" s="281" t="str">
        <f>+[8]ระบบการควบคุมฯ!A484</f>
        <v>1.1.2.1</v>
      </c>
      <c r="B250" s="291" t="str">
        <f>+[8]ระบบการควบคุมฯ!B484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3,514,521 บาท</v>
      </c>
      <c r="C250" s="291" t="str">
        <f>+[8]ระบบการควบคุมฯ!C484</f>
        <v>ศธ 04002/ว5969 ลว.11/12/2024 โอนครั้งที่ 117</v>
      </c>
      <c r="D250" s="282">
        <f>+D251</f>
        <v>3504997</v>
      </c>
      <c r="E250" s="282">
        <f t="shared" si="63"/>
        <v>0</v>
      </c>
      <c r="F250" s="282">
        <f t="shared" si="63"/>
        <v>0</v>
      </c>
      <c r="G250" s="282">
        <f t="shared" si="63"/>
        <v>3504997</v>
      </c>
      <c r="H250" s="282">
        <f t="shared" si="63"/>
        <v>0</v>
      </c>
      <c r="I250" s="282">
        <f t="shared" ref="I250:I251" si="64">SUM(I253:I255)</f>
        <v>0</v>
      </c>
    </row>
    <row r="251" spans="1:9" ht="148.80000000000001" hidden="1" customHeight="1" x14ac:dyDescent="0.25">
      <c r="A251" s="281">
        <v>1</v>
      </c>
      <c r="B251" s="291" t="str">
        <f>+[8]ระบบการควบคุมฯ!B485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51" s="291"/>
      <c r="D251" s="282">
        <f>SUM(D252:D254)</f>
        <v>3504997</v>
      </c>
      <c r="E251" s="282">
        <f t="shared" ref="E251:H251" si="65">SUM(E252:E254)</f>
        <v>0</v>
      </c>
      <c r="F251" s="282">
        <f t="shared" si="65"/>
        <v>0</v>
      </c>
      <c r="G251" s="282">
        <f t="shared" si="65"/>
        <v>3504997</v>
      </c>
      <c r="H251" s="282">
        <f t="shared" si="65"/>
        <v>0</v>
      </c>
      <c r="I251" s="282">
        <f t="shared" si="64"/>
        <v>0</v>
      </c>
    </row>
    <row r="252" spans="1:9" ht="130.19999999999999" hidden="1" customHeight="1" x14ac:dyDescent="0.25">
      <c r="A252" s="286" t="str">
        <f>+[8]ระบบการควบคุมฯ!A486</f>
        <v>1)</v>
      </c>
      <c r="B252" s="70" t="str">
        <f>+[8]ระบบการควบคุมฯ!B486</f>
        <v>ค่าอุปกรณ์การเรียน รหัสบัญชีย่อย 0024084/123,230/</v>
      </c>
      <c r="C252" s="70" t="str">
        <f>+[8]ระบบการควบคุมฯ!C486</f>
        <v>20004 45002400 4100117</v>
      </c>
      <c r="D252" s="287">
        <f>+[8]ระบบการควบคุมฯ!D486</f>
        <v>122790</v>
      </c>
      <c r="E252" s="288">
        <f>+[8]ระบบการควบคุมฯ!G486+[8]ระบบการควบคุมฯ!H486</f>
        <v>0</v>
      </c>
      <c r="F252" s="288">
        <f>+[8]ระบบการควบคุมฯ!I486+[8]ระบบการควบคุมฯ!J486</f>
        <v>0</v>
      </c>
      <c r="G252" s="288">
        <f>+[8]ระบบการควบคุมฯ!K486+[8]ระบบการควบคุมฯ!L486</f>
        <v>122790</v>
      </c>
      <c r="H252" s="288">
        <f>+D252-E252-F252-G252</f>
        <v>0</v>
      </c>
      <c r="I252" s="63" t="s">
        <v>14</v>
      </c>
    </row>
    <row r="253" spans="1:9" ht="167.4" hidden="1" customHeight="1" x14ac:dyDescent="0.25">
      <c r="A253" s="286" t="str">
        <f>+[8]ระบบการควบคุมฯ!A488</f>
        <v>2)</v>
      </c>
      <c r="B253" s="70" t="str">
        <f>+[8]ระบบการควบคุมฯ!B488</f>
        <v>ค่ากิจกรรมพัฒนาคุณภาพผู้เรียน รหัสบัญชีย่อย 0024238 /245,485</v>
      </c>
      <c r="C253" s="70" t="str">
        <f>+[8]ระบบการควบคุมฯ!C488</f>
        <v>20004 45002400 4100271</v>
      </c>
      <c r="D253" s="287">
        <f>+[8]ระบบการควบคุมฯ!D488</f>
        <v>244939</v>
      </c>
      <c r="E253" s="288">
        <f>+[8]ระบบการควบคุมฯ!G488+[8]ระบบการควบคุมฯ!H488</f>
        <v>0</v>
      </c>
      <c r="F253" s="288">
        <f>+[8]ระบบการควบคุมฯ!I488+[8]ระบบการควบคุมฯ!J488</f>
        <v>0</v>
      </c>
      <c r="G253" s="288">
        <f>+[8]ระบบการควบคุมฯ!K488+[8]ระบบการควบคุมฯ!L488</f>
        <v>244939</v>
      </c>
      <c r="H253" s="288">
        <f>+D253-E253-F253-G253</f>
        <v>0</v>
      </c>
      <c r="I253" s="63" t="s">
        <v>14</v>
      </c>
    </row>
    <row r="254" spans="1:9" ht="130.19999999999999" hidden="1" customHeight="1" x14ac:dyDescent="0.25">
      <c r="A254" s="286" t="str">
        <f>+[8]ระบบการควบคุมฯ!A490</f>
        <v>3)</v>
      </c>
      <c r="B254" s="70" t="str">
        <f>+[8]ระบบการควบคุมฯ!B490</f>
        <v>ค่าจัดกิจกรรมการเรียนการสอน รหัสบัญชีย่อย 0024315/3,145,806</v>
      </c>
      <c r="C254" s="70" t="str">
        <f>+[8]ระบบการควบคุมฯ!C490</f>
        <v>20004 45002400 4100348</v>
      </c>
      <c r="D254" s="287">
        <f>+[8]ระบบการควบคุมฯ!F490</f>
        <v>3137268</v>
      </c>
      <c r="E254" s="288">
        <f>+[8]ระบบการควบคุมฯ!G490+[8]ระบบการควบคุมฯ!H490</f>
        <v>0</v>
      </c>
      <c r="F254" s="288">
        <f>+[8]ระบบการควบคุมฯ!I490+[8]ระบบการควบคุมฯ!J490</f>
        <v>0</v>
      </c>
      <c r="G254" s="288">
        <f>+[8]ระบบการควบคุมฯ!K490+[8]ระบบการควบคุมฯ!L490</f>
        <v>3137268</v>
      </c>
      <c r="H254" s="288">
        <f>+D254-E254-F254-G254</f>
        <v>0</v>
      </c>
      <c r="I254" s="63" t="s">
        <v>14</v>
      </c>
    </row>
    <row r="255" spans="1:9" ht="74.400000000000006" hidden="1" customHeight="1" x14ac:dyDescent="0.25">
      <c r="A255" s="306" t="str">
        <f>+[8]ระบบการควบคุมฯ!A492</f>
        <v>1.1.2.2</v>
      </c>
      <c r="B255" s="1263" t="str">
        <f>+[8]ระบบการควบคุมฯ!B492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55" s="1263"/>
      <c r="D255" s="1264">
        <f>SUM(D257:D261)</f>
        <v>0</v>
      </c>
      <c r="E255" s="1264">
        <f t="shared" ref="E255:G256" si="66">SUM(E257:E261)</f>
        <v>0</v>
      </c>
      <c r="F255" s="1264">
        <f t="shared" si="66"/>
        <v>0</v>
      </c>
      <c r="G255" s="1264">
        <f t="shared" si="66"/>
        <v>0</v>
      </c>
      <c r="H255" s="1264">
        <f>+D255-E255-F255-G255</f>
        <v>0</v>
      </c>
      <c r="I255" s="1264">
        <f t="shared" ref="I255:I256" si="67">SUM(I257:I259)</f>
        <v>0</v>
      </c>
    </row>
    <row r="256" spans="1:9" ht="74.400000000000006" hidden="1" customHeight="1" x14ac:dyDescent="0.25">
      <c r="A256" s="281" t="str">
        <f>+[8]ระบบการควบคุมฯ!A493</f>
        <v>1.1.2.2.1</v>
      </c>
      <c r="B256" s="291" t="str">
        <f>+[8]ระบบการควบคุมฯ!B493</f>
        <v>หนังสือเรียน รหัสบัญชีย่อย 0022001</v>
      </c>
      <c r="C256" s="291"/>
      <c r="D256" s="282">
        <f>SUM(D258:D262)</f>
        <v>0</v>
      </c>
      <c r="E256" s="282">
        <f t="shared" si="66"/>
        <v>0</v>
      </c>
      <c r="F256" s="282">
        <f t="shared" si="66"/>
        <v>0</v>
      </c>
      <c r="G256" s="282">
        <f t="shared" si="66"/>
        <v>0</v>
      </c>
      <c r="H256" s="282">
        <f>+D256-E256-F256-G256</f>
        <v>0</v>
      </c>
      <c r="I256" s="282">
        <f t="shared" si="67"/>
        <v>0</v>
      </c>
    </row>
    <row r="257" spans="1:9" ht="74.400000000000006" hidden="1" customHeight="1" x14ac:dyDescent="0.25">
      <c r="A257" s="286" t="str">
        <f>+[8]ระบบการควบคุมฯ!A493</f>
        <v>1.1.2.2.1</v>
      </c>
      <c r="B257" s="47" t="str">
        <f>+[8]ระบบการควบคุมฯ!B493</f>
        <v>หนังสือเรียน รหัสบัญชีย่อย 0022001</v>
      </c>
      <c r="C257" s="47" t="str">
        <f>+[8]ระบบการควบคุมฯ!C493</f>
        <v>20004 42002200 4100037</v>
      </c>
      <c r="D257" s="287"/>
      <c r="E257" s="287"/>
      <c r="F257" s="287"/>
      <c r="G257" s="287"/>
      <c r="H257" s="287">
        <f t="shared" ref="H257:H263" si="68">+D257-E257-F257-G257</f>
        <v>0</v>
      </c>
      <c r="I257" s="287">
        <f t="shared" ref="I257" si="69">SUM(I258:I264)</f>
        <v>0</v>
      </c>
    </row>
    <row r="258" spans="1:9" ht="37.200000000000003" hidden="1" customHeight="1" x14ac:dyDescent="0.25">
      <c r="A258" s="286" t="str">
        <f>+[8]ระบบการควบคุมฯ!A494</f>
        <v>1.1.2.2.2</v>
      </c>
      <c r="B258" s="47" t="str">
        <f>+[8]ระบบการควบคุมฯ!B494</f>
        <v>ค่าอุปกรณ์การเรียน รหัสบัญชีย่อย 0022002</v>
      </c>
      <c r="C258" s="47" t="str">
        <f>+[8]ระบบการควบคุมฯ!C494</f>
        <v>20004 42002200 4100114</v>
      </c>
      <c r="D258" s="287"/>
      <c r="E258" s="287"/>
      <c r="F258" s="287"/>
      <c r="G258" s="287"/>
      <c r="H258" s="287">
        <f t="shared" si="68"/>
        <v>0</v>
      </c>
      <c r="I258" s="287">
        <f t="shared" ref="I258" si="70">SUM(I259:I265)</f>
        <v>0</v>
      </c>
    </row>
    <row r="259" spans="1:9" ht="37.200000000000003" hidden="1" customHeight="1" x14ac:dyDescent="0.25">
      <c r="A259" s="286" t="str">
        <f>+[8]ระบบการควบคุมฯ!A495</f>
        <v>1.1.2.2.3</v>
      </c>
      <c r="B259" s="47" t="str">
        <f>+[8]ระบบการควบคุมฯ!B495</f>
        <v>ค่าเครื่องแบบนักเรียน รหัสบัญชีย่อย 0022003</v>
      </c>
      <c r="C259" s="47" t="str">
        <f>+[8]ระบบการควบคุมฯ!C495</f>
        <v>20004 42002200 4100191</v>
      </c>
      <c r="D259" s="287"/>
      <c r="E259" s="287"/>
      <c r="F259" s="287"/>
      <c r="G259" s="287"/>
      <c r="H259" s="287">
        <f t="shared" si="68"/>
        <v>0</v>
      </c>
      <c r="I259" s="287">
        <f t="shared" ref="I259" si="71">SUM(I264:I266)</f>
        <v>0</v>
      </c>
    </row>
    <row r="260" spans="1:9" ht="37.200000000000003" hidden="1" customHeight="1" x14ac:dyDescent="0.25">
      <c r="A260" s="286" t="str">
        <f>+[8]ระบบการควบคุมฯ!A496</f>
        <v>1.1.2.2.4</v>
      </c>
      <c r="B260" s="47" t="str">
        <f>+[8]ระบบการควบคุมฯ!B496</f>
        <v>ค่ากิจกรรมพัฒนาคุณภาพผู้เรียน รหัสบัญชีย่อย 0022004</v>
      </c>
      <c r="C260" s="47" t="str">
        <f>+[8]ระบบการควบคุมฯ!C496</f>
        <v>20005 42002200 4100268</v>
      </c>
      <c r="D260" s="287"/>
      <c r="E260" s="287"/>
      <c r="F260" s="287"/>
      <c r="G260" s="287"/>
      <c r="H260" s="287">
        <f t="shared" si="68"/>
        <v>0</v>
      </c>
      <c r="I260" s="287">
        <f>SUM(I261:I270)</f>
        <v>0</v>
      </c>
    </row>
    <row r="261" spans="1:9" ht="37.200000000000003" hidden="1" customHeight="1" x14ac:dyDescent="0.25">
      <c r="A261" s="286" t="str">
        <f>+[8]ระบบการควบคุมฯ!A497</f>
        <v>1.1.2.2.5</v>
      </c>
      <c r="B261" s="47" t="str">
        <f>+[8]ระบบการควบคุมฯ!B497</f>
        <v>ค่าจัดการเรียนการสอน รหัสบัญชีย่อย 0022005</v>
      </c>
      <c r="C261" s="47" t="str">
        <f>+[8]ระบบการควบคุมฯ!C497</f>
        <v>20006 42002200 4100345</v>
      </c>
      <c r="D261" s="287"/>
      <c r="E261" s="287"/>
      <c r="F261" s="287"/>
      <c r="G261" s="287"/>
      <c r="H261" s="287">
        <f t="shared" si="68"/>
        <v>0</v>
      </c>
      <c r="I261" s="287">
        <f>SUM(I266:I271)</f>
        <v>0</v>
      </c>
    </row>
    <row r="262" spans="1:9" ht="74.400000000000006" hidden="1" customHeight="1" x14ac:dyDescent="0.25">
      <c r="A262" s="306" t="str">
        <f>+[8]ระบบการควบคุมฯ!A498</f>
        <v>1.1.2.2</v>
      </c>
      <c r="B262" s="1263" t="str">
        <f>+[8]ระบบการควบคุมฯ!B498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62" s="1263" t="str">
        <f>+[8]ระบบการควบคุมฯ!C498</f>
        <v>ศธ 04002/ว5898 ลว.6/12/2024 โอนครั้งที่ 5</v>
      </c>
      <c r="D262" s="1264">
        <f>SUM(D263)</f>
        <v>0</v>
      </c>
      <c r="E262" s="1264">
        <f t="shared" ref="E262:G262" si="72">SUM(E263)</f>
        <v>0</v>
      </c>
      <c r="F262" s="1264">
        <f t="shared" si="72"/>
        <v>0</v>
      </c>
      <c r="G262" s="1264">
        <f t="shared" si="72"/>
        <v>0</v>
      </c>
      <c r="H262" s="1264">
        <f t="shared" si="68"/>
        <v>0</v>
      </c>
      <c r="I262" s="1264">
        <f>SUM(I267:I272)</f>
        <v>0</v>
      </c>
    </row>
    <row r="263" spans="1:9" ht="18.600000000000001" hidden="1" customHeight="1" x14ac:dyDescent="0.25">
      <c r="A263" s="286" t="str">
        <f>+[8]ระบบการควบคุมฯ!A499</f>
        <v>1.1.2.2.1</v>
      </c>
      <c r="B263" s="47" t="str">
        <f>+[8]ระบบการควบคุมฯ!B499</f>
        <v>ค่าเครื่องแบบนักเรียน รหัสบัญชีย่อย 0022003</v>
      </c>
      <c r="C263" s="47" t="str">
        <f>+[8]ระบบการควบคุมฯ!C499</f>
        <v>20004 42002200 4100191</v>
      </c>
      <c r="D263" s="287"/>
      <c r="E263" s="287"/>
      <c r="F263" s="287"/>
      <c r="G263" s="287"/>
      <c r="H263" s="287">
        <f t="shared" si="68"/>
        <v>0</v>
      </c>
      <c r="I263" s="287">
        <f>SUM(I268:I273)</f>
        <v>0</v>
      </c>
    </row>
    <row r="264" spans="1:9" ht="148.80000000000001" hidden="1" customHeight="1" x14ac:dyDescent="0.25">
      <c r="A264" s="306" t="str">
        <f>+[8]ระบบการควบคุมฯ!A500</f>
        <v>1.1.3</v>
      </c>
      <c r="B264" s="1263" t="str">
        <f>+[8]ระบบการควบคุมฯ!B500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64" s="1263" t="str">
        <f>+[8]ระบบการควบคุมฯ!C500</f>
        <v>20004450024004100348</v>
      </c>
      <c r="D264" s="1264">
        <f>SUM(D265)</f>
        <v>702500</v>
      </c>
      <c r="E264" s="1264">
        <f t="shared" ref="E264:H264" si="73">SUM(E265)</f>
        <v>0</v>
      </c>
      <c r="F264" s="1264">
        <f t="shared" si="73"/>
        <v>0</v>
      </c>
      <c r="G264" s="1264">
        <f t="shared" si="73"/>
        <v>702500</v>
      </c>
      <c r="H264" s="1264">
        <f t="shared" si="73"/>
        <v>0</v>
      </c>
      <c r="I264" s="1264">
        <f t="shared" ref="I264" si="74">SUM(I265:I271)</f>
        <v>0</v>
      </c>
    </row>
    <row r="265" spans="1:9" ht="37.200000000000003" hidden="1" customHeight="1" x14ac:dyDescent="0.25">
      <c r="A265" s="286" t="str">
        <f>+[8]ระบบการควบคุมฯ!A502</f>
        <v>1.1.3.1</v>
      </c>
      <c r="B265" s="70" t="str">
        <f>+[8]ระบบการควบคุมฯ!B502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0022005 ระดับประถมศึกษา รายละ 500.-บาท จำนวน 746 ราย จำนวนเงิน 373,000.00 บาท ระดับมัธยมศึกษาตอนต้น รายละ 1,500.-บาท จำนวน 226 ราย จำนวนเงิน 339,000.00 บาท รวมเป็นเงินทั้งสิ้น 712,000‬.00 บาท </v>
      </c>
      <c r="C265" s="70" t="str">
        <f>+[8]ระบบการควบคุมฯ!C502</f>
        <v>ศธ 04002/ว307 ลว.27 ม.ค.68 โอนครั้งที่ 222</v>
      </c>
      <c r="D265" s="287">
        <f>+[8]ระบบการควบคุมฯ!F502</f>
        <v>702500</v>
      </c>
      <c r="E265" s="288">
        <f>+[8]ระบบการควบคุมฯ!G502+[8]ระบบการควบคุมฯ!H502</f>
        <v>0</v>
      </c>
      <c r="F265" s="288">
        <f>+[8]ระบบการควบคุมฯ!I501+[8]ระบบการควบคุมฯ!J501</f>
        <v>0</v>
      </c>
      <c r="G265" s="288">
        <f>+[8]ระบบการควบคุมฯ!K502+[8]ระบบการควบคุมฯ!L502</f>
        <v>702500</v>
      </c>
      <c r="H265" s="288">
        <f>+D265-E265-F265-G265</f>
        <v>0</v>
      </c>
      <c r="I265" s="63" t="s">
        <v>14</v>
      </c>
    </row>
    <row r="266" spans="1:9" ht="18.600000000000001" hidden="1" customHeight="1" x14ac:dyDescent="0.25">
      <c r="A266" s="286"/>
      <c r="B266" s="70" t="str">
        <f>+[8]ระบบการควบคุมฯ!B504</f>
        <v>โอนกลับคืนส่วนกลาง(450024004100348) 9,500.-บาท</v>
      </c>
      <c r="C266" s="70"/>
      <c r="D266" s="287"/>
      <c r="E266" s="829"/>
      <c r="F266" s="288"/>
      <c r="G266" s="288"/>
      <c r="H266" s="288"/>
      <c r="I266" s="63"/>
    </row>
    <row r="267" spans="1:9" ht="148.80000000000001" hidden="1" customHeight="1" x14ac:dyDescent="0.25">
      <c r="A267" s="306" t="str">
        <f>+[8]ระบบการควบคุมฯ!A507</f>
        <v>1.1.3.2</v>
      </c>
      <c r="B267" s="1263" t="str">
        <f>+[8]ระบบการควบคุมฯ!B507</f>
        <v xml:space="preserve">รายการค่าจัดการเรียนการสอน (ปัจจัยพื้นฐานนักเรียนยากจน) </v>
      </c>
      <c r="C267" s="1263" t="str">
        <f>+[8]ระบบการควบคุมฯ!C507</f>
        <v xml:space="preserve">20004 42002200 4100345 </v>
      </c>
      <c r="D267" s="1264">
        <f>SUM(D268:D269)</f>
        <v>0</v>
      </c>
      <c r="E267" s="1264">
        <f t="shared" ref="E267:H267" si="75">SUM(E268:E269)</f>
        <v>0</v>
      </c>
      <c r="F267" s="1264">
        <f t="shared" si="75"/>
        <v>0</v>
      </c>
      <c r="G267" s="1264">
        <f t="shared" si="75"/>
        <v>0</v>
      </c>
      <c r="H267" s="1264">
        <f t="shared" si="75"/>
        <v>0</v>
      </c>
      <c r="I267" s="1264">
        <f t="shared" ref="I267" si="76">SUM(I268:I274)</f>
        <v>0</v>
      </c>
    </row>
    <row r="268" spans="1:9" ht="148.80000000000001" hidden="1" customHeight="1" x14ac:dyDescent="0.25">
      <c r="A268" s="286" t="str">
        <f>+[8]ระบบการควบคุมฯ!A508</f>
        <v>1.1.3.2.1</v>
      </c>
      <c r="B268" s="70">
        <f>+[8]ระบบการควบคุมฯ!B508</f>
        <v>0</v>
      </c>
      <c r="C268" s="70">
        <f>+[8]ระบบการควบคุมฯ!C508</f>
        <v>0</v>
      </c>
      <c r="D268" s="287"/>
      <c r="E268" s="288"/>
      <c r="F268" s="288"/>
      <c r="G268" s="288"/>
      <c r="H268" s="288">
        <f>+D268-E268-F268-G268</f>
        <v>0</v>
      </c>
      <c r="I268" s="63" t="s">
        <v>14</v>
      </c>
    </row>
    <row r="269" spans="1:9" ht="93" hidden="1" customHeight="1" x14ac:dyDescent="0.25">
      <c r="A269" s="286">
        <f>+[8]ระบบการควบคุมฯ!A509</f>
        <v>0</v>
      </c>
      <c r="B269" s="70">
        <f>+[8]ระบบการควบคุมฯ!B509</f>
        <v>0</v>
      </c>
      <c r="C269" s="70">
        <f>+[8]ระบบการควบคุมฯ!C509</f>
        <v>0</v>
      </c>
      <c r="D269" s="287"/>
      <c r="E269" s="288"/>
      <c r="F269" s="288"/>
      <c r="G269" s="288"/>
      <c r="H269" s="288">
        <f>+D269-E269-F269-G269</f>
        <v>0</v>
      </c>
      <c r="I269" s="63" t="s">
        <v>14</v>
      </c>
    </row>
    <row r="270" spans="1:9" ht="93" hidden="1" customHeight="1" x14ac:dyDescent="0.25">
      <c r="A270" s="970">
        <f>+[8]ระบบการควบคุมฯ!A529</f>
        <v>2</v>
      </c>
      <c r="B270" s="973" t="str">
        <f>+[8]ระบบการควบคุมฯ!B529</f>
        <v xml:space="preserve">โครงการพัฒนาสื่อและเทคโนโลยีสารสนเทศเพื่อการศึกษา </v>
      </c>
      <c r="C270" s="973" t="str">
        <f>+[8]ระบบการควบคุมฯ!C529</f>
        <v xml:space="preserve">20004 4520 4900 </v>
      </c>
      <c r="D270" s="971">
        <f>+D271</f>
        <v>37000</v>
      </c>
      <c r="E270" s="974">
        <f t="shared" ref="E270:H271" si="77">+E272</f>
        <v>0</v>
      </c>
      <c r="F270" s="974">
        <f t="shared" si="77"/>
        <v>0</v>
      </c>
      <c r="G270" s="974">
        <f t="shared" si="77"/>
        <v>0</v>
      </c>
      <c r="H270" s="974">
        <f t="shared" si="77"/>
        <v>37000</v>
      </c>
      <c r="I270" s="972"/>
    </row>
    <row r="271" spans="1:9" ht="93" hidden="1" customHeight="1" x14ac:dyDescent="0.25">
      <c r="A271" s="289"/>
      <c r="B271" s="268" t="str">
        <f>+[8]ระบบการควบคุมฯ!B530</f>
        <v xml:space="preserve"> งบดำเนินงาน 68112xx</v>
      </c>
      <c r="C271" s="77"/>
      <c r="D271" s="290">
        <f>+D273</f>
        <v>37000</v>
      </c>
      <c r="E271" s="290">
        <f t="shared" si="77"/>
        <v>0</v>
      </c>
      <c r="F271" s="290">
        <f t="shared" si="77"/>
        <v>0</v>
      </c>
      <c r="G271" s="290">
        <f t="shared" si="77"/>
        <v>0</v>
      </c>
      <c r="H271" s="290">
        <f t="shared" si="77"/>
        <v>37000</v>
      </c>
      <c r="I271" s="61"/>
    </row>
    <row r="272" spans="1:9" ht="55.8" hidden="1" customHeight="1" x14ac:dyDescent="0.25">
      <c r="A272" s="283">
        <f>+[8]ระบบการควบคุมฯ!A532</f>
        <v>2.1</v>
      </c>
      <c r="B272" s="75" t="str">
        <f>+[8]ระบบการควบคุมฯ!B532</f>
        <v xml:space="preserve">กิจกรรมการส่งเสริมการจัดการศึกษาทางไกล </v>
      </c>
      <c r="C272" s="300" t="str">
        <f>+[8]ระบบการควบคุมฯ!C532</f>
        <v>20004 68 86184 00000</v>
      </c>
      <c r="D272" s="284">
        <f>+D273</f>
        <v>37000</v>
      </c>
      <c r="E272" s="308">
        <f t="shared" ref="E272:H272" si="78">+E273</f>
        <v>0</v>
      </c>
      <c r="F272" s="308">
        <f t="shared" si="78"/>
        <v>0</v>
      </c>
      <c r="G272" s="308">
        <f t="shared" si="78"/>
        <v>0</v>
      </c>
      <c r="H272" s="308">
        <f t="shared" si="78"/>
        <v>37000</v>
      </c>
      <c r="I272" s="62"/>
    </row>
    <row r="273" spans="1:9" ht="55.8" hidden="1" customHeight="1" x14ac:dyDescent="0.25">
      <c r="A273" s="309" t="str">
        <f>+[8]ระบบการควบคุมฯ!A533</f>
        <v>2.1.1</v>
      </c>
      <c r="B273" s="268" t="str">
        <f>+[8]ระบบการควบคุมฯ!B533</f>
        <v xml:space="preserve"> งบดำเนินงาน 68112xx</v>
      </c>
      <c r="C273" s="77" t="str">
        <f>+[8]ระบบการควบคุมฯ!C533</f>
        <v xml:space="preserve">20004 4520 4900 2000000 </v>
      </c>
      <c r="D273" s="290">
        <f>SUM(D274:D275)</f>
        <v>37000</v>
      </c>
      <c r="E273" s="290">
        <f t="shared" ref="E273:H273" si="79">SUM(E274:E275)</f>
        <v>0</v>
      </c>
      <c r="F273" s="290">
        <f t="shared" si="79"/>
        <v>0</v>
      </c>
      <c r="G273" s="290">
        <f t="shared" si="79"/>
        <v>0</v>
      </c>
      <c r="H273" s="290">
        <f t="shared" si="79"/>
        <v>37000</v>
      </c>
      <c r="I273" s="61"/>
    </row>
    <row r="274" spans="1:9" ht="55.8" hidden="1" customHeight="1" x14ac:dyDescent="0.25">
      <c r="A274" s="286" t="str">
        <f>+[8]ระบบการควบคุมฯ!A534</f>
        <v>2.1.1.1</v>
      </c>
      <c r="B274" s="975" t="str">
        <f>+[8]ระบบการควบคุมฯ!B534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274" s="70" t="str">
        <f>+[8]ระบบการควบคุมฯ!C534</f>
        <v>ศธ 04002/ว72 ลว.7  มค 68 โอนครั้งที่ 174</v>
      </c>
      <c r="D274" s="287">
        <f>+[8]ระบบการควบคุมฯ!F534</f>
        <v>35000</v>
      </c>
      <c r="E274" s="288">
        <f>+[8]ระบบการควบคุมฯ!G534+[8]ระบบการควบคุมฯ!H534</f>
        <v>0</v>
      </c>
      <c r="F274" s="288">
        <f>+[8]ระบบการควบคุมฯ!I510+[8]ระบบการควบคุมฯ!J510</f>
        <v>0</v>
      </c>
      <c r="G274" s="288">
        <f>+[8]ระบบการควบคุมฯ!K534+[8]ระบบการควบคุมฯ!L534</f>
        <v>0</v>
      </c>
      <c r="H274" s="288">
        <f>+D274-E274-F274-G274</f>
        <v>35000</v>
      </c>
      <c r="I274" s="830" t="s">
        <v>237</v>
      </c>
    </row>
    <row r="275" spans="1:9" ht="37.200000000000003" hidden="1" customHeight="1" x14ac:dyDescent="0.25">
      <c r="A275" s="286" t="str">
        <f>+[8]ระบบการควบคุมฯ!A535</f>
        <v>2.1.1.2</v>
      </c>
      <c r="B275" s="70" t="str">
        <f>+[8]ระบบการควบคุมฯ!B535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275" s="336" t="str">
        <f>+[8]ระบบการควบคุมฯ!C535</f>
        <v>ศธ 04002/ว1247 ลว.26  มค 68 โอนครั้งที่ 362</v>
      </c>
      <c r="D275" s="336">
        <f>+[8]ระบบการควบคุมฯ!F535</f>
        <v>2000</v>
      </c>
      <c r="E275" s="336">
        <f>+[8]ระบบการควบคุมฯ!G535+[8]ระบบการควบคุมฯ!H535</f>
        <v>0</v>
      </c>
      <c r="F275" s="336"/>
      <c r="G275" s="336">
        <f>+[8]ระบบการควบคุมฯ!K535+[8]ระบบการควบคุมฯ!L535</f>
        <v>0</v>
      </c>
      <c r="H275" s="288">
        <f>+D275-E275-F275-G275</f>
        <v>2000</v>
      </c>
      <c r="I275" s="310" t="s">
        <v>150</v>
      </c>
    </row>
    <row r="276" spans="1:9" ht="18.600000000000001" hidden="1" customHeight="1" x14ac:dyDescent="0.25">
      <c r="A276" s="1013">
        <f>+[8]ระบบการควบคุมฯ!A553</f>
        <v>3</v>
      </c>
      <c r="B276" s="1014" t="str">
        <f>+[8]ระบบการควบคุมฯ!B553</f>
        <v>โครงการสร้างโอกาสและลดความเหลื่อมล้ำทางการศึกษาในระดับพื้นที่</v>
      </c>
      <c r="C276" s="1014" t="str">
        <f>+[8]ระบบการควบคุมฯ!C553</f>
        <v>20004 4520 6900 2000000</v>
      </c>
      <c r="D276" s="1015">
        <f>+D277+D283</f>
        <v>28400</v>
      </c>
      <c r="E276" s="1015">
        <f t="shared" ref="E276:H276" si="80">+E277+E283</f>
        <v>0</v>
      </c>
      <c r="F276" s="1015">
        <f t="shared" si="80"/>
        <v>0</v>
      </c>
      <c r="G276" s="1015">
        <f t="shared" si="80"/>
        <v>10800</v>
      </c>
      <c r="H276" s="1015">
        <f t="shared" si="80"/>
        <v>17600</v>
      </c>
      <c r="I276" s="1016"/>
    </row>
    <row r="277" spans="1:9" ht="204.6" hidden="1" customHeight="1" x14ac:dyDescent="0.25">
      <c r="A277" s="283">
        <f>+[8]ระบบการควบคุมฯ!A554</f>
        <v>3.1</v>
      </c>
      <c r="B277" s="75" t="str">
        <f>+[8]ระบบการควบคุมฯ!B554</f>
        <v xml:space="preserve">กิจกรรมการยกระดับคุณภาพโรงเรียนขยายโอกาส </v>
      </c>
      <c r="C277" s="300" t="str">
        <f>+[8]ระบบการควบคุมฯ!C554</f>
        <v xml:space="preserve">20004 68 00106 00000 </v>
      </c>
      <c r="D277" s="284">
        <f>+D278</f>
        <v>28400</v>
      </c>
      <c r="E277" s="308">
        <f t="shared" ref="E277:H277" si="81">+E278</f>
        <v>0</v>
      </c>
      <c r="F277" s="308">
        <f t="shared" si="81"/>
        <v>0</v>
      </c>
      <c r="G277" s="308">
        <f t="shared" si="81"/>
        <v>10800</v>
      </c>
      <c r="H277" s="308">
        <f t="shared" si="81"/>
        <v>17600</v>
      </c>
      <c r="I277" s="62"/>
    </row>
    <row r="278" spans="1:9" ht="74.400000000000006" hidden="1" customHeight="1" x14ac:dyDescent="0.25">
      <c r="A278" s="289"/>
      <c r="B278" s="268" t="str">
        <f>+[8]ระบบการควบคุมฯ!B555</f>
        <v xml:space="preserve"> งบดำเนินงาน 68112xx</v>
      </c>
      <c r="C278" s="77" t="str">
        <f>+[8]ระบบการควบคุมฯ!C555</f>
        <v>20004 4520 6900 2000000</v>
      </c>
      <c r="D278" s="290">
        <f>SUM(D279:D282)</f>
        <v>28400</v>
      </c>
      <c r="E278" s="290">
        <f t="shared" ref="E278:H278" si="82">SUM(E279:E282)</f>
        <v>0</v>
      </c>
      <c r="F278" s="290">
        <f t="shared" si="82"/>
        <v>0</v>
      </c>
      <c r="G278" s="290">
        <f t="shared" si="82"/>
        <v>10800</v>
      </c>
      <c r="H278" s="290">
        <f t="shared" si="82"/>
        <v>17600</v>
      </c>
      <c r="I278" s="61"/>
    </row>
    <row r="279" spans="1:9" ht="74.400000000000006" hidden="1" customHeight="1" x14ac:dyDescent="0.25">
      <c r="A279" s="311" t="str">
        <f>+[8]ระบบการควบคุมฯ!A556</f>
        <v>3.1.1</v>
      </c>
      <c r="B279" s="70" t="str">
        <f>+[8]ระบบการควบคุมฯ!B556</f>
        <v xml:space="preserve">ค่าใช้จ่ายในการสนับสนุนแนวทางการดำเนินการส่งเสริมเพื่อยกระดับคุณภาพการศึกษาตามแนวทางการประเมินระดับนานาชาติ (PISA) ภาคเรียนที่ 1/2568 </v>
      </c>
      <c r="C279" s="70" t="str">
        <f>+[8]ระบบการควบคุมฯ!C556</f>
        <v>ศธ 04002/ว1915 ลว.8 พค 68 โอนครั้งที่ 469</v>
      </c>
      <c r="D279" s="287">
        <f>+[8]ระบบการควบคุมฯ!F556</f>
        <v>10000</v>
      </c>
      <c r="E279" s="288">
        <f>+[8]ระบบการควบคุมฯ!G556+[8]ระบบการควบคุมฯ!H556</f>
        <v>0</v>
      </c>
      <c r="F279" s="288"/>
      <c r="G279" s="288">
        <f>+[8]ระบบการควบคุมฯ!K556+[8]ระบบการควบคุมฯ!L556</f>
        <v>10000</v>
      </c>
      <c r="H279" s="288">
        <f>+D279-E279-F279-G279</f>
        <v>0</v>
      </c>
      <c r="I279" s="63" t="s">
        <v>151</v>
      </c>
    </row>
    <row r="280" spans="1:9" ht="55.8" hidden="1" customHeight="1" x14ac:dyDescent="0.25">
      <c r="A280" s="311" t="str">
        <f>+[8]ระบบการควบคุมฯ!A557</f>
        <v>3.1.2</v>
      </c>
      <c r="B280" s="70" t="str">
        <f>+[8]ระบบการควบคุมฯ!B557</f>
        <v xml:space="preserve">ค่าใช้จ่ายสำหรับการดำเนินการวิเคราะห์และจัดทำข้อมูลเพื่อจัดทำแผนบริหารจัดการโรงเรียนขยายโอกาสทางการศึกษา ระยะ 5 ปี (ปีการศึกษา 2569 – 2573)  </v>
      </c>
      <c r="C280" s="70" t="str">
        <f>+[8]ระบบการควบคุมฯ!C557</f>
        <v>ศธ 04002/ว41606 ลว.31 ก.ค. 68 โอนครั้งที่ 781</v>
      </c>
      <c r="D280" s="287">
        <f>+[8]ระบบการควบคุมฯ!F557</f>
        <v>15000</v>
      </c>
      <c r="E280" s="288">
        <f>+[8]ระบบการควบคุมฯ!G557+[8]ระบบการควบคุมฯ!H557</f>
        <v>0</v>
      </c>
      <c r="F280" s="288"/>
      <c r="G280" s="288">
        <f>+[8]ระบบการควบคุมฯ!K557+[8]ระบบการควบคุมฯ!L557</f>
        <v>0</v>
      </c>
      <c r="H280" s="288">
        <f>+D280-E280-F280-G280</f>
        <v>15000</v>
      </c>
      <c r="I280" s="63" t="s">
        <v>15</v>
      </c>
    </row>
    <row r="281" spans="1:9" ht="74.400000000000006" hidden="1" customHeight="1" x14ac:dyDescent="0.25">
      <c r="A281" s="311" t="str">
        <f>+[8]ระบบการควบคุมฯ!A558</f>
        <v>3.1.3</v>
      </c>
      <c r="B281" s="70" t="str">
        <f>+[8]ระบบการควบคุมฯ!B558</f>
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</c>
      <c r="C281" s="70" t="str">
        <f>+[8]ระบบการควบคุมฯ!C558</f>
        <v>ศธ 04002/ว2335 ลว.29 พค 68 โอนครั้งที่ 543</v>
      </c>
      <c r="D281" s="287">
        <f>+[8]ระบบการควบคุมฯ!F558</f>
        <v>2400</v>
      </c>
      <c r="E281" s="288">
        <f>+[8]ระบบการควบคุมฯ!G558+[8]ระบบการควบคุมฯ!H558</f>
        <v>0</v>
      </c>
      <c r="F281" s="288"/>
      <c r="G281" s="288">
        <f>+[8]ระบบการควบคุมฯ!K558+[8]ระบบการควบคุมฯ!L558</f>
        <v>0</v>
      </c>
      <c r="H281" s="288">
        <f>+D281-E281-F281-G281</f>
        <v>2400</v>
      </c>
      <c r="I281" s="64" t="s">
        <v>16</v>
      </c>
    </row>
    <row r="282" spans="1:9" ht="93" hidden="1" customHeight="1" x14ac:dyDescent="0.25">
      <c r="A282" s="311" t="str">
        <f>+[8]ระบบการควบคุมฯ!A559</f>
        <v>3.1.3.1</v>
      </c>
      <c r="B282" s="70" t="str">
        <f>+[8]ระบบการควบคุมฯ!B559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282" s="70" t="str">
        <f>+[8]ระบบการควบคุมฯ!C559</f>
        <v>ศธ 04002/ว40620 ลว.17 ก.ค. 68 โอนครั้งที่ 709</v>
      </c>
      <c r="D282" s="287">
        <f>+[8]ระบบการควบคุมฯ!F559</f>
        <v>1000</v>
      </c>
      <c r="E282" s="288">
        <f>+[8]ระบบการควบคุมฯ!G559+[8]ระบบการควบคุมฯ!H559</f>
        <v>0</v>
      </c>
      <c r="F282" s="288"/>
      <c r="G282" s="288">
        <f>+[8]ระบบการควบคุมฯ!K559+[8]ระบบการควบคุมฯ!L559</f>
        <v>800</v>
      </c>
      <c r="H282" s="288">
        <f>+D282-E282-F282-G282</f>
        <v>200</v>
      </c>
      <c r="I282" s="64" t="s">
        <v>16</v>
      </c>
    </row>
    <row r="283" spans="1:9" ht="37.200000000000003" hidden="1" customHeight="1" x14ac:dyDescent="0.25">
      <c r="A283" s="283">
        <f>+[8]ระบบการควบคุมฯ!A560</f>
        <v>4</v>
      </c>
      <c r="B283" s="75" t="str">
        <f>+[8]ระบบการควบคุมฯ!B560</f>
        <v>กิจกรรมพัฒนาการจัดการศึกษาโรงเรียนที่ตั้งในพื้นที่ลักษณะพิเศษ</v>
      </c>
      <c r="C283" s="300" t="str">
        <f>+[8]ระบบการควบคุมฯ!C560</f>
        <v>20004 67 00017 00000</v>
      </c>
      <c r="D283" s="284">
        <f>+D284</f>
        <v>0</v>
      </c>
      <c r="E283" s="308">
        <f>+E284</f>
        <v>0</v>
      </c>
      <c r="F283" s="308">
        <f>+F284</f>
        <v>0</v>
      </c>
      <c r="G283" s="308">
        <f>+G284</f>
        <v>0</v>
      </c>
      <c r="H283" s="308">
        <f>+H284</f>
        <v>0</v>
      </c>
      <c r="I283" s="62"/>
    </row>
    <row r="284" spans="1:9" ht="18.600000000000001" hidden="1" customHeight="1" x14ac:dyDescent="0.25">
      <c r="A284" s="289"/>
      <c r="B284" s="268" t="str">
        <f>+[8]ระบบการควบคุมฯ!B561</f>
        <v xml:space="preserve"> งบดำเนินงาน 67112xx</v>
      </c>
      <c r="C284" s="77" t="str">
        <f>+[8]ระบบการควบคุมฯ!C561</f>
        <v xml:space="preserve">20004 42006700 2000000 </v>
      </c>
      <c r="D284" s="290">
        <f>SUM(D285:D286)</f>
        <v>0</v>
      </c>
      <c r="E284" s="290">
        <f>SUM(E285:E286)</f>
        <v>0</v>
      </c>
      <c r="F284" s="290">
        <f>SUM(F285:F286)</f>
        <v>0</v>
      </c>
      <c r="G284" s="290">
        <f>SUM(G285:G286)</f>
        <v>0</v>
      </c>
      <c r="H284" s="290">
        <f>SUM(H285:H286)</f>
        <v>0</v>
      </c>
      <c r="I284" s="61"/>
    </row>
    <row r="285" spans="1:9" ht="186" hidden="1" customHeight="1" x14ac:dyDescent="0.25">
      <c r="A285" s="286">
        <f>+[8]ระบบการควบคุมฯ!A562</f>
        <v>4.0999999999999996</v>
      </c>
      <c r="B285" s="312" t="str">
        <f>+[8]ระบบการควบคุมฯ!B562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285" s="70" t="str">
        <f>+[8]ระบบการควบคุมฯ!C562</f>
        <v>ศธ 04002/ว2091 ลว.28 พค 67 โอนครั้งที่ 60</v>
      </c>
      <c r="D285" s="287"/>
      <c r="E285" s="288"/>
      <c r="F285" s="288"/>
      <c r="G285" s="288"/>
      <c r="H285" s="288">
        <f>+D285-E285-F285-G285</f>
        <v>0</v>
      </c>
      <c r="I285" s="310" t="s">
        <v>152</v>
      </c>
    </row>
    <row r="286" spans="1:9" ht="18.600000000000001" hidden="1" customHeight="1" x14ac:dyDescent="0.25">
      <c r="A286" s="286"/>
      <c r="B286" s="70"/>
      <c r="C286" s="70"/>
      <c r="D286" s="287"/>
      <c r="E286" s="288"/>
      <c r="F286" s="288"/>
      <c r="G286" s="288"/>
      <c r="H286" s="288"/>
      <c r="I286" s="63"/>
    </row>
    <row r="287" spans="1:9" ht="18.600000000000001" hidden="1" customHeight="1" x14ac:dyDescent="0.25">
      <c r="A287" s="243" t="str">
        <f>+[4]ระบบการควบคุมฯ!A152</f>
        <v>ง</v>
      </c>
      <c r="B287" s="78" t="str">
        <f>+[4]ระบบการควบคุมฯ!B152</f>
        <v>แผนงานพื้นฐานด้านการพัฒนาและเสริมสร้างศักยภาพทรัพยากรมนุษย์</v>
      </c>
      <c r="C287" s="78"/>
      <c r="D287" s="244">
        <f>+D288+D298</f>
        <v>2673125</v>
      </c>
      <c r="E287" s="244">
        <f t="shared" ref="E287:H287" si="83">+E288+E298</f>
        <v>253538</v>
      </c>
      <c r="F287" s="244">
        <f t="shared" si="83"/>
        <v>0</v>
      </c>
      <c r="G287" s="244">
        <f t="shared" si="83"/>
        <v>1946326.8</v>
      </c>
      <c r="H287" s="244">
        <f t="shared" si="83"/>
        <v>473260.1999999999</v>
      </c>
      <c r="I287" s="60"/>
    </row>
    <row r="288" spans="1:9" ht="18.600000000000001" hidden="1" customHeight="1" x14ac:dyDescent="0.25">
      <c r="A288" s="281">
        <f>+[4]ระบบการควบคุมฯ!A153</f>
        <v>1</v>
      </c>
      <c r="B288" s="291" t="str">
        <f>+[8]ระบบการควบคุมฯ!B569</f>
        <v xml:space="preserve">ผลผลิตผู้จบการศึกษาก่อนประถมศึกษา </v>
      </c>
      <c r="C288" s="313" t="str">
        <f>+[8]ระบบการควบคุมฯ!C570</f>
        <v>20004 3720 1000 2000000</v>
      </c>
      <c r="D288" s="282">
        <f>+D289</f>
        <v>0</v>
      </c>
      <c r="E288" s="282">
        <f t="shared" ref="E288:H289" si="84">+E289</f>
        <v>0</v>
      </c>
      <c r="F288" s="282">
        <f t="shared" si="84"/>
        <v>0</v>
      </c>
      <c r="G288" s="282">
        <f t="shared" si="84"/>
        <v>0</v>
      </c>
      <c r="H288" s="282">
        <f t="shared" si="84"/>
        <v>0</v>
      </c>
      <c r="I288" s="282"/>
    </row>
    <row r="289" spans="1:9" ht="18.600000000000001" hidden="1" customHeight="1" x14ac:dyDescent="0.25">
      <c r="A289" s="289"/>
      <c r="B289" s="268" t="str">
        <f>+[8]ระบบการควบคุมฯ!B567</f>
        <v xml:space="preserve"> งบดำเนินงาน 68112xx</v>
      </c>
      <c r="C289" s="77"/>
      <c r="D289" s="290">
        <f>+D290</f>
        <v>0</v>
      </c>
      <c r="E289" s="290">
        <f t="shared" si="84"/>
        <v>0</v>
      </c>
      <c r="F289" s="290">
        <f t="shared" si="84"/>
        <v>0</v>
      </c>
      <c r="G289" s="290">
        <f t="shared" si="84"/>
        <v>0</v>
      </c>
      <c r="H289" s="290">
        <f t="shared" si="84"/>
        <v>0</v>
      </c>
      <c r="I289" s="61"/>
    </row>
    <row r="290" spans="1:9" ht="18.600000000000001" hidden="1" customHeight="1" x14ac:dyDescent="0.25">
      <c r="A290" s="314">
        <f>+[8]ระบบการควบคุมฯ!A613</f>
        <v>1</v>
      </c>
      <c r="B290" s="315" t="str">
        <f>+[8]ระบบการควบคุมฯ!B613</f>
        <v>งบสพฐ.</v>
      </c>
      <c r="C290" s="316"/>
      <c r="D290" s="317">
        <f>+D291+D294</f>
        <v>0</v>
      </c>
      <c r="E290" s="317">
        <f>+E291+E294</f>
        <v>0</v>
      </c>
      <c r="F290" s="317">
        <f>+F291+F294</f>
        <v>0</v>
      </c>
      <c r="G290" s="317">
        <f>+G291+G294</f>
        <v>0</v>
      </c>
      <c r="H290" s="317">
        <f>+H291+H294</f>
        <v>0</v>
      </c>
      <c r="I290" s="65"/>
    </row>
    <row r="291" spans="1:9" ht="18.600000000000001" hidden="1" customHeight="1" x14ac:dyDescent="0.25">
      <c r="A291" s="283">
        <f>+[8]ระบบการควบคุมฯ!A574</f>
        <v>1.1000000000000001</v>
      </c>
      <c r="B291" s="75" t="str">
        <f>+[8]ระบบการควบคุมฯ!B574</f>
        <v xml:space="preserve">กิจกรรมการจัดการศึกษาก่อนประถมศึกษา  </v>
      </c>
      <c r="C291" s="300" t="str">
        <f>+[8]ระบบการควบคุมฯ!C574</f>
        <v>20004 68 05162 00000</v>
      </c>
      <c r="D291" s="284">
        <f>+D293</f>
        <v>0</v>
      </c>
      <c r="E291" s="284">
        <f>+E293</f>
        <v>0</v>
      </c>
      <c r="F291" s="284">
        <f>+F293</f>
        <v>0</v>
      </c>
      <c r="G291" s="284">
        <f>+G293</f>
        <v>0</v>
      </c>
      <c r="H291" s="284">
        <f>+H293</f>
        <v>0</v>
      </c>
      <c r="I291" s="62"/>
    </row>
    <row r="292" spans="1:9" ht="18.600000000000001" hidden="1" customHeight="1" x14ac:dyDescent="0.25">
      <c r="A292" s="289"/>
      <c r="B292" s="268" t="str">
        <f>+[8]ระบบการควบคุมฯ!B576</f>
        <v xml:space="preserve"> งบดำเนินงาน 68112xx</v>
      </c>
      <c r="C292" s="251">
        <f>+[8]ระบบการควบคุมฯ!C650</f>
        <v>0</v>
      </c>
      <c r="D292" s="290">
        <f>+D293</f>
        <v>0</v>
      </c>
      <c r="E292" s="290">
        <f t="shared" ref="E292:H294" si="85">+E293</f>
        <v>0</v>
      </c>
      <c r="F292" s="290">
        <f t="shared" si="85"/>
        <v>0</v>
      </c>
      <c r="G292" s="290">
        <f t="shared" si="85"/>
        <v>0</v>
      </c>
      <c r="H292" s="290">
        <f t="shared" si="85"/>
        <v>0</v>
      </c>
      <c r="I292" s="61"/>
    </row>
    <row r="293" spans="1:9" ht="18.600000000000001" hidden="1" customHeight="1" x14ac:dyDescent="0.25">
      <c r="A293" s="318"/>
      <c r="B293" s="319"/>
      <c r="C293" s="319">
        <f>+[8]ระบบการควบคุมฯ!C614</f>
        <v>0</v>
      </c>
      <c r="D293" s="288">
        <f>+[8]ระบบการควบคุมฯ!F614</f>
        <v>0</v>
      </c>
      <c r="E293" s="288">
        <f>+[8]ระบบการควบคุมฯ!G614+[8]ระบบการควบคุมฯ!H614</f>
        <v>0</v>
      </c>
      <c r="F293" s="288">
        <f>+[8]ระบบการควบคุมฯ!I614+[8]ระบบการควบคุมฯ!J614</f>
        <v>0</v>
      </c>
      <c r="G293" s="288">
        <f>+[8]ระบบการควบคุมฯ!K614+[8]ระบบการควบคุมฯ!L614</f>
        <v>0</v>
      </c>
      <c r="H293" s="288">
        <f>+D293-E293-F293-G293</f>
        <v>0</v>
      </c>
      <c r="I293" s="64"/>
    </row>
    <row r="294" spans="1:9" ht="18.600000000000001" hidden="1" customHeight="1" x14ac:dyDescent="0.25">
      <c r="A294" s="283">
        <f>+[8]ระบบการควบคุมฯ!A652</f>
        <v>1.2</v>
      </c>
      <c r="B294" s="75" t="str">
        <f>+[8]ระบบการควบคุมฯ!B652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294" s="300" t="str">
        <f>+[8]ระบบการควบคุมฯ!C652</f>
        <v>20004 67 00080  00000</v>
      </c>
      <c r="D294" s="284">
        <f>+D295</f>
        <v>0</v>
      </c>
      <c r="E294" s="284">
        <f t="shared" si="85"/>
        <v>0</v>
      </c>
      <c r="F294" s="284">
        <f t="shared" si="85"/>
        <v>0</v>
      </c>
      <c r="G294" s="284">
        <f t="shared" si="85"/>
        <v>0</v>
      </c>
      <c r="H294" s="284">
        <f t="shared" si="85"/>
        <v>0</v>
      </c>
      <c r="I294" s="62"/>
    </row>
    <row r="295" spans="1:9" ht="18.600000000000001" hidden="1" customHeight="1" x14ac:dyDescent="0.25">
      <c r="A295" s="289"/>
      <c r="B295" s="268" t="str">
        <f>+[8]ระบบการควบคุมฯ!B653</f>
        <v xml:space="preserve"> งบดำเนินงาน 68112xx</v>
      </c>
      <c r="C295" s="77" t="str">
        <f>+[8]ระบบการควบคุมฯ!C653</f>
        <v>20004 3720 1000 2000000</v>
      </c>
      <c r="D295" s="290">
        <f>SUM(D296:D297)</f>
        <v>0</v>
      </c>
      <c r="E295" s="290">
        <f t="shared" ref="E295:H295" si="86">SUM(E296:E297)</f>
        <v>0</v>
      </c>
      <c r="F295" s="290">
        <f t="shared" si="86"/>
        <v>0</v>
      </c>
      <c r="G295" s="290">
        <f t="shared" si="86"/>
        <v>0</v>
      </c>
      <c r="H295" s="290">
        <f t="shared" si="86"/>
        <v>0</v>
      </c>
      <c r="I295" s="61"/>
    </row>
    <row r="296" spans="1:9" ht="18.600000000000001" hidden="1" customHeight="1" x14ac:dyDescent="0.25">
      <c r="A296" s="286" t="str">
        <f>+[8]ระบบการควบคุมฯ!A654</f>
        <v>1.2.1</v>
      </c>
      <c r="B296" s="47" t="str">
        <f>+[8]ระบบการควบคุมฯ!B654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296" s="47" t="str">
        <f>+[8]ระบบการควบคุมฯ!C654</f>
        <v>ที่ ศธ04002/ว5680 ลว 20 ธค 66 ครั้งที่ 100</v>
      </c>
      <c r="D296" s="287"/>
      <c r="E296" s="288"/>
      <c r="F296" s="288"/>
      <c r="G296" s="288"/>
      <c r="H296" s="288">
        <f>+D296-E296-F296-G296</f>
        <v>0</v>
      </c>
      <c r="I296" s="73" t="s">
        <v>143</v>
      </c>
    </row>
    <row r="297" spans="1:9" ht="18.600000000000001" hidden="1" customHeight="1" x14ac:dyDescent="0.25">
      <c r="A297" s="286" t="str">
        <f>+[8]ระบบการควบคุมฯ!A655</f>
        <v>1.2.2</v>
      </c>
      <c r="B297" s="47" t="str">
        <f>+[8]ระบบการควบคุมฯ!B655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297" s="47" t="str">
        <f>+[8]ระบบการควบคุมฯ!C655</f>
        <v>ที่ ศธ04002/ว3094 ลว 18 กค 67 ครั้งที่ 230</v>
      </c>
      <c r="D297" s="287"/>
      <c r="E297" s="288"/>
      <c r="F297" s="288"/>
      <c r="G297" s="288"/>
      <c r="H297" s="288">
        <f>+D297-E297-F297-G297</f>
        <v>0</v>
      </c>
      <c r="I297" s="320" t="s">
        <v>153</v>
      </c>
    </row>
    <row r="298" spans="1:9" ht="18.600000000000001" hidden="1" customHeight="1" x14ac:dyDescent="0.25">
      <c r="A298" s="281">
        <f>+[8]ระบบการควบคุมฯ!A660</f>
        <v>0</v>
      </c>
      <c r="B298" s="291" t="str">
        <f>+[8]ระบบการควบคุมฯ!B660</f>
        <v>ผลผลิตผู้จบการศึกษาขั้นพื้นฐาน</v>
      </c>
      <c r="C298" s="321" t="str">
        <f>+[8]ระบบการควบคุมฯ!C660</f>
        <v>20004 3720 1000 2000000</v>
      </c>
      <c r="D298" s="282">
        <f>+D299+D303+D308+D312+D314+D330+D333+D340+D344+D352+D374+D379+D381+D385+D394+D402+D422+D430+D436</f>
        <v>2673125</v>
      </c>
      <c r="E298" s="282">
        <f t="shared" ref="E298:H298" si="87">+E299+E303+E308+E312+E314+E330+E333+E340+E344+E352+E374+E379+E381+E385+E394+E402+E422+E430+E436</f>
        <v>253538</v>
      </c>
      <c r="F298" s="282">
        <f t="shared" si="87"/>
        <v>0</v>
      </c>
      <c r="G298" s="282">
        <f t="shared" si="87"/>
        <v>1946326.8</v>
      </c>
      <c r="H298" s="282">
        <f t="shared" si="87"/>
        <v>473260.1999999999</v>
      </c>
      <c r="I298" s="282"/>
    </row>
    <row r="299" spans="1:9" ht="18.600000000000001" hidden="1" customHeight="1" x14ac:dyDescent="0.25">
      <c r="A299" s="283">
        <f>+[8]ระบบการควบคุมฯ!A666</f>
        <v>1.1000000000000001</v>
      </c>
      <c r="B299" s="75" t="str">
        <f>+[8]ระบบการควบคุมฯ!B666</f>
        <v>กิจกรรมการยกระดับคุณภาพการศึกษาตามแนวทางโครงการบ้านนักวิทยาศาสตร์น้อยประเทศไทย</v>
      </c>
      <c r="C299" s="322" t="str">
        <f>+[8]ระบบการควบคุมฯ!C666</f>
        <v>20004 68 00080 00000</v>
      </c>
      <c r="D299" s="284">
        <f>+D300</f>
        <v>4100</v>
      </c>
      <c r="E299" s="284">
        <f t="shared" ref="E299:H299" si="88">+E300</f>
        <v>0</v>
      </c>
      <c r="F299" s="284">
        <f t="shared" si="88"/>
        <v>0</v>
      </c>
      <c r="G299" s="284">
        <f t="shared" si="88"/>
        <v>2000</v>
      </c>
      <c r="H299" s="284">
        <f t="shared" si="88"/>
        <v>2100</v>
      </c>
      <c r="I299" s="62"/>
    </row>
    <row r="300" spans="1:9" ht="18.600000000000001" hidden="1" customHeight="1" x14ac:dyDescent="0.25">
      <c r="A300" s="289"/>
      <c r="B300" s="268" t="str">
        <f>+[8]ระบบการควบคุมฯ!B653</f>
        <v xml:space="preserve"> งบดำเนินงาน 68112xx</v>
      </c>
      <c r="C300" s="251" t="str">
        <f>+[8]ระบบการควบคุมฯ!C653</f>
        <v>20004 3720 1000 2000000</v>
      </c>
      <c r="D300" s="290">
        <f>SUM(D301:D302)</f>
        <v>4100</v>
      </c>
      <c r="E300" s="290">
        <f t="shared" ref="E300:H300" si="89">SUM(E301:E302)</f>
        <v>0</v>
      </c>
      <c r="F300" s="290">
        <f t="shared" si="89"/>
        <v>0</v>
      </c>
      <c r="G300" s="290">
        <f t="shared" si="89"/>
        <v>2000</v>
      </c>
      <c r="H300" s="290">
        <f t="shared" si="89"/>
        <v>2100</v>
      </c>
      <c r="I300" s="61"/>
    </row>
    <row r="301" spans="1:9" ht="18.600000000000001" hidden="1" customHeight="1" x14ac:dyDescent="0.25">
      <c r="A301" s="333" t="str">
        <f>+[8]ระบบการควบคุมฯ!A668</f>
        <v>1.1.1</v>
      </c>
      <c r="B301" s="47" t="str">
        <f>+[8]ระบบการควบคุมฯ!B668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01" s="47" t="str">
        <f>+[8]ระบบการควบคุมฯ!C668</f>
        <v>ที่ ศธ04002/ว5967 ลว 11 ธค 67 ครั้งที่ 119</v>
      </c>
      <c r="D301" s="1268">
        <f>+[8]ระบบการควบคุมฯ!F668</f>
        <v>1100</v>
      </c>
      <c r="E301" s="288">
        <f>+[8]ระบบการควบคุมฯ!G668+[8]ระบบการควบคุมฯ!H668</f>
        <v>0</v>
      </c>
      <c r="F301" s="287">
        <f>+[8]ระบบการควบคุมฯ!I668+[8]ระบบการควบคุมฯ!J668</f>
        <v>0</v>
      </c>
      <c r="G301" s="288">
        <f>+[8]ระบบการควบคุมฯ!K668+[8]ระบบการควบคุมฯ!L668</f>
        <v>800</v>
      </c>
      <c r="H301" s="287">
        <f>+D301-E301-F301-G301</f>
        <v>300</v>
      </c>
      <c r="I301" s="1032" t="s">
        <v>48</v>
      </c>
    </row>
    <row r="302" spans="1:9" ht="18.600000000000001" hidden="1" customHeight="1" x14ac:dyDescent="0.25">
      <c r="A302" s="333" t="str">
        <f>+[8]ระบบการควบคุมฯ!A669</f>
        <v>1.1.2</v>
      </c>
      <c r="B302" s="47" t="str">
        <f>+[8]ระบบการควบคุมฯ!B669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02" s="47" t="str">
        <f>+[8]ระบบการควบคุมฯ!C669</f>
        <v>ที่ ศธ04002/ว2449 ลว 6 มิ.ย. 68 ครั้งที่ 560</v>
      </c>
      <c r="D302" s="1268">
        <f>+[8]ระบบการควบคุมฯ!F669</f>
        <v>3000</v>
      </c>
      <c r="E302" s="288">
        <f>+[8]ระบบการควบคุมฯ!G669+[8]ระบบการควบคุมฯ!H669</f>
        <v>0</v>
      </c>
      <c r="F302" s="287">
        <f>+[8]ระบบการควบคุมฯ!I669+[8]ระบบการควบคุมฯ!J669</f>
        <v>0</v>
      </c>
      <c r="G302" s="288">
        <f>+[8]ระบบการควบคุมฯ!K669+[8]ระบบการควบคุมฯ!L669</f>
        <v>1200</v>
      </c>
      <c r="H302" s="287">
        <f>+D302-E302-F302-G302</f>
        <v>1800</v>
      </c>
      <c r="I302" s="64" t="s">
        <v>260</v>
      </c>
    </row>
    <row r="303" spans="1:9" ht="18.600000000000001" hidden="1" customHeight="1" x14ac:dyDescent="0.25">
      <c r="A303" s="283">
        <f>+[8]ระบบการควบคุมฯ!A671</f>
        <v>1.2</v>
      </c>
      <c r="B303" s="75" t="str">
        <f>+[8]ระบบการควบคุมฯ!B671</f>
        <v>กิจกรรมการสนับสนุนการศึกษาขั้นพื้นฐาน</v>
      </c>
      <c r="C303" s="322" t="str">
        <f>+[8]ระบบการควบคุมฯ!C671</f>
        <v>20004 68 00146 00000</v>
      </c>
      <c r="D303" s="284">
        <f>+D304</f>
        <v>1488303</v>
      </c>
      <c r="E303" s="284">
        <f t="shared" ref="E303:H304" si="90">+E304</f>
        <v>253538</v>
      </c>
      <c r="F303" s="284">
        <f t="shared" si="90"/>
        <v>0</v>
      </c>
      <c r="G303" s="284">
        <f t="shared" si="90"/>
        <v>1188184.6000000001</v>
      </c>
      <c r="H303" s="284">
        <f t="shared" si="90"/>
        <v>46580.399999999907</v>
      </c>
      <c r="I303" s="62"/>
    </row>
    <row r="304" spans="1:9" ht="18.600000000000001" hidden="1" customHeight="1" x14ac:dyDescent="0.25">
      <c r="A304" s="289"/>
      <c r="B304" s="268" t="str">
        <f>+[8]ระบบการควบคุมฯ!B672</f>
        <v xml:space="preserve"> งบดำเนินงาน 68112xx </v>
      </c>
      <c r="C304" s="251" t="str">
        <f>+[8]ระบบการควบคุมฯ!C672</f>
        <v>20004 3720 1000 2000000</v>
      </c>
      <c r="D304" s="290">
        <f>+D305</f>
        <v>1488303</v>
      </c>
      <c r="E304" s="290">
        <f t="shared" si="90"/>
        <v>253538</v>
      </c>
      <c r="F304" s="290">
        <f t="shared" si="90"/>
        <v>0</v>
      </c>
      <c r="G304" s="290">
        <f t="shared" si="90"/>
        <v>1188184.6000000001</v>
      </c>
      <c r="H304" s="290">
        <f t="shared" si="90"/>
        <v>46580.399999999907</v>
      </c>
      <c r="I304" s="61"/>
    </row>
    <row r="305" spans="1:9" ht="55.8" hidden="1" customHeight="1" x14ac:dyDescent="0.25">
      <c r="A305" s="333" t="str">
        <f>+[8]ระบบการควบคุมฯ!A673</f>
        <v>1.2.1</v>
      </c>
      <c r="B305" s="47" t="str">
        <f>+[8]ระบบการควบคุมฯ!B673</f>
        <v xml:space="preserve">ค่าเช่าใช้บริการสัญญาณอินเทอร์เน็ต </v>
      </c>
      <c r="C305" s="325">
        <f>+[8]ระบบการควบคุมฯ!C673</f>
        <v>0</v>
      </c>
      <c r="D305" s="1268">
        <f>+[8]ระบบการควบคุมฯ!F673</f>
        <v>1488303</v>
      </c>
      <c r="E305" s="288">
        <f>+[8]ระบบการควบคุมฯ!G673+[8]ระบบการควบคุมฯ!H673</f>
        <v>253538</v>
      </c>
      <c r="F305" s="287">
        <f>+[8]ระบบการควบคุมฯ!I673+[8]ระบบการควบคุมฯ!J673</f>
        <v>0</v>
      </c>
      <c r="G305" s="288">
        <f>+[8]ระบบการควบคุมฯ!K673+[8]ระบบการควบคุมฯ!L673</f>
        <v>1188184.6000000001</v>
      </c>
      <c r="H305" s="287">
        <f>+D305-E305-F305-G305</f>
        <v>46580.399999999907</v>
      </c>
      <c r="I305" s="1032" t="s">
        <v>14</v>
      </c>
    </row>
    <row r="306" spans="1:9" ht="18.600000000000001" hidden="1" customHeight="1" x14ac:dyDescent="0.25">
      <c r="A306" s="821" t="str">
        <f>+[8]ระบบการควบคุมฯ!A674</f>
        <v>1)</v>
      </c>
      <c r="B306" s="47" t="str">
        <f>+[8]ระบบการควบคุมฯ!B674</f>
        <v xml:space="preserve">ค่าเช่าใช้บริการสัญญาณอินเทอร์เน็ต 3 เดือน (ตุลาคม 2567 – ธันวาคม 2567)   514,350.-บาท </v>
      </c>
      <c r="C306" s="47" t="str">
        <f>+[8]ระบบการควบคุมฯ!C674</f>
        <v>ศธ 04002/ว5931 ลว. 9 ธค 67 โอนครั้งที่ 111</v>
      </c>
      <c r="D306" s="1268">
        <f>+[8]ระบบการควบคุมฯ!F674</f>
        <v>0</v>
      </c>
      <c r="E306" s="288">
        <f>+[8]ระบบการควบคุมฯ!G674+[8]ระบบการควบคุมฯ!H674</f>
        <v>0</v>
      </c>
      <c r="F306" s="287">
        <f>+[8]ระบบการควบคุมฯ!I674+[8]ระบบการควบคุมฯ!J674</f>
        <v>0</v>
      </c>
      <c r="G306" s="288">
        <f>+[8]ระบบการควบคุมฯ!K674+[8]ระบบการควบคุมฯ!L674</f>
        <v>0</v>
      </c>
      <c r="H306" s="287">
        <f>+D306-E306-F306-G306</f>
        <v>0</v>
      </c>
      <c r="I306" s="64"/>
    </row>
    <row r="307" spans="1:9" ht="55.8" hidden="1" customHeight="1" x14ac:dyDescent="0.25">
      <c r="A307" s="821" t="str">
        <f>+[8]ระบบการควบคุมฯ!A675</f>
        <v>2)</v>
      </c>
      <c r="B307" s="47" t="str">
        <f>+[8]ระบบการควบคุมฯ!B675</f>
        <v>ค่าเช่าใช้บริการสัญญาณอินเทอร์เน็ต  9 เดือน (มกราคม - กันยายน 2568) 973,953 บาท</v>
      </c>
      <c r="C307" s="47" t="str">
        <f>+[8]ระบบการควบคุมฯ!C675</f>
        <v>ศธ 04002/ว6222 ลว. 25 ธค 67 โอนครั้งที่ 160</v>
      </c>
      <c r="D307" s="1268">
        <f>+[8]ระบบการควบคุมฯ!F675</f>
        <v>0</v>
      </c>
      <c r="E307" s="288">
        <f>+[8]ระบบการควบคุมฯ!G675+[8]ระบบการควบคุมฯ!H675</f>
        <v>0</v>
      </c>
      <c r="F307" s="287">
        <f>+[8]ระบบการควบคุมฯ!I675+[8]ระบบการควบคุมฯ!J675</f>
        <v>0</v>
      </c>
      <c r="G307" s="288">
        <f>+[8]ระบบการควบคุมฯ!K675+[8]ระบบการควบคุมฯ!L675</f>
        <v>0</v>
      </c>
      <c r="H307" s="287">
        <f>+D307-E307-F307-G307</f>
        <v>0</v>
      </c>
      <c r="I307" s="64"/>
    </row>
    <row r="308" spans="1:9" ht="93" hidden="1" customHeight="1" x14ac:dyDescent="0.25">
      <c r="A308" s="283">
        <f>+[8]ระบบการควบคุมฯ!A677</f>
        <v>1.3</v>
      </c>
      <c r="B308" s="75" t="str">
        <f>+[8]ระบบการควบคุมฯ!B677</f>
        <v>กิจกรรมส่งเสริมการอ่าน</v>
      </c>
      <c r="C308" s="322" t="str">
        <f>+[8]ระบบการควบคุมฯ!C677</f>
        <v>20004 68 00147 00000</v>
      </c>
      <c r="D308" s="284">
        <f>+D309</f>
        <v>10800</v>
      </c>
      <c r="E308" s="284">
        <f t="shared" ref="E308:H308" si="91">+E309</f>
        <v>0</v>
      </c>
      <c r="F308" s="284">
        <f t="shared" si="91"/>
        <v>0</v>
      </c>
      <c r="G308" s="284">
        <f t="shared" si="91"/>
        <v>10800</v>
      </c>
      <c r="H308" s="284">
        <f t="shared" si="91"/>
        <v>0</v>
      </c>
      <c r="I308" s="62"/>
    </row>
    <row r="309" spans="1:9" ht="186" hidden="1" customHeight="1" x14ac:dyDescent="0.25">
      <c r="A309" s="289"/>
      <c r="B309" s="268" t="str">
        <f>+[8]ระบบการควบคุมฯ!B680</f>
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</c>
      <c r="C309" s="251" t="str">
        <f>+C295</f>
        <v>20004 3720 1000 2000000</v>
      </c>
      <c r="D309" s="290">
        <f>SUM(D310:D311)</f>
        <v>10800</v>
      </c>
      <c r="E309" s="290">
        <f t="shared" ref="E309:H309" si="92">SUM(E310:E311)</f>
        <v>0</v>
      </c>
      <c r="F309" s="290">
        <f t="shared" si="92"/>
        <v>0</v>
      </c>
      <c r="G309" s="290">
        <f t="shared" si="92"/>
        <v>10800</v>
      </c>
      <c r="H309" s="290">
        <f t="shared" si="92"/>
        <v>0</v>
      </c>
      <c r="I309" s="61"/>
    </row>
    <row r="310" spans="1:9" ht="111.6" x14ac:dyDescent="0.25">
      <c r="A310" s="286" t="str">
        <f>+[8]ระบบการควบคุมฯ!A679</f>
        <v>1.3.1</v>
      </c>
      <c r="B310" s="70" t="str">
        <f>+[8]ระบบการควบคุมฯ!B679</f>
        <v xml:space="preserve">ค่าใช้จ่ายในการเดินทางเข้าร่วมประชุมปฏิบัติการจัดทำเกณฑ์การคัดเลือกครูต้นแบบการอ่านและโรงเรียนจัดส่งเสริมการอ่านติดดาว ระหว่างวันที่ 6 – 9 ธันวาคม 2567 </v>
      </c>
      <c r="C310" s="70" t="str">
        <f>+[8]ระบบการควบคุมฯ!C679</f>
        <v>ศธ04002/ว5817 ลว.28 พย 67 ครั้งที่ 91</v>
      </c>
      <c r="D310" s="287">
        <f>+[8]ระบบการควบคุมฯ!F679</f>
        <v>800</v>
      </c>
      <c r="E310" s="288">
        <f>+[8]ระบบการควบคุมฯ!G679+[8]ระบบการควบคุมฯ!H679</f>
        <v>0</v>
      </c>
      <c r="F310" s="288">
        <f>+[8]ระบบการควบคุมฯ!I679+[8]ระบบการควบคุมฯ!J679</f>
        <v>0</v>
      </c>
      <c r="G310" s="288">
        <f>+[8]ระบบการควบคุมฯ!K679+[8]ระบบการควบคุมฯ!L679</f>
        <v>800</v>
      </c>
      <c r="H310" s="287">
        <f>+[8]ระบบการควบคุมฯ!J679</f>
        <v>0</v>
      </c>
      <c r="I310" s="64" t="s">
        <v>48</v>
      </c>
    </row>
    <row r="311" spans="1:9" ht="130.19999999999999" x14ac:dyDescent="0.25">
      <c r="A311" s="286" t="str">
        <f>+[8]ระบบการควบคุมฯ!A680</f>
        <v>1.3.2</v>
      </c>
      <c r="B311" s="70" t="str">
        <f>+[8]ระบบการควบคุมฯ!B680</f>
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</c>
      <c r="C311" s="70" t="str">
        <f>+[8]ระบบการควบคุมฯ!C680</f>
        <v>ศธ04002/ว524 ลว. 11 กุมภาพันธ์ 2568 ครั้งที่ 241</v>
      </c>
      <c r="D311" s="287">
        <f>+[8]ระบบการควบคุมฯ!F680</f>
        <v>10000</v>
      </c>
      <c r="E311" s="288">
        <f>+[8]ระบบการควบคุมฯ!G680+[8]ระบบการควบคุมฯ!H680</f>
        <v>0</v>
      </c>
      <c r="F311" s="288">
        <f>+[8]ระบบการควบคุมฯ!I680+[8]ระบบการควบคุมฯ!J680</f>
        <v>0</v>
      </c>
      <c r="G311" s="288">
        <f>+[8]ระบบการควบคุมฯ!K680+[8]ระบบการควบคุมฯ!L680</f>
        <v>10000</v>
      </c>
      <c r="H311" s="288">
        <f t="shared" ref="H311" si="93">+D311-E311-F311-G311</f>
        <v>0</v>
      </c>
      <c r="I311" s="64" t="s">
        <v>48</v>
      </c>
    </row>
    <row r="312" spans="1:9" ht="37.200000000000003" x14ac:dyDescent="0.25">
      <c r="A312" s="323">
        <f>+[8]ระบบการควบคุมฯ!A681</f>
        <v>1.4</v>
      </c>
      <c r="B312" s="75" t="str">
        <f>+[8]ระบบการควบคุมฯ!B681</f>
        <v>กิจกรรมการบริหารจัดการในเขตพื้นที่การศึกษา</v>
      </c>
      <c r="C312" s="322" t="str">
        <f>+[8]ระบบการควบคุมฯ!C681</f>
        <v>20004 68 00148 00000</v>
      </c>
      <c r="D312" s="284">
        <f>+D313</f>
        <v>0</v>
      </c>
      <c r="E312" s="284">
        <f>+E313</f>
        <v>0</v>
      </c>
      <c r="F312" s="284">
        <f>+F313</f>
        <v>0</v>
      </c>
      <c r="G312" s="284">
        <f>+G313</f>
        <v>0</v>
      </c>
      <c r="H312" s="284">
        <f>+H313</f>
        <v>0</v>
      </c>
      <c r="I312" s="831" t="s">
        <v>26</v>
      </c>
    </row>
    <row r="313" spans="1:9" ht="18.600000000000001" x14ac:dyDescent="0.25">
      <c r="A313" s="289"/>
      <c r="B313" s="268" t="str">
        <f>+[8]ระบบการควบคุมฯ!B683</f>
        <v xml:space="preserve"> งบดำเนินงาน 68112xx </v>
      </c>
      <c r="C313" s="251" t="str">
        <f>+C298</f>
        <v>20004 3720 1000 2000000</v>
      </c>
      <c r="D313" s="290"/>
      <c r="E313" s="290"/>
      <c r="F313" s="290"/>
      <c r="G313" s="290"/>
      <c r="H313" s="290"/>
      <c r="I313" s="61"/>
    </row>
    <row r="314" spans="1:9" ht="55.8" x14ac:dyDescent="0.25">
      <c r="A314" s="323">
        <f>+[8]ระบบการควบคุมฯ!A796</f>
        <v>1.5</v>
      </c>
      <c r="B314" s="75" t="str">
        <f>+[8]ระบบการควบคุมฯ!B796</f>
        <v>กิจกรรมการจัดการศึกษาประถมศึกษาสำหรับโรงเรียนปกติ</v>
      </c>
      <c r="C314" s="324" t="str">
        <f>+[8]ระบบการควบคุมฯ!C796</f>
        <v>20004 68 05164 00000</v>
      </c>
      <c r="D314" s="284">
        <f>+D315</f>
        <v>861702</v>
      </c>
      <c r="E314" s="284">
        <f>+E315</f>
        <v>0</v>
      </c>
      <c r="F314" s="284">
        <f>+F315</f>
        <v>0</v>
      </c>
      <c r="G314" s="284">
        <f>+G315</f>
        <v>525255</v>
      </c>
      <c r="H314" s="284">
        <f>+H315</f>
        <v>336447</v>
      </c>
      <c r="I314" s="62"/>
    </row>
    <row r="315" spans="1:9" ht="18.600000000000001" x14ac:dyDescent="0.25">
      <c r="A315" s="289"/>
      <c r="B315" s="268" t="str">
        <f>+[8]ระบบการควบคุมฯ!B797</f>
        <v>งบดำเนินงาน  68112xx</v>
      </c>
      <c r="C315" s="251"/>
      <c r="D315" s="290">
        <f>SUM(D316:D324)</f>
        <v>861702</v>
      </c>
      <c r="E315" s="290">
        <f t="shared" ref="E315:H315" si="94">SUM(E316:E324)</f>
        <v>0</v>
      </c>
      <c r="F315" s="290">
        <f t="shared" si="94"/>
        <v>0</v>
      </c>
      <c r="G315" s="290">
        <f t="shared" si="94"/>
        <v>525255</v>
      </c>
      <c r="H315" s="290">
        <f t="shared" si="94"/>
        <v>336447</v>
      </c>
      <c r="I315" s="61"/>
    </row>
    <row r="316" spans="1:9" ht="93" hidden="1" customHeight="1" x14ac:dyDescent="0.25">
      <c r="A316" s="286" t="str">
        <f>+[8]ระบบการควบคุมฯ!A849</f>
        <v>1)</v>
      </c>
      <c r="B316" s="70" t="str">
        <f>+[8]ระบบการควบคุมฯ!B849</f>
        <v xml:space="preserve">ค่าตอบแทนวิทยากรสอนอิสลามศึกษารายชั่วโมง </v>
      </c>
      <c r="C316" s="70"/>
      <c r="D316" s="287">
        <f>+[8]ระบบการควบคุมฯ!F849</f>
        <v>624000</v>
      </c>
      <c r="E316" s="288">
        <f>+[8]ระบบการควบคุมฯ!G849+[8]ระบบการควบคุมฯ!H849</f>
        <v>0</v>
      </c>
      <c r="F316" s="288">
        <f>+[8]ระบบการควบคุมฯ!I849+[8]ระบบการควบคุมฯ!J849</f>
        <v>0</v>
      </c>
      <c r="G316" s="288">
        <f>+[8]ระบบการควบคุมฯ!K849+[8]ระบบการควบคุมฯ!L849</f>
        <v>427200</v>
      </c>
      <c r="H316" s="288">
        <f t="shared" ref="H316:H329" si="95">+D316-E316-F316-G316</f>
        <v>196800</v>
      </c>
      <c r="I316" s="1269" t="s">
        <v>14</v>
      </c>
    </row>
    <row r="317" spans="1:9" ht="148.80000000000001" x14ac:dyDescent="0.25">
      <c r="A317" s="286" t="str">
        <f>+[8]ระบบการควบคุมฯ!A850</f>
        <v>1.1)</v>
      </c>
      <c r="B317" s="70" t="str">
        <f>+[8]ระบบการควบคุมฯ!B850</f>
        <v>ค่าตอบแทนวิทยากรสอนอิสลามศึกษารายชั่วโมง ภาค 2/67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17" s="70" t="str">
        <f>+[8]ระบบการควบคุมฯ!C850</f>
        <v>ศธ 04002/ว5854  ลว 29 พย67 โอนครั้งที่ 97</v>
      </c>
      <c r="D317" s="287"/>
      <c r="E317" s="288"/>
      <c r="F317" s="288"/>
      <c r="G317" s="288"/>
      <c r="H317" s="288"/>
      <c r="I317" s="1269"/>
    </row>
    <row r="318" spans="1:9" ht="55.8" x14ac:dyDescent="0.25">
      <c r="A318" s="286" t="str">
        <f>+[8]ระบบการควบคุมฯ!A852</f>
        <v>1.2)</v>
      </c>
      <c r="B318" s="70" t="str">
        <f>+[8]ระบบการควบคุมฯ!B852</f>
        <v>ค่าขนย้ายสิ่งของส่วนตัวในการเดินทางไปราชการประจำของข้าราชการ</v>
      </c>
      <c r="C318" s="70" t="str">
        <f>+[8]ระบบการควบคุมฯ!C852</f>
        <v>ศธ 04002/ว6234  ลว 25 ธค 67 โอนครั้งที่ 161</v>
      </c>
      <c r="D318" s="287">
        <f>+[8]ระบบการควบคุมฯ!F852</f>
        <v>55352</v>
      </c>
      <c r="E318" s="288">
        <f>+[8]ระบบการควบคุมฯ!G852+[8]ระบบการควบคุมฯ!H852</f>
        <v>0</v>
      </c>
      <c r="F318" s="288">
        <f>+[8]ระบบการควบคุมฯ!I852+[8]ระบบการควบคุมฯ!J852</f>
        <v>0</v>
      </c>
      <c r="G318" s="288">
        <f>+[8]ระบบการควบคุมฯ!K852+[8]ระบบการควบคุมฯ!L852</f>
        <v>55352</v>
      </c>
      <c r="H318" s="288">
        <f t="shared" ref="H318" si="96">+D318-E318-F318-G318</f>
        <v>0</v>
      </c>
      <c r="I318" s="64" t="s">
        <v>256</v>
      </c>
    </row>
    <row r="319" spans="1:9" ht="74.400000000000006" x14ac:dyDescent="0.25">
      <c r="A319" s="70" t="str">
        <f>+[8]ระบบการควบคุมฯ!A853</f>
        <v>1.2.1)</v>
      </c>
      <c r="B319" s="70" t="str">
        <f>+[8]ระบบการควบคุมฯ!B853</f>
        <v>ค่าขนย้ายสิ่งของส่วนตัวในการเดินทางไปราชการประจำของข้าราชการ ผอ.จันทร์เพ็ญ 16,428 บาท</v>
      </c>
      <c r="C319" s="70" t="str">
        <f>+[8]ระบบการควบคุมฯ!C853</f>
        <v>ศธ 04002/ว6234  ลว 25 ธค 67 โอนครั้งที่ 161</v>
      </c>
      <c r="D319" s="287"/>
      <c r="E319" s="288"/>
      <c r="F319" s="288"/>
      <c r="G319" s="288"/>
      <c r="H319" s="288"/>
      <c r="I319" s="64"/>
    </row>
    <row r="320" spans="1:9" ht="111.6" hidden="1" customHeight="1" x14ac:dyDescent="0.25">
      <c r="A320" s="70" t="str">
        <f>+[8]ระบบการควบคุมฯ!A854</f>
        <v>1.2.2)</v>
      </c>
      <c r="B320" s="70" t="str">
        <f>+[8]ระบบการควบคุมฯ!B854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20" s="70" t="str">
        <f>+[8]ระบบการควบคุมฯ!C854</f>
        <v>ศธ 04002/ว366  ลว 29 ม.ค. 68 โอนครั้งที่ 230</v>
      </c>
      <c r="D320" s="287"/>
      <c r="E320" s="288"/>
      <c r="F320" s="288"/>
      <c r="G320" s="288"/>
      <c r="H320" s="288"/>
      <c r="I320" s="64"/>
    </row>
    <row r="321" spans="1:9" ht="93" hidden="1" customHeight="1" x14ac:dyDescent="0.25">
      <c r="A321" s="70" t="str">
        <f>+[8]ระบบการควบคุมฯ!A855</f>
        <v>1.3)</v>
      </c>
      <c r="B321" s="70" t="str">
        <f>+[8]ระบบการควบคุมฯ!B855</f>
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</c>
      <c r="C321" s="70" t="str">
        <f>+[8]ระบบการควบคุมฯ!C855</f>
        <v>ศธ 04002/ว805  ลว 27 กพ 68 โอนครั้งที่ 295</v>
      </c>
      <c r="D321" s="287">
        <f>+[8]ระบบการควบคุมฯ!F855</f>
        <v>3600</v>
      </c>
      <c r="E321" s="288">
        <f>+[8]ระบบการควบคุมฯ!G855+[8]ระบบการควบคุมฯ!H855</f>
        <v>0</v>
      </c>
      <c r="F321" s="288">
        <f>+[8]ระบบการควบคุมฯ!I855+[8]ระบบการควบคุมฯ!J855</f>
        <v>0</v>
      </c>
      <c r="G321" s="288">
        <f>+[8]ระบบการควบคุมฯ!K855+[8]ระบบการควบคุมฯ!L855</f>
        <v>3600</v>
      </c>
      <c r="H321" s="288">
        <f t="shared" si="95"/>
        <v>0</v>
      </c>
      <c r="I321" s="64" t="s">
        <v>12</v>
      </c>
    </row>
    <row r="322" spans="1:9" ht="130.19999999999999" hidden="1" customHeight="1" x14ac:dyDescent="0.25">
      <c r="A322" s="70" t="str">
        <f>+[8]ระบบการควบคุมฯ!A856</f>
        <v>1.3.1)</v>
      </c>
      <c r="B322" s="70" t="str">
        <f>+[8]ระบบการควบคุมฯ!B856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22" s="70" t="str">
        <f>+[8]ระบบการควบคุมฯ!C856</f>
        <v>ศธ 04002/ว1307  ลว 28 มีค 68 โอนครั้งที่ 377</v>
      </c>
      <c r="D322" s="287">
        <f>+[8]ระบบการควบคุมฯ!F856</f>
        <v>2000</v>
      </c>
      <c r="E322" s="288">
        <f>+[8]ระบบการควบคุมฯ!G856+[8]ระบบการควบคุมฯ!H856</f>
        <v>0</v>
      </c>
      <c r="F322" s="288">
        <f>+[8]ระบบการควบคุมฯ!I856+[8]ระบบการควบคุมฯ!J856</f>
        <v>0</v>
      </c>
      <c r="G322" s="288">
        <f>+[8]ระบบการควบคุมฯ!K856+[8]ระบบการควบคุมฯ!L856</f>
        <v>2000</v>
      </c>
      <c r="H322" s="288">
        <f t="shared" si="95"/>
        <v>0</v>
      </c>
      <c r="I322" s="64" t="s">
        <v>14</v>
      </c>
    </row>
    <row r="323" spans="1:9" ht="74.400000000000006" x14ac:dyDescent="0.25">
      <c r="A323" s="70" t="str">
        <f>+[8]ระบบการควบคุมฯ!A857</f>
        <v>2)</v>
      </c>
      <c r="B323" s="70" t="str">
        <f>+[8]ระบบการควบคุมฯ!B857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23" s="70" t="str">
        <f>+[8]ระบบการควบคุมฯ!C857</f>
        <v>ศธ 04002/ว40514 ลว 16 ก.ค 68 โอนครั้งที่ 697</v>
      </c>
      <c r="D323" s="287">
        <f>+[8]ระบบการควบคุมฯ!F857</f>
        <v>120000</v>
      </c>
      <c r="E323" s="288">
        <f>+[8]ระบบการควบคุมฯ!G857+[8]ระบบการควบคุมฯ!H857</f>
        <v>0</v>
      </c>
      <c r="F323" s="288">
        <f>+[8]ระบบการควบคุมฯ!I857+[8]ระบบการควบคุมฯ!J857</f>
        <v>0</v>
      </c>
      <c r="G323" s="288">
        <f>+[8]ระบบการควบคุมฯ!K857+[8]ระบบการควบคุมฯ!L857</f>
        <v>37103</v>
      </c>
      <c r="H323" s="288">
        <f t="shared" si="95"/>
        <v>82897</v>
      </c>
      <c r="I323" s="64" t="s">
        <v>17</v>
      </c>
    </row>
    <row r="324" spans="1:9" ht="74.400000000000006" x14ac:dyDescent="0.25">
      <c r="A324" s="70" t="str">
        <f>+[8]ระบบการควบคุมฯ!A858</f>
        <v>3)</v>
      </c>
      <c r="B324" s="70" t="str">
        <f>+[8]ระบบการควบคุมฯ!B858</f>
        <v xml:space="preserve">ค่าตอบแทนคณะกรรมการตรวจการจ้างและผู้ควบคุมงาน </v>
      </c>
      <c r="C324" s="70" t="str">
        <f>+[8]ระบบการควบคุมฯ!C858</f>
        <v>ศธ 04002/ว ลว 25  ก.ค 68 โอนครั้งที่ 746</v>
      </c>
      <c r="D324" s="287">
        <f>+[8]ระบบการควบคุมฯ!F858</f>
        <v>56750</v>
      </c>
      <c r="E324" s="288">
        <f>+[8]ระบบการควบคุมฯ!G858+[8]ระบบการควบคุมฯ!H858</f>
        <v>0</v>
      </c>
      <c r="F324" s="288">
        <f>+[8]ระบบการควบคุมฯ!I858+[8]ระบบการควบคุมฯ!J858</f>
        <v>0</v>
      </c>
      <c r="G324" s="288">
        <f>+[8]ระบบการควบคุมฯ!K858+[8]ระบบการควบคุมฯ!L858</f>
        <v>0</v>
      </c>
      <c r="H324" s="288">
        <f t="shared" si="95"/>
        <v>56750</v>
      </c>
      <c r="I324" s="64" t="s">
        <v>14</v>
      </c>
    </row>
    <row r="325" spans="1:9" ht="74.400000000000006" hidden="1" x14ac:dyDescent="0.25">
      <c r="A325" s="281" t="str">
        <f>+[8]ระบบการควบคุมฯ!A787</f>
        <v>2.1.4</v>
      </c>
      <c r="B325" s="291">
        <f>+[8]ระบบการควบคุมฯ!B787</f>
        <v>0</v>
      </c>
      <c r="C325" s="291">
        <f>+[8]ระบบการควบคุมฯ!C787</f>
        <v>0</v>
      </c>
      <c r="D325" s="282">
        <f>SUM(D326:D329)</f>
        <v>0</v>
      </c>
      <c r="E325" s="282">
        <f t="shared" ref="E325:H325" si="97">SUM(E326:E329)</f>
        <v>0</v>
      </c>
      <c r="F325" s="282">
        <f t="shared" si="97"/>
        <v>0</v>
      </c>
      <c r="G325" s="282">
        <f t="shared" si="97"/>
        <v>0</v>
      </c>
      <c r="H325" s="282">
        <f t="shared" si="97"/>
        <v>0</v>
      </c>
      <c r="I325" s="1270" t="s">
        <v>14</v>
      </c>
    </row>
    <row r="326" spans="1:9" ht="18.600000000000001" hidden="1" x14ac:dyDescent="0.25">
      <c r="A326" s="286" t="str">
        <f>+[8]ระบบการควบคุมฯ!A788</f>
        <v>1)</v>
      </c>
      <c r="B326" s="70">
        <f>+[8]ระบบการควบคุมฯ!B788</f>
        <v>0</v>
      </c>
      <c r="C326" s="70">
        <f>+[8]ระบบการควบคุมฯ!C787</f>
        <v>0</v>
      </c>
      <c r="D326" s="287"/>
      <c r="E326" s="288"/>
      <c r="F326" s="288"/>
      <c r="G326" s="288"/>
      <c r="H326" s="288">
        <f t="shared" si="95"/>
        <v>0</v>
      </c>
      <c r="I326" s="64"/>
    </row>
    <row r="327" spans="1:9" ht="18.600000000000001" hidden="1" customHeight="1" x14ac:dyDescent="0.25">
      <c r="A327" s="286" t="str">
        <f>+[8]ระบบการควบคุมฯ!A790</f>
        <v>2)</v>
      </c>
      <c r="B327" s="70">
        <f>+[8]ระบบการควบคุมฯ!B790</f>
        <v>0</v>
      </c>
      <c r="C327" s="70">
        <f>+C325</f>
        <v>0</v>
      </c>
      <c r="D327" s="287"/>
      <c r="E327" s="288"/>
      <c r="F327" s="288"/>
      <c r="G327" s="288"/>
      <c r="H327" s="288">
        <f t="shared" si="95"/>
        <v>0</v>
      </c>
      <c r="I327" s="64"/>
    </row>
    <row r="328" spans="1:9" ht="74.400000000000006" hidden="1" customHeight="1" x14ac:dyDescent="0.25">
      <c r="A328" s="286" t="str">
        <f>+[8]ระบบการควบคุมฯ!A792</f>
        <v>3)</v>
      </c>
      <c r="B328" s="70">
        <f>+[8]ระบบการควบคุมฯ!B792</f>
        <v>0</v>
      </c>
      <c r="C328" s="70">
        <f>+C325</f>
        <v>0</v>
      </c>
      <c r="D328" s="287"/>
      <c r="E328" s="288"/>
      <c r="F328" s="288"/>
      <c r="G328" s="288"/>
      <c r="H328" s="288">
        <f t="shared" si="95"/>
        <v>0</v>
      </c>
      <c r="I328" s="64"/>
    </row>
    <row r="329" spans="1:9" ht="18.600000000000001" hidden="1" x14ac:dyDescent="0.25">
      <c r="A329" s="286" t="str">
        <f>+[8]ระบบการควบคุมฯ!A794</f>
        <v>4)</v>
      </c>
      <c r="B329" s="70">
        <f>+[8]ระบบการควบคุมฯ!B794</f>
        <v>0</v>
      </c>
      <c r="C329" s="70">
        <f>+C325</f>
        <v>0</v>
      </c>
      <c r="D329" s="287"/>
      <c r="E329" s="288"/>
      <c r="F329" s="288"/>
      <c r="G329" s="288"/>
      <c r="H329" s="288">
        <f t="shared" si="95"/>
        <v>0</v>
      </c>
      <c r="I329" s="64"/>
    </row>
    <row r="330" spans="1:9" ht="93" hidden="1" customHeight="1" x14ac:dyDescent="0.25">
      <c r="A330" s="283" t="str">
        <f>+[8]ระบบการควบคุมฯ!A989</f>
        <v>1.5.1</v>
      </c>
      <c r="B330" s="75" t="str">
        <f>+[8]ระบบการควบคุมฯ!B989</f>
        <v xml:space="preserve">กิจกรรมรองการพัฒนาประสิทธิภาพการบริหารจัดการการศึกษาขั้นพื้นฐาน </v>
      </c>
      <c r="C330" s="75" t="str">
        <f>+[8]ระบบการควบคุมฯ!C989</f>
        <v xml:space="preserve">20004 68 05164 00144 </v>
      </c>
      <c r="D330" s="284">
        <f>+D331</f>
        <v>18000</v>
      </c>
      <c r="E330" s="284">
        <f>+E331</f>
        <v>0</v>
      </c>
      <c r="F330" s="284">
        <f>+F331</f>
        <v>0</v>
      </c>
      <c r="G330" s="284">
        <f>+G331</f>
        <v>18000</v>
      </c>
      <c r="H330" s="284">
        <f>+H331</f>
        <v>0</v>
      </c>
      <c r="I330" s="62"/>
    </row>
    <row r="331" spans="1:9" ht="167.4" hidden="1" customHeight="1" x14ac:dyDescent="0.25">
      <c r="A331" s="289"/>
      <c r="B331" s="268" t="str">
        <f>+[8]ระบบการควบคุมฯ!B990</f>
        <v xml:space="preserve"> งบดำเนินงาน 68112xx </v>
      </c>
      <c r="C331" s="77" t="str">
        <f>+[8]ระบบการควบคุมฯ!C990</f>
        <v>20004 3720 1000 2000000</v>
      </c>
      <c r="D331" s="290">
        <f>SUM(D332)</f>
        <v>18000</v>
      </c>
      <c r="E331" s="290">
        <f>SUM(E332)</f>
        <v>0</v>
      </c>
      <c r="F331" s="290">
        <f>SUM(F332)</f>
        <v>0</v>
      </c>
      <c r="G331" s="290">
        <f>SUM(G332)</f>
        <v>18000</v>
      </c>
      <c r="H331" s="290">
        <f>SUM(H332)</f>
        <v>0</v>
      </c>
      <c r="I331" s="61"/>
    </row>
    <row r="332" spans="1:9" ht="93" x14ac:dyDescent="0.25">
      <c r="A332" s="286" t="str">
        <f>+[8]ระบบการควบคุมฯ!A991</f>
        <v>1.5.1.1.1</v>
      </c>
      <c r="B332" s="70" t="str">
        <f>+[8]ระบบการควบคุมฯ!B991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32" s="70" t="str">
        <f>+[8]ระบบการควบคุมฯ!C991</f>
        <v>ศธ 04002/ว153 ลว 14 ม.ค. 68 โอนครั้งที่ 190</v>
      </c>
      <c r="D332" s="287">
        <f>+[8]ระบบการควบคุมฯ!F991</f>
        <v>18000</v>
      </c>
      <c r="E332" s="288">
        <f>+[8]ระบบการควบคุมฯ!G991+[8]ระบบการควบคุมฯ!H991</f>
        <v>0</v>
      </c>
      <c r="F332" s="288">
        <f>+[8]ระบบการควบคุมฯ!I991+[8]ระบบการควบคุมฯ!J991</f>
        <v>0</v>
      </c>
      <c r="G332" s="288">
        <f>+[8]ระบบการควบคุมฯ!K991+[8]ระบบการควบคุมฯ!L991</f>
        <v>18000</v>
      </c>
      <c r="H332" s="288">
        <f>+D332-E332-F332-G332</f>
        <v>0</v>
      </c>
      <c r="I332" s="64" t="s">
        <v>12</v>
      </c>
    </row>
    <row r="333" spans="1:9" ht="37.200000000000003" x14ac:dyDescent="0.25">
      <c r="A333" s="283" t="str">
        <f>+[8]ระบบการควบคุมฯ!A994</f>
        <v>1.5.2</v>
      </c>
      <c r="B333" s="75" t="str">
        <f>+[8]ระบบการควบคุมฯ!B994</f>
        <v xml:space="preserve">กิจกรรมรองเทคโนโลยีดิจิทัลเพื่อการศึกษาขั้นพื้นฐาน </v>
      </c>
      <c r="C333" s="75" t="str">
        <f>+[8]ระบบการควบคุมฯ!C994</f>
        <v>20004 68 05164 00063</v>
      </c>
      <c r="D333" s="284">
        <f>+D334+D337</f>
        <v>12200</v>
      </c>
      <c r="E333" s="284">
        <f t="shared" ref="E333:H333" si="98">+E334+E337</f>
        <v>0</v>
      </c>
      <c r="F333" s="284">
        <f t="shared" si="98"/>
        <v>0</v>
      </c>
      <c r="G333" s="284">
        <f t="shared" si="98"/>
        <v>11500</v>
      </c>
      <c r="H333" s="284">
        <f t="shared" si="98"/>
        <v>700</v>
      </c>
      <c r="I333" s="284">
        <f t="shared" ref="I333" si="99">+I334</f>
        <v>0</v>
      </c>
    </row>
    <row r="334" spans="1:9" ht="130.19999999999999" hidden="1" customHeight="1" x14ac:dyDescent="0.25">
      <c r="A334" s="289"/>
      <c r="B334" s="268" t="str">
        <f>+[8]ระบบการควบคุมฯ!B995</f>
        <v xml:space="preserve"> งบดำเนินงาน 68112xx</v>
      </c>
      <c r="C334" s="268" t="str">
        <f>+[8]ระบบการควบคุมฯ!C995</f>
        <v>20004 3720 1000 2000000</v>
      </c>
      <c r="D334" s="290">
        <f>SUM(D335:D336)</f>
        <v>1500</v>
      </c>
      <c r="E334" s="290">
        <f t="shared" ref="E334:H334" si="100">SUM(E335:E336)</f>
        <v>0</v>
      </c>
      <c r="F334" s="290">
        <f t="shared" si="100"/>
        <v>0</v>
      </c>
      <c r="G334" s="290">
        <f t="shared" si="100"/>
        <v>800</v>
      </c>
      <c r="H334" s="290">
        <f t="shared" si="100"/>
        <v>700</v>
      </c>
      <c r="I334" s="290"/>
    </row>
    <row r="335" spans="1:9" ht="74.400000000000006" hidden="1" customHeight="1" x14ac:dyDescent="0.25">
      <c r="A335" s="286" t="str">
        <f>+[8]ระบบการควบคุมฯ!A996</f>
        <v>1.5.2.1</v>
      </c>
      <c r="B335" s="47" t="str">
        <f>+[8]ระบบการควบคุมฯ!B996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35" s="325" t="str">
        <f>+[8]ระบบการควบคุมฯ!C996</f>
        <v>ศธ 04002/ว1623 ลว 21 เม.ย. 67 ครั้งที่ 426</v>
      </c>
      <c r="D335" s="287">
        <f>+[8]ระบบการควบคุมฯ!F996</f>
        <v>800</v>
      </c>
      <c r="E335" s="288">
        <f>+[8]ระบบการควบคุมฯ!G996+[8]ระบบการควบคุมฯ!H996</f>
        <v>0</v>
      </c>
      <c r="F335" s="288">
        <f>+[8]ระบบการควบคุมฯ!I996+[8]ระบบการควบคุมฯ!J996</f>
        <v>0</v>
      </c>
      <c r="G335" s="288">
        <f>+[8]ระบบการควบคุมฯ!K996+[8]ระบบการควบคุมฯ!L996</f>
        <v>800</v>
      </c>
      <c r="H335" s="288">
        <f>+D335-E335-F335-G335</f>
        <v>0</v>
      </c>
      <c r="I335" s="68" t="s">
        <v>69</v>
      </c>
    </row>
    <row r="336" spans="1:9" ht="316.2" hidden="1" customHeight="1" x14ac:dyDescent="0.25">
      <c r="A336" s="286" t="str">
        <f>+[8]ระบบการควบคุมฯ!A997</f>
        <v>1.5.2.2</v>
      </c>
      <c r="B336" s="47" t="str">
        <f>+[8]ระบบการควบคุมฯ!B997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36" s="325" t="str">
        <f>+[8]ระบบการควบคุมฯ!C997</f>
        <v>ศธ 04002/ว42932 ลว 20 ส.ค. 67 ครั้งที่ 858</v>
      </c>
      <c r="D336" s="287">
        <f>+[8]ระบบการควบคุมฯ!F997</f>
        <v>700</v>
      </c>
      <c r="E336" s="288">
        <f>+[8]ระบบการควบคุมฯ!G997+[8]ระบบการควบคุมฯ!H997</f>
        <v>0</v>
      </c>
      <c r="F336" s="288">
        <f>+[8]ระบบการควบคุมฯ!I997+[8]ระบบการควบคุมฯ!J997</f>
        <v>0</v>
      </c>
      <c r="G336" s="288">
        <f>+[8]ระบบการควบคุมฯ!K997+[8]ระบบการควบคุมฯ!L997</f>
        <v>0</v>
      </c>
      <c r="H336" s="288">
        <f>+D336-E336-F336-G336</f>
        <v>700</v>
      </c>
      <c r="I336" s="68" t="s">
        <v>69</v>
      </c>
    </row>
    <row r="337" spans="1:9" ht="111.6" hidden="1" customHeight="1" x14ac:dyDescent="0.25">
      <c r="A337" s="289" t="str">
        <f>+[8]ระบบการควบคุมฯ!A998</f>
        <v>แยกจาก37201</v>
      </c>
      <c r="B337" s="268" t="str">
        <f>+[8]ระบบการควบคุมฯ!B998</f>
        <v xml:space="preserve"> งบดำเนินงาน 68112xx</v>
      </c>
      <c r="C337" s="268" t="str">
        <f>+[8]ระบบการควบคุมฯ!C998</f>
        <v>20004 3710 1000 2000000</v>
      </c>
      <c r="D337" s="290">
        <f>SUM(D338:D339)</f>
        <v>10700</v>
      </c>
      <c r="E337" s="290">
        <f t="shared" ref="E337:I337" si="101">SUM(E338:E339)</f>
        <v>0</v>
      </c>
      <c r="F337" s="290">
        <f t="shared" si="101"/>
        <v>0</v>
      </c>
      <c r="G337" s="290">
        <f t="shared" si="101"/>
        <v>10700</v>
      </c>
      <c r="H337" s="290">
        <f t="shared" si="101"/>
        <v>0</v>
      </c>
      <c r="I337" s="290">
        <f t="shared" si="101"/>
        <v>0</v>
      </c>
    </row>
    <row r="338" spans="1:9" ht="241.8" hidden="1" customHeight="1" x14ac:dyDescent="0.25">
      <c r="A338" s="286" t="str">
        <f>+[8]ระบบการควบคุมฯ!A999</f>
        <v>1.5.2.2</v>
      </c>
      <c r="B338" s="47" t="str">
        <f>+[8]ระบบการควบคุมฯ!B999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38" s="325" t="str">
        <f>+[8]ระบบการควบคุมฯ!C999</f>
        <v>ศธ 04002/ว1624 ลว 21 เม.ย.68 ครั้งที่ 427</v>
      </c>
      <c r="D338" s="325">
        <f>+[8]ระบบการควบคุมฯ!F999</f>
        <v>10000</v>
      </c>
      <c r="E338" s="325">
        <f>+[8]ระบบการควบคุมฯ!G999+[8]ระบบการควบคุมฯ!H999</f>
        <v>0</v>
      </c>
      <c r="F338" s="325"/>
      <c r="G338" s="325">
        <f>+[8]ระบบการควบคุมฯ!K999+[8]ระบบการควบคุมฯ!L999</f>
        <v>10000</v>
      </c>
      <c r="H338" s="325">
        <f>+D338-E338-F338-G338</f>
        <v>0</v>
      </c>
      <c r="I338" s="50" t="s">
        <v>48</v>
      </c>
    </row>
    <row r="339" spans="1:9" ht="167.4" hidden="1" customHeight="1" x14ac:dyDescent="0.25">
      <c r="A339" s="286" t="str">
        <f>+[8]ระบบการควบคุมฯ!A1000</f>
        <v>1.5.2.3</v>
      </c>
      <c r="B339" s="47" t="str">
        <f>+[8]ระบบการควบคุมฯ!B1000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39" s="325" t="str">
        <f>+[8]ระบบการควบคุมฯ!C1000</f>
        <v>ศธ 04002/ว41037 ลว 23 ก.ค.68 ครั้งที่ 734</v>
      </c>
      <c r="D339" s="325">
        <f>+[8]ระบบการควบคุมฯ!F1000</f>
        <v>700</v>
      </c>
      <c r="E339" s="325">
        <f>+[8]ระบบการควบคุมฯ!G1000+[8]ระบบการควบคุมฯ!H1000</f>
        <v>0</v>
      </c>
      <c r="F339" s="325"/>
      <c r="G339" s="325">
        <f>+[8]ระบบการควบคุมฯ!K1000+[8]ระบบการควบคุมฯ!L1000</f>
        <v>700</v>
      </c>
      <c r="H339" s="325">
        <f>+D339-E339-F339-G339</f>
        <v>0</v>
      </c>
      <c r="I339" s="50" t="s">
        <v>48</v>
      </c>
    </row>
    <row r="340" spans="1:9" ht="55.8" hidden="1" customHeight="1" x14ac:dyDescent="0.25">
      <c r="A340" s="283" t="str">
        <f>+[8]ระบบการควบคุมฯ!A1077</f>
        <v>1.5.3</v>
      </c>
      <c r="B340" s="75" t="str">
        <f>+[8]ระบบการควบคุมฯ!B1077</f>
        <v xml:space="preserve">กิจกรรมรองพัฒนาระบบการวัดและประเมินผลส่งเสริมเครือข่ายความร่วมในการประเมินคุณภาพการศึกษา </v>
      </c>
      <c r="C340" s="75" t="str">
        <f>+[8]ระบบการควบคุมฯ!C1077</f>
        <v>20004 68 05164 36263</v>
      </c>
      <c r="D340" s="284">
        <f>+D341</f>
        <v>28000</v>
      </c>
      <c r="E340" s="284">
        <f t="shared" ref="E340:I341" si="102">+E341</f>
        <v>0</v>
      </c>
      <c r="F340" s="284">
        <f t="shared" si="102"/>
        <v>0</v>
      </c>
      <c r="G340" s="284">
        <f t="shared" si="102"/>
        <v>19400</v>
      </c>
      <c r="H340" s="284">
        <f t="shared" si="102"/>
        <v>8600</v>
      </c>
      <c r="I340" s="326"/>
    </row>
    <row r="341" spans="1:9" ht="55.8" x14ac:dyDescent="0.25">
      <c r="A341" s="289"/>
      <c r="B341" s="268" t="str">
        <f>+[8]ระบบการควบคุมฯ!B1078</f>
        <v xml:space="preserve"> งบดำเนินงาน 68112xx</v>
      </c>
      <c r="C341" s="268" t="str">
        <f>+[8]ระบบการควบคุมฯ!C1078</f>
        <v>20004 3720 1000 2000000</v>
      </c>
      <c r="D341" s="290">
        <f>SUM(D342:D343)</f>
        <v>28000</v>
      </c>
      <c r="E341" s="290">
        <f>SUM(E342:E343)</f>
        <v>0</v>
      </c>
      <c r="F341" s="290">
        <f>SUM(F342:F343)</f>
        <v>0</v>
      </c>
      <c r="G341" s="290">
        <f>SUM(G342:G343)</f>
        <v>19400</v>
      </c>
      <c r="H341" s="290">
        <f>SUM(H342:H343)</f>
        <v>8600</v>
      </c>
      <c r="I341" s="327" t="str">
        <f t="shared" si="102"/>
        <v>กลุ่มส่งเสริมการจัดการศึกษา</v>
      </c>
    </row>
    <row r="342" spans="1:9" ht="55.8" hidden="1" customHeight="1" x14ac:dyDescent="0.25">
      <c r="A342" s="286">
        <f>+[8]ระบบการควบคุมฯ!A1079</f>
        <v>1</v>
      </c>
      <c r="B342" s="47" t="str">
        <f>+[8]ระบบการควบคุมฯ!B1079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ระดับเขตพื้นที่การศึกษา</v>
      </c>
      <c r="C342" s="325" t="str">
        <f>+[8]ระบบการควบคุมฯ!C1079</f>
        <v>ศธ04002/ว5487ว.8 พย 67 โอนครั้งที่ 47</v>
      </c>
      <c r="D342" s="325">
        <f>+[8]ระบบการควบคุมฯ!F1079</f>
        <v>5000</v>
      </c>
      <c r="E342" s="325">
        <f>+[8]ระบบการควบคุมฯ!G1079+[8]ระบบการควบคุมฯ!H1079</f>
        <v>0</v>
      </c>
      <c r="F342" s="288">
        <f>+[8]ระบบการควบคุมฯ!I1079+[8]ระบบการควบคุมฯ!J1079</f>
        <v>0</v>
      </c>
      <c r="G342" s="325">
        <f>+[8]ระบบการควบคุมฯ!K1079+[8]ระบบการควบคุมฯ!L1079</f>
        <v>1200</v>
      </c>
      <c r="H342" s="325">
        <f>+D342-E342-F342-G342</f>
        <v>3800</v>
      </c>
      <c r="I342" s="312" t="s">
        <v>12</v>
      </c>
    </row>
    <row r="343" spans="1:9" ht="18.600000000000001" hidden="1" customHeight="1" x14ac:dyDescent="0.25">
      <c r="A343" s="286">
        <f>+[8]ระบบการควบคุมฯ!A1080</f>
        <v>2</v>
      </c>
      <c r="B343" s="47" t="str">
        <f>+[8]ระบบการควบคุมฯ!B1080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43" s="325" t="str">
        <f>+[8]ระบบการควบคุมฯ!C1080</f>
        <v>ศธ04002/ว5487ว.8 พย 67 โอนครั้งที่ 47</v>
      </c>
      <c r="D343" s="325">
        <f>+[8]ระบบการควบคุมฯ!F1080</f>
        <v>23000</v>
      </c>
      <c r="E343" s="325">
        <f>+[8]ระบบการควบคุมฯ!G1080+[8]ระบบการควบคุมฯ!H1080</f>
        <v>0</v>
      </c>
      <c r="F343" s="288">
        <f>+[8]ระบบการควบคุมฯ!I1080+[8]ระบบการควบคุมฯ!J1080</f>
        <v>0</v>
      </c>
      <c r="G343" s="325">
        <f>+[8]ระบบการควบคุมฯ!K1080+[8]ระบบการควบคุมฯ!L1080</f>
        <v>18200</v>
      </c>
      <c r="H343" s="325">
        <f>+D343-E343-F343-G343</f>
        <v>4800</v>
      </c>
      <c r="I343" s="312" t="s">
        <v>12</v>
      </c>
    </row>
    <row r="344" spans="1:9" ht="18.600000000000001" hidden="1" customHeight="1" x14ac:dyDescent="0.25">
      <c r="A344" s="283" t="str">
        <f>+[8]ระบบการควบคุมฯ!A1012</f>
        <v>1.5.4</v>
      </c>
      <c r="B344" s="75" t="str">
        <f>+[8]ระบบการควบคุมฯ!B1012</f>
        <v>กิจกรรมการสนับสนุนการศึกษาขั้นพื้นฐาน</v>
      </c>
      <c r="C344" s="75" t="str">
        <f>+[8]ระบบการควบคุมฯ!C1012</f>
        <v>20004 68 0146 00000</v>
      </c>
      <c r="D344" s="284">
        <f>+D345</f>
        <v>0</v>
      </c>
      <c r="E344" s="284">
        <f>+E345</f>
        <v>0</v>
      </c>
      <c r="F344" s="284">
        <f>+F345</f>
        <v>0</v>
      </c>
      <c r="G344" s="284">
        <f>+G345</f>
        <v>0</v>
      </c>
      <c r="H344" s="284">
        <f>+H345</f>
        <v>0</v>
      </c>
      <c r="I344" s="62"/>
    </row>
    <row r="345" spans="1:9" ht="37.200000000000003" hidden="1" customHeight="1" x14ac:dyDescent="0.25">
      <c r="A345" s="328">
        <f>+[8]ระบบการควบคุมฯ!A1035</f>
        <v>0</v>
      </c>
      <c r="B345" s="268" t="str">
        <f>+[8]ระบบการควบคุมฯ!B1035</f>
        <v xml:space="preserve"> งบดำเนินงาน 68112xx </v>
      </c>
      <c r="C345" s="268" t="str">
        <f>+[8]ระบบการควบคุมฯ!C1035</f>
        <v>20004 37201000 2000000</v>
      </c>
      <c r="D345" s="290">
        <f>SUM(D346:D351)</f>
        <v>0</v>
      </c>
      <c r="E345" s="290">
        <f t="shared" ref="E345:H345" si="103">SUM(E346:E351)</f>
        <v>0</v>
      </c>
      <c r="F345" s="290">
        <f t="shared" si="103"/>
        <v>0</v>
      </c>
      <c r="G345" s="290">
        <f t="shared" si="103"/>
        <v>0</v>
      </c>
      <c r="H345" s="290">
        <f t="shared" si="103"/>
        <v>0</v>
      </c>
      <c r="I345" s="61"/>
    </row>
    <row r="346" spans="1:9" ht="18.600000000000001" hidden="1" customHeight="1" x14ac:dyDescent="0.25">
      <c r="A346" s="286" t="str">
        <f>+[8]ระบบการควบคุมฯ!A1036</f>
        <v>2.1.2.1</v>
      </c>
      <c r="B346" s="70" t="str">
        <f>+[8]ระบบการควบคุมฯ!B1036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46" s="70" t="str">
        <f>+[8]ระบบการควบคุมฯ!C1036</f>
        <v>ศธ 04002/ว5700 ลว 21 ธค 66 โอนครั้งที่ 103</v>
      </c>
      <c r="D346" s="287"/>
      <c r="E346" s="288"/>
      <c r="F346" s="288"/>
      <c r="G346" s="288"/>
      <c r="H346" s="288">
        <f>+D346-E346-F346-G346</f>
        <v>0</v>
      </c>
      <c r="I346" s="64" t="s">
        <v>14</v>
      </c>
    </row>
    <row r="347" spans="1:9" ht="260.39999999999998" hidden="1" customHeight="1" x14ac:dyDescent="0.25">
      <c r="A347" s="286" t="str">
        <f>+[8]ระบบการควบคุมฯ!A1037</f>
        <v>2.1.2.2</v>
      </c>
      <c r="B347" s="70" t="str">
        <f>+[8]ระบบการควบคุมฯ!B1037</f>
        <v xml:space="preserve">เงินสมทบกองทุนเงินทดแทน ประจำปี พ.ศ. 2567 (มกราคม - ธันวาคม 2567)                             </v>
      </c>
      <c r="C347" s="70" t="str">
        <f>+[8]ระบบการควบคุมฯ!C1037</f>
        <v>ศธ 04002/ว35 ลว 4 มค 67 โอนครั้งที่ 117</v>
      </c>
      <c r="D347" s="287"/>
      <c r="E347" s="288"/>
      <c r="F347" s="288"/>
      <c r="G347" s="288"/>
      <c r="H347" s="288">
        <f>+D347-E347-F347-G347</f>
        <v>0</v>
      </c>
      <c r="I347" s="64" t="s">
        <v>14</v>
      </c>
    </row>
    <row r="348" spans="1:9" ht="37.200000000000003" hidden="1" customHeight="1" x14ac:dyDescent="0.25">
      <c r="A348" s="286" t="str">
        <f>+[8]ระบบการควบคุมฯ!A673</f>
        <v>1.2.1</v>
      </c>
      <c r="B348" s="70" t="str">
        <f>+[8]ระบบการควบคุมฯ!B673</f>
        <v xml:space="preserve">ค่าเช่าใช้บริการสัญญาณอินเทอร์เน็ต </v>
      </c>
      <c r="C348" s="70" t="str">
        <f>+[8]ระบบการควบคุมฯ!C675</f>
        <v>ศธ 04002/ว6222 ลว. 25 ธค 67 โอนครั้งที่ 160</v>
      </c>
      <c r="D348" s="287"/>
      <c r="E348" s="288"/>
      <c r="F348" s="288"/>
      <c r="G348" s="288"/>
      <c r="H348" s="288">
        <f>+D348-E348-F348-G348</f>
        <v>0</v>
      </c>
      <c r="I348" s="64" t="s">
        <v>14</v>
      </c>
    </row>
    <row r="349" spans="1:9" ht="18.600000000000001" hidden="1" customHeight="1" x14ac:dyDescent="0.25">
      <c r="A349" s="286"/>
      <c r="B349" s="70" t="str">
        <f>+[8]ระบบการควบคุมฯ!B1038</f>
        <v>ค่าเช่าใช้บริการสัญญาณอินเทอร์เน็ต 6 เดือน (เมย-มิย 66)   603600บาท</v>
      </c>
      <c r="C349" s="70" t="str">
        <f>+[8]ระบบการควบคุมฯ!C1038</f>
        <v>ศธ 04002/ว1923   ลว 20 พค 67 โอนครั้งที่ 30</v>
      </c>
      <c r="D349" s="287"/>
      <c r="E349" s="288"/>
      <c r="F349" s="288"/>
      <c r="G349" s="288"/>
      <c r="H349" s="288">
        <f>+D349-E349-F349-G349</f>
        <v>0</v>
      </c>
      <c r="I349" s="64"/>
    </row>
    <row r="350" spans="1:9" ht="167.4" hidden="1" customHeight="1" x14ac:dyDescent="0.25">
      <c r="A350" s="286"/>
      <c r="B350" s="70" t="str">
        <f>+[8]ระบบการควบคุมฯ!B1039</f>
        <v>ค่าเช่าใช้บริการสัญญาณอินเทอร์เน็ต 3 เดือน (กรกฎาคม 2567 – กันยายน 2567)   514,3500บาท</v>
      </c>
      <c r="C350" s="70" t="str">
        <f>+[8]ระบบการควบคุมฯ!C1039</f>
        <v>ศธ 04002/ว2864 ลว 2 กรกฎาคม 2567 โอนครั้งที่ 185</v>
      </c>
      <c r="D350" s="287"/>
      <c r="E350" s="288"/>
      <c r="F350" s="288"/>
      <c r="G350" s="288"/>
      <c r="H350" s="288"/>
      <c r="I350" s="64"/>
    </row>
    <row r="351" spans="1:9" ht="148.80000000000001" hidden="1" customHeight="1" x14ac:dyDescent="0.25">
      <c r="A351" s="286" t="str">
        <f>+[8]ระบบการควบคุมฯ!A1040</f>
        <v>2.1.3.2</v>
      </c>
      <c r="B351" s="330" t="str">
        <f>+[8]ระบบการควบคุมฯ!B1040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51" s="330" t="str">
        <f>+[8]ระบบการควบคุมฯ!C1040</f>
        <v>ศธ 04002/ว4582 ลว 20 กย 67 โอนครั้งที่ 433</v>
      </c>
      <c r="D351" s="287"/>
      <c r="E351" s="288"/>
      <c r="F351" s="288"/>
      <c r="G351" s="288"/>
      <c r="H351" s="288">
        <f>+D351-E351-F351-G351</f>
        <v>0</v>
      </c>
      <c r="I351" s="64" t="s">
        <v>154</v>
      </c>
    </row>
    <row r="352" spans="1:9" ht="74.400000000000006" hidden="1" customHeight="1" x14ac:dyDescent="0.25">
      <c r="A352" s="283">
        <f>+[8]ระบบการควบคุมฯ!A1083</f>
        <v>1.6</v>
      </c>
      <c r="B352" s="75" t="str">
        <f>+[8]ระบบการควบคุมฯ!B1067</f>
        <v>กิจกรรมรองการพัฒนาประสิทธิภาพการบริหารจัดการการศึกษาขั้นพื้นฐาน</v>
      </c>
      <c r="C352" s="75"/>
      <c r="D352" s="284">
        <f>+D353</f>
        <v>0</v>
      </c>
      <c r="E352" s="284">
        <f>+E353</f>
        <v>0</v>
      </c>
      <c r="F352" s="284">
        <f>+F353</f>
        <v>0</v>
      </c>
      <c r="G352" s="284">
        <f>+G353</f>
        <v>0</v>
      </c>
      <c r="H352" s="284">
        <f>+H353</f>
        <v>0</v>
      </c>
      <c r="I352" s="62"/>
    </row>
    <row r="353" spans="1:9" ht="55.8" hidden="1" customHeight="1" x14ac:dyDescent="0.25">
      <c r="A353" s="328">
        <f>+[8]ระบบการควบคุมฯ!A1068</f>
        <v>0</v>
      </c>
      <c r="B353" s="268" t="str">
        <f>+[8]ระบบการควบคุมฯ!B1068</f>
        <v xml:space="preserve"> งบดำเนินงาน 68112xx </v>
      </c>
      <c r="C353" s="268"/>
      <c r="D353" s="290">
        <f>SUM(D354:D359)</f>
        <v>0</v>
      </c>
      <c r="E353" s="290">
        <f>SUM(E354:E359)</f>
        <v>0</v>
      </c>
      <c r="F353" s="290">
        <f>SUM(F354:F359)</f>
        <v>0</v>
      </c>
      <c r="G353" s="290">
        <f>SUM(G354:G359)</f>
        <v>0</v>
      </c>
      <c r="H353" s="290">
        <f>SUM(H354:H359)</f>
        <v>0</v>
      </c>
      <c r="I353" s="61"/>
    </row>
    <row r="354" spans="1:9" ht="37.200000000000003" hidden="1" customHeight="1" x14ac:dyDescent="0.25">
      <c r="A354" s="286" t="str">
        <f>+[8]ระบบการควบคุมฯ!A1069</f>
        <v>2.1.3.1</v>
      </c>
      <c r="B354" s="70" t="str">
        <f>+[8]ระบบการควบคุมฯ!B1069</f>
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</c>
      <c r="C354" s="70" t="str">
        <f>+[8]ระบบการควบคุมฯ!C1069</f>
        <v>ศธ 04002/ว5407 ลว 27 พย 66 โอนครั้งที่ 66</v>
      </c>
      <c r="D354" s="287"/>
      <c r="E354" s="288"/>
      <c r="F354" s="288"/>
      <c r="G354" s="288"/>
      <c r="H354" s="288">
        <f>+D354-E354-F354-G354</f>
        <v>0</v>
      </c>
      <c r="I354" s="64" t="s">
        <v>14</v>
      </c>
    </row>
    <row r="355" spans="1:9" ht="93" hidden="1" customHeight="1" x14ac:dyDescent="0.25">
      <c r="A355" s="286"/>
      <c r="B355" s="70"/>
      <c r="C355" s="70"/>
      <c r="D355" s="287"/>
      <c r="E355" s="288"/>
      <c r="F355" s="288"/>
      <c r="G355" s="288"/>
      <c r="H355" s="288"/>
      <c r="I355" s="64"/>
    </row>
    <row r="356" spans="1:9" ht="37.200000000000003" hidden="1" customHeight="1" x14ac:dyDescent="0.25">
      <c r="A356" s="286"/>
      <c r="B356" s="70"/>
      <c r="C356" s="70"/>
      <c r="D356" s="287"/>
      <c r="E356" s="288">
        <f>+'[2]ประถม มัธยมต้น'!I1544+'[2]ประถม มัธยมต้น'!J1544</f>
        <v>0</v>
      </c>
      <c r="F356" s="288">
        <f>+'[2]ประถม มัธยมต้น'!K1544+'[2]ประถม มัธยมต้น'!L1544</f>
        <v>0</v>
      </c>
      <c r="G356" s="288">
        <f>+'[2]ประถม มัธยมต้น'!M1544+'[2]ประถม มัธยมต้น'!N1544</f>
        <v>0</v>
      </c>
      <c r="H356" s="288">
        <f t="shared" ref="H356:H373" si="104">+D356-E356-F356-G356</f>
        <v>0</v>
      </c>
      <c r="I356" s="69"/>
    </row>
    <row r="357" spans="1:9" ht="18.600000000000001" hidden="1" customHeight="1" x14ac:dyDescent="0.25">
      <c r="A357" s="286"/>
      <c r="B357" s="70"/>
      <c r="C357" s="70"/>
      <c r="D357" s="331">
        <f>+[2]ระบบการควบคุมฯ!D394</f>
        <v>0</v>
      </c>
      <c r="E357" s="331">
        <f>+[2]ระบบการควบคุมฯ!G394+[2]ระบบการควบคุมฯ!H394</f>
        <v>0</v>
      </c>
      <c r="F357" s="331">
        <f>+[2]ระบบการควบคุมฯ!I394+[2]ระบบการควบคุมฯ!J394</f>
        <v>0</v>
      </c>
      <c r="G357" s="331">
        <f>+[2]ระบบการควบคุมฯ!K394+[2]ระบบการควบคุมฯ!L394</f>
        <v>0</v>
      </c>
      <c r="H357" s="288">
        <f t="shared" si="104"/>
        <v>0</v>
      </c>
      <c r="I357" s="66"/>
    </row>
    <row r="358" spans="1:9" ht="74.400000000000006" hidden="1" customHeight="1" x14ac:dyDescent="0.25">
      <c r="A358" s="286"/>
      <c r="B358" s="70"/>
      <c r="C358" s="70"/>
      <c r="D358" s="331">
        <f>+[2]ระบบการควบคุมฯ!F397</f>
        <v>0</v>
      </c>
      <c r="E358" s="331">
        <f>+[2]ระบบการควบคุมฯ!G397+[2]ระบบการควบคุมฯ!H397</f>
        <v>0</v>
      </c>
      <c r="F358" s="331">
        <f>+[2]ระบบการควบคุมฯ!I397+[2]ระบบการควบคุมฯ!J397</f>
        <v>0</v>
      </c>
      <c r="G358" s="331">
        <f>+[2]ระบบการควบคุมฯ!K397+[2]ระบบการควบคุมฯ!L397</f>
        <v>0</v>
      </c>
      <c r="H358" s="288">
        <f t="shared" si="104"/>
        <v>0</v>
      </c>
      <c r="I358" s="66"/>
    </row>
    <row r="359" spans="1:9" ht="37.200000000000003" hidden="1" customHeight="1" x14ac:dyDescent="0.25">
      <c r="A359" s="286"/>
      <c r="B359" s="975"/>
      <c r="C359" s="70"/>
      <c r="D359" s="331">
        <f>+[2]ระบบการควบคุมฯ!F398</f>
        <v>0</v>
      </c>
      <c r="E359" s="331">
        <f>+[2]ระบบการควบคุมฯ!G396+[2]ระบบการควบคุมฯ!H396</f>
        <v>0</v>
      </c>
      <c r="F359" s="331">
        <f>+[2]ระบบการควบคุมฯ!I396+[2]ระบบการควบคุมฯ!J396</f>
        <v>0</v>
      </c>
      <c r="G359" s="331">
        <f>+[2]ระบบการควบคุมฯ!K398+[2]ระบบการควบคุมฯ!L398</f>
        <v>0</v>
      </c>
      <c r="H359" s="288">
        <f t="shared" si="104"/>
        <v>0</v>
      </c>
      <c r="I359" s="66"/>
    </row>
    <row r="360" spans="1:9" ht="111.6" hidden="1" customHeight="1" x14ac:dyDescent="0.25">
      <c r="A360" s="286"/>
      <c r="B360" s="70"/>
      <c r="C360" s="70"/>
      <c r="D360" s="331">
        <f>+[2]ระบบการควบคุมฯ!F399</f>
        <v>0</v>
      </c>
      <c r="E360" s="331">
        <f>+[2]ระบบการควบคุมฯ!G397+[2]ระบบการควบคุมฯ!H397</f>
        <v>0</v>
      </c>
      <c r="F360" s="331">
        <f>+[2]ระบบการควบคุมฯ!I397+[2]ระบบการควบคุมฯ!J397</f>
        <v>0</v>
      </c>
      <c r="G360" s="331">
        <f>+[2]ระบบการควบคุมฯ!K399+[2]ระบบการควบคุมฯ!L399</f>
        <v>0</v>
      </c>
      <c r="H360" s="288">
        <f t="shared" si="104"/>
        <v>0</v>
      </c>
      <c r="I360" s="64"/>
    </row>
    <row r="361" spans="1:9" ht="18.600000000000001" hidden="1" customHeight="1" x14ac:dyDescent="0.25">
      <c r="A361" s="286"/>
      <c r="B361" s="70"/>
      <c r="C361" s="70"/>
      <c r="D361" s="331">
        <f>+[2]ระบบการควบคุมฯ!F400</f>
        <v>0</v>
      </c>
      <c r="E361" s="331">
        <f>+[2]ระบบการควบคุมฯ!G398+[2]ระบบการควบคุมฯ!H398</f>
        <v>0</v>
      </c>
      <c r="F361" s="331">
        <f>+[2]ระบบการควบคุมฯ!I398+[2]ระบบการควบคุมฯ!J398</f>
        <v>0</v>
      </c>
      <c r="G361" s="331">
        <f>+[2]ระบบการควบคุมฯ!K400+[2]ระบบการควบคุมฯ!L400</f>
        <v>0</v>
      </c>
      <c r="H361" s="288">
        <f t="shared" si="104"/>
        <v>0</v>
      </c>
      <c r="I361" s="66"/>
    </row>
    <row r="362" spans="1:9" ht="148.80000000000001" hidden="1" customHeight="1" x14ac:dyDescent="0.25">
      <c r="A362" s="286"/>
      <c r="B362" s="70"/>
      <c r="C362" s="70"/>
      <c r="D362" s="331">
        <f>+[2]ระบบการควบคุมฯ!F401</f>
        <v>0</v>
      </c>
      <c r="E362" s="331">
        <f>+[2]ระบบการควบคุมฯ!G399+[2]ระบบการควบคุมฯ!H399</f>
        <v>0</v>
      </c>
      <c r="F362" s="331">
        <f>+[2]ระบบการควบคุมฯ!I399+[2]ระบบการควบคุมฯ!J399</f>
        <v>0</v>
      </c>
      <c r="G362" s="331">
        <f>+[2]ระบบการควบคุมฯ!K401+[2]ระบบการควบคุมฯ!L401</f>
        <v>0</v>
      </c>
      <c r="H362" s="288">
        <f t="shared" si="104"/>
        <v>0</v>
      </c>
      <c r="I362" s="66"/>
    </row>
    <row r="363" spans="1:9" ht="74.400000000000006" hidden="1" customHeight="1" x14ac:dyDescent="0.25">
      <c r="A363" s="286"/>
      <c r="B363" s="70"/>
      <c r="C363" s="70"/>
      <c r="D363" s="331">
        <f>+[2]ระบบการควบคุมฯ!F402</f>
        <v>0</v>
      </c>
      <c r="E363" s="331">
        <f>+[2]ระบบการควบคุมฯ!G400+[2]ระบบการควบคุมฯ!H400</f>
        <v>0</v>
      </c>
      <c r="F363" s="331">
        <f>+[2]ระบบการควบคุมฯ!I400+[2]ระบบการควบคุมฯ!J400</f>
        <v>0</v>
      </c>
      <c r="G363" s="331">
        <f>+[2]ระบบการควบคุมฯ!K402+[2]ระบบการควบคุมฯ!L402</f>
        <v>0</v>
      </c>
      <c r="H363" s="288">
        <f t="shared" si="104"/>
        <v>0</v>
      </c>
      <c r="I363" s="66"/>
    </row>
    <row r="364" spans="1:9" ht="18.600000000000001" hidden="1" customHeight="1" x14ac:dyDescent="0.25">
      <c r="A364" s="286"/>
      <c r="B364" s="70"/>
      <c r="C364" s="70"/>
      <c r="D364" s="331">
        <f>+[2]ระบบการควบคุมฯ!F403</f>
        <v>0</v>
      </c>
      <c r="E364" s="331">
        <f>+[2]ระบบการควบคุมฯ!G401+[2]ระบบการควบคุมฯ!H401</f>
        <v>0</v>
      </c>
      <c r="F364" s="331">
        <f>+[2]ระบบการควบคุมฯ!I401+[2]ระบบการควบคุมฯ!J401</f>
        <v>0</v>
      </c>
      <c r="G364" s="331">
        <f>+[2]ระบบการควบคุมฯ!K403+[2]ระบบการควบคุมฯ!L403</f>
        <v>0</v>
      </c>
      <c r="H364" s="288">
        <f t="shared" si="104"/>
        <v>0</v>
      </c>
      <c r="I364" s="64"/>
    </row>
    <row r="365" spans="1:9" ht="130.19999999999999" hidden="1" customHeight="1" x14ac:dyDescent="0.25">
      <c r="A365" s="286"/>
      <c r="B365" s="70"/>
      <c r="C365" s="70"/>
      <c r="D365" s="331">
        <f>+[2]ระบบการควบคุมฯ!F404</f>
        <v>0</v>
      </c>
      <c r="E365" s="331">
        <f>+[2]ระบบการควบคุมฯ!G402+[2]ระบบการควบคุมฯ!H402</f>
        <v>0</v>
      </c>
      <c r="F365" s="331">
        <f>+[2]ระบบการควบคุมฯ!I402+[2]ระบบการควบคุมฯ!J402</f>
        <v>0</v>
      </c>
      <c r="G365" s="331">
        <f>+[2]ระบบการควบคุมฯ!K404+[2]ระบบการควบคุมฯ!L404</f>
        <v>0</v>
      </c>
      <c r="H365" s="288">
        <f t="shared" si="104"/>
        <v>0</v>
      </c>
      <c r="I365" s="64"/>
    </row>
    <row r="366" spans="1:9" ht="18.600000000000001" hidden="1" customHeight="1" x14ac:dyDescent="0.25">
      <c r="A366" s="286"/>
      <c r="B366" s="70"/>
      <c r="C366" s="70"/>
      <c r="D366" s="331">
        <f>+[2]ระบบการควบคุมฯ!F405</f>
        <v>0</v>
      </c>
      <c r="E366" s="331">
        <f>+[2]ระบบการควบคุมฯ!G403+[2]ระบบการควบคุมฯ!H403</f>
        <v>0</v>
      </c>
      <c r="F366" s="331">
        <f>+[2]ระบบการควบคุมฯ!I403+[2]ระบบการควบคุมฯ!J403</f>
        <v>0</v>
      </c>
      <c r="G366" s="331">
        <f>+[2]ระบบการควบคุมฯ!K405+[2]ระบบการควบคุมฯ!L405</f>
        <v>0</v>
      </c>
      <c r="H366" s="288">
        <f t="shared" si="104"/>
        <v>0</v>
      </c>
      <c r="I366" s="64"/>
    </row>
    <row r="367" spans="1:9" ht="55.8" hidden="1" customHeight="1" x14ac:dyDescent="0.25">
      <c r="A367" s="286"/>
      <c r="B367" s="70"/>
      <c r="C367" s="70"/>
      <c r="D367" s="331">
        <f>+[2]ระบบการควบคุมฯ!F406</f>
        <v>0</v>
      </c>
      <c r="E367" s="331">
        <f>+[2]ระบบการควบคุมฯ!G404+[2]ระบบการควบคุมฯ!H404</f>
        <v>0</v>
      </c>
      <c r="F367" s="331">
        <f>+[2]ระบบการควบคุมฯ!I404+[2]ระบบการควบคุมฯ!J404</f>
        <v>0</v>
      </c>
      <c r="G367" s="331">
        <f>+[2]ระบบการควบคุมฯ!K406+[2]ระบบการควบคุมฯ!L406</f>
        <v>0</v>
      </c>
      <c r="H367" s="288">
        <f t="shared" si="104"/>
        <v>0</v>
      </c>
      <c r="I367" s="64"/>
    </row>
    <row r="368" spans="1:9" ht="37.200000000000003" hidden="1" customHeight="1" x14ac:dyDescent="0.25">
      <c r="A368" s="286"/>
      <c r="B368" s="70"/>
      <c r="C368" s="70"/>
      <c r="D368" s="331">
        <f>+[2]ระบบการควบคุมฯ!F407</f>
        <v>0</v>
      </c>
      <c r="E368" s="331">
        <f>+[2]ระบบการควบคุมฯ!G405+[2]ระบบการควบคุมฯ!H405</f>
        <v>0</v>
      </c>
      <c r="F368" s="331">
        <f>+[2]ระบบการควบคุมฯ!I405+[2]ระบบการควบคุมฯ!J405</f>
        <v>0</v>
      </c>
      <c r="G368" s="331">
        <f>+[2]ระบบการควบคุมฯ!K407+[2]ระบบการควบคุมฯ!L407</f>
        <v>0</v>
      </c>
      <c r="H368" s="288">
        <f t="shared" si="104"/>
        <v>0</v>
      </c>
      <c r="I368" s="64"/>
    </row>
    <row r="369" spans="1:9" ht="37.200000000000003" hidden="1" customHeight="1" x14ac:dyDescent="0.25">
      <c r="A369" s="286"/>
      <c r="B369" s="70"/>
      <c r="C369" s="70"/>
      <c r="D369" s="331">
        <f>+[2]ระบบการควบคุมฯ!F408</f>
        <v>0</v>
      </c>
      <c r="E369" s="331">
        <f>+[2]ระบบการควบคุมฯ!G399+[2]ระบบการควบคุมฯ!H399</f>
        <v>0</v>
      </c>
      <c r="F369" s="331">
        <f>+[2]ระบบการควบคุมฯ!I399+[2]ระบบการควบคุมฯ!J399</f>
        <v>0</v>
      </c>
      <c r="G369" s="331">
        <f>+[2]ระบบการควบคุมฯ!K408+[2]ระบบการควบคุมฯ!L408</f>
        <v>0</v>
      </c>
      <c r="H369" s="288">
        <f t="shared" si="104"/>
        <v>0</v>
      </c>
      <c r="I369" s="64"/>
    </row>
    <row r="370" spans="1:9" ht="18.600000000000001" hidden="1" customHeight="1" x14ac:dyDescent="0.25">
      <c r="A370" s="286"/>
      <c r="B370" s="70"/>
      <c r="C370" s="70"/>
      <c r="D370" s="331">
        <f>+[2]ระบบการควบคุมฯ!F409</f>
        <v>0</v>
      </c>
      <c r="E370" s="331">
        <f>+[2]ระบบการควบคุมฯ!G400+[2]ระบบการควบคุมฯ!H400</f>
        <v>0</v>
      </c>
      <c r="F370" s="331">
        <f>+[2]ระบบการควบคุมฯ!I400+[2]ระบบการควบคุมฯ!J400</f>
        <v>0</v>
      </c>
      <c r="G370" s="331">
        <f>+[2]ระบบการควบคุมฯ!K409+[2]ระบบการควบคุมฯ!L409</f>
        <v>0</v>
      </c>
      <c r="H370" s="288">
        <f t="shared" si="104"/>
        <v>0</v>
      </c>
      <c r="I370" s="64"/>
    </row>
    <row r="371" spans="1:9" ht="167.4" hidden="1" customHeight="1" x14ac:dyDescent="0.25">
      <c r="A371" s="286"/>
      <c r="B371" s="47"/>
      <c r="C371" s="70"/>
      <c r="D371" s="331">
        <f>+[2]ระบบการควบคุมฯ!F410</f>
        <v>0</v>
      </c>
      <c r="E371" s="331">
        <f>+[2]ระบบการควบคุมฯ!G401+[2]ระบบการควบคุมฯ!H401</f>
        <v>0</v>
      </c>
      <c r="F371" s="331">
        <f>+[2]ระบบการควบคุมฯ!I401+[2]ระบบการควบคุมฯ!J401</f>
        <v>0</v>
      </c>
      <c r="G371" s="331">
        <f>+[2]ระบบการควบคุมฯ!K410+[2]ระบบการควบคุมฯ!L410</f>
        <v>0</v>
      </c>
      <c r="H371" s="288">
        <f t="shared" si="104"/>
        <v>0</v>
      </c>
      <c r="I371" s="64"/>
    </row>
    <row r="372" spans="1:9" ht="204.6" hidden="1" customHeight="1" x14ac:dyDescent="0.25">
      <c r="A372" s="286"/>
      <c r="B372" s="47"/>
      <c r="C372" s="70"/>
      <c r="D372" s="331">
        <f>+[2]ระบบการควบคุมฯ!F411</f>
        <v>0</v>
      </c>
      <c r="E372" s="331">
        <f>+[2]ระบบการควบคุมฯ!G402+[2]ระบบการควบคุมฯ!H402</f>
        <v>0</v>
      </c>
      <c r="F372" s="331">
        <f>+[2]ระบบการควบคุมฯ!I402+[2]ระบบการควบคุมฯ!J402</f>
        <v>0</v>
      </c>
      <c r="G372" s="331">
        <f>+[2]ระบบการควบคุมฯ!K411+[2]ระบบการควบคุมฯ!L411</f>
        <v>0</v>
      </c>
      <c r="H372" s="288">
        <f t="shared" si="104"/>
        <v>0</v>
      </c>
      <c r="I372" s="64"/>
    </row>
    <row r="373" spans="1:9" ht="111.6" hidden="1" customHeight="1" x14ac:dyDescent="0.25">
      <c r="A373" s="286"/>
      <c r="B373" s="47"/>
      <c r="C373" s="70"/>
      <c r="D373" s="331">
        <f>+[2]ระบบการควบคุมฯ!F412</f>
        <v>0</v>
      </c>
      <c r="E373" s="331">
        <f>+[2]ระบบการควบคุมฯ!G403+[2]ระบบการควบคุมฯ!H403</f>
        <v>0</v>
      </c>
      <c r="F373" s="331">
        <f>+[2]ระบบการควบคุมฯ!I403+[2]ระบบการควบคุมฯ!J403</f>
        <v>0</v>
      </c>
      <c r="G373" s="331">
        <f>+[2]ระบบการควบคุมฯ!K412+[2]ระบบการควบคุมฯ!L412</f>
        <v>0</v>
      </c>
      <c r="H373" s="288">
        <f t="shared" si="104"/>
        <v>0</v>
      </c>
      <c r="I373" s="64"/>
    </row>
    <row r="374" spans="1:9" ht="204.6" hidden="1" customHeight="1" x14ac:dyDescent="0.25">
      <c r="A374" s="294" t="str">
        <f>+[8]ระบบการควบคุมฯ!A1072</f>
        <v>2.1.4</v>
      </c>
      <c r="B374" s="75" t="str">
        <f>+[8]ระบบการควบคุมฯ!B1072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374" s="75"/>
      <c r="D374" s="284">
        <f>+D375</f>
        <v>0</v>
      </c>
      <c r="E374" s="308">
        <f>+E375</f>
        <v>0</v>
      </c>
      <c r="F374" s="308">
        <f>+F375</f>
        <v>0</v>
      </c>
      <c r="G374" s="308">
        <f>+G375</f>
        <v>0</v>
      </c>
      <c r="H374" s="308">
        <f>+H375</f>
        <v>0</v>
      </c>
      <c r="I374" s="62"/>
    </row>
    <row r="375" spans="1:9" ht="21" hidden="1" customHeight="1" x14ac:dyDescent="0.25">
      <c r="A375" s="328">
        <f>+[8]ระบบการควบคุมฯ!A1073</f>
        <v>0</v>
      </c>
      <c r="B375" s="268" t="str">
        <f>+[8]ระบบการควบคุมฯ!B1073</f>
        <v xml:space="preserve"> งบดำเนินงาน 67112xx </v>
      </c>
      <c r="C375" s="77"/>
      <c r="D375" s="290">
        <f>SUM(D376:D378)</f>
        <v>0</v>
      </c>
      <c r="E375" s="290">
        <f>SUM(E376:E378)</f>
        <v>0</v>
      </c>
      <c r="F375" s="290">
        <f>SUM(F376:F378)</f>
        <v>0</v>
      </c>
      <c r="G375" s="290">
        <f>SUM(G376:G378)</f>
        <v>0</v>
      </c>
      <c r="H375" s="290">
        <f>SUM(H376:H378)</f>
        <v>0</v>
      </c>
      <c r="I375" s="61"/>
    </row>
    <row r="376" spans="1:9" ht="74.400000000000006" hidden="1" customHeight="1" x14ac:dyDescent="0.25">
      <c r="A376" s="332" t="str">
        <f>+[8]ระบบการควบคุมฯ!A1074</f>
        <v>2.1.4.1</v>
      </c>
      <c r="B376" s="47" t="str">
        <f>+[8]ระบบการควบคุมฯ!B1074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376" s="47" t="str">
        <f>+[8]ระบบการควบคุมฯ!C1074</f>
        <v>ที่ ศธ 04002/ว    /9 กพ 67  ครั้งที่ 165</v>
      </c>
      <c r="D376" s="1268"/>
      <c r="E376" s="288"/>
      <c r="F376" s="287"/>
      <c r="G376" s="288"/>
      <c r="H376" s="287">
        <f>+D376-E376-F376-G376</f>
        <v>0</v>
      </c>
      <c r="I376" s="64" t="s">
        <v>12</v>
      </c>
    </row>
    <row r="377" spans="1:9" ht="18.600000000000001" hidden="1" customHeight="1" x14ac:dyDescent="0.25">
      <c r="A377" s="332" t="str">
        <f>+[8]ระบบการควบคุมฯ!A1075</f>
        <v>2.1.4.2</v>
      </c>
      <c r="B377" s="47" t="str">
        <f>+[8]ระบบการควบคุมฯ!B1075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377" s="47" t="str">
        <f>+[8]ระบบการควบคุมฯ!C1075</f>
        <v>ศธ04002/ว2276 ลว. 7 มิย 67 โอนครั้งที่ 102</v>
      </c>
      <c r="D377" s="1268"/>
      <c r="E377" s="288"/>
      <c r="F377" s="287"/>
      <c r="G377" s="288"/>
      <c r="H377" s="287">
        <f>+D377-E377-F377-G377</f>
        <v>0</v>
      </c>
      <c r="I377" s="64" t="s">
        <v>66</v>
      </c>
    </row>
    <row r="378" spans="1:9" ht="55.8" hidden="1" customHeight="1" x14ac:dyDescent="0.25">
      <c r="A378" s="332" t="str">
        <f>+[8]ระบบการควบคุมฯ!A1076</f>
        <v>2.1.4.3</v>
      </c>
      <c r="B378" s="47" t="str">
        <f>+[8]ระบบการควบคุมฯ!B1076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378" s="47" t="str">
        <f>+[8]ระบบการควบคุมฯ!C1076</f>
        <v>ศธ04002/ว3560 ลว. 15 สค 67 โอนครั้งที่ 323</v>
      </c>
      <c r="D378" s="287"/>
      <c r="E378" s="287"/>
      <c r="F378" s="287"/>
      <c r="G378" s="287"/>
      <c r="H378" s="287">
        <f>+D378-E378-F378-G378</f>
        <v>0</v>
      </c>
      <c r="I378" s="64" t="s">
        <v>66</v>
      </c>
    </row>
    <row r="379" spans="1:9" ht="18.600000000000001" hidden="1" customHeight="1" x14ac:dyDescent="0.25">
      <c r="A379" s="294">
        <f>+[8]ระบบการควบคุมฯ!A1083</f>
        <v>1.6</v>
      </c>
      <c r="B379" s="334" t="str">
        <f>+[8]ระบบการควบคุมฯ!B1083</f>
        <v xml:space="preserve">กิจกรรมการจัดการศึกษามัธยมศึกษาตอนต้นสำหรับโรงเรียนปกติ  </v>
      </c>
      <c r="C379" s="72" t="str">
        <f>+[8]ระบบการควบคุมฯ!C1083</f>
        <v>20004 68 0516500000</v>
      </c>
      <c r="D379" s="284">
        <f>+D380</f>
        <v>0</v>
      </c>
      <c r="E379" s="308">
        <f>+E380</f>
        <v>0</v>
      </c>
      <c r="F379" s="308">
        <f>+F380</f>
        <v>0</v>
      </c>
      <c r="G379" s="308">
        <f>+G380</f>
        <v>0</v>
      </c>
      <c r="H379" s="308">
        <f>+H380</f>
        <v>0</v>
      </c>
      <c r="I379" s="62"/>
    </row>
    <row r="380" spans="1:9" ht="74.400000000000006" hidden="1" customHeight="1" x14ac:dyDescent="0.25">
      <c r="A380" s="328" t="str">
        <f>+[8]ระบบการควบคุมฯ!A1094</f>
        <v>1.6.1</v>
      </c>
      <c r="B380" s="335" t="str">
        <f>+[8]ระบบการควบคุมฯ!B1094</f>
        <v xml:space="preserve"> งบดำเนินงาน 68112xx</v>
      </c>
      <c r="C380" s="298" t="str">
        <f>+[8]ระบบการควบคุมฯ!C1094</f>
        <v>20004 3720 1000 2000000</v>
      </c>
      <c r="D380" s="290"/>
      <c r="E380" s="290"/>
      <c r="F380" s="290"/>
      <c r="G380" s="290"/>
      <c r="H380" s="290"/>
      <c r="I380" s="61"/>
    </row>
    <row r="381" spans="1:9" ht="18.600000000000001" hidden="1" customHeight="1" x14ac:dyDescent="0.25">
      <c r="A381" s="1271" t="str">
        <f>+[8]ระบบการควบคุมฯ!A1093</f>
        <v>1.6.1</v>
      </c>
      <c r="B381" s="1051" t="str">
        <f>+[8]ระบบการควบคุมฯ!B1093</f>
        <v xml:space="preserve">กิจกรรมรองการวิจัยเพื่อพัฒนานวัตกรรมการจัดการศึกษา </v>
      </c>
      <c r="C381" s="75" t="str">
        <f>+[8]ระบบการควบคุมฯ!C1093</f>
        <v>20004 68 05165 52018</v>
      </c>
      <c r="D381" s="284">
        <f>+[8]ระบบการควบคุมฯ!F1093</f>
        <v>3800</v>
      </c>
      <c r="E381" s="284">
        <f>+[8]ระบบการควบคุมฯ!G1093+[8]ระบบการควบคุมฯ!H1093</f>
        <v>0</v>
      </c>
      <c r="F381" s="284">
        <f>+[8]ระบบการควบคุมฯ!I1094+[8]ระบบการควบคุมฯ!J1094</f>
        <v>0</v>
      </c>
      <c r="G381" s="284">
        <f>+[8]ระบบการควบคุมฯ!K1093+[8]ระบบการควบคุมฯ!L1093</f>
        <v>3200</v>
      </c>
      <c r="H381" s="284">
        <f>+D381-E381-F381-G381</f>
        <v>600</v>
      </c>
      <c r="I381" s="1052" t="s">
        <v>66</v>
      </c>
    </row>
    <row r="382" spans="1:9" ht="18.600000000000001" hidden="1" customHeight="1" x14ac:dyDescent="0.25">
      <c r="A382" s="328" t="str">
        <f>+[8]ระบบการควบคุมฯ!A1096</f>
        <v>1.6.1.1</v>
      </c>
      <c r="B382" s="335" t="str">
        <f>+[8]ระบบการควบคุมฯ!B1094</f>
        <v xml:space="preserve"> งบดำเนินงาน 68112xx</v>
      </c>
      <c r="C382" s="298" t="str">
        <f>+[8]ระบบการควบคุมฯ!C1094</f>
        <v>20004 3720 1000 2000000</v>
      </c>
      <c r="D382" s="290">
        <f>SUM(D383:D384)</f>
        <v>3800</v>
      </c>
      <c r="E382" s="290">
        <f t="shared" ref="E382:H382" si="105">SUM(E383:E384)</f>
        <v>0</v>
      </c>
      <c r="F382" s="290">
        <f t="shared" si="105"/>
        <v>0</v>
      </c>
      <c r="G382" s="290">
        <f t="shared" si="105"/>
        <v>3200</v>
      </c>
      <c r="H382" s="290">
        <f t="shared" si="105"/>
        <v>600</v>
      </c>
      <c r="I382" s="61"/>
    </row>
    <row r="383" spans="1:9" ht="18.600000000000001" hidden="1" customHeight="1" x14ac:dyDescent="0.25">
      <c r="A383" s="332" t="str">
        <f>+[8]ระบบการควบคุมฯ!A1095</f>
        <v>1.6.1.1</v>
      </c>
      <c r="B383" s="47" t="str">
        <f>+[8]ระบบการควบคุมฯ!B1095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383" s="47" t="str">
        <f>+[8]ระบบการควบคุมฯ!C1095</f>
        <v>ที่ ศธ04002/ว41392 ลว 31 ก.ค.68 ครั้งที่ 766</v>
      </c>
      <c r="D383" s="1268">
        <f>+[8]ระบบการควบคุมฯ!F1095</f>
        <v>3000</v>
      </c>
      <c r="E383" s="287">
        <f>+[8]ระบบการควบคุมฯ!G1095+[8]ระบบการควบคุมฯ!H1095</f>
        <v>0</v>
      </c>
      <c r="F383" s="287">
        <f>+[8]ระบบการควบคุมฯ!I1099+[8]ระบบการควบคุมฯ!J1099</f>
        <v>0</v>
      </c>
      <c r="G383" s="287">
        <f>+[8]ระบบการควบคุมฯ!K1095+[8]ระบบการควบคุมฯ!L1095</f>
        <v>2400</v>
      </c>
      <c r="H383" s="287">
        <f>+D383-E383-F383-G383</f>
        <v>600</v>
      </c>
      <c r="I383" s="64" t="s">
        <v>272</v>
      </c>
    </row>
    <row r="384" spans="1:9" ht="18.600000000000001" hidden="1" customHeight="1" x14ac:dyDescent="0.25">
      <c r="A384" s="332" t="str">
        <f>+[8]ระบบการควบคุมฯ!A1096</f>
        <v>1.6.1.1</v>
      </c>
      <c r="B384" s="47" t="str">
        <f>+[8]ระบบการควบคุมฯ!B1096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384" s="47" t="str">
        <f>+[8]ระบบการควบคุมฯ!C1096</f>
        <v>ที่ ศธ04002/ว41551 ลว 30 ก.ค.68 ครั้งที่ 769</v>
      </c>
      <c r="D384" s="1268">
        <f>+[8]ระบบการควบคุมฯ!F1096</f>
        <v>800</v>
      </c>
      <c r="E384" s="287">
        <f>+[8]ระบบการควบคุมฯ!G1096+[8]ระบบการควบคุมฯ!H1096</f>
        <v>0</v>
      </c>
      <c r="F384" s="287">
        <f>+[8]ระบบการควบคุมฯ!I1100+[8]ระบบการควบคุมฯ!J1100</f>
        <v>0</v>
      </c>
      <c r="G384" s="287">
        <f>+[8]ระบบการควบคุมฯ!K1096+[8]ระบบการควบคุมฯ!L1096</f>
        <v>800</v>
      </c>
      <c r="H384" s="287">
        <f>+D384-E384-F384-G384</f>
        <v>0</v>
      </c>
      <c r="I384" s="64" t="s">
        <v>48</v>
      </c>
    </row>
    <row r="385" spans="1:9" ht="18.600000000000001" hidden="1" customHeight="1" x14ac:dyDescent="0.25">
      <c r="A385" s="294" t="str">
        <f>+[8]ระบบการควบคุมฯ!A1100</f>
        <v>1.6.2</v>
      </c>
      <c r="B385" s="334" t="str">
        <f>+[8]ระบบการควบคุมฯ!B1100</f>
        <v>กิจกรรมรองสนับสนุนเสริมสร้างความเข้มแข็งในการพัฒนาครูอย่างมีประสิทธิภาพ</v>
      </c>
      <c r="C385" s="72" t="str">
        <f>+[8]ระบบการควบคุมฯ!C1100</f>
        <v>20004 68 05165 51999</v>
      </c>
      <c r="D385" s="284">
        <f>+D386</f>
        <v>126120</v>
      </c>
      <c r="E385" s="308">
        <f>+E386</f>
        <v>0</v>
      </c>
      <c r="F385" s="308">
        <f>+F386</f>
        <v>0</v>
      </c>
      <c r="G385" s="308">
        <f>+G386</f>
        <v>80187.199999999997</v>
      </c>
      <c r="H385" s="308">
        <f>+H386</f>
        <v>45932.800000000003</v>
      </c>
      <c r="I385" s="62"/>
    </row>
    <row r="386" spans="1:9" ht="37.200000000000003" hidden="1" customHeight="1" x14ac:dyDescent="0.25">
      <c r="A386" s="328">
        <f>+[8]ระบบการควบคุมฯ!A1101</f>
        <v>0</v>
      </c>
      <c r="B386" s="335" t="str">
        <f>+[8]ระบบการควบคุมฯ!B1101</f>
        <v xml:space="preserve"> งบดำเนินงาน 68112xx </v>
      </c>
      <c r="C386" s="298" t="str">
        <f>+[8]ระบบการควบคุมฯ!C1101</f>
        <v>20004 3720 1000 2000000</v>
      </c>
      <c r="D386" s="290">
        <f>SUM(D387:D393)</f>
        <v>126120</v>
      </c>
      <c r="E386" s="290">
        <f t="shared" ref="E386:H386" si="106">SUM(E387:E393)</f>
        <v>0</v>
      </c>
      <c r="F386" s="290">
        <f t="shared" si="106"/>
        <v>0</v>
      </c>
      <c r="G386" s="290">
        <f t="shared" si="106"/>
        <v>80187.199999999997</v>
      </c>
      <c r="H386" s="290">
        <f t="shared" si="106"/>
        <v>45932.800000000003</v>
      </c>
      <c r="I386" s="61"/>
    </row>
    <row r="387" spans="1:9" ht="55.8" hidden="1" customHeight="1" x14ac:dyDescent="0.25">
      <c r="A387" s="332" t="str">
        <f>+[8]ระบบการควบคุมฯ!A1102</f>
        <v>1.6.1.1</v>
      </c>
      <c r="B387" s="47" t="str">
        <f>+[8]ระบบการควบคุมฯ!B1102</f>
        <v xml:space="preserve">ค่าใช้จ่ายในการดำเนินการตรวจรับ – จ่ายเครื่องราชอิสริยาภรณ์ชั้นต่ำกว่าสายสะพายและเหรียญจักรพรรดิมาลา ประจำปี 2565 – 2567 ระหว่างวันที่ 2 - 10 ตุลาคม 2567 </v>
      </c>
      <c r="C387" s="47" t="str">
        <f>+[8]ระบบการควบคุมฯ!C1102</f>
        <v>ศธ04002/5373 ลว. 1 พ.ย. 67 โอนครั้งที่ 36</v>
      </c>
      <c r="D387" s="1268">
        <f>+[8]ระบบการควบคุมฯ!D1102</f>
        <v>60000</v>
      </c>
      <c r="E387" s="287">
        <f>+[8]ระบบการควบคุมฯ!G1102+[8]ระบบการควบคุมฯ!H1102</f>
        <v>0</v>
      </c>
      <c r="F387" s="287">
        <f>+[8]ระบบการควบคุมฯ!I1102+[8]ระบบการควบคุมฯ!J1102</f>
        <v>0</v>
      </c>
      <c r="G387" s="287">
        <f>+[8]ระบบการควบคุมฯ!K1102+[8]ระบบการควบคุมฯ!L1102</f>
        <v>60000</v>
      </c>
      <c r="H387" s="287">
        <f>+D387-E387-F387-G387</f>
        <v>0</v>
      </c>
      <c r="I387" s="64" t="s">
        <v>17</v>
      </c>
    </row>
    <row r="388" spans="1:9" ht="18.600000000000001" hidden="1" customHeight="1" x14ac:dyDescent="0.25">
      <c r="A388" s="332" t="str">
        <f>+[8]ระบบการควบคุมฯ!A1103</f>
        <v>1.6.1.2</v>
      </c>
      <c r="B388" s="47" t="str">
        <f>+[8]ระบบการควบคุมฯ!B1103</f>
        <v xml:space="preserve">ค่าใช้จ่ายในการเดินทางไปราชการของผู้เข้าร่วมประชุมเชิงปฏิบัติการเสริมสร้างสมรรถนะการนิเทศการศึกษา ตามนโยบายเรียนดี มีความสุข  ระหว่างวันที่ 26 – 23 ธันวาคม 2567 ณ โรงแรมบียอนด์ สวีท เขตบางพลัด กรุงเทพมหานคร </v>
      </c>
      <c r="C388" s="47" t="str">
        <f>+[8]ระบบการควบคุมฯ!C1103</f>
        <v>ศธ 04002/ว114  ลว 10 ม.ค. 68 ครั้งที่ 182</v>
      </c>
      <c r="D388" s="1268">
        <f>+[8]ระบบการควบคุมฯ!D1103</f>
        <v>1600</v>
      </c>
      <c r="E388" s="287">
        <f>+[8]ระบบการควบคุมฯ!G1103+[8]ระบบการควบคุมฯ!H1103</f>
        <v>0</v>
      </c>
      <c r="F388" s="287">
        <f>+[8]ระบบการควบคุมฯ!I1103+[8]ระบบการควบคุมฯ!J1103</f>
        <v>0</v>
      </c>
      <c r="G388" s="287">
        <f>+[8]ระบบการควบคุมฯ!K1103+[8]ระบบการควบคุมฯ!L1103</f>
        <v>1600</v>
      </c>
      <c r="H388" s="287">
        <f>+D388-E388-F388-G388</f>
        <v>0</v>
      </c>
      <c r="I388" s="64" t="s">
        <v>249</v>
      </c>
    </row>
    <row r="389" spans="1:9" ht="74.400000000000006" hidden="1" customHeight="1" x14ac:dyDescent="0.25">
      <c r="A389" s="332" t="str">
        <f>+[8]ระบบการควบคุมฯ!A1104</f>
        <v>1.6.1.3</v>
      </c>
      <c r="B389" s="47" t="str">
        <f>+[8]ระบบการควบคุมฯ!B1104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ครั้งที่ 2 ปี พ.ศ. 2567</v>
      </c>
      <c r="C389" s="47" t="str">
        <f>+[8]ระบบการควบคุมฯ!C1104</f>
        <v>ศธ04002/ว152 ลว 14 ม.ค. 68 โอนครั้งที่ 189</v>
      </c>
      <c r="D389" s="1268">
        <f>+[8]ระบบการควบคุมฯ!D1104</f>
        <v>7720</v>
      </c>
      <c r="E389" s="287">
        <f>+[8]ระบบการควบคุมฯ!G1104+[8]ระบบการควบคุมฯ!H1104</f>
        <v>0</v>
      </c>
      <c r="F389" s="287">
        <f>+[8]ระบบการควบคุมฯ!I1104+[8]ระบบการควบคุมฯ!J1104</f>
        <v>0</v>
      </c>
      <c r="G389" s="287">
        <f>+[8]ระบบการควบคุมฯ!K1104+[8]ระบบการควบคุมฯ!L1104</f>
        <v>5507.2</v>
      </c>
      <c r="H389" s="287">
        <f>+D389-E389-F389-G389</f>
        <v>2212.8000000000002</v>
      </c>
      <c r="I389" s="1032" t="s">
        <v>250</v>
      </c>
    </row>
    <row r="390" spans="1:9" ht="18.600000000000001" hidden="1" customHeight="1" x14ac:dyDescent="0.25">
      <c r="A390" s="332" t="str">
        <f>+[8]ระบบการควบคุมฯ!A1105</f>
        <v>1.6.1.4</v>
      </c>
      <c r="B390" s="47" t="str">
        <f>+[8]ระบบการควบคุมฯ!B1105</f>
        <v>ค่าใช้จ่ายในการเดินทางเข้าร่วมประชุมเชิงปฏิบัติการพัฒนาสมรรถนะผู้อำนวยการกลุ่มนิเทศ ติดตามและประเมินผลการจัดการศึกษา เพื่อนิเทศการศึกษาที่มีคุณภาพและยั่งยืน ระหว่างวันที่ 11-13 กุมภาพันธ์ 2568 ณ โรงแรมริเวอร์ไซด์ กรุงเทพมหานคร</v>
      </c>
      <c r="C390" s="47" t="str">
        <f>+[8]ระบบการควบคุมฯ!C1105</f>
        <v>ศธ04002/ว831 ลว 28 กพ 68 โอนครั้งที่ 298</v>
      </c>
      <c r="D390" s="1268">
        <f>+[8]ระบบการควบคุมฯ!D1105</f>
        <v>800</v>
      </c>
      <c r="E390" s="287">
        <f>+[8]ระบบการควบคุมฯ!G1105+[8]ระบบการควบคุมฯ!H1105</f>
        <v>0</v>
      </c>
      <c r="F390" s="287">
        <f>+[8]ระบบการควบคุมฯ!I1105+[8]ระบบการควบคุมฯ!J1105</f>
        <v>0</v>
      </c>
      <c r="G390" s="287">
        <f>+[8]ระบบการควบคุมฯ!K1105+[8]ระบบการควบคุมฯ!L1105</f>
        <v>800</v>
      </c>
      <c r="H390" s="287">
        <f>+D390-E390-G390</f>
        <v>0</v>
      </c>
      <c r="I390" s="73" t="s">
        <v>48</v>
      </c>
    </row>
    <row r="391" spans="1:9" ht="111.6" hidden="1" customHeight="1" x14ac:dyDescent="0.25">
      <c r="A391" s="332" t="str">
        <f>+[8]ระบบการควบคุมฯ!A1106</f>
        <v>1.6.1.5</v>
      </c>
      <c r="B391" s="47" t="str">
        <f>+[8]ระบบการควบคุมฯ!B1106</f>
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</c>
      <c r="C391" s="47" t="str">
        <f>+[8]ระบบการควบคุมฯ!C1106</f>
        <v>ศธ04002/ว2152 ลว 22 พ.ค. 68 โอนครั้งที่ 507</v>
      </c>
      <c r="D391" s="1268">
        <f>+[8]ระบบการควบคุมฯ!D1106</f>
        <v>5000</v>
      </c>
      <c r="E391" s="287">
        <f>+[8]ระบบการควบคุมฯ!G1106+[8]ระบบการควบคุมฯ!H1106</f>
        <v>0</v>
      </c>
      <c r="F391" s="287">
        <f>+[8]ระบบการควบคุมฯ!I1106+[8]ระบบการควบคุมฯ!J1106</f>
        <v>0</v>
      </c>
      <c r="G391" s="287">
        <f>+[8]ระบบการควบคุมฯ!K1106+[8]ระบบการควบคุมฯ!L1106</f>
        <v>0</v>
      </c>
      <c r="H391" s="287">
        <f>+D391-E391-G391</f>
        <v>5000</v>
      </c>
      <c r="I391" s="73" t="s">
        <v>257</v>
      </c>
    </row>
    <row r="392" spans="1:9" ht="93" hidden="1" customHeight="1" x14ac:dyDescent="0.25">
      <c r="A392" s="332" t="str">
        <f>+[8]ระบบการควบคุมฯ!A1107</f>
        <v>1.6.1.6</v>
      </c>
      <c r="B392" s="47" t="str">
        <f>+[8]ระบบการควบคุมฯ!B1107</f>
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</c>
      <c r="C392" s="47" t="str">
        <f>+[8]ระบบการควบคุมฯ!C1107</f>
        <v>ศธ 04002/ว2492 ลว 9 มิ.ย. 68 โอนครั้งที่ 565</v>
      </c>
      <c r="D392" s="1268">
        <f>+[8]ระบบการควบคุมฯ!D1107</f>
        <v>11000</v>
      </c>
      <c r="E392" s="287">
        <f>+[8]ระบบการควบคุมฯ!G1107+[8]ระบบการควบคุมฯ!H1107</f>
        <v>0</v>
      </c>
      <c r="F392" s="287">
        <f>+[8]ระบบการควบคุมฯ!I1107+[8]ระบบการควบคุมฯ!J1107</f>
        <v>0</v>
      </c>
      <c r="G392" s="287">
        <f>+[8]ระบบการควบคุมฯ!K1107+[8]ระบบการควบคุมฯ!L1107</f>
        <v>8960</v>
      </c>
      <c r="H392" s="287">
        <f>+D392-E392-G392</f>
        <v>2040</v>
      </c>
      <c r="I392" s="1033" t="s">
        <v>17</v>
      </c>
    </row>
    <row r="393" spans="1:9" ht="93" hidden="1" customHeight="1" x14ac:dyDescent="0.25">
      <c r="A393" s="332" t="str">
        <f>+[8]ระบบการควบคุมฯ!A1108</f>
        <v>1.6.1.7</v>
      </c>
      <c r="B393" s="47" t="str">
        <f>+[8]ระบบการควบคุมฯ!B1108</f>
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</c>
      <c r="C393" s="47" t="str">
        <f>+[8]ระบบการควบคุมฯ!C1108</f>
        <v>ศธ 04002/ว41043 ลว 23 ก.ค. 68 โอนครั้งที่ 735</v>
      </c>
      <c r="D393" s="1268">
        <f>+[8]ระบบการควบคุมฯ!D1108</f>
        <v>40000</v>
      </c>
      <c r="E393" s="287">
        <f>+[8]ระบบการควบคุมฯ!G1108+[8]ระบบการควบคุมฯ!H1108</f>
        <v>0</v>
      </c>
      <c r="F393" s="287">
        <f>+[8]ระบบการควบคุมฯ!I1108+[8]ระบบการควบคุมฯ!J1108</f>
        <v>0</v>
      </c>
      <c r="G393" s="287">
        <f>+[8]ระบบการควบคุมฯ!K1108+[8]ระบบการควบคุมฯ!L1108</f>
        <v>3320</v>
      </c>
      <c r="H393" s="287">
        <f>+D393-E393-G393</f>
        <v>36680</v>
      </c>
      <c r="I393" s="1033" t="s">
        <v>17</v>
      </c>
    </row>
    <row r="394" spans="1:9" ht="55.8" hidden="1" customHeight="1" x14ac:dyDescent="0.25">
      <c r="A394" s="294">
        <f>+[8]ระบบการควบคุมฯ!A1167</f>
        <v>1.7</v>
      </c>
      <c r="B394" s="75" t="str">
        <f>+[8]ระบบการควบคุมฯ!B1167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394" s="75" t="str">
        <f>+[8]ระบบการควบคุมฯ!C1167</f>
        <v>20004 68 52015 00000</v>
      </c>
      <c r="D394" s="284">
        <f>+D395</f>
        <v>75200</v>
      </c>
      <c r="E394" s="308">
        <f>+E395</f>
        <v>0</v>
      </c>
      <c r="F394" s="308">
        <f>+F395</f>
        <v>0</v>
      </c>
      <c r="G394" s="308">
        <f>+G395</f>
        <v>55600</v>
      </c>
      <c r="H394" s="308">
        <f>+H395</f>
        <v>19600</v>
      </c>
      <c r="I394" s="62"/>
    </row>
    <row r="395" spans="1:9" ht="74.400000000000006" hidden="1" customHeight="1" x14ac:dyDescent="0.25">
      <c r="A395" s="328"/>
      <c r="B395" s="268" t="str">
        <f>+[8]ระบบการควบคุมฯ!B1168</f>
        <v xml:space="preserve"> งบดำเนินงาน 68112xx</v>
      </c>
      <c r="C395" s="77" t="str">
        <f>+[8]ระบบการควบคุมฯ!C1168</f>
        <v>20004 3720 1000 2000000</v>
      </c>
      <c r="D395" s="290">
        <f>SUM(D396:D401)</f>
        <v>75200</v>
      </c>
      <c r="E395" s="290">
        <f t="shared" ref="E395:H395" si="107">SUM(E396:E401)</f>
        <v>0</v>
      </c>
      <c r="F395" s="290">
        <f t="shared" si="107"/>
        <v>0</v>
      </c>
      <c r="G395" s="290">
        <f t="shared" si="107"/>
        <v>55600</v>
      </c>
      <c r="H395" s="290">
        <f t="shared" si="107"/>
        <v>19600</v>
      </c>
      <c r="I395" s="61"/>
    </row>
    <row r="396" spans="1:9" ht="18.600000000000001" hidden="1" customHeight="1" x14ac:dyDescent="0.25">
      <c r="A396" s="332" t="str">
        <f>+[8]ระบบการควบคุมฯ!A1169</f>
        <v>1.7.1</v>
      </c>
      <c r="B396" s="47" t="str">
        <f>+[8]ระบบการควบคุมฯ!B1169</f>
        <v>ค่าใช้จ่ายในการเข้าร่วมประชุม (โรงเรียนกพด.)3200 บาท ค่าใช้จ่ายประชุมคณะทำงาน 2,400 ยาท</v>
      </c>
      <c r="C396" s="47" t="str">
        <f>+[8]ระบบการควบคุมฯ!C1169</f>
        <v>ศธ 04002/ว5490 ลว8 พย 67 ครั้งที่ 51</v>
      </c>
      <c r="D396" s="287">
        <f>+[8]ระบบการควบคุมฯ!F1169</f>
        <v>5600</v>
      </c>
      <c r="E396" s="287">
        <f>+[8]ระบบการควบคุมฯ!G1169+[8]ระบบการควบคุมฯ!H1169</f>
        <v>0</v>
      </c>
      <c r="F396" s="287">
        <f>+[8]ระบบการควบคุมฯ!I1169+[8]ระบบการควบคุมฯ!J1169</f>
        <v>0</v>
      </c>
      <c r="G396" s="287">
        <f>+[8]ระบบการควบคุมฯ!K1169+[8]ระบบการควบคุมฯ!L1169</f>
        <v>4800</v>
      </c>
      <c r="H396" s="287">
        <f t="shared" ref="H396:H401" si="108">+D396-E396-F396-G396</f>
        <v>800</v>
      </c>
      <c r="I396" s="1033" t="s">
        <v>12</v>
      </c>
    </row>
    <row r="397" spans="1:9" ht="260.39999999999998" hidden="1" customHeight="1" x14ac:dyDescent="0.25">
      <c r="A397" s="332" t="str">
        <f>+[8]ระบบการควบคุมฯ!A1170</f>
        <v>1.7.2</v>
      </c>
      <c r="B397" s="47" t="str">
        <f>+[8]ระบบการควบคุมฯ!B1170</f>
        <v>เพื่อเป็นค่าใช้จ่ายดำเนินการรับนักเรียน สังกัดสำนักงานคณะกรรมการการศึกษาขั้นพื้นฐาน ปีการศึกษา 2568</v>
      </c>
      <c r="C397" s="47" t="str">
        <f>+[8]ระบบการควบคุมฯ!C1170</f>
        <v>ศธ 04002/ว5655 ลว 19 พย 67 โอนครั้งที่ 71</v>
      </c>
      <c r="D397" s="287">
        <f>+[8]ระบบการควบคุมฯ!F1170</f>
        <v>10000</v>
      </c>
      <c r="E397" s="287">
        <f>+[8]ระบบการควบคุมฯ!G1170+[8]ระบบการควบคุมฯ!H1170</f>
        <v>0</v>
      </c>
      <c r="F397" s="287">
        <f>+[8]ระบบการควบคุมฯ!I1170+[8]ระบบการควบคุมฯ!J1170</f>
        <v>0</v>
      </c>
      <c r="G397" s="287">
        <f>+[8]ระบบการควบคุมฯ!K1170+[8]ระบบการควบคุมฯ!L1170</f>
        <v>10000</v>
      </c>
      <c r="H397" s="287">
        <f t="shared" si="108"/>
        <v>0</v>
      </c>
      <c r="I397" s="73" t="s">
        <v>12</v>
      </c>
    </row>
    <row r="398" spans="1:9" ht="316.2" hidden="1" customHeight="1" x14ac:dyDescent="0.25">
      <c r="A398" s="332" t="str">
        <f>+[8]ระบบการควบคุมฯ!A1171</f>
        <v>1.7.3</v>
      </c>
      <c r="B398" s="47" t="str">
        <f>+[8]ระบบการควบคุมฯ!B1171</f>
        <v xml:space="preserve">ค่าใช้จ่ายในการดำเนินงาน การประชุม การประชาสัมพันธ์ การกำกับ ติดตาม และการบริหารจัดการอื่นๆ ที่เกี่ยวข้องกับการจัดการศึกษาขั้นพื้นฐานตามมาตรา 12 แห่งพระราชบัญญัติการศึกษาแห่งชาติ พ.ศ. 2542 </v>
      </c>
      <c r="C398" s="47" t="str">
        <f>+[8]ระบบการควบคุมฯ!C1171</f>
        <v>ศธ 04002/ว2223  ลว 26 พ.ค. 68 ครั้งที่ 514</v>
      </c>
      <c r="D398" s="287">
        <f>+[8]ระบบการควบคุมฯ!F1171</f>
        <v>9000</v>
      </c>
      <c r="E398" s="287">
        <f>+[8]ระบบการควบคุมฯ!G1171+[8]ระบบการควบคุมฯ!H1171</f>
        <v>0</v>
      </c>
      <c r="F398" s="287">
        <f>+[8]ระบบการควบคุมฯ!I1171+[8]ระบบการควบคุมฯ!J1171</f>
        <v>0</v>
      </c>
      <c r="G398" s="287">
        <f>+[8]ระบบการควบคุมฯ!K1171+[8]ระบบการควบคุมฯ!L1171</f>
        <v>0</v>
      </c>
      <c r="H398" s="287">
        <f t="shared" si="108"/>
        <v>9000</v>
      </c>
      <c r="I398" s="64" t="s">
        <v>12</v>
      </c>
    </row>
    <row r="399" spans="1:9" ht="55.8" hidden="1" customHeight="1" x14ac:dyDescent="0.25">
      <c r="A399" s="332" t="str">
        <f>+[8]ระบบการควบคุมฯ!A1172</f>
        <v>1.7.4</v>
      </c>
      <c r="B399" s="47" t="str">
        <f>+[8]ระบบการควบคุมฯ!B1172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399" s="47" t="str">
        <f>+[8]ระบบการควบคุมฯ!C1172</f>
        <v>ศธ 04002/ว2871  ลว 27 มิ.ย. 68 ครั้งที่ 629</v>
      </c>
      <c r="D399" s="287">
        <f>+[8]ระบบการควบคุมฯ!F1172</f>
        <v>41000</v>
      </c>
      <c r="E399" s="287">
        <f>+[8]ระบบการควบคุมฯ!G1172+[8]ระบบการควบคุมฯ!H1172</f>
        <v>0</v>
      </c>
      <c r="F399" s="287">
        <f>+[8]ระบบการควบคุมฯ!I1172+[8]ระบบการควบคุมฯ!J1172</f>
        <v>0</v>
      </c>
      <c r="G399" s="287">
        <f>+[8]ระบบการควบคุมฯ!K1172+[8]ระบบการควบคุมฯ!L1172</f>
        <v>40000</v>
      </c>
      <c r="H399" s="287">
        <f t="shared" si="108"/>
        <v>1000</v>
      </c>
      <c r="I399" s="64" t="s">
        <v>12</v>
      </c>
    </row>
    <row r="400" spans="1:9" ht="18.600000000000001" hidden="1" customHeight="1" x14ac:dyDescent="0.25">
      <c r="A400" s="332" t="str">
        <f>+[8]ระบบการควบคุมฯ!A1173</f>
        <v>1.7.5</v>
      </c>
      <c r="B400" s="47" t="str">
        <f>+[8]ระบบการควบคุมฯ!B1173</f>
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</c>
      <c r="C400" s="47" t="str">
        <f>+[8]ระบบการควบคุมฯ!C1173</f>
        <v>ศธ 04002/ว2420  ลว 5 มิ.ย. 68 ครั้งที่ 554</v>
      </c>
      <c r="D400" s="287">
        <f>+[8]ระบบการควบคุมฯ!F1173</f>
        <v>800</v>
      </c>
      <c r="E400" s="287">
        <f>+[8]ระบบการควบคุมฯ!G1173+[8]ระบบการควบคุมฯ!H1173</f>
        <v>0</v>
      </c>
      <c r="F400" s="287">
        <f>+[8]ระบบการควบคุมฯ!I1173+[8]ระบบการควบคุมฯ!J1173</f>
        <v>0</v>
      </c>
      <c r="G400" s="287">
        <f>+[8]ระบบการควบคุมฯ!K1173+[8]ระบบการควบคุมฯ!L1173</f>
        <v>800</v>
      </c>
      <c r="H400" s="287">
        <f t="shared" si="108"/>
        <v>0</v>
      </c>
      <c r="I400" s="64" t="s">
        <v>15</v>
      </c>
    </row>
    <row r="401" spans="1:9" ht="74.400000000000006" hidden="1" customHeight="1" x14ac:dyDescent="0.25">
      <c r="A401" s="332" t="str">
        <f>+[8]ระบบการควบคุมฯ!A1174</f>
        <v>1.7.6</v>
      </c>
      <c r="B401" s="47" t="str">
        <f>+[8]ระบบการควบคุมฯ!B1174</f>
        <v xml:space="preserve">ค่าใช้จ่ายในการเดินเข้าร่วมการประชุมเชิงปฏิบัติการแข่งขันทักษะวิชาการนักเรียน ระดับประเทศ ระหว่างวันที่ 18 – 20 สิงหาคม 2568 ณ โรงแรมเอวาน่า บางนา กรุงเทพมหานคร ในการประชุมวิชาการการพัฒนาเด็กและเยาวชนในถิ่นทุรกันดาร ตามพระราชดำริ    สมเด็จพระกนิษฐาธิราชเจ้า กรมสมเด็จพระเทพรัตนราชสุดาฯ สยามบรมราชกุมารี ประจำปี 2568               </v>
      </c>
      <c r="C401" s="47" t="str">
        <f>+[8]ระบบการควบคุมฯ!C1174</f>
        <v>ศธ 04002/ว43117  ลว 25 ส.ค. 68 ครั้งที่ 866</v>
      </c>
      <c r="D401" s="287">
        <f>+[8]ระบบการควบคุมฯ!F1174</f>
        <v>8800</v>
      </c>
      <c r="E401" s="287">
        <f>+[8]ระบบการควบคุมฯ!G1174+[8]ระบบการควบคุมฯ!H1174</f>
        <v>0</v>
      </c>
      <c r="F401" s="287">
        <f>+[8]ระบบการควบคุมฯ!I1174+[8]ระบบการควบคุมฯ!J1174</f>
        <v>0</v>
      </c>
      <c r="G401" s="287">
        <f>+[8]ระบบการควบคุมฯ!K1174+[8]ระบบการควบคุมฯ!L1174</f>
        <v>0</v>
      </c>
      <c r="H401" s="287">
        <f t="shared" si="108"/>
        <v>8800</v>
      </c>
      <c r="I401" s="64" t="s">
        <v>289</v>
      </c>
    </row>
    <row r="402" spans="1:9" ht="372" hidden="1" customHeight="1" x14ac:dyDescent="0.25">
      <c r="A402" s="294" t="str">
        <f>+[8]ระบบการควบคุมฯ!A1118</f>
        <v>2.2.3</v>
      </c>
      <c r="B402" s="75" t="str">
        <f>+[8]ระบบการควบคุมฯ!B1118</f>
        <v>กิจกรรมรองส่งเสริมและพัฒนาแหล่งเรียนรู้ให้มีความหลากหลายเพื่อเอื้อต่อการศึกษาและการเรียนรู้อย่างมีคุณภาพ</v>
      </c>
      <c r="C402" s="75" t="str">
        <f>+[8]ระบบการควบคุมฯ!C1118</f>
        <v>20004 66 05165 90691</v>
      </c>
      <c r="D402" s="284">
        <f>+D403</f>
        <v>0</v>
      </c>
      <c r="E402" s="308">
        <f>+E403</f>
        <v>0</v>
      </c>
      <c r="F402" s="308">
        <f>+F403</f>
        <v>0</v>
      </c>
      <c r="G402" s="308">
        <f>+G403</f>
        <v>0</v>
      </c>
      <c r="H402" s="308">
        <f>+H403</f>
        <v>0</v>
      </c>
      <c r="I402" s="62"/>
    </row>
    <row r="403" spans="1:9" ht="18.600000000000001" x14ac:dyDescent="0.25">
      <c r="A403" s="289"/>
      <c r="B403" s="268" t="str">
        <f>+[8]ระบบการควบคุมฯ!B1119</f>
        <v xml:space="preserve"> งบดำเนินงาน 66112xx </v>
      </c>
      <c r="C403" s="77" t="str">
        <f>+[8]ระบบการควบคุมฯ!C1119</f>
        <v>20004 35000200 2000000</v>
      </c>
      <c r="D403" s="290">
        <f>SUM(D404:D405)</f>
        <v>0</v>
      </c>
      <c r="E403" s="290">
        <f>SUM(E404:E405)</f>
        <v>0</v>
      </c>
      <c r="F403" s="290">
        <f>SUM(F404:F405)</f>
        <v>0</v>
      </c>
      <c r="G403" s="290">
        <f>SUM(G404:G405)</f>
        <v>0</v>
      </c>
      <c r="H403" s="290">
        <f>SUM(H404:H405)</f>
        <v>0</v>
      </c>
      <c r="I403" s="61"/>
    </row>
    <row r="404" spans="1:9" ht="93" x14ac:dyDescent="0.25">
      <c r="A404" s="332" t="str">
        <f>+[8]ระบบการควบคุมฯ!A1120</f>
        <v>2.2.3.1</v>
      </c>
      <c r="B404" s="1272" t="str">
        <f>+[8]ระบบการควบคุมฯ!B1120</f>
        <v xml:space="preserve">ค่าใช้จ่าย  รณรงค์ และติดตาม การใช้หนังสือพระราชนิพนธ์  </v>
      </c>
      <c r="C404" s="336" t="str">
        <f>+[8]ระบบการควบคุมฯ!C1120</f>
        <v>ศธ 04002/ว2953/25 กค 66 ครั้งที่ 689 จำนวนเงิน 61,055 บาท</v>
      </c>
      <c r="D404" s="331">
        <f>+[8]ระบบการควบคุมฯ!F1120</f>
        <v>0</v>
      </c>
      <c r="E404" s="187">
        <f>+[8]ระบบการควบคุมฯ!G1120-[8]ระบบการควบคุมฯ!H1120</f>
        <v>0</v>
      </c>
      <c r="F404" s="187">
        <f>+[8]ระบบการควบคุมฯ!I1120+[8]ระบบการควบคุมฯ!J1120</f>
        <v>0</v>
      </c>
      <c r="G404" s="187">
        <f>+[8]ระบบการควบคุมฯ!K1120+[8]ระบบการควบคุมฯ!L1120</f>
        <v>0</v>
      </c>
      <c r="H404" s="187">
        <f>+D404-E404-F404-G404</f>
        <v>0</v>
      </c>
      <c r="I404" s="337" t="s">
        <v>48</v>
      </c>
    </row>
    <row r="405" spans="1:9" ht="55.8" hidden="1" customHeight="1" x14ac:dyDescent="0.25">
      <c r="A405" s="332" t="str">
        <f>+[8]ระบบการควบคุมฯ!A1121</f>
        <v>2.2.3.2</v>
      </c>
      <c r="B405" s="1272" t="str">
        <f>+[8]ระบบการควบคุมฯ!B1121</f>
        <v xml:space="preserve">ค่าใช้จ่ายในการเดินทางเข้าร่วมโครงการรักษ์ภาษาไทย เนื่องในสัปดาห์วันภาษาไทยแห่งชาติ    ปี 2566 ระดับประเทศ เพื่อแข่งขันกิจกรรมคัดลายมือ ระดับมัธยมศึกษาปีที่ 4-6 ระหว่างวันที่ 21 – 23 กรกฎาคม 2566 ณ โรงแรมเอเชียแอร์พอร์ท </v>
      </c>
      <c r="C405" s="336" t="str">
        <f>+[8]ระบบการควบคุมฯ!C1121</f>
        <v>ศธ 04002/ว3089/29 กค 66 ครั้งที่ 712 จำนวนเงิน 1,200.-บาท เขียนเขต</v>
      </c>
      <c r="D405" s="331">
        <f>+[8]ระบบการควบคุมฯ!F1121</f>
        <v>0</v>
      </c>
      <c r="E405" s="187">
        <f>+[8]ระบบการควบคุมฯ!G1121-[8]ระบบการควบคุมฯ!H1121</f>
        <v>0</v>
      </c>
      <c r="F405" s="187">
        <f>+[8]ระบบการควบคุมฯ!I1121+[8]ระบบการควบคุมฯ!J1121</f>
        <v>0</v>
      </c>
      <c r="G405" s="187">
        <f>+[8]ระบบการควบคุมฯ!K1121+[8]ระบบการควบคุมฯ!L1121</f>
        <v>0</v>
      </c>
      <c r="H405" s="187">
        <f>+D405-E405-F405-G405</f>
        <v>0</v>
      </c>
      <c r="I405" s="337" t="s">
        <v>85</v>
      </c>
    </row>
    <row r="406" spans="1:9" ht="55.8" hidden="1" customHeight="1" x14ac:dyDescent="0.25">
      <c r="A406" s="294">
        <f>+[4]ระบบการควบคุมฯ!A718</f>
        <v>2.2999999999999998</v>
      </c>
      <c r="B406" s="75" t="str">
        <f>+[4]ระบบการควบคุมฯ!B718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06" s="75" t="str">
        <f>+[2]ระบบการควบคุมฯ!C890</f>
        <v>20004 66 5201500000</v>
      </c>
      <c r="D406" s="284">
        <f>+D407</f>
        <v>0</v>
      </c>
      <c r="E406" s="308">
        <f>+E407</f>
        <v>0</v>
      </c>
      <c r="F406" s="308">
        <f>+F407</f>
        <v>0</v>
      </c>
      <c r="G406" s="308">
        <f>+G407</f>
        <v>0</v>
      </c>
      <c r="H406" s="308">
        <f>+H407</f>
        <v>0</v>
      </c>
      <c r="I406" s="62"/>
    </row>
    <row r="407" spans="1:9" ht="18.600000000000001" hidden="1" customHeight="1" x14ac:dyDescent="0.25">
      <c r="A407" s="289"/>
      <c r="B407" s="268" t="str">
        <f>+[8]ระบบการควบคุมฯ!B1168</f>
        <v xml:space="preserve"> งบดำเนินงาน 68112xx</v>
      </c>
      <c r="C407" s="77"/>
      <c r="D407" s="290">
        <f>SUM(D408:D413)</f>
        <v>0</v>
      </c>
      <c r="E407" s="290">
        <f t="shared" ref="E407:H407" si="109">SUM(E408:E413)</f>
        <v>0</v>
      </c>
      <c r="F407" s="290">
        <f t="shared" si="109"/>
        <v>0</v>
      </c>
      <c r="G407" s="290">
        <f t="shared" si="109"/>
        <v>0</v>
      </c>
      <c r="H407" s="290">
        <f t="shared" si="109"/>
        <v>0</v>
      </c>
      <c r="I407" s="61"/>
    </row>
    <row r="408" spans="1:9" ht="18.600000000000001" hidden="1" customHeight="1" x14ac:dyDescent="0.25">
      <c r="A408" s="332" t="str">
        <f>+[8]ระบบการควบคุมฯ!A1169</f>
        <v>1.7.1</v>
      </c>
      <c r="B408" s="1272" t="str">
        <f>+[8]ระบบการควบคุมฯ!B1169</f>
        <v>ค่าใช้จ่ายในการเข้าร่วมประชุม (โรงเรียนกพด.)3200 บาท ค่าใช้จ่ายประชุมคณะทำงาน 2,400 ยาท</v>
      </c>
      <c r="C408" s="336" t="str">
        <f>+[8]ระบบการควบคุมฯ!C1169</f>
        <v>ศธ 04002/ว5490 ลว8 พย 67 ครั้งที่ 51</v>
      </c>
      <c r="D408" s="331"/>
      <c r="E408" s="288"/>
      <c r="F408" s="187"/>
      <c r="G408" s="288"/>
      <c r="H408" s="187">
        <f t="shared" ref="H408:H416" si="110">+D408-E408-F408-G408</f>
        <v>0</v>
      </c>
      <c r="I408" s="337" t="s">
        <v>155</v>
      </c>
    </row>
    <row r="409" spans="1:9" ht="18.600000000000001" hidden="1" customHeight="1" x14ac:dyDescent="0.25">
      <c r="A409" s="332" t="str">
        <f>+[8]ระบบการควบคุมฯ!A1170</f>
        <v>1.7.2</v>
      </c>
      <c r="B409" s="1272" t="str">
        <f>+[8]ระบบการควบคุมฯ!B1170</f>
        <v>เพื่อเป็นค่าใช้จ่ายดำเนินการรับนักเรียน สังกัดสำนักงานคณะกรรมการการศึกษาขั้นพื้นฐาน ปีการศึกษา 2568</v>
      </c>
      <c r="C409" s="336" t="str">
        <f>+[8]ระบบการควบคุมฯ!C1170</f>
        <v>ศธ 04002/ว5655 ลว 19 พย 67 โอนครั้งที่ 71</v>
      </c>
      <c r="D409" s="331"/>
      <c r="E409" s="288"/>
      <c r="F409" s="187"/>
      <c r="G409" s="288"/>
      <c r="H409" s="187">
        <f>+D409-E409-F409-G409</f>
        <v>0</v>
      </c>
      <c r="I409" s="337" t="s">
        <v>12</v>
      </c>
    </row>
    <row r="410" spans="1:9" ht="18.600000000000001" hidden="1" customHeight="1" x14ac:dyDescent="0.25">
      <c r="A410" s="332" t="str">
        <f>+[8]ระบบการควบคุมฯ!A1103</f>
        <v>1.6.1.2</v>
      </c>
      <c r="B410" s="1272" t="str">
        <f>+[8]ระบบการควบคุมฯ!B1103</f>
        <v xml:space="preserve">ค่าใช้จ่ายในการเดินทางไปราชการของผู้เข้าร่วมประชุมเชิงปฏิบัติการเสริมสร้างสมรรถนะการนิเทศการศึกษา ตามนโยบายเรียนดี มีความสุข  ระหว่างวันที่ 26 – 23 ธันวาคม 2567 ณ โรงแรมบียอนด์ สวีท เขตบางพลัด กรุงเทพมหานคร </v>
      </c>
      <c r="C410" s="336" t="str">
        <f>+[8]ระบบการควบคุมฯ!C1103</f>
        <v>ศธ 04002/ว114  ลว 10 ม.ค. 68 ครั้งที่ 182</v>
      </c>
      <c r="D410" s="331"/>
      <c r="E410" s="288"/>
      <c r="F410" s="187"/>
      <c r="G410" s="288"/>
      <c r="H410" s="187">
        <f t="shared" si="110"/>
        <v>0</v>
      </c>
      <c r="I410" s="337" t="s">
        <v>12</v>
      </c>
    </row>
    <row r="411" spans="1:9" ht="130.19999999999999" x14ac:dyDescent="0.25">
      <c r="A411" s="332" t="str">
        <f>+[8]ระบบการควบคุมฯ!A1171</f>
        <v>1.7.3</v>
      </c>
      <c r="B411" s="1272" t="str">
        <f>+[8]ระบบการควบคุมฯ!B1171</f>
        <v xml:space="preserve">ค่าใช้จ่ายในการดำเนินงาน การประชุม การประชาสัมพันธ์ การกำกับ ติดตาม และการบริหารจัดการอื่นๆ ที่เกี่ยวข้องกับการจัดการศึกษาขั้นพื้นฐานตามมาตรา 12 แห่งพระราชบัญญัติการศึกษาแห่งชาติ พ.ศ. 2542 </v>
      </c>
      <c r="C411" s="336" t="str">
        <f>+[8]ระบบการควบคุมฯ!C1171</f>
        <v>ศธ 04002/ว2223  ลว 26 พ.ค. 68 ครั้งที่ 514</v>
      </c>
      <c r="D411" s="331"/>
      <c r="E411" s="187"/>
      <c r="F411" s="187"/>
      <c r="G411" s="187"/>
      <c r="H411" s="187">
        <f t="shared" si="110"/>
        <v>0</v>
      </c>
      <c r="I411" s="337" t="s">
        <v>12</v>
      </c>
    </row>
    <row r="412" spans="1:9" ht="260.39999999999998" hidden="1" customHeight="1" x14ac:dyDescent="0.25">
      <c r="A412" s="332" t="str">
        <f>+[8]ระบบการควบคุมฯ!A1174</f>
        <v>1.7.6</v>
      </c>
      <c r="B412" s="1272" t="str">
        <f>+[8]ระบบการควบคุมฯ!B1174</f>
        <v xml:space="preserve">ค่าใช้จ่ายในการเดินเข้าร่วมการประชุมเชิงปฏิบัติการแข่งขันทักษะวิชาการนักเรียน ระดับประเทศ ระหว่างวันที่ 18 – 20 สิงหาคม 2568 ณ โรงแรมเอวาน่า บางนา กรุงเทพมหานคร ในการประชุมวิชาการการพัฒนาเด็กและเยาวชนในถิ่นทุรกันดาร ตามพระราชดำริ    สมเด็จพระกนิษฐาธิราชเจ้า กรมสมเด็จพระเทพรัตนราชสุดาฯ สยามบรมราชกุมารี ประจำปี 2568               </v>
      </c>
      <c r="C412" s="336" t="str">
        <f>+[8]ระบบการควบคุมฯ!C1174</f>
        <v>ศธ 04002/ว43117  ลว 25 ส.ค. 68 ครั้งที่ 866</v>
      </c>
      <c r="D412" s="331"/>
      <c r="E412" s="187"/>
      <c r="F412" s="187"/>
      <c r="G412" s="187"/>
      <c r="H412" s="187">
        <f t="shared" si="110"/>
        <v>0</v>
      </c>
      <c r="I412" s="337" t="s">
        <v>12</v>
      </c>
    </row>
    <row r="413" spans="1:9" ht="55.8" hidden="1" x14ac:dyDescent="0.25">
      <c r="A413" s="332">
        <f>+[8]ระบบการควบคุมฯ!A1175</f>
        <v>0</v>
      </c>
      <c r="B413" s="1272">
        <f>+[8]ระบบการควบคุมฯ!B1175</f>
        <v>0</v>
      </c>
      <c r="C413" s="336">
        <f>+[8]ระบบการควบคุมฯ!C1175</f>
        <v>0</v>
      </c>
      <c r="D413" s="331"/>
      <c r="E413" s="187"/>
      <c r="F413" s="187"/>
      <c r="G413" s="187"/>
      <c r="H413" s="187">
        <f t="shared" si="110"/>
        <v>0</v>
      </c>
      <c r="I413" s="337" t="s">
        <v>12</v>
      </c>
    </row>
    <row r="414" spans="1:9" ht="55.8" hidden="1" x14ac:dyDescent="0.25">
      <c r="A414" s="338">
        <f>+[8]ระบบการควบคุมฯ!A1176</f>
        <v>0</v>
      </c>
      <c r="B414" s="1273">
        <f>+[8]ระบบการควบคุมฯ!B1176</f>
        <v>0</v>
      </c>
      <c r="C414" s="339"/>
      <c r="D414" s="340"/>
      <c r="E414" s="341"/>
      <c r="F414" s="341"/>
      <c r="G414" s="341"/>
      <c r="H414" s="341">
        <f t="shared" si="110"/>
        <v>0</v>
      </c>
      <c r="I414" s="342" t="s">
        <v>12</v>
      </c>
    </row>
    <row r="415" spans="1:9" ht="18.600000000000001" hidden="1" x14ac:dyDescent="0.25">
      <c r="A415" s="343"/>
      <c r="B415" s="1274" t="s">
        <v>156</v>
      </c>
      <c r="C415" s="344"/>
      <c r="D415" s="298">
        <f>+D416</f>
        <v>0</v>
      </c>
      <c r="E415" s="298">
        <f t="shared" ref="E415:H415" si="111">+E416</f>
        <v>0</v>
      </c>
      <c r="F415" s="298">
        <f t="shared" si="111"/>
        <v>0</v>
      </c>
      <c r="G415" s="298">
        <f t="shared" si="111"/>
        <v>0</v>
      </c>
      <c r="H415" s="298">
        <f t="shared" si="111"/>
        <v>0</v>
      </c>
      <c r="I415" s="345"/>
    </row>
    <row r="416" spans="1:9" ht="55.8" hidden="1" x14ac:dyDescent="0.25">
      <c r="A416" s="332">
        <f>+[8]ระบบการควบคุมฯ!A1177</f>
        <v>0</v>
      </c>
      <c r="B416" s="1272" t="str">
        <f>+[8]ระบบการควบคุมฯ!B1177</f>
        <v>งบบริหารจัดการ สพป.ปท.2</v>
      </c>
      <c r="C416" s="336" t="str">
        <f>+[8]ระบบการควบคุมฯ!C1177</f>
        <v>20004 35000200 00000</v>
      </c>
      <c r="D416" s="331"/>
      <c r="E416" s="187"/>
      <c r="F416" s="187"/>
      <c r="G416" s="187"/>
      <c r="H416" s="187">
        <f t="shared" si="110"/>
        <v>0</v>
      </c>
      <c r="I416" s="337" t="s">
        <v>12</v>
      </c>
    </row>
    <row r="417" spans="1:9" ht="18.600000000000001" hidden="1" x14ac:dyDescent="0.25">
      <c r="A417" s="332"/>
      <c r="B417" s="1275"/>
      <c r="C417" s="336"/>
      <c r="D417" s="331"/>
      <c r="E417" s="187"/>
      <c r="F417" s="187"/>
      <c r="G417" s="187"/>
      <c r="H417" s="187"/>
      <c r="I417" s="337"/>
    </row>
    <row r="418" spans="1:9" ht="18.600000000000001" hidden="1" x14ac:dyDescent="0.25">
      <c r="A418" s="332"/>
      <c r="B418" s="1275"/>
      <c r="C418" s="336"/>
      <c r="D418" s="331"/>
      <c r="E418" s="187"/>
      <c r="F418" s="187"/>
      <c r="G418" s="187"/>
      <c r="H418" s="187"/>
      <c r="I418" s="337"/>
    </row>
    <row r="419" spans="1:9" ht="37.200000000000003" hidden="1" x14ac:dyDescent="0.25">
      <c r="A419" s="294">
        <f>+[8]ระบบการควบคุมฯ!A1184</f>
        <v>0</v>
      </c>
      <c r="B419" s="75">
        <f>+[8]ระบบการควบคุมฯ!B1184</f>
        <v>0</v>
      </c>
      <c r="C419" s="75" t="str">
        <f>+[8]ระบบการควบคุมฯ!C1184</f>
        <v>20004 1300 Q2669/20004 65 0005400000</v>
      </c>
      <c r="D419" s="284">
        <f>+D420</f>
        <v>0</v>
      </c>
      <c r="E419" s="308">
        <f>+E420</f>
        <v>0</v>
      </c>
      <c r="F419" s="308">
        <f>+F420</f>
        <v>0</v>
      </c>
      <c r="G419" s="308">
        <f>+G420</f>
        <v>0</v>
      </c>
      <c r="H419" s="308">
        <f>+H420</f>
        <v>0</v>
      </c>
      <c r="I419" s="62"/>
    </row>
    <row r="420" spans="1:9" ht="18.600000000000001" hidden="1" x14ac:dyDescent="0.25">
      <c r="A420" s="289"/>
      <c r="B420" s="268" t="str">
        <f>+[8]ระบบการควบคุมฯ!B1185</f>
        <v xml:space="preserve"> งบดำเนินงาน 68112xx</v>
      </c>
      <c r="C420" s="77"/>
      <c r="D420" s="290">
        <f>SUM(D421)</f>
        <v>0</v>
      </c>
      <c r="E420" s="290">
        <f>SUM(E421)</f>
        <v>0</v>
      </c>
      <c r="F420" s="290">
        <f>SUM(F421)</f>
        <v>0</v>
      </c>
      <c r="G420" s="290">
        <f>SUM(G421)</f>
        <v>0</v>
      </c>
      <c r="H420" s="290">
        <f>SUM(H421)</f>
        <v>0</v>
      </c>
      <c r="I420" s="61"/>
    </row>
    <row r="421" spans="1:9" ht="260.39999999999998" hidden="1" x14ac:dyDescent="0.25">
      <c r="A421" s="1276" t="s">
        <v>55</v>
      </c>
      <c r="B421" s="1277" t="str">
        <f>+[4]ระบบการควบคุมฯ!B727</f>
        <v>เงินสมทบกองทุนเงินทดแทนประจำปี 2565 (มกราคม 2565 ถึง ธันวาคม 2565) ครูธุรการ  จำนวน 34 อัตรา จำนวนเงิน 12,240 บาท /นักการภารโรง  จำนวน 20 อัตรา จำนวนเงิน 4,320 บาท/ครูรายเดือนแก้ไขปัญหาสถานศึกษาขาดแคลนครูขั้นวิกฤติ จำนวน 26 อัตรา จำนวนเงิน 9,360 บาท /บุคลากรสนับสนุนการปฏิบัติงานในสำนักงานเขตพื้นที่การศึกษา  จำนวน 3 อัตรา จำนวนเงิน 648 บาท</v>
      </c>
      <c r="C421" s="1277" t="str">
        <f>+[4]ระบบการควบคุมฯ!C727</f>
        <v>ศธ 04002/ว135 ลว 12 ม.ค.65 โอนครั้งที่ 147</v>
      </c>
      <c r="D421" s="1278">
        <f>+[2]ระบบการควบคุมฯ!F909</f>
        <v>0</v>
      </c>
      <c r="E421" s="1278">
        <f>+[2]ระบบการควบคุมฯ!G909+[2]ระบบการควบคุมฯ!H909</f>
        <v>0</v>
      </c>
      <c r="F421" s="1278">
        <f>+[2]ระบบการควบคุมฯ!I909+[2]ระบบการควบคุมฯ!J909</f>
        <v>0</v>
      </c>
      <c r="G421" s="1278">
        <f>+[2]ระบบการควบคุมฯ!K909+[2]ระบบการควบคุมฯ!L909</f>
        <v>0</v>
      </c>
      <c r="H421" s="1278">
        <f>+D421-E421-F421-G421</f>
        <v>0</v>
      </c>
      <c r="I421" s="1279" t="s">
        <v>12</v>
      </c>
    </row>
    <row r="422" spans="1:9" ht="37.200000000000003" x14ac:dyDescent="0.25">
      <c r="A422" s="294">
        <f>+[8]ระบบการควบคุมฯ!A1190</f>
        <v>1.8</v>
      </c>
      <c r="B422" s="75" t="str">
        <f>+[8]ระบบการควบคุมฯ!B1190</f>
        <v xml:space="preserve">กิจกรรมช่วยเหลือกลุ่มเป้าหมายทางสังคม  </v>
      </c>
      <c r="C422" s="75" t="str">
        <f>+[2]ระบบการควบคุมฯ!C910</f>
        <v>20004 66 62408 00000</v>
      </c>
      <c r="D422" s="284">
        <f>+D423</f>
        <v>34900</v>
      </c>
      <c r="E422" s="308">
        <f>+E423</f>
        <v>0</v>
      </c>
      <c r="F422" s="308">
        <f>+F423</f>
        <v>0</v>
      </c>
      <c r="G422" s="308">
        <f>+G423</f>
        <v>22200</v>
      </c>
      <c r="H422" s="308">
        <f>+H423</f>
        <v>12700</v>
      </c>
      <c r="I422" s="62"/>
    </row>
    <row r="423" spans="1:9" ht="18.600000000000001" x14ac:dyDescent="0.25">
      <c r="A423" s="289"/>
      <c r="B423" s="268" t="str">
        <f>+[8]ระบบการควบคุมฯ!B1191</f>
        <v xml:space="preserve"> งบดำเนินงาน 68112xx</v>
      </c>
      <c r="C423" s="77" t="str">
        <f>+[8]ระบบการควบคุมฯ!C1191</f>
        <v>20004 33720 1000 2000000</v>
      </c>
      <c r="D423" s="1280">
        <f>SUM(D424:D429)</f>
        <v>34900</v>
      </c>
      <c r="E423" s="1280">
        <f t="shared" ref="E423:H423" si="112">SUM(E424:E429)</f>
        <v>0</v>
      </c>
      <c r="F423" s="1280">
        <f t="shared" si="112"/>
        <v>0</v>
      </c>
      <c r="G423" s="1280">
        <f t="shared" si="112"/>
        <v>22200</v>
      </c>
      <c r="H423" s="1280">
        <f t="shared" si="112"/>
        <v>12700</v>
      </c>
      <c r="I423" s="61"/>
    </row>
    <row r="424" spans="1:9" ht="74.400000000000006" x14ac:dyDescent="0.25">
      <c r="A424" s="286" t="str">
        <f>+[8]ระบบการควบคุมฯ!A1192</f>
        <v>1.8.1</v>
      </c>
      <c r="B424" s="70" t="str">
        <f>+[8]ระบบการควบคุมฯ!B1192</f>
        <v xml:space="preserve">ค่าใช้จ่ายในการดำเนินงานการดูแลช่วยเหลือและคุ้มครองนักเรียนของสำนักงานคณะกรรมการการศึกษั้นพื้นฐาน </v>
      </c>
      <c r="C424" s="70" t="str">
        <f>+[8]ระบบการควบคุมฯ!C1192</f>
        <v>ศธ 04002/ว129 ลว 13 ม.ค.68 ครั้งที่ 184</v>
      </c>
      <c r="D424" s="287">
        <f>+[8]ระบบการควบคุมฯ!F1192</f>
        <v>25000</v>
      </c>
      <c r="E424" s="287">
        <f>+[8]ระบบการควบคุมฯ!G1192+[8]ระบบการควบคุมฯ!H1192</f>
        <v>0</v>
      </c>
      <c r="F424" s="287">
        <f>+[8]ระบบการควบคุมฯ!I1192+[8]ระบบการควบคุมฯ!J1192</f>
        <v>0</v>
      </c>
      <c r="G424" s="287">
        <f>+[8]ระบบการควบคุมฯ!K1192+[8]ระบบการควบคุมฯ!L1192</f>
        <v>20800</v>
      </c>
      <c r="H424" s="287">
        <f t="shared" ref="H424:H429" si="113">+D424-E424-F424-G424</f>
        <v>4200</v>
      </c>
      <c r="I424" s="74" t="s">
        <v>12</v>
      </c>
    </row>
    <row r="425" spans="1:9" ht="204.6" x14ac:dyDescent="0.25">
      <c r="A425" s="286" t="str">
        <f>+[8]ระบบการควบคุมฯ!A1193</f>
        <v>1.8.2</v>
      </c>
      <c r="B425" s="70" t="str">
        <f>+[8]ระบบการควบคุมฯ!B1193</f>
        <v xml:space="preserve">ค่าใช้จ่ายในการเดินทางเข้าร่วมการประชุมอบรมเพื่อฝึกปฏิบัตางจิตวิทยาของนักจิตวิทยาโรงเรียนประจำสำนักงานเขตพื้นที่ ตามประมวลกฎหมายวิธีพิจารณาความอาญา (ป. วิ อาญา) ในรูปแบบ Onsite ระหว่างวันที่ 28-31 มีนาคม 2568 ณ โรงแรมดิไอเดิล โฮเทล แอนด์ เรสซิเดนซ์ จังหวัดปทุมธานี </v>
      </c>
      <c r="C425" s="70" t="str">
        <f>+[8]ระบบการควบคุมฯ!C1193</f>
        <v>ศธ 04002/ว1144 ลว 20 มี.ค. 68 ครั้งที่ 348</v>
      </c>
      <c r="D425" s="287">
        <f>+[8]ระบบการควบคุมฯ!F1193</f>
        <v>1000</v>
      </c>
      <c r="E425" s="287">
        <f>+[8]ระบบการควบคุมฯ!G1193+[8]ระบบการควบคุมฯ!H1193</f>
        <v>0</v>
      </c>
      <c r="F425" s="287">
        <f>+[8]ระบบการควบคุมฯ!I1193+[8]ระบบการควบคุมฯ!J1193</f>
        <v>0</v>
      </c>
      <c r="G425" s="287">
        <f>+[8]ระบบการควบคุมฯ!K1193+[8]ระบบการควบคุมฯ!L1193</f>
        <v>600</v>
      </c>
      <c r="H425" s="287">
        <f t="shared" si="113"/>
        <v>400</v>
      </c>
      <c r="I425" s="1032" t="s">
        <v>12</v>
      </c>
    </row>
    <row r="426" spans="1:9" ht="223.2" x14ac:dyDescent="0.25">
      <c r="A426" s="286" t="str">
        <f>+[8]ระบบการควบคุมฯ!A1194</f>
        <v>1.8.2.1</v>
      </c>
      <c r="B426" s="70" t="str">
        <f>+[8]ระบบการควบคุมฯ!B1194</f>
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</c>
      <c r="C426" s="70" t="str">
        <f>+[8]ระบบการควบคุมฯ!C1194</f>
        <v>ศธ 04002/ว2222 ลว 26 พ.ค. 68 ครั้งที่ 520</v>
      </c>
      <c r="D426" s="287">
        <f>+[8]ระบบการควบคุมฯ!F1194</f>
        <v>1000</v>
      </c>
      <c r="E426" s="287">
        <f>+[8]ระบบการควบคุมฯ!G1194+[8]ระบบการควบคุมฯ!H1194</f>
        <v>0</v>
      </c>
      <c r="F426" s="287"/>
      <c r="G426" s="287">
        <f>+[8]ระบบการควบคุมฯ!K1194+[8]ระบบการควบคุมฯ!L1194</f>
        <v>800</v>
      </c>
      <c r="H426" s="287">
        <f t="shared" si="113"/>
        <v>200</v>
      </c>
      <c r="I426" s="1032" t="s">
        <v>12</v>
      </c>
    </row>
    <row r="427" spans="1:9" ht="204.6" x14ac:dyDescent="0.25">
      <c r="A427" s="286" t="str">
        <f>+[8]ระบบการควบคุมฯ!A1195</f>
        <v>1.8.2.2</v>
      </c>
      <c r="B427" s="70" t="str">
        <f>+[8]ระบบการควบคุมฯ!B1195</f>
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</c>
      <c r="C427" s="70" t="str">
        <f>+[8]ระบบการควบคุมฯ!C1195</f>
        <v>ศธ 04002/ว40130 ลว 9 ก.ค. 68 ครั้งที่ 675</v>
      </c>
      <c r="D427" s="287">
        <f>+[8]ระบบการควบคุมฯ!F1195</f>
        <v>2400</v>
      </c>
      <c r="E427" s="287">
        <f>+[8]ระบบการควบคุมฯ!G1195+[8]ระบบการควบคุมฯ!H1195</f>
        <v>0</v>
      </c>
      <c r="F427" s="287"/>
      <c r="G427" s="287">
        <f>+[8]ระบบการควบคุมฯ!K1195+[8]ระบบการควบคุมฯ!L1195</f>
        <v>0</v>
      </c>
      <c r="H427" s="287">
        <f t="shared" si="113"/>
        <v>2400</v>
      </c>
      <c r="I427" s="74" t="s">
        <v>48</v>
      </c>
    </row>
    <row r="428" spans="1:9" ht="204.6" x14ac:dyDescent="0.25">
      <c r="A428" s="286" t="str">
        <f>+[8]ระบบการควบคุมฯ!A1196</f>
        <v>1.8.2.3</v>
      </c>
      <c r="B428" s="70" t="str">
        <f>+[8]ระบบการควบคุมฯ!B1196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28" s="70" t="str">
        <f>+[8]ระบบการควบคุมฯ!C1196</f>
        <v>ศธ 04002/ว41929 ลว 4 ส.ค. 68 ครั้งที่ 807</v>
      </c>
      <c r="D428" s="287">
        <f>+[8]ระบบการควบคุมฯ!F1196</f>
        <v>1000</v>
      </c>
      <c r="E428" s="287">
        <f>+[8]ระบบการควบคุมฯ!G1196+[8]ระบบการควบคุมฯ!H1196</f>
        <v>0</v>
      </c>
      <c r="F428" s="287"/>
      <c r="G428" s="287">
        <f>+[8]ระบบการควบคุมฯ!K1196+[8]ระบบการควบคุมฯ!L1196</f>
        <v>0</v>
      </c>
      <c r="H428" s="287">
        <f t="shared" si="113"/>
        <v>1000</v>
      </c>
      <c r="I428" s="74" t="s">
        <v>290</v>
      </c>
    </row>
    <row r="429" spans="1:9" ht="204.6" x14ac:dyDescent="0.25">
      <c r="A429" s="286" t="str">
        <f>+[8]ระบบการควบคุมฯ!A1197</f>
        <v>1.8.2.3</v>
      </c>
      <c r="B429" s="70" t="str">
        <f>+[8]ระบบการควบคุมฯ!B1197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29" s="70" t="str">
        <f>+[8]ระบบการควบคุมฯ!C1197</f>
        <v>ศธ 04002/ว42217 ลว 7 ส.ค. 68 ครั้งที่ 834</v>
      </c>
      <c r="D429" s="287">
        <f>+[8]ระบบการควบคุมฯ!F1197</f>
        <v>4500</v>
      </c>
      <c r="E429" s="287">
        <f>+[8]ระบบการควบคุมฯ!G1197+[8]ระบบการควบคุมฯ!H1197</f>
        <v>0</v>
      </c>
      <c r="F429" s="287"/>
      <c r="G429" s="287">
        <f>+[8]ระบบการควบคุมฯ!K1197+[8]ระบบการควบคุมฯ!L1197</f>
        <v>0</v>
      </c>
      <c r="H429" s="287">
        <f t="shared" si="113"/>
        <v>4500</v>
      </c>
      <c r="I429" s="74" t="s">
        <v>290</v>
      </c>
    </row>
    <row r="430" spans="1:9" ht="37.200000000000003" x14ac:dyDescent="0.25">
      <c r="A430" s="832">
        <f>+[8]ระบบการควบคุมฯ!A1445</f>
        <v>1.1100000000000001</v>
      </c>
      <c r="B430" s="75" t="str">
        <f>+[8]ระบบการควบคุมฯ!B1445</f>
        <v xml:space="preserve">กิจกรรมการพัฒนาเด็กปฐมวัยอย่างมีคุณภาพ </v>
      </c>
      <c r="C430" s="75" t="str">
        <f>+[8]ระบบการควบคุมฯ!C1445</f>
        <v>20004 68 86176 00000</v>
      </c>
      <c r="D430" s="284">
        <f>+D431</f>
        <v>6000</v>
      </c>
      <c r="E430" s="284">
        <f>+E431</f>
        <v>0</v>
      </c>
      <c r="F430" s="284">
        <f>+F431</f>
        <v>0</v>
      </c>
      <c r="G430" s="284">
        <f>+G431</f>
        <v>6000</v>
      </c>
      <c r="H430" s="284">
        <f>+H431</f>
        <v>0</v>
      </c>
      <c r="I430" s="76"/>
    </row>
    <row r="431" spans="1:9" ht="18.600000000000001" x14ac:dyDescent="0.25">
      <c r="A431" s="289"/>
      <c r="B431" s="268" t="str">
        <f>+[8]ระบบการควบคุมฯ!B1446</f>
        <v>งบดำเนินงาน 68112xx</v>
      </c>
      <c r="C431" s="77" t="str">
        <f>+[8]ระบบการควบคุมฯ!C1446</f>
        <v>20004 3720 1000 200000</v>
      </c>
      <c r="D431" s="290">
        <f>SUM(D432:D435)</f>
        <v>6000</v>
      </c>
      <c r="E431" s="290">
        <f t="shared" ref="E431:H431" si="114">SUM(E432:E435)</f>
        <v>0</v>
      </c>
      <c r="F431" s="290">
        <f t="shared" si="114"/>
        <v>0</v>
      </c>
      <c r="G431" s="290">
        <f t="shared" si="114"/>
        <v>6000</v>
      </c>
      <c r="H431" s="290">
        <f t="shared" si="114"/>
        <v>0</v>
      </c>
      <c r="I431" s="61"/>
    </row>
    <row r="432" spans="1:9" ht="93" x14ac:dyDescent="0.25">
      <c r="A432" s="286" t="str">
        <f>+[8]ระบบการควบคุมฯ!A1447</f>
        <v>1.11.1</v>
      </c>
      <c r="B432" s="70" t="str">
        <f>+[8]ระบบการควบคุมฯ!B1447</f>
        <v xml:space="preserve">เพื่อเป็นค่าใช้จ่ายในการดำเนินกิจกรรมการประเมินพัฒนาการรับนักเรียนที่จบหลักสูตรการศึกษาปฐมวัย พุทธศักราช 2560 ปีการศึกษา 2567  </v>
      </c>
      <c r="C432" s="70" t="str">
        <f>+[8]ระบบการควบคุมฯ!C1447</f>
        <v>ศธ 04002/ว48 ลว 6 มค ครั้งที่ 173</v>
      </c>
      <c r="D432" s="287">
        <f>+[8]ระบบการควบคุมฯ!F1447</f>
        <v>3600</v>
      </c>
      <c r="E432" s="288">
        <f>+[8]ระบบการควบคุมฯ!G1447+[8]ระบบการควบคุมฯ!H1447</f>
        <v>0</v>
      </c>
      <c r="F432" s="287">
        <f>+[8]ระบบการควบคุมฯ!I1447+[8]ระบบการควบคุมฯ!J1447</f>
        <v>0</v>
      </c>
      <c r="G432" s="288">
        <f>+[8]ระบบการควบคุมฯ!K1447+[8]ระบบการควบคุมฯ!L1447</f>
        <v>3600</v>
      </c>
      <c r="H432" s="288">
        <f>+D432-E432-F432-G432</f>
        <v>0</v>
      </c>
      <c r="I432" s="64" t="s">
        <v>12</v>
      </c>
    </row>
    <row r="433" spans="1:9" ht="130.19999999999999" x14ac:dyDescent="0.25">
      <c r="A433" s="286" t="str">
        <f>+[8]ระบบการควบคุมฯ!A1448</f>
        <v>1.11.2</v>
      </c>
      <c r="B433" s="70" t="str">
        <f>+[8]ระบบการควบคุมฯ!B1448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33" s="70" t="str">
        <f>+[8]ระบบการควบคุมฯ!C1448</f>
        <v>ศธ 04002/ว63 ลว 7 มค ครั้งที่ 175</v>
      </c>
      <c r="D433" s="287">
        <f>+[8]ระบบการควบคุมฯ!F1448</f>
        <v>800</v>
      </c>
      <c r="E433" s="288">
        <f>+[8]ระบบการควบคุมฯ!G1448+[8]ระบบการควบคุมฯ!H1448</f>
        <v>0</v>
      </c>
      <c r="F433" s="287">
        <f>+[8]ระบบการควบคุมฯ!I1448+[8]ระบบการควบคุมฯ!J1448</f>
        <v>0</v>
      </c>
      <c r="G433" s="288">
        <f>+[8]ระบบการควบคุมฯ!K1448+[8]ระบบการควบคุมฯ!L1448</f>
        <v>800</v>
      </c>
      <c r="H433" s="288">
        <f>+D433-E433-F433-G433</f>
        <v>0</v>
      </c>
      <c r="I433" s="64" t="s">
        <v>238</v>
      </c>
    </row>
    <row r="434" spans="1:9" ht="186" x14ac:dyDescent="0.25">
      <c r="A434" s="286" t="str">
        <f>+[8]ระบบการควบคุมฯ!A1449</f>
        <v>1.11.3</v>
      </c>
      <c r="B434" s="70" t="str">
        <f>+[8]ระบบการควบคุมฯ!B1449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34" s="70" t="str">
        <f>+[8]ระบบการควบคุมฯ!C1449</f>
        <v>ศธ 04002/ว1154 ลว 20 มี.ค.68 ครั้งที่ 350</v>
      </c>
      <c r="D434" s="287">
        <f>+[8]ระบบการควบคุมฯ!F1449</f>
        <v>800</v>
      </c>
      <c r="E434" s="288">
        <f>+[8]ระบบการควบคุมฯ!G1449+[8]ระบบการควบคุมฯ!H1449</f>
        <v>0</v>
      </c>
      <c r="F434" s="287">
        <f>+[8]ระบบการควบคุมฯ!I1449+[8]ระบบการควบคุมฯ!J1449</f>
        <v>0</v>
      </c>
      <c r="G434" s="288">
        <f>+[8]ระบบการควบคุมฯ!K1449+[8]ระบบการควบคุมฯ!L1449</f>
        <v>800</v>
      </c>
      <c r="H434" s="288">
        <f>+D434-E434-F434-G434</f>
        <v>0</v>
      </c>
      <c r="I434" s="310" t="s">
        <v>48</v>
      </c>
    </row>
    <row r="435" spans="1:9" ht="186" x14ac:dyDescent="0.25">
      <c r="A435" s="286" t="str">
        <f>+[8]ระบบการควบคุมฯ!A1450</f>
        <v>1.11.4</v>
      </c>
      <c r="B435" s="70" t="str">
        <f>+[8]ระบบการควบคุมฯ!B1450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35" s="70" t="str">
        <f>+[8]ระบบการควบคุมฯ!C1450</f>
        <v>ศธ 04002/ว2545 ลว 11 มิ.ย.68 ครั้งที่ 569</v>
      </c>
      <c r="D435" s="287">
        <f>+[8]ระบบการควบคุมฯ!F1450</f>
        <v>800</v>
      </c>
      <c r="E435" s="288">
        <f>+[8]ระบบการควบคุมฯ!G1450+[8]ระบบการควบคุมฯ!H1450</f>
        <v>0</v>
      </c>
      <c r="F435" s="287">
        <f>+[8]ระบบการควบคุมฯ!I1450+[8]ระบบการควบคุมฯ!J1450</f>
        <v>0</v>
      </c>
      <c r="G435" s="288">
        <f>+[8]ระบบการควบคุมฯ!K1450+[8]ระบบการควบคุมฯ!L1450</f>
        <v>800</v>
      </c>
      <c r="H435" s="288">
        <f>+D435-E435-F435-G435</f>
        <v>0</v>
      </c>
      <c r="I435" s="310" t="s">
        <v>261</v>
      </c>
    </row>
    <row r="436" spans="1:9" ht="111.6" x14ac:dyDescent="0.25">
      <c r="A436" s="832">
        <f>+[8]ระบบการควบคุมฯ!A1476</f>
        <v>1.1200000000000001</v>
      </c>
      <c r="B436" s="75" t="str">
        <f>+[8]ระบบการควบคุมฯ!B1476</f>
        <v>กิจกรรรมการส่งเสริมศักยภาพในการเรียนระดับมัธยมศึกษา กิจกรรมรองส่งเสริมภาษาต่างประเทศที่สอง ความเป็นพลเมืองในการพัฒนาสู่โรงเรียนในประชาคมอาเซียน</v>
      </c>
      <c r="C436" s="75" t="str">
        <f>+[8]ระบบการควบคุมฯ!C1476</f>
        <v>20004 68 50194 32857</v>
      </c>
      <c r="D436" s="284">
        <f>+D437</f>
        <v>4000</v>
      </c>
      <c r="E436" s="308">
        <f>+E437</f>
        <v>0</v>
      </c>
      <c r="F436" s="308">
        <f>+F437</f>
        <v>0</v>
      </c>
      <c r="G436" s="308">
        <f>+G437</f>
        <v>4000</v>
      </c>
      <c r="H436" s="308">
        <f>+H437</f>
        <v>0</v>
      </c>
      <c r="I436" s="62"/>
    </row>
    <row r="437" spans="1:9" ht="18.600000000000001" x14ac:dyDescent="0.25">
      <c r="A437" s="289"/>
      <c r="B437" s="268" t="str">
        <f>+[8]ระบบการควบคุมฯ!B1477</f>
        <v xml:space="preserve"> งบดำเนินงาน 68112xx</v>
      </c>
      <c r="C437" s="77" t="str">
        <f>+[8]ระบบการควบคุมฯ!C1477</f>
        <v>20004 3720 1000 2000000</v>
      </c>
      <c r="D437" s="290">
        <f>SUM(D438)</f>
        <v>4000</v>
      </c>
      <c r="E437" s="290">
        <f>SUM(E438)</f>
        <v>0</v>
      </c>
      <c r="F437" s="290">
        <f>SUM(F438)</f>
        <v>0</v>
      </c>
      <c r="G437" s="290">
        <f>SUM(G438)</f>
        <v>4000</v>
      </c>
      <c r="H437" s="290">
        <f>SUM(H438)</f>
        <v>0</v>
      </c>
      <c r="I437" s="61"/>
    </row>
    <row r="438" spans="1:9" ht="223.2" x14ac:dyDescent="0.25">
      <c r="A438" s="286" t="str">
        <f>+[8]ระบบการควบคุมฯ!A1478</f>
        <v>1.12.1</v>
      </c>
      <c r="B438" s="47" t="str">
        <f>+[8]ระบบการควบคุมฯ!B1478</f>
        <v>ค่าใช้จ่ายในการเข้าร่วมการประชุมเชิงปฏิบัติการพัฒนาครูและบุคลกรทางการศึกษา เพื่อขับเคลื่อนการใช้หลักสูตรการศึกษาปฐมวัย พุทธศักราช 2568 สำหรับเด็กอายุ 3 – 6 ปี และหลักสูตรการศึกษาประถมศึกษาตอนต้น (ชั้นประถมศึกษาปีที่ 1 – 3) พุทธศักราช 2568 จำนวน 4 ครั้ง จุดที่ 1 ณ โรงแรมเอวาน่า กรุงเทพมหานคร</v>
      </c>
      <c r="C438" s="47" t="str">
        <f>+[8]ระบบการควบคุมฯ!C1478</f>
        <v>ศธ 04002/ว1559 ลว. 11 เม.ย.68 โอนครั้งที่ 413</v>
      </c>
      <c r="D438" s="287">
        <f>+[8]ระบบการควบคุมฯ!F1478</f>
        <v>4000</v>
      </c>
      <c r="E438" s="288">
        <f>+[8]ระบบการควบคุมฯ!G1478+[8]ระบบการควบคุมฯ!H1478</f>
        <v>0</v>
      </c>
      <c r="F438" s="287">
        <f>+[8]ระบบการควบคุมฯ!I1478+[8]ระบบการควบคุมฯ!J1478</f>
        <v>0</v>
      </c>
      <c r="G438" s="288">
        <f>+[8]ระบบการควบคุมฯ!K1478+[8]ระบบการควบคุมฯ!L1478</f>
        <v>4000</v>
      </c>
      <c r="H438" s="288">
        <f>+D438-E438-F438-G438</f>
        <v>0</v>
      </c>
      <c r="I438" s="73" t="s">
        <v>251</v>
      </c>
    </row>
    <row r="439" spans="1:9" ht="74.400000000000006" x14ac:dyDescent="0.25">
      <c r="A439" s="283">
        <v>3.2</v>
      </c>
      <c r="B439" s="75" t="str">
        <f>+[2]ระบบการควบคุมฯ!B1099</f>
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</c>
      <c r="C439" s="75" t="str">
        <f>+[2]ระบบการควบคุมฯ!C1099</f>
        <v>20004 66 00082 00000</v>
      </c>
      <c r="D439" s="284">
        <f>+D440</f>
        <v>0</v>
      </c>
      <c r="E439" s="308">
        <f>+E440</f>
        <v>0</v>
      </c>
      <c r="F439" s="308">
        <f>+F440</f>
        <v>0</v>
      </c>
      <c r="G439" s="308">
        <f>+G440</f>
        <v>0</v>
      </c>
      <c r="H439" s="308">
        <f>+H440</f>
        <v>0</v>
      </c>
      <c r="I439" s="62"/>
    </row>
    <row r="440" spans="1:9" ht="18.600000000000001" x14ac:dyDescent="0.25">
      <c r="A440" s="289"/>
      <c r="B440" s="268" t="str">
        <f>+[2]ระบบการควบคุมฯ!B1100</f>
        <v xml:space="preserve"> งบดำเนินงาน 66112xx</v>
      </c>
      <c r="C440" s="77" t="str">
        <f>+[2]ระบบการควบคุมฯ!C1100</f>
        <v>20004 35000700 2000000</v>
      </c>
      <c r="D440" s="290">
        <f>SUM(D441)</f>
        <v>0</v>
      </c>
      <c r="E440" s="290">
        <f>SUM(E441)</f>
        <v>0</v>
      </c>
      <c r="F440" s="290">
        <f>SUM(F441)</f>
        <v>0</v>
      </c>
      <c r="G440" s="290">
        <f>SUM(G441)</f>
        <v>0</v>
      </c>
      <c r="H440" s="290">
        <f>SUM(H441)</f>
        <v>0</v>
      </c>
      <c r="I440" s="61"/>
    </row>
    <row r="441" spans="1:9" ht="130.19999999999999" x14ac:dyDescent="0.25">
      <c r="A441" s="286" t="s">
        <v>57</v>
      </c>
      <c r="B441" s="70"/>
      <c r="C441" s="1281"/>
      <c r="D441" s="287">
        <f>+[2]ระบบการควบคุมฯ!D1101</f>
        <v>0</v>
      </c>
      <c r="E441" s="288">
        <f>+[2]ระบบการควบคุมฯ!G1100+[2]ระบบการควบคุมฯ!H1100</f>
        <v>0</v>
      </c>
      <c r="F441" s="288">
        <f>+[2]ระบบการควบคุมฯ!I1100+[2]ระบบการควบคุมฯ!J1100</f>
        <v>0</v>
      </c>
      <c r="G441" s="288">
        <f>+[2]ระบบการควบคุมฯ!K1100+[2]ระบบการควบคุมฯ!L1100</f>
        <v>0</v>
      </c>
      <c r="H441" s="288">
        <f>+D441-E441-F441-G441</f>
        <v>0</v>
      </c>
      <c r="I441" s="64" t="s">
        <v>59</v>
      </c>
    </row>
    <row r="442" spans="1:9" ht="18.600000000000001" x14ac:dyDescent="0.25">
      <c r="A442" s="286"/>
      <c r="B442" s="70"/>
      <c r="C442" s="70"/>
      <c r="D442" s="287">
        <f>+[4]ระบบการควบคุมฯ!F272</f>
        <v>0</v>
      </c>
      <c r="E442" s="288">
        <f>+[4]ระบบการควบคุมฯ!G272+[4]ระบบการควบคุมฯ!H272</f>
        <v>0</v>
      </c>
      <c r="F442" s="288">
        <f>+[4]ระบบการควบคุมฯ!I272+[4]ระบบการควบคุมฯ!J272</f>
        <v>0</v>
      </c>
      <c r="G442" s="288">
        <f>+[4]ระบบการควบคุมฯ!K272+[4]ระบบการควบคุมฯ!L272</f>
        <v>0</v>
      </c>
      <c r="H442" s="288">
        <f>+D442-E442-F442-G442</f>
        <v>0</v>
      </c>
      <c r="I442" s="64"/>
    </row>
    <row r="443" spans="1:9" ht="55.8" x14ac:dyDescent="0.25">
      <c r="A443" s="243" t="str">
        <f>+[4]ระบบการควบคุมฯ!A895</f>
        <v>จ</v>
      </c>
      <c r="B443" s="78" t="str">
        <f>+[4]ระบบการควบคุมฯ!B895</f>
        <v xml:space="preserve">แผนงานบูรณาการ : ป้องกัน ปราบปราม และบำบัดรักษาผู้ติดยาเสพติด        </v>
      </c>
      <c r="C443" s="1282">
        <f>+[2]ระบบการควบคุมฯ!C1105</f>
        <v>0</v>
      </c>
      <c r="D443" s="244">
        <f t="shared" ref="D443:H445" si="115">+D444</f>
        <v>51000</v>
      </c>
      <c r="E443" s="244">
        <f t="shared" si="115"/>
        <v>0</v>
      </c>
      <c r="F443" s="244">
        <f t="shared" si="115"/>
        <v>0</v>
      </c>
      <c r="G443" s="244">
        <f t="shared" si="115"/>
        <v>17100</v>
      </c>
      <c r="H443" s="244">
        <f t="shared" si="115"/>
        <v>33900</v>
      </c>
      <c r="I443" s="79"/>
    </row>
    <row r="444" spans="1:9" ht="37.200000000000003" x14ac:dyDescent="0.25">
      <c r="A444" s="976">
        <f>+[4]ระบบการควบคุมฯ!A896</f>
        <v>1</v>
      </c>
      <c r="B444" s="977" t="str">
        <f>+[8]ระบบการควบคุมฯ!B1487</f>
        <v xml:space="preserve">โครงการป้องกันและแก้ไขปัญหายาเสพติดในสถานศึกษา    </v>
      </c>
      <c r="C444" s="977" t="str">
        <f>+[8]ระบบการควบคุมฯ!C1487</f>
        <v xml:space="preserve">20004 0600 3800 5000002  </v>
      </c>
      <c r="D444" s="353">
        <f t="shared" si="115"/>
        <v>51000</v>
      </c>
      <c r="E444" s="353">
        <f t="shared" si="115"/>
        <v>0</v>
      </c>
      <c r="F444" s="353">
        <f t="shared" si="115"/>
        <v>0</v>
      </c>
      <c r="G444" s="353">
        <f t="shared" si="115"/>
        <v>17100</v>
      </c>
      <c r="H444" s="353">
        <f t="shared" si="115"/>
        <v>33900</v>
      </c>
      <c r="I444" s="80"/>
    </row>
    <row r="445" spans="1:9" ht="55.8" x14ac:dyDescent="0.25">
      <c r="A445" s="346">
        <f>+[8]ระบบการควบคุมฯ!A1488</f>
        <v>1.1000000000000001</v>
      </c>
      <c r="B445" s="49" t="str">
        <f>+[8]ระบบการควบคุมฯ!B1488</f>
        <v xml:space="preserve"> กิจกรรมป้องกันและแก้ไขปัญหายาเสพติดในสถานศึกษาในสถานศึกษา  </v>
      </c>
      <c r="C445" s="49" t="str">
        <f>+[2]ระบบการควบคุมฯ!C1107</f>
        <v>20004 66 57455 00000</v>
      </c>
      <c r="D445" s="347">
        <f>+D446</f>
        <v>51000</v>
      </c>
      <c r="E445" s="347">
        <f t="shared" si="115"/>
        <v>0</v>
      </c>
      <c r="F445" s="347">
        <f t="shared" si="115"/>
        <v>0</v>
      </c>
      <c r="G445" s="347">
        <f t="shared" si="115"/>
        <v>17100</v>
      </c>
      <c r="H445" s="347">
        <f t="shared" si="115"/>
        <v>33900</v>
      </c>
      <c r="I445" s="53"/>
    </row>
    <row r="446" spans="1:9" ht="18.600000000000001" x14ac:dyDescent="0.25">
      <c r="A446" s="289"/>
      <c r="B446" s="268" t="str">
        <f>+[8]ระบบการควบคุมฯ!B1489</f>
        <v xml:space="preserve"> งบรายจ่ายอื่น 6811500</v>
      </c>
      <c r="C446" s="77" t="str">
        <f>+C444</f>
        <v xml:space="preserve">20004 0600 3800 5000002  </v>
      </c>
      <c r="D446" s="290">
        <f>SUM(D447:D461)</f>
        <v>51000</v>
      </c>
      <c r="E446" s="290">
        <f>SUM(E447:E461)</f>
        <v>0</v>
      </c>
      <c r="F446" s="290">
        <f>SUM(F447:F461)</f>
        <v>0</v>
      </c>
      <c r="G446" s="290">
        <f>SUM(G447:G461)</f>
        <v>17100</v>
      </c>
      <c r="H446" s="290">
        <f>SUM(H447:H461)</f>
        <v>33900</v>
      </c>
      <c r="I446" s="61"/>
    </row>
    <row r="447" spans="1:9" ht="260.39999999999998" x14ac:dyDescent="0.25">
      <c r="A447" s="286" t="str">
        <f>+[8]ระบบการควบคุมฯ!A1490</f>
        <v>1.1.1</v>
      </c>
      <c r="B447" s="70" t="str">
        <f>+[8]ระบบการควบคุมฯ!B1490</f>
        <v xml:space="preserve">1. สนับสนุนงบประมาณดำเนินการกิจกรรมเสริมสร้างศักยภาพ ในการพัฒนาทักษะสมอง (Executive Function: EF) จำนวนเงิน 20,000.-บาท 2.สนับสนุนงบประมาณการดำเนินการกิจกรรมการป้องกัน ควบคุม และแก้ไขปัญหาการแพร่ระบาดยาเสพติด/สารเสพติด (บุหรี่ บุหรี่ไฟฟ้า กระท่อม กัญชา) ในสถานศึกษา  จำนวนเงิน 25,000.-บาท ร.ร.ๆละ 1,000บาท 21 ร.ร. ค่าวัสดุ 4,000 บาท   </v>
      </c>
      <c r="C447" s="70" t="str">
        <f>+[8]ระบบการควบคุมฯ!C1490</f>
        <v>ศธ 04002/ว40513 ลว 16 ก.ค. 68 ครั้งที่ 693</v>
      </c>
      <c r="D447" s="287">
        <f>+[8]ระบบการควบคุมฯ!F1490</f>
        <v>45000</v>
      </c>
      <c r="E447" s="288">
        <f>+[8]ระบบการควบคุมฯ!G1490+[8]ระบบการควบคุมฯ!H1490</f>
        <v>0</v>
      </c>
      <c r="F447" s="287">
        <f>+[8]ระบบการควบคุมฯ!I1490+[8]ระบบการควบคุมฯ!J1490</f>
        <v>0</v>
      </c>
      <c r="G447" s="288">
        <f>+[8]ระบบการควบคุมฯ!K1490+[8]ระบบการควบคุมฯ!L1490</f>
        <v>17100</v>
      </c>
      <c r="H447" s="288">
        <f>+D447-E447-F447-G447</f>
        <v>27900</v>
      </c>
      <c r="I447" s="64" t="s">
        <v>12</v>
      </c>
    </row>
    <row r="448" spans="1:9" ht="223.2" x14ac:dyDescent="0.25">
      <c r="A448" s="286" t="str">
        <f>+[8]ระบบการควบคุมฯ!A1491</f>
        <v>1.1.2</v>
      </c>
      <c r="B448" s="70" t="str">
        <f>+[8]ระบบการควบคุมฯ!B1491</f>
        <v xml:space="preserve">ค่าใช้จ่ายในการเดินทางเข้าร่วมประชุมเชิงปฏิบัติการเสริมสร้างศักยภาพผู้อำนวยการกลุ่มส่งเสริมการจัดการศึกษา หรือผู้ปฏิบัติหน้าที่แทนผู้อำนวยการกลุ่มส่งเสริม   การจัดการศึกษา ด้านการดำเนินงานป้องกันและแก้ไขปัญหายาเสพติด ในสถานศึกษา ระหว่างวันที่ 23 – 26กรกฎาคม 2568 ณ โรงแรมไดมอนด์ พลาซ่า อำเภอเมือง จังหวัดสุราษฎร์ธานี </v>
      </c>
      <c r="C448" s="70" t="str">
        <f>+[8]ระบบการควบคุมฯ!C1491</f>
        <v>ศธ 04002/ว40914 ลว 22 ก.ค. 68 ครั้งที่ 722</v>
      </c>
      <c r="D448" s="287">
        <f>+[8]ระบบการควบคุมฯ!F1491</f>
        <v>6000</v>
      </c>
      <c r="E448" s="288">
        <f>+[8]ระบบการควบคุมฯ!G1491+[8]ระบบการควบคุมฯ!H1491</f>
        <v>0</v>
      </c>
      <c r="F448" s="287">
        <f>+[8]ระบบการควบคุมฯ!I1491+[8]ระบบการควบคุมฯ!J1491</f>
        <v>0</v>
      </c>
      <c r="G448" s="288">
        <f>+[8]ระบบการควบคุมฯ!K1491+[8]ระบบการควบคุมฯ!L1491</f>
        <v>0</v>
      </c>
      <c r="H448" s="288">
        <f>+D448-E448-F448-G448</f>
        <v>6000</v>
      </c>
      <c r="I448" s="64" t="s">
        <v>12</v>
      </c>
    </row>
    <row r="449" spans="1:9" ht="18.600000000000001" hidden="1" customHeight="1" x14ac:dyDescent="0.25">
      <c r="A449" s="286" t="str">
        <f>+[8]ระบบการควบคุมฯ!A1492</f>
        <v>1.1.1.2</v>
      </c>
      <c r="B449" s="70">
        <f>+[8]ระบบการควบคุมฯ!B1492</f>
        <v>0</v>
      </c>
      <c r="C449" s="70">
        <f>+[8]ระบบการควบคุมฯ!C1492</f>
        <v>0</v>
      </c>
      <c r="D449" s="351"/>
      <c r="E449" s="350"/>
      <c r="F449" s="350"/>
      <c r="G449" s="350"/>
      <c r="H449" s="350">
        <f>+D449-E449-F449-G449</f>
        <v>0</v>
      </c>
      <c r="I449" s="64" t="s">
        <v>12</v>
      </c>
    </row>
    <row r="450" spans="1:9" ht="18.600000000000001" hidden="1" customHeight="1" x14ac:dyDescent="0.25">
      <c r="A450" s="286" t="str">
        <f>+[8]ระบบการควบคุมฯ!A1496</f>
        <v>1.1.2</v>
      </c>
      <c r="B450" s="70">
        <f>+[8]ระบบการควบคุมฯ!B1496</f>
        <v>0</v>
      </c>
      <c r="C450" s="70">
        <f>+[8]ระบบการควบคุมฯ!C1496</f>
        <v>0</v>
      </c>
      <c r="D450" s="351"/>
      <c r="E450" s="288"/>
      <c r="F450" s="350"/>
      <c r="G450" s="350"/>
      <c r="H450" s="350">
        <f>+D450-E450-F450-G450</f>
        <v>0</v>
      </c>
      <c r="I450" s="352" t="s">
        <v>157</v>
      </c>
    </row>
    <row r="451" spans="1:9" ht="18.600000000000001" hidden="1" customHeight="1" x14ac:dyDescent="0.6">
      <c r="A451" s="286"/>
      <c r="B451" s="70"/>
      <c r="C451" s="1283"/>
      <c r="D451" s="1284"/>
      <c r="E451" s="1245"/>
      <c r="F451" s="1245"/>
      <c r="G451" s="1245"/>
      <c r="H451" s="1245"/>
      <c r="I451" s="66"/>
    </row>
    <row r="452" spans="1:9" ht="18.600000000000001" hidden="1" customHeight="1" x14ac:dyDescent="0.25">
      <c r="A452" s="286" t="str">
        <f>+[2]ระบบการควบคุมฯ!A1111</f>
        <v>1.1.2</v>
      </c>
      <c r="B452" s="70" t="str">
        <f>+[2]ระบบการควบคุมฯ!B1111</f>
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</c>
      <c r="C452" s="70" t="str">
        <f>+[2]ระบบการควบคุมฯ!C1111</f>
        <v>ศธ 04002/ว1970  ลว 25 พ.ค. 65 ครั้งที่ 479</v>
      </c>
      <c r="D452" s="351">
        <f>+[2]ระบบการควบคุมฯ!D1111</f>
        <v>0</v>
      </c>
      <c r="E452" s="350">
        <f>+[2]ระบบการควบคุมฯ!G1111+[2]ระบบการควบคุมฯ!H1111</f>
        <v>0</v>
      </c>
      <c r="F452" s="350">
        <f>+[2]ระบบการควบคุมฯ!I1111+[2]ระบบการควบคุมฯ!J1111</f>
        <v>0</v>
      </c>
      <c r="G452" s="350">
        <f>+[2]ระบบการควบคุมฯ!K1111+[2]ระบบการควบคุมฯ!L1111</f>
        <v>0</v>
      </c>
      <c r="H452" s="350">
        <f>+D452-E452-F452-G452</f>
        <v>0</v>
      </c>
      <c r="I452" s="64" t="s">
        <v>51</v>
      </c>
    </row>
    <row r="453" spans="1:9" ht="18.600000000000001" x14ac:dyDescent="0.25">
      <c r="A453" s="286"/>
      <c r="B453" s="70"/>
      <c r="C453" s="70" t="str">
        <f>+[2]ระบบการควบคุมฯ!C1112</f>
        <v>20004 06003600</v>
      </c>
      <c r="D453" s="351"/>
      <c r="E453" s="350"/>
      <c r="F453" s="350"/>
      <c r="G453" s="350"/>
      <c r="H453" s="350"/>
      <c r="I453" s="66"/>
    </row>
    <row r="454" spans="1:9" ht="55.8" x14ac:dyDescent="0.25">
      <c r="A454" s="286" t="str">
        <f>+[2]ระบบการควบคุมฯ!A1113</f>
        <v>1.1.3</v>
      </c>
      <c r="B454" s="70" t="str">
        <f>+[2]ระบบการควบคุมฯ!B1113</f>
        <v xml:space="preserve">ค่าใช้จ่ายโครงการพัฒนาทักษะชีวิตเพื่อปรับเปลี่ยนพฤติกรรมนักเรียนกลุ่มเฝ้าระวัง  </v>
      </c>
      <c r="C454" s="70" t="str">
        <f>+[2]ระบบการควบคุมฯ!C1113</f>
        <v>ศธ 04002/ว2903  ลว 2 ส.ค. 65 ครั้งที่ 680</v>
      </c>
      <c r="D454" s="351">
        <f>+[2]ระบบการควบคุมฯ!D1113</f>
        <v>0</v>
      </c>
      <c r="E454" s="350">
        <f>+[2]ระบบการควบคุมฯ!G1113+[2]ระบบการควบคุมฯ!H1113</f>
        <v>0</v>
      </c>
      <c r="F454" s="350">
        <f>+[2]ระบบการควบคุมฯ!I1113+[2]ระบบการควบคุมฯ!J1113</f>
        <v>0</v>
      </c>
      <c r="G454" s="350">
        <f>+[2]ระบบการควบคุมฯ!K1113+[2]ระบบการควบคุมฯ!L1113</f>
        <v>0</v>
      </c>
      <c r="H454" s="350">
        <f>+D454-E454-F454-G454</f>
        <v>0</v>
      </c>
      <c r="I454" s="64" t="s">
        <v>12</v>
      </c>
    </row>
    <row r="455" spans="1:9" ht="18.600000000000001" x14ac:dyDescent="0.25">
      <c r="A455" s="286"/>
      <c r="B455" s="70"/>
      <c r="C455" s="70" t="str">
        <f>+[2]ระบบการควบคุมฯ!C1114</f>
        <v>20004 06003600</v>
      </c>
      <c r="D455" s="351"/>
      <c r="E455" s="350"/>
      <c r="F455" s="350"/>
      <c r="G455" s="350"/>
      <c r="H455" s="350"/>
      <c r="I455" s="66"/>
    </row>
    <row r="456" spans="1:9" ht="74.400000000000006" x14ac:dyDescent="0.25">
      <c r="A456" s="286" t="str">
        <f>+[2]ระบบการควบคุมฯ!A1115</f>
        <v>1.1.4</v>
      </c>
      <c r="B456" s="70" t="str">
        <f>+[4]ระบบการควบคุมฯ!B901</f>
        <v>ค่าใช้จ่ายโครงการลูกเสือต้านยาเสพติด</v>
      </c>
      <c r="C456" s="70" t="str">
        <f>+[4]ระบบการควบคุมฯ!C901</f>
        <v xml:space="preserve">ศธ 04002/ว589 ลว 11 ก.พ. 65 ครั้งที่ 208 </v>
      </c>
      <c r="D456" s="351"/>
      <c r="E456" s="350">
        <f>+[2]ระบบการควบคุมฯ!G1115+[2]ระบบการควบคุมฯ!H1115</f>
        <v>0</v>
      </c>
      <c r="F456" s="350">
        <f>+[2]ระบบการควบคุมฯ!I1115+[2]ระบบการควบคุมฯ!J1115</f>
        <v>0</v>
      </c>
      <c r="G456" s="350">
        <f>+[2]ระบบการควบคุมฯ!K1115+[2]ระบบการควบคุมฯ!L1115</f>
        <v>0</v>
      </c>
      <c r="H456" s="350">
        <f>+D456-E456-F456-G456</f>
        <v>0</v>
      </c>
      <c r="I456" s="64" t="s">
        <v>51</v>
      </c>
    </row>
    <row r="457" spans="1:9" ht="18.600000000000001" x14ac:dyDescent="0.25">
      <c r="A457" s="286"/>
      <c r="B457" s="70"/>
      <c r="C457" s="70" t="str">
        <f>+[4]ระบบการควบคุมฯ!C902</f>
        <v>2000406036700002</v>
      </c>
      <c r="D457" s="351"/>
      <c r="E457" s="350"/>
      <c r="F457" s="350"/>
      <c r="G457" s="350"/>
      <c r="H457" s="350"/>
      <c r="I457" s="66"/>
    </row>
    <row r="458" spans="1:9" ht="18.600000000000001" hidden="1" x14ac:dyDescent="0.25">
      <c r="A458" s="286"/>
      <c r="B458" s="70"/>
      <c r="C458" s="70"/>
      <c r="D458" s="351"/>
      <c r="E458" s="350"/>
      <c r="F458" s="350"/>
      <c r="G458" s="350"/>
      <c r="H458" s="350"/>
      <c r="I458" s="66"/>
    </row>
    <row r="459" spans="1:9" ht="18.600000000000001" hidden="1" x14ac:dyDescent="0.25">
      <c r="A459" s="286"/>
      <c r="B459" s="70"/>
      <c r="C459" s="70"/>
      <c r="D459" s="351"/>
      <c r="E459" s="350"/>
      <c r="F459" s="350"/>
      <c r="G459" s="350"/>
      <c r="H459" s="350"/>
      <c r="I459" s="66"/>
    </row>
    <row r="460" spans="1:9" ht="18.600000000000001" hidden="1" x14ac:dyDescent="0.25">
      <c r="A460" s="286"/>
      <c r="B460" s="70"/>
      <c r="C460" s="70"/>
      <c r="D460" s="351"/>
      <c r="E460" s="350"/>
      <c r="F460" s="350"/>
      <c r="G460" s="350"/>
      <c r="H460" s="350"/>
      <c r="I460" s="66"/>
    </row>
    <row r="461" spans="1:9" ht="18.600000000000001" hidden="1" x14ac:dyDescent="0.25">
      <c r="A461" s="286"/>
      <c r="B461" s="70"/>
      <c r="C461" s="70"/>
      <c r="D461" s="351"/>
      <c r="E461" s="350"/>
      <c r="F461" s="350"/>
      <c r="G461" s="350"/>
      <c r="H461" s="350"/>
      <c r="I461" s="66"/>
    </row>
    <row r="462" spans="1:9" ht="37.200000000000003" x14ac:dyDescent="0.25">
      <c r="A462" s="243" t="str">
        <f>+[8]ระบบการควบคุมฯ!A1505</f>
        <v>ฉ</v>
      </c>
      <c r="B462" s="78" t="str">
        <f>+[8]ระบบการควบคุมฯ!B1505</f>
        <v>แผนบูรณาการต่อต้านการทุจริตและประพฤติมิชอบ</v>
      </c>
      <c r="C462" s="78" t="str">
        <f>+[8]ระบบการควบคุมฯ!C1505</f>
        <v>20004 6020 3900 2000000</v>
      </c>
      <c r="D462" s="244">
        <f>+D463</f>
        <v>125000</v>
      </c>
      <c r="E462" s="244">
        <f>+E463</f>
        <v>0</v>
      </c>
      <c r="F462" s="244">
        <f>+F463</f>
        <v>0</v>
      </c>
      <c r="G462" s="244">
        <f>+G463</f>
        <v>79200</v>
      </c>
      <c r="H462" s="244">
        <f>+H463</f>
        <v>45800</v>
      </c>
      <c r="I462" s="79"/>
    </row>
    <row r="463" spans="1:9" ht="74.400000000000006" x14ac:dyDescent="0.25">
      <c r="A463" s="976">
        <f>+[8]ระบบการควบคุมฯ!A1506</f>
        <v>1</v>
      </c>
      <c r="B463" s="977" t="str">
        <f>+[8]ระบบการควบคุมฯ!B1506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63" s="977" t="str">
        <f>+[8]ระบบการควบคุมฯ!C1506</f>
        <v>20004 6020 3900 2000000</v>
      </c>
      <c r="D463" s="353">
        <f t="shared" ref="D463:H464" si="116">+D465+D469+D474+D478</f>
        <v>125000</v>
      </c>
      <c r="E463" s="353">
        <f t="shared" si="116"/>
        <v>0</v>
      </c>
      <c r="F463" s="353">
        <f t="shared" si="116"/>
        <v>0</v>
      </c>
      <c r="G463" s="353">
        <f t="shared" si="116"/>
        <v>79200</v>
      </c>
      <c r="H463" s="353">
        <f t="shared" si="116"/>
        <v>45800</v>
      </c>
      <c r="I463" s="80"/>
    </row>
    <row r="464" spans="1:9" ht="18.600000000000001" x14ac:dyDescent="0.25">
      <c r="A464" s="289"/>
      <c r="B464" s="268" t="str">
        <f>+[8]ระบบการควบคุมฯ!B1507</f>
        <v>งบดำเนินงาน 68112XX</v>
      </c>
      <c r="C464" s="77"/>
      <c r="D464" s="290">
        <f>+D466+D470+D475+D479</f>
        <v>125000</v>
      </c>
      <c r="E464" s="290">
        <f t="shared" si="116"/>
        <v>0</v>
      </c>
      <c r="F464" s="290">
        <f t="shared" si="116"/>
        <v>0</v>
      </c>
      <c r="G464" s="290">
        <f t="shared" si="116"/>
        <v>79200</v>
      </c>
      <c r="H464" s="290">
        <f t="shared" si="116"/>
        <v>45800</v>
      </c>
      <c r="I464" s="61"/>
    </row>
    <row r="465" spans="1:9" ht="74.400000000000006" x14ac:dyDescent="0.25">
      <c r="A465" s="346">
        <f>+[8]ระบบการควบคุมฯ!A1508</f>
        <v>1.1000000000000001</v>
      </c>
      <c r="B465" s="49" t="str">
        <f>+[8]ระบบการควบคุมฯ!B1508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65" s="81" t="str">
        <f>+[8]ระบบการควบคุมฯ!C1508</f>
        <v xml:space="preserve">20004 68 00118 00000  </v>
      </c>
      <c r="D465" s="347">
        <f t="shared" ref="D465:I465" si="117">+D466</f>
        <v>3000</v>
      </c>
      <c r="E465" s="347">
        <f t="shared" si="117"/>
        <v>0</v>
      </c>
      <c r="F465" s="347">
        <f t="shared" si="117"/>
        <v>0</v>
      </c>
      <c r="G465" s="347">
        <f t="shared" si="117"/>
        <v>2400</v>
      </c>
      <c r="H465" s="347">
        <f t="shared" si="117"/>
        <v>600</v>
      </c>
      <c r="I465" s="347">
        <f t="shared" si="117"/>
        <v>0</v>
      </c>
    </row>
    <row r="466" spans="1:9" ht="18.600000000000001" x14ac:dyDescent="0.25">
      <c r="A466" s="289"/>
      <c r="B466" s="268" t="str">
        <f>+[8]ระบบการควบคุมฯ!B1509</f>
        <v xml:space="preserve"> งบดำเนินงาน 68112xx</v>
      </c>
      <c r="C466" s="77" t="str">
        <f>+C463</f>
        <v>20004 6020 3900 2000000</v>
      </c>
      <c r="D466" s="290">
        <f>SUM(D467:D468)</f>
        <v>3000</v>
      </c>
      <c r="E466" s="290">
        <f t="shared" ref="E466:H466" si="118">SUM(E467:E468)</f>
        <v>0</v>
      </c>
      <c r="F466" s="290">
        <f t="shared" si="118"/>
        <v>0</v>
      </c>
      <c r="G466" s="290">
        <f t="shared" si="118"/>
        <v>2400</v>
      </c>
      <c r="H466" s="290">
        <f t="shared" si="118"/>
        <v>600</v>
      </c>
      <c r="I466" s="61"/>
    </row>
    <row r="467" spans="1:9" ht="202.8" x14ac:dyDescent="0.25">
      <c r="A467" s="286" t="str">
        <f>+[8]ระบบการควบคุมฯ!A1510</f>
        <v>1.1.1</v>
      </c>
      <c r="B467" s="1285" t="str">
        <f>+[8]ระบบการควบคุมฯ!B1510</f>
        <v xml:space="preserve">ค่าใช้จ่ายในการเดินทางเข้าร่วมการประชุมเตรียมการและการแลกเปลี่ยนเรียนรู้ การนำเสนอผลงาน และการประกวดแข่งขัน กิจกรรมการเรียนการเรียนรู้ภายใต้โครงการเสริมสร้างคุณธรรม จริยธรรม และธรรมาภิบาลในสถานศึกษาและสำนักงานเขตพื้นที่ (โครงการโรงเรียนสุจริต) ประจำปีงบประมาณ พ.ศ. 2567 ระดับประเทศ และกิจกรรมเนื่องในวันต่อต้านคอร์รัปชันสากล (9 ธันวาคม) ระหว่างวันที่ 6 - 11 ธันวาคม 2567 ณ โรงแรมเอวาน่า กรุงเทพมหานคร </v>
      </c>
      <c r="C467" s="1286" t="str">
        <f>+[8]ระบบการควบคุมฯ!C1510</f>
        <v>ศธ 04002/ว6119 ลว 19 ธค 67 ครั้งที่ 141</v>
      </c>
      <c r="D467" s="351">
        <f>+[8]ระบบการควบคุมฯ!F1510</f>
        <v>1000</v>
      </c>
      <c r="E467" s="288">
        <f>+[8]ระบบการควบคุมฯ!G1510+[8]ระบบการควบคุมฯ!H1510</f>
        <v>0</v>
      </c>
      <c r="F467" s="350">
        <f>+[8]ระบบการควบคุมฯ!I1510+[8]ระบบการควบคุมฯ!J1510</f>
        <v>0</v>
      </c>
      <c r="G467" s="288">
        <f>+[8]ระบบการควบคุมฯ!K1510+[8]ระบบการควบคุมฯ!L1510</f>
        <v>800</v>
      </c>
      <c r="H467" s="350">
        <f t="shared" ref="H467:H481" si="119">+D467-E467-F467-G467</f>
        <v>200</v>
      </c>
      <c r="I467" s="1032" t="s">
        <v>48</v>
      </c>
    </row>
    <row r="468" spans="1:9" ht="130.19999999999999" x14ac:dyDescent="0.25">
      <c r="A468" s="286" t="str">
        <f>+[8]ระบบการควบคุมฯ!A1511</f>
        <v>1.1.2</v>
      </c>
      <c r="B468" s="70" t="str">
        <f>+[8]ระบบการควบคุมฯ!B1511</f>
        <v xml:space="preserve">ค่าใช้จ่ายในการเดินทางเข้าร่วมการประชุมชี้แจงแนวทางการขับเคลื่อน (โครงการโรงเรียนสุจริต) ประจำปีงบประมาณ พ.ศ. 2568 ระหว่างวันที่ 17-19 กุมภาพันธ์ 2568 ณ โรงแรมริเวอร์ กรุงเทพมหานคร </v>
      </c>
      <c r="C468" s="70" t="str">
        <f>+[8]ระบบการควบคุมฯ!C1511</f>
        <v>ศธ 04002/ว715 ลว 21 กพ 68  ครั้งที่ 277</v>
      </c>
      <c r="D468" s="351">
        <f>+[8]ระบบการควบคุมฯ!F1511</f>
        <v>2000</v>
      </c>
      <c r="E468" s="350">
        <f>+[8]ระบบการควบคุมฯ!G1511+[8]ระบบการควบคุมฯ!H1511</f>
        <v>0</v>
      </c>
      <c r="F468" s="350">
        <f>+[8]ระบบการควบคุมฯ!I1511+[8]ระบบการควบคุมฯ!J1511</f>
        <v>0</v>
      </c>
      <c r="G468" s="350">
        <f>+[8]ระบบการควบคุมฯ!K1511+[8]ระบบการควบคุมฯ!L1511</f>
        <v>1600</v>
      </c>
      <c r="H468" s="350">
        <f t="shared" si="119"/>
        <v>400</v>
      </c>
      <c r="I468" s="1032" t="s">
        <v>13</v>
      </c>
    </row>
    <row r="469" spans="1:9" ht="74.400000000000006" x14ac:dyDescent="0.25">
      <c r="A469" s="346">
        <f>+[2]ระบบการควบคุมฯ!A1128</f>
        <v>1.2</v>
      </c>
      <c r="B469" s="49" t="str">
        <f>+[2]ระบบการควบคุมฯ!B1128</f>
        <v>กิจกรรมการบูรณาการระบบการประเมินด้านคุณธรรมและความโปร่งใสในการดำเนินงานของหน่วยงาน</v>
      </c>
      <c r="C469" s="49" t="str">
        <f>+[2]ระบบการควบคุมฯ!C1128</f>
        <v>20004 66 00060 00000</v>
      </c>
      <c r="D469" s="347">
        <f>+D470</f>
        <v>33000</v>
      </c>
      <c r="E469" s="347">
        <f>+E470</f>
        <v>0</v>
      </c>
      <c r="F469" s="347">
        <f>+F470</f>
        <v>0</v>
      </c>
      <c r="G469" s="347">
        <f>+G470</f>
        <v>2400</v>
      </c>
      <c r="H469" s="347">
        <f>+H470</f>
        <v>30600</v>
      </c>
      <c r="I469" s="270"/>
    </row>
    <row r="470" spans="1:9" ht="18.600000000000001" x14ac:dyDescent="0.25">
      <c r="A470" s="289"/>
      <c r="B470" s="268" t="str">
        <f>+[8]ระบบการควบคุมฯ!B1515</f>
        <v xml:space="preserve"> งบดำเนินงาน 68112xx</v>
      </c>
      <c r="C470" s="268" t="str">
        <f>+[2]ระบบการควบคุมฯ!C1129</f>
        <v>20004 57003700 2000000</v>
      </c>
      <c r="D470" s="290">
        <f>SUM(D471:D473)</f>
        <v>33000</v>
      </c>
      <c r="E470" s="290">
        <f>SUM(E471:E473)</f>
        <v>0</v>
      </c>
      <c r="F470" s="290">
        <f>SUM(F471:F473)</f>
        <v>0</v>
      </c>
      <c r="G470" s="290">
        <f>SUM(G471:G473)</f>
        <v>2400</v>
      </c>
      <c r="H470" s="290">
        <f>SUM(H471:H473)</f>
        <v>30600</v>
      </c>
      <c r="I470" s="355"/>
    </row>
    <row r="471" spans="1:9" ht="260.39999999999998" x14ac:dyDescent="0.25">
      <c r="A471" s="286" t="str">
        <f>+[8]ระบบการควบคุมฯ!A1516</f>
        <v>1.2.1</v>
      </c>
      <c r="B471" s="70" t="str">
        <f>+[8]ระบบการควบคุมฯ!B1516</f>
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</c>
      <c r="C471" s="47" t="str">
        <f>+[8]ระบบการควบคุมฯ!C1516</f>
        <v>ที่ ศธ 04002/ว1209 ลว. 21 มี.ค.68 ครั้งที่ 354</v>
      </c>
      <c r="D471" s="351">
        <f>+[8]ระบบการควบคุมฯ!F1516</f>
        <v>3000</v>
      </c>
      <c r="E471" s="350">
        <f>+[8]ระบบการควบคุมฯ!G1516+[8]ระบบการควบคุมฯ!H1516</f>
        <v>0</v>
      </c>
      <c r="F471" s="350">
        <f>+[8]ระบบการควบคุมฯ!I1516+[8]ระบบการควบคุมฯ!J1516</f>
        <v>0</v>
      </c>
      <c r="G471" s="350">
        <f>+[8]ระบบการควบคุมฯ!K1516+[8]ระบบการควบคุมฯ!L1516</f>
        <v>2400</v>
      </c>
      <c r="H471" s="350">
        <f t="shared" ref="H471:H472" si="120">+D471-E471-F471-G471</f>
        <v>600</v>
      </c>
      <c r="I471" s="1032" t="s">
        <v>158</v>
      </c>
    </row>
    <row r="472" spans="1:9" ht="74.400000000000006" x14ac:dyDescent="0.25">
      <c r="A472" s="286" t="str">
        <f>+[8]ระบบการควบคุมฯ!A1517</f>
        <v>1.2.2</v>
      </c>
      <c r="B472" s="70" t="str">
        <f>+[8]ระบบการควบคุมฯ!B1517</f>
        <v>ค่าใช้จ่ายในการดำเนินกิจกรรมสำนักงานเขตพื้นที่การศึกษาสุจริต ประจำปีงบประมาณ พ.ศ. 2568</v>
      </c>
      <c r="C472" s="47" t="str">
        <f>+[8]ระบบการควบคุมฯ!C1517</f>
        <v>ที่ ศธ 04002/ว  ลว. 28 เม.ย. 68 ครั้งที่ 448</v>
      </c>
      <c r="D472" s="351">
        <f>+[8]ระบบการควบคุมฯ!F1517</f>
        <v>30000</v>
      </c>
      <c r="E472" s="350">
        <f>+[8]ระบบการควบคุมฯ!G1517+[8]ระบบการควบคุมฯ!H1517</f>
        <v>0</v>
      </c>
      <c r="F472" s="350">
        <f>+[8]ระบบการควบคุมฯ!I1517+[8]ระบบการควบคุมฯ!J1517</f>
        <v>0</v>
      </c>
      <c r="G472" s="350">
        <f>+[8]ระบบการควบคุมฯ!K1517+[8]ระบบการควบคุมฯ!L1517</f>
        <v>0</v>
      </c>
      <c r="H472" s="350">
        <f t="shared" si="120"/>
        <v>30000</v>
      </c>
      <c r="I472" s="64" t="s">
        <v>16</v>
      </c>
    </row>
    <row r="473" spans="1:9" ht="18.600000000000001" hidden="1" customHeight="1" x14ac:dyDescent="0.25">
      <c r="A473" s="286">
        <f>+[8]ระบบการควบคุมฯ!A1518</f>
        <v>0</v>
      </c>
      <c r="B473" s="70"/>
      <c r="C473" s="1287"/>
      <c r="D473" s="351">
        <f>+[8]ระบบการควบคุมฯ!F1518</f>
        <v>0</v>
      </c>
      <c r="E473" s="350">
        <f>+[8]ระบบการควบคุมฯ!G1518+[8]ระบบการควบคุมฯ!H1518</f>
        <v>0</v>
      </c>
      <c r="F473" s="350">
        <f>+[8]ระบบการควบคุมฯ!I1518+[8]ระบบการควบคุมฯ!J1518</f>
        <v>0</v>
      </c>
      <c r="G473" s="350">
        <f>+[8]ระบบการควบคุมฯ!K1518+[8]ระบบการควบคุมฯ!L1518</f>
        <v>0</v>
      </c>
      <c r="H473" s="350">
        <f>+D473-E473-F473-G473</f>
        <v>0</v>
      </c>
      <c r="I473" s="64"/>
    </row>
    <row r="474" spans="1:9" ht="18.600000000000001" hidden="1" customHeight="1" x14ac:dyDescent="0.25">
      <c r="A474" s="1288">
        <f>+[8]ระบบการควบคุมฯ!A1519</f>
        <v>1.3</v>
      </c>
      <c r="B474" s="49" t="str">
        <f>+[8]ระบบการควบคุมฯ!B1519</f>
        <v xml:space="preserve">กิจกรรมเสริมสร้างธรรมาภิบาลเพื่อเพิ่มประสิทธิภาพในการบริหารจัดการ      </v>
      </c>
      <c r="C474" s="49" t="str">
        <f>+[8]ระบบการควบคุมฯ!C1519</f>
        <v>20004 68 00068 00000</v>
      </c>
      <c r="D474" s="347">
        <f>+D475</f>
        <v>89000</v>
      </c>
      <c r="E474" s="347">
        <f>+E475</f>
        <v>0</v>
      </c>
      <c r="F474" s="347">
        <f>+F475</f>
        <v>0</v>
      </c>
      <c r="G474" s="347">
        <f>+G475</f>
        <v>74400</v>
      </c>
      <c r="H474" s="347">
        <f>+H475</f>
        <v>14600</v>
      </c>
      <c r="I474" s="270"/>
    </row>
    <row r="475" spans="1:9" ht="18.600000000000001" hidden="1" customHeight="1" x14ac:dyDescent="0.25">
      <c r="A475" s="289"/>
      <c r="B475" s="268" t="str">
        <f>+[8]ระบบการควบคุมฯ!B1520</f>
        <v xml:space="preserve"> งบดำเนินงาน 68112xx</v>
      </c>
      <c r="C475" s="268" t="str">
        <f>+[8]ระบบการควบคุมฯ!C1520</f>
        <v>20004 6020 3900 2000000</v>
      </c>
      <c r="D475" s="290">
        <f>SUM(D476:D480)</f>
        <v>89000</v>
      </c>
      <c r="E475" s="290">
        <f>SUM(E476:E480)</f>
        <v>0</v>
      </c>
      <c r="F475" s="290">
        <f>SUM(F476:F480)</f>
        <v>0</v>
      </c>
      <c r="G475" s="290">
        <f>SUM(G476:G480)</f>
        <v>74400</v>
      </c>
      <c r="H475" s="290">
        <f>SUM(H476:H480)</f>
        <v>14600</v>
      </c>
      <c r="I475" s="355"/>
    </row>
    <row r="476" spans="1:9" ht="18.600000000000001" hidden="1" customHeight="1" x14ac:dyDescent="0.25">
      <c r="A476" s="286" t="str">
        <f>+[8]ระบบการควบคุมฯ!A1521</f>
        <v>1.3.1</v>
      </c>
      <c r="B476" s="70" t="str">
        <f>+[8]ระบบการควบคุมฯ!B1521</f>
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</c>
      <c r="C476" s="46" t="str">
        <f>+[8]ระบบการควบคุมฯ!C1521</f>
        <v>ศธ04087/ว1026 ลว 13 มีนาคม 68 โอนครั้งที่ 332</v>
      </c>
      <c r="D476" s="351">
        <f>+[8]ระบบการควบคุมฯ!F1521</f>
        <v>80000</v>
      </c>
      <c r="E476" s="350">
        <f>+[8]ระบบการควบคุมฯ!G1521+[8]ระบบการควบคุมฯ!H1521</f>
        <v>0</v>
      </c>
      <c r="F476" s="350">
        <f>+[8]ระบบการควบคุมฯ!I1521+[8]ระบบการควบคุมฯ!J1521</f>
        <v>0</v>
      </c>
      <c r="G476" s="350">
        <f>+[8]ระบบการควบคุมฯ!K1521+[8]ระบบการควบคุมฯ!L1521</f>
        <v>72800</v>
      </c>
      <c r="H476" s="350">
        <f t="shared" ref="H476:H477" si="121">+D476-E476-F476-G476</f>
        <v>7200</v>
      </c>
      <c r="I476" s="64" t="s">
        <v>291</v>
      </c>
    </row>
    <row r="477" spans="1:9" ht="372" x14ac:dyDescent="0.25">
      <c r="A477" s="286" t="str">
        <f>+[8]ระบบการควบคุมฯ!A1522</f>
        <v>1.3.2</v>
      </c>
      <c r="B477" s="70" t="str">
        <f>+[8]ระบบการควบคุมฯ!B1522</f>
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</c>
      <c r="C477" s="46" t="str">
        <f>+[8]ระบบการควบคุมฯ!C1522</f>
        <v>ศธ 04002/ว40339 ลว 15 กค ครั้งที่ 692</v>
      </c>
      <c r="D477" s="351">
        <f>+[8]ระบบการควบคุมฯ!F1522</f>
        <v>9000</v>
      </c>
      <c r="E477" s="350">
        <f>+[8]ระบบการควบคุมฯ!G1522+[8]ระบบการควบคุมฯ!H1522</f>
        <v>0</v>
      </c>
      <c r="F477" s="350">
        <f>+[8]ระบบการควบคุมฯ!I1522+[8]ระบบการควบคุมฯ!J1522</f>
        <v>0</v>
      </c>
      <c r="G477" s="350">
        <f>+[8]ระบบการควบคุมฯ!K1522+[8]ระบบการควบคุมฯ!L1522</f>
        <v>1600</v>
      </c>
      <c r="H477" s="350">
        <f t="shared" si="121"/>
        <v>7400</v>
      </c>
      <c r="I477" s="64"/>
    </row>
    <row r="478" spans="1:9" ht="55.8" x14ac:dyDescent="0.25">
      <c r="A478" s="346">
        <f>+[2]ระบบการควบคุมฯ!A1132</f>
        <v>1.3</v>
      </c>
      <c r="B478" s="49" t="str">
        <f>+[2]ระบบการควบคุมฯ!B1132</f>
        <v>กิจกรรมเสริมสร้างธรรมาภิบาลเพื่อเพิ่มประสิทธิภาพในการบริหารจัดการ</v>
      </c>
      <c r="C478" s="49" t="str">
        <f>+[2]ระบบการควบคุมฯ!C1132</f>
        <v>20004 66 00068 00000</v>
      </c>
      <c r="D478" s="347">
        <f>+[2]ระบบการควบคุมฯ!F1132</f>
        <v>0</v>
      </c>
      <c r="E478" s="1289">
        <f>+[2]ระบบการควบคุมฯ!G1132+[2]ระบบการควบคุมฯ!H1132</f>
        <v>0</v>
      </c>
      <c r="F478" s="1289">
        <f>+[2]ระบบการควบคุมฯ!I1132+[2]ระบบการควบคุมฯ!J1132</f>
        <v>0</v>
      </c>
      <c r="G478" s="1289">
        <f>+[2]ระบบการควบคุมฯ!K1132+[2]ระบบการควบคุมฯ!L1132</f>
        <v>0</v>
      </c>
      <c r="H478" s="1289">
        <f t="shared" si="119"/>
        <v>0</v>
      </c>
      <c r="I478" s="270"/>
    </row>
    <row r="479" spans="1:9" ht="21" hidden="1" customHeight="1" x14ac:dyDescent="0.25">
      <c r="A479" s="289"/>
      <c r="B479" s="268" t="str">
        <f>+[2]ระบบการควบคุมฯ!B1133</f>
        <v xml:space="preserve"> งบดำเนินงาน 66112xx</v>
      </c>
      <c r="C479" s="268" t="str">
        <f>+[2]ระบบการควบคุมฯ!C1133</f>
        <v>20004 57003700 200000</v>
      </c>
      <c r="D479" s="290">
        <f>+[2]ระบบการควบคุมฯ!F1133</f>
        <v>0</v>
      </c>
      <c r="E479" s="1290">
        <f>+[2]ระบบการควบคุมฯ!G1133+[2]ระบบการควบคุมฯ!H1133</f>
        <v>0</v>
      </c>
      <c r="F479" s="1290">
        <f>+[2]ระบบการควบคุมฯ!I1133+[2]ระบบการควบคุมฯ!J1133</f>
        <v>0</v>
      </c>
      <c r="G479" s="1290">
        <f>+[2]ระบบการควบคุมฯ!K1133+[2]ระบบการควบคุมฯ!L1133</f>
        <v>0</v>
      </c>
      <c r="H479" s="1290">
        <f t="shared" si="119"/>
        <v>0</v>
      </c>
      <c r="I479" s="355"/>
    </row>
    <row r="480" spans="1:9" ht="21" hidden="1" customHeight="1" x14ac:dyDescent="0.25">
      <c r="A480" s="286" t="str">
        <f>+[2]ระบบการควบคุมฯ!A1134</f>
        <v>1.3.1</v>
      </c>
      <c r="B480" s="70" t="str">
        <f>+[2]ระบบการควบคุมฯ!B1134</f>
        <v xml:space="preserve">ค่าใช้จ่ายในการดำเนินโครงการเสริมสร้างคุณธรรมจริยธรรมและธรรมาภิบาลในสถานศึกษา </v>
      </c>
      <c r="C480" s="70" t="str">
        <f>+[2]ระบบการควบคุมฯ!C1134</f>
        <v>ที่ ศธ 04002/ว1422 ลว. 11 เม.ย. 65 ครั้งที่ 342</v>
      </c>
      <c r="D480" s="351">
        <f>+[2]ระบบการควบคุมฯ!F1134</f>
        <v>0</v>
      </c>
      <c r="E480" s="350">
        <f>+[2]ระบบการควบคุมฯ!G1134+[2]ระบบการควบคุมฯ!H1134</f>
        <v>0</v>
      </c>
      <c r="F480" s="350">
        <f>+[2]ระบบการควบคุมฯ!I1134+[2]ระบบการควบคุมฯ!J1134</f>
        <v>0</v>
      </c>
      <c r="G480" s="350">
        <f>+[2]ระบบการควบคุมฯ!K1134+[2]ระบบการควบคุมฯ!L1134</f>
        <v>0</v>
      </c>
      <c r="H480" s="350">
        <f t="shared" si="119"/>
        <v>0</v>
      </c>
      <c r="I480" s="64" t="s">
        <v>13</v>
      </c>
    </row>
    <row r="481" spans="1:9" ht="55.8" x14ac:dyDescent="0.25">
      <c r="A481" s="286" t="str">
        <f>+[2]ระบบการควบคุมฯ!A1135</f>
        <v>1.3.2</v>
      </c>
      <c r="B481" s="70" t="str">
        <f>+[2]ระบบการควบคุมฯ!B1135</f>
        <v xml:space="preserve">ค่าใช้จ่ายในการนิเทศ กำกับ ติดตาม แบบบูรณาการ และค่าใช้จ่ายในการดำเนินการอื่น ๆ </v>
      </c>
      <c r="C481" s="70" t="str">
        <f>+[2]ระบบการควบคุมฯ!C1135</f>
        <v>ศธ 04002/ว2730 ลว 19 ก.ค. 65  ครั้งที่ 639</v>
      </c>
      <c r="D481" s="351">
        <f>+[2]ระบบการควบคุมฯ!F1135</f>
        <v>0</v>
      </c>
      <c r="E481" s="350">
        <f>+[2]ระบบการควบคุมฯ!G1135+[2]ระบบการควบคุมฯ!H1135</f>
        <v>0</v>
      </c>
      <c r="F481" s="350">
        <f>+[2]ระบบการควบคุมฯ!I1135+[2]ระบบการควบคุมฯ!J1135</f>
        <v>0</v>
      </c>
      <c r="G481" s="350">
        <f>+[2]ระบบการควบคุมฯ!K1135+[2]ระบบการควบคุมฯ!L1135</f>
        <v>0</v>
      </c>
      <c r="H481" s="350">
        <f t="shared" si="119"/>
        <v>0</v>
      </c>
      <c r="I481" s="64" t="s">
        <v>13</v>
      </c>
    </row>
    <row r="482" spans="1:9" ht="18.600000000000001" hidden="1" x14ac:dyDescent="0.25">
      <c r="A482" s="286"/>
      <c r="B482" s="70"/>
      <c r="C482" s="86"/>
      <c r="D482" s="1284"/>
      <c r="E482" s="1245"/>
      <c r="F482" s="1245"/>
      <c r="G482" s="1245"/>
      <c r="H482" s="1245"/>
      <c r="I482" s="66"/>
    </row>
    <row r="483" spans="1:9" ht="18.600000000000001" hidden="1" x14ac:dyDescent="0.25">
      <c r="A483" s="286"/>
      <c r="B483" s="70"/>
      <c r="C483" s="86"/>
      <c r="D483" s="87"/>
      <c r="E483" s="88"/>
      <c r="F483" s="88"/>
      <c r="G483" s="88"/>
      <c r="H483" s="88"/>
      <c r="I483" s="66"/>
    </row>
    <row r="484" spans="1:9" ht="18.600000000000001" hidden="1" x14ac:dyDescent="0.25">
      <c r="A484" s="286"/>
      <c r="B484" s="70"/>
      <c r="C484" s="70"/>
      <c r="D484" s="351"/>
      <c r="E484" s="350"/>
      <c r="F484" s="350"/>
      <c r="G484" s="350"/>
      <c r="H484" s="350"/>
      <c r="I484" s="64"/>
    </row>
    <row r="485" spans="1:9" ht="18.600000000000001" hidden="1" x14ac:dyDescent="0.25">
      <c r="A485" s="286"/>
      <c r="B485" s="70"/>
      <c r="C485" s="70"/>
      <c r="D485" s="351"/>
      <c r="E485" s="350"/>
      <c r="F485" s="350"/>
      <c r="G485" s="350"/>
      <c r="H485" s="350"/>
      <c r="I485" s="64"/>
    </row>
    <row r="486" spans="1:9" ht="18.600000000000001" x14ac:dyDescent="0.55000000000000004">
      <c r="A486" s="359"/>
      <c r="B486" s="360" t="s">
        <v>18</v>
      </c>
      <c r="C486" s="361"/>
      <c r="D486" s="362">
        <f t="shared" ref="D486:I486" si="122">+D6+D23+D204+D287+D443+D462</f>
        <v>177986225.5</v>
      </c>
      <c r="E486" s="362">
        <f t="shared" si="122"/>
        <v>253538</v>
      </c>
      <c r="F486" s="362">
        <f t="shared" si="122"/>
        <v>0</v>
      </c>
      <c r="G486" s="362">
        <f t="shared" si="122"/>
        <v>170631337.40000001</v>
      </c>
      <c r="H486" s="362">
        <f t="shared" si="122"/>
        <v>7101350.1000000015</v>
      </c>
      <c r="I486" s="362">
        <f t="shared" si="122"/>
        <v>0</v>
      </c>
    </row>
    <row r="487" spans="1:9" ht="18.600000000000001" x14ac:dyDescent="0.55000000000000004">
      <c r="A487" s="359"/>
      <c r="B487" s="360" t="s">
        <v>19</v>
      </c>
      <c r="C487" s="361"/>
      <c r="D487" s="363">
        <f>SUM(E487:H487)</f>
        <v>100</v>
      </c>
      <c r="E487" s="364">
        <f>+E486*100/D486</f>
        <v>0.14244810197404856</v>
      </c>
      <c r="F487" s="365">
        <v>0</v>
      </c>
      <c r="G487" s="365">
        <f>+G486*100/D486</f>
        <v>95.867720617514863</v>
      </c>
      <c r="H487" s="364">
        <f>+H486*100/D486</f>
        <v>3.9898312805110874</v>
      </c>
      <c r="I487" s="90"/>
    </row>
    <row r="488" spans="1:9" ht="21" hidden="1" x14ac:dyDescent="0.6">
      <c r="A488" s="1053"/>
      <c r="B488" s="1054"/>
      <c r="C488" s="1055"/>
      <c r="D488" s="1056"/>
      <c r="E488" s="1057"/>
      <c r="F488" s="1058"/>
      <c r="G488" s="1058"/>
      <c r="H488" s="1058"/>
      <c r="I488" s="1059"/>
    </row>
    <row r="489" spans="1:9" ht="21" hidden="1" x14ac:dyDescent="0.6">
      <c r="A489" s="1053"/>
      <c r="B489" s="1054"/>
      <c r="C489" s="1080"/>
      <c r="D489" s="697"/>
      <c r="E489" s="955"/>
      <c r="F489" s="704"/>
      <c r="G489" s="704"/>
      <c r="H489" s="704"/>
      <c r="I489" s="121"/>
    </row>
    <row r="490" spans="1:9" ht="21" x14ac:dyDescent="0.6">
      <c r="A490" s="1060"/>
      <c r="B490" s="1061"/>
      <c r="C490" s="1062" t="str">
        <f>+[8]ระบบการควบคุมฯ!B1552</f>
        <v>งบประมาณเบิกแทนกัน</v>
      </c>
      <c r="D490" s="1063"/>
      <c r="E490" s="1064"/>
      <c r="F490" s="1065"/>
      <c r="G490" s="1065"/>
      <c r="H490" s="1065"/>
      <c r="I490" s="1066"/>
    </row>
    <row r="491" spans="1:9" ht="55.8" x14ac:dyDescent="0.25">
      <c r="A491" s="243" t="str">
        <f>+[8]ระบบการควบคุมฯ!A1553</f>
        <v>A1</v>
      </c>
      <c r="B491" s="78" t="str">
        <f>+[8]ระบบการควบคุมฯ!B1553</f>
        <v xml:space="preserve">แผนงานพื้นฐานด้านการพัฒนาและเสริมสร้างศักยภาพทรัพยากรมนุษย์ </v>
      </c>
      <c r="C491" s="78" t="str">
        <f>+[8]ระบบการควบคุมฯ!C1553</f>
        <v>20004 3720 0609 2000000</v>
      </c>
      <c r="D491" s="244">
        <f>+D493</f>
        <v>8000</v>
      </c>
      <c r="E491" s="244">
        <f>+E493</f>
        <v>0</v>
      </c>
      <c r="F491" s="244">
        <f>+F493</f>
        <v>0</v>
      </c>
      <c r="G491" s="244">
        <f>+G493</f>
        <v>8000</v>
      </c>
      <c r="H491" s="244">
        <f>+H493</f>
        <v>0</v>
      </c>
      <c r="I491" s="79"/>
    </row>
    <row r="492" spans="1:9" ht="55.8" x14ac:dyDescent="0.25">
      <c r="A492" s="976">
        <f>+[8]ระบบการควบคุมฯ!A1534</f>
        <v>0</v>
      </c>
      <c r="B492" s="977" t="str">
        <f>+[8]ระบบการควบคุมฯ!B1554</f>
        <v xml:space="preserve">โครงการมาตรฐานการบริหารงานบุคคลของข้าราชการครูและบุคลากรทางการศึกษา  </v>
      </c>
      <c r="C492" s="977" t="str">
        <f>+[8]ระบบการควบคุมฯ!C1554</f>
        <v>20004 3720 0609 2000000</v>
      </c>
      <c r="D492" s="353">
        <f>+D493</f>
        <v>8000</v>
      </c>
      <c r="E492" s="353">
        <f t="shared" ref="E492:H492" si="123">+E493</f>
        <v>0</v>
      </c>
      <c r="F492" s="353">
        <f t="shared" si="123"/>
        <v>0</v>
      </c>
      <c r="G492" s="353">
        <f t="shared" si="123"/>
        <v>8000</v>
      </c>
      <c r="H492" s="353">
        <f t="shared" si="123"/>
        <v>0</v>
      </c>
      <c r="I492" s="80"/>
    </row>
    <row r="493" spans="1:9" ht="18.600000000000001" x14ac:dyDescent="0.25">
      <c r="A493" s="356">
        <f>+[8]ระบบการควบคุมฯ!A1535</f>
        <v>0</v>
      </c>
      <c r="B493" s="82" t="str">
        <f>+[8]ระบบการควบคุมฯ!B1555</f>
        <v>กิจกรรมหลัก</v>
      </c>
      <c r="C493" s="82" t="str">
        <f>+[8]ระบบการควบคุมฯ!C1555</f>
        <v xml:space="preserve">20004 99 99999 99999   </v>
      </c>
      <c r="D493" s="354">
        <f>+D494</f>
        <v>8000</v>
      </c>
      <c r="E493" s="354">
        <f>+E494</f>
        <v>0</v>
      </c>
      <c r="F493" s="354">
        <f>+F494</f>
        <v>0</v>
      </c>
      <c r="G493" s="354">
        <f>+G494</f>
        <v>8000</v>
      </c>
      <c r="H493" s="354">
        <f>+H494</f>
        <v>0</v>
      </c>
      <c r="I493" s="83"/>
    </row>
    <row r="494" spans="1:9" ht="18.600000000000001" x14ac:dyDescent="0.25">
      <c r="A494" s="357"/>
      <c r="B494" s="84" t="str">
        <f>+[8]ระบบการควบคุมฯ!B1556</f>
        <v>งบดำเนินงาน 68112xx</v>
      </c>
      <c r="C494" s="84" t="str">
        <f>+[8]ระบบการควบคุมฯ!C1556</f>
        <v>68112xx</v>
      </c>
      <c r="D494" s="358">
        <f>SUM(D495)</f>
        <v>8000</v>
      </c>
      <c r="E494" s="358">
        <f t="shared" ref="E494:H494" si="124">SUM(E495)</f>
        <v>0</v>
      </c>
      <c r="F494" s="358">
        <f t="shared" si="124"/>
        <v>0</v>
      </c>
      <c r="G494" s="358">
        <f t="shared" si="124"/>
        <v>8000</v>
      </c>
      <c r="H494" s="358">
        <f t="shared" si="124"/>
        <v>0</v>
      </c>
      <c r="I494" s="85"/>
    </row>
    <row r="495" spans="1:9" ht="111.6" x14ac:dyDescent="0.25">
      <c r="A495" s="329">
        <f>+[8]ระบบการควบคุมฯ!A1557</f>
        <v>1</v>
      </c>
      <c r="B495" s="71" t="str">
        <f>+[8]ระบบการควบคุมฯ!B1557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495" s="253" t="str">
        <f>+[8]ระบบการควบคุมฯ!C1557</f>
        <v>ศธ04087/ว2139 ลว. 21 พ.ค. 68 โอนครั้งที่ 3</v>
      </c>
      <c r="D495" s="348">
        <v>8000</v>
      </c>
      <c r="E495" s="349">
        <f>+[8]ระบบการควบคุมฯ!G1557+[8]ระบบการควบคุมฯ!H1557</f>
        <v>0</v>
      </c>
      <c r="F495" s="349">
        <f>+[8]ระบบการควบคุมฯ!I1535+[8]ระบบการควบคุมฯ!J1535</f>
        <v>0</v>
      </c>
      <c r="G495" s="349">
        <f>+[8]ระบบการควบคุมฯ!K1557+[8]ระบบการควบคุมฯ!L1557</f>
        <v>8000</v>
      </c>
      <c r="H495" s="349">
        <f t="shared" ref="H495" si="125">+D495-E495-F495-G495</f>
        <v>0</v>
      </c>
      <c r="I495" s="67" t="s">
        <v>257</v>
      </c>
    </row>
    <row r="496" spans="1:9" ht="18.600000000000001" x14ac:dyDescent="0.25">
      <c r="A496" s="329"/>
      <c r="B496" s="1067" t="s">
        <v>273</v>
      </c>
      <c r="C496" s="1068"/>
      <c r="D496" s="1069">
        <f>+D493</f>
        <v>8000</v>
      </c>
      <c r="E496" s="1069">
        <f t="shared" ref="E496:H496" si="126">+E493</f>
        <v>0</v>
      </c>
      <c r="F496" s="1069">
        <f t="shared" si="126"/>
        <v>0</v>
      </c>
      <c r="G496" s="1069">
        <f t="shared" si="126"/>
        <v>8000</v>
      </c>
      <c r="H496" s="1069">
        <f t="shared" si="126"/>
        <v>0</v>
      </c>
      <c r="I496" s="1070"/>
    </row>
    <row r="497" spans="1:9" ht="18.600000000000001" x14ac:dyDescent="0.25">
      <c r="A497" s="1071"/>
      <c r="B497" s="1072" t="s">
        <v>19</v>
      </c>
      <c r="C497" s="1073"/>
      <c r="D497" s="1074">
        <f>SUM(E497:H497)</f>
        <v>0</v>
      </c>
      <c r="E497" s="1075"/>
      <c r="F497" s="1075"/>
      <c r="G497" s="1075"/>
      <c r="H497" s="1075">
        <f>+H496*100/D496</f>
        <v>0</v>
      </c>
      <c r="I497" s="64"/>
    </row>
    <row r="498" spans="1:9" ht="37.200000000000003" x14ac:dyDescent="0.25">
      <c r="A498" s="1076"/>
      <c r="B498" s="1077" t="s">
        <v>274</v>
      </c>
      <c r="C498" s="1078"/>
      <c r="D498" s="1079">
        <f>+D486+D491</f>
        <v>177994225.5</v>
      </c>
      <c r="E498" s="1079">
        <f t="shared" ref="E498:H498" si="127">+E486+E491</f>
        <v>253538</v>
      </c>
      <c r="F498" s="1079">
        <f t="shared" si="127"/>
        <v>0</v>
      </c>
      <c r="G498" s="1079">
        <f t="shared" si="127"/>
        <v>170639337.40000001</v>
      </c>
      <c r="H498" s="1079">
        <f t="shared" si="127"/>
        <v>7101350.1000000015</v>
      </c>
      <c r="I498" s="1079"/>
    </row>
    <row r="499" spans="1:9" ht="21" x14ac:dyDescent="0.6">
      <c r="A499" s="1053"/>
      <c r="B499" s="1054"/>
      <c r="C499" s="1080"/>
      <c r="D499" s="697"/>
      <c r="E499" s="955"/>
      <c r="F499" s="704"/>
      <c r="G499" s="704"/>
      <c r="H499" s="704"/>
      <c r="I499" s="121"/>
    </row>
    <row r="500" spans="1:9" ht="18.600000000000001" x14ac:dyDescent="0.55000000000000004">
      <c r="A500" s="1081"/>
      <c r="B500" s="1082"/>
      <c r="C500" s="1150" t="s">
        <v>236</v>
      </c>
      <c r="D500" s="1150"/>
      <c r="E500" s="1150"/>
      <c r="F500" s="1150"/>
      <c r="G500" s="1150"/>
      <c r="H500" s="1083"/>
      <c r="I500" s="1083"/>
    </row>
    <row r="501" spans="1:9" ht="18.600000000000001" x14ac:dyDescent="0.55000000000000004">
      <c r="A501" s="1081"/>
      <c r="B501" s="1082"/>
      <c r="C501" s="1084"/>
      <c r="D501" s="1081"/>
      <c r="E501" s="1085"/>
      <c r="F501" s="1086"/>
      <c r="G501" s="1087"/>
      <c r="H501" s="1087"/>
      <c r="I501" s="1087"/>
    </row>
    <row r="502" spans="1:9" ht="18.600000000000001" x14ac:dyDescent="0.55000000000000004">
      <c r="A502" s="1088" t="s">
        <v>275</v>
      </c>
      <c r="B502" s="1089"/>
      <c r="C502" s="1090"/>
      <c r="D502" s="1091"/>
      <c r="E502" s="1092"/>
      <c r="F502" s="1092"/>
      <c r="G502" s="1092"/>
      <c r="H502" s="1092"/>
      <c r="I502" s="1092"/>
    </row>
    <row r="503" spans="1:9" ht="18.600000000000001" x14ac:dyDescent="0.55000000000000004">
      <c r="A503" s="1088" t="s">
        <v>276</v>
      </c>
      <c r="B503" s="1089"/>
      <c r="C503" s="1093" t="s">
        <v>20</v>
      </c>
      <c r="D503" s="1092"/>
      <c r="E503" s="1094"/>
      <c r="F503" s="1095" t="s">
        <v>127</v>
      </c>
      <c r="G503" s="1096"/>
      <c r="H503" s="1092"/>
      <c r="I503" s="1092"/>
    </row>
    <row r="504" spans="1:9" ht="18.600000000000001" x14ac:dyDescent="0.55000000000000004">
      <c r="A504" s="1088" t="s">
        <v>50</v>
      </c>
      <c r="B504" s="1097"/>
      <c r="C504" s="1291" t="s">
        <v>159</v>
      </c>
      <c r="D504" s="1292" t="s">
        <v>292</v>
      </c>
      <c r="E504" s="1292"/>
      <c r="F504" s="1148" t="s">
        <v>128</v>
      </c>
      <c r="G504" s="1148"/>
      <c r="H504" s="1148"/>
      <c r="I504" s="1098"/>
    </row>
  </sheetData>
  <mergeCells count="8">
    <mergeCell ref="C500:G500"/>
    <mergeCell ref="D504:E504"/>
    <mergeCell ref="F504:H504"/>
    <mergeCell ref="A1:I1"/>
    <mergeCell ref="A2:I2"/>
    <mergeCell ref="A3:I3"/>
    <mergeCell ref="B4:H4"/>
    <mergeCell ref="I316:I3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3"/>
  <sheetViews>
    <sheetView workbookViewId="0">
      <selection activeCell="G6" sqref="G6:G7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1170" t="s">
        <v>246</v>
      </c>
      <c r="B1" s="1170"/>
      <c r="C1" s="1170"/>
      <c r="D1" s="1170"/>
      <c r="E1" s="1170"/>
      <c r="F1" s="1170"/>
      <c r="G1" s="1170"/>
      <c r="H1" s="1170"/>
      <c r="I1" s="1170"/>
      <c r="J1" s="1170"/>
      <c r="K1" s="1170"/>
      <c r="L1" s="1170"/>
      <c r="M1" s="1170"/>
    </row>
    <row r="2" spans="1:13" ht="18.600000000000001" x14ac:dyDescent="0.55000000000000004">
      <c r="A2" s="1171" t="s">
        <v>115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</row>
    <row r="3" spans="1:13" ht="18.600000000000001" x14ac:dyDescent="0.55000000000000004">
      <c r="A3" s="1170" t="s">
        <v>116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</row>
    <row r="4" spans="1:13" ht="18.600000000000001" x14ac:dyDescent="0.55000000000000004">
      <c r="A4" s="1170" t="s">
        <v>117</v>
      </c>
      <c r="B4" s="1170"/>
      <c r="C4" s="1170"/>
      <c r="D4" s="1170"/>
      <c r="E4" s="1170"/>
      <c r="F4" s="1170"/>
      <c r="G4" s="1170"/>
      <c r="H4" s="1170"/>
      <c r="I4" s="1170"/>
      <c r="J4" s="1170"/>
      <c r="K4" s="1170"/>
      <c r="L4" s="1170"/>
      <c r="M4" s="1170"/>
    </row>
    <row r="5" spans="1:13" ht="18.600000000000001" customHeight="1" x14ac:dyDescent="0.55000000000000004">
      <c r="A5" s="29"/>
      <c r="B5" s="123"/>
      <c r="C5" s="1172" t="str">
        <f>+[8]ระบบการควบคุมฯ!A4</f>
        <v xml:space="preserve">ข้อมูลประจำวันที่ 31 สิงหาคม 2568 </v>
      </c>
      <c r="D5" s="1172"/>
      <c r="E5" s="1172"/>
      <c r="F5" s="1172"/>
      <c r="G5" s="1172"/>
      <c r="H5" s="1172"/>
      <c r="I5" s="1172"/>
      <c r="J5" s="1172"/>
      <c r="K5" s="1172"/>
      <c r="L5" s="1172"/>
      <c r="M5" s="124" t="s">
        <v>118</v>
      </c>
    </row>
    <row r="6" spans="1:13" ht="18.600000000000001" customHeight="1" x14ac:dyDescent="0.25">
      <c r="A6" s="1162" t="s">
        <v>23</v>
      </c>
      <c r="B6" s="1163"/>
      <c r="C6" s="1163"/>
      <c r="D6" s="1163"/>
      <c r="E6" s="1164"/>
      <c r="F6" s="1158" t="s">
        <v>234</v>
      </c>
      <c r="G6" s="1168" t="s">
        <v>87</v>
      </c>
      <c r="H6" s="1156" t="s">
        <v>88</v>
      </c>
      <c r="I6" s="1157"/>
      <c r="J6" s="1158" t="s">
        <v>235</v>
      </c>
      <c r="K6" s="1156" t="s">
        <v>89</v>
      </c>
      <c r="L6" s="1157"/>
      <c r="M6" s="1160" t="s">
        <v>119</v>
      </c>
    </row>
    <row r="7" spans="1:13" ht="93.6" customHeight="1" x14ac:dyDescent="0.25">
      <c r="A7" s="1165"/>
      <c r="B7" s="1166"/>
      <c r="C7" s="1166"/>
      <c r="D7" s="1166"/>
      <c r="E7" s="1167"/>
      <c r="F7" s="1159"/>
      <c r="G7" s="1169"/>
      <c r="H7" s="144" t="s">
        <v>90</v>
      </c>
      <c r="I7" s="144" t="s">
        <v>91</v>
      </c>
      <c r="J7" s="1159"/>
      <c r="K7" s="144" t="s">
        <v>90</v>
      </c>
      <c r="L7" s="144" t="s">
        <v>91</v>
      </c>
      <c r="M7" s="1161"/>
    </row>
    <row r="8" spans="1:13" ht="18.600000000000001" x14ac:dyDescent="0.55000000000000004">
      <c r="A8" s="125" t="s">
        <v>92</v>
      </c>
      <c r="B8" s="1034" t="s">
        <v>93</v>
      </c>
      <c r="C8" s="1035"/>
      <c r="D8" s="1035"/>
      <c r="E8" s="126"/>
      <c r="F8" s="145">
        <v>94</v>
      </c>
      <c r="G8" s="127"/>
      <c r="H8" s="127"/>
      <c r="I8" s="146"/>
      <c r="J8" s="145">
        <f>+J12</f>
        <v>100</v>
      </c>
      <c r="K8" s="146"/>
      <c r="L8" s="146"/>
      <c r="M8" s="127"/>
    </row>
    <row r="9" spans="1:13" ht="55.8" x14ac:dyDescent="0.25">
      <c r="A9" s="128" t="s">
        <v>94</v>
      </c>
      <c r="B9" s="129" t="s">
        <v>120</v>
      </c>
      <c r="C9" s="129"/>
      <c r="D9" s="129"/>
      <c r="E9" s="130"/>
      <c r="F9" s="945">
        <v>27</v>
      </c>
      <c r="G9" s="153">
        <f>+'[5]มาตการ รวมงบบุคลากร'!$G$9</f>
        <v>95839353</v>
      </c>
      <c r="H9" s="153">
        <f>+'[5]มาตการ รวมงบบุคลากร'!$H$9</f>
        <v>63307184.979999997</v>
      </c>
      <c r="I9" s="841">
        <f>+H9*100/G9</f>
        <v>66.055522077658438</v>
      </c>
      <c r="J9" s="945">
        <v>37</v>
      </c>
      <c r="K9" s="153">
        <f>+'[5]มาตการ รวมงบบุคลากร'!$K$9</f>
        <v>82046427.079999998</v>
      </c>
      <c r="L9" s="841">
        <f>+K9*100/G9</f>
        <v>85.608285648589472</v>
      </c>
      <c r="M9" s="131" t="s">
        <v>245</v>
      </c>
    </row>
    <row r="10" spans="1:13" ht="55.8" x14ac:dyDescent="0.25">
      <c r="A10" s="128" t="s">
        <v>95</v>
      </c>
      <c r="B10" s="129" t="s">
        <v>121</v>
      </c>
      <c r="C10" s="129"/>
      <c r="D10" s="129"/>
      <c r="E10" s="130"/>
      <c r="F10" s="945">
        <v>53</v>
      </c>
      <c r="G10" s="153">
        <f>+'[6]มาตการ รวมงบบุคลากร'!$G$10</f>
        <v>163518602</v>
      </c>
      <c r="H10" s="153">
        <f>+'[6]มาตการ รวมงบบุคลากร'!$H$10</f>
        <v>140114479.86000001</v>
      </c>
      <c r="I10" s="842">
        <f>+H10*100/G10</f>
        <v>85.687180630372566</v>
      </c>
      <c r="J10" s="945">
        <v>61</v>
      </c>
      <c r="K10" s="153">
        <f>+'[6]มาตการ รวมงบบุคลากร'!$K$10</f>
        <v>152057437.94999999</v>
      </c>
      <c r="L10" s="842">
        <f>+K10*100/G10</f>
        <v>92.990911180857566</v>
      </c>
      <c r="M10" s="131" t="s">
        <v>245</v>
      </c>
    </row>
    <row r="11" spans="1:13" ht="55.8" x14ac:dyDescent="0.25">
      <c r="A11" s="148" t="s">
        <v>96</v>
      </c>
      <c r="B11" s="149" t="s">
        <v>122</v>
      </c>
      <c r="C11" s="149"/>
      <c r="D11" s="149"/>
      <c r="E11" s="150"/>
      <c r="F11" s="151">
        <v>75</v>
      </c>
      <c r="G11" s="157">
        <f>+[7]ระบบการควบคุมฯ!F1570</f>
        <v>170142632</v>
      </c>
      <c r="H11" s="157">
        <f>+[7]ระบบการควบคุมฯ!L1570+[7]ระบบการควบคุมฯ!K1570</f>
        <v>156906569.34999999</v>
      </c>
      <c r="I11" s="1105">
        <f>+H11*100/G11</f>
        <v>92.220607795699323</v>
      </c>
      <c r="J11" s="151">
        <v>80</v>
      </c>
      <c r="K11" s="157">
        <f>+[7]ระบบการควบคุมฯ!L1570+[7]ระบบการควบคุมฯ!K1570+[7]ระบบการควบคุมฯ!H1570+[7]ระบบการควบคุมฯ!G1570</f>
        <v>162031353.84</v>
      </c>
      <c r="L11" s="1105">
        <f>+K11*100/G11</f>
        <v>95.232659760429712</v>
      </c>
      <c r="M11" s="1106" t="s">
        <v>245</v>
      </c>
    </row>
    <row r="12" spans="1:13" ht="18.600000000000001" x14ac:dyDescent="0.25">
      <c r="A12" s="148" t="s">
        <v>97</v>
      </c>
      <c r="B12" s="149" t="s">
        <v>123</v>
      </c>
      <c r="C12" s="149"/>
      <c r="D12" s="149"/>
      <c r="E12" s="150"/>
      <c r="F12" s="151">
        <v>94</v>
      </c>
      <c r="G12" s="147">
        <f>+[8]ระบบการควบคุมฯ!F1551+[8]ระบบการควบคุมฯ!F1552</f>
        <v>206619425.5</v>
      </c>
      <c r="H12" s="147">
        <f>+[8]ระบบการควบคุมฯ!L1551+[8]ระบบการควบคุมฯ!K1551+[8]ระบบการควบคุมฯ!K1552+[8]ระบบการควบคุมฯ!L1552</f>
        <v>195257568.75999999</v>
      </c>
      <c r="I12" s="842">
        <f>+H12*100/G12</f>
        <v>94.501070403953861</v>
      </c>
      <c r="J12" s="151">
        <v>100</v>
      </c>
      <c r="K12" s="147">
        <f>+[8]ระบบการควบคุมฯ!L1551+[8]ระบบการควบคุมฯ!K1551+[8]ระบบการควบคุมฯ!H1551+[8]ระบบการควบคุมฯ!G1551+[8]ระบบการควบคุมฯ!K1552+[8]ระบบการควบคุมฯ!L1552</f>
        <v>198323919.44999999</v>
      </c>
      <c r="L12" s="842">
        <f>+K12*100/G12</f>
        <v>95.985127714915649</v>
      </c>
      <c r="M12" s="131"/>
    </row>
    <row r="13" spans="1:13" ht="18.600000000000001" x14ac:dyDescent="0.55000000000000004">
      <c r="A13" s="133" t="s">
        <v>98</v>
      </c>
      <c r="B13" s="1036" t="s">
        <v>99</v>
      </c>
      <c r="C13" s="1037"/>
      <c r="D13" s="1037"/>
      <c r="E13" s="132"/>
      <c r="F13" s="152">
        <v>98</v>
      </c>
      <c r="G13" s="135"/>
      <c r="H13" s="135"/>
      <c r="I13" s="135"/>
      <c r="J13" s="152">
        <f>+J17</f>
        <v>100</v>
      </c>
      <c r="K13" s="135"/>
      <c r="L13" s="135"/>
      <c r="M13" s="131"/>
    </row>
    <row r="14" spans="1:13" ht="55.8" x14ac:dyDescent="0.25">
      <c r="A14" s="128" t="s">
        <v>100</v>
      </c>
      <c r="B14" s="129" t="s">
        <v>120</v>
      </c>
      <c r="C14" s="129"/>
      <c r="D14" s="129"/>
      <c r="E14" s="130"/>
      <c r="F14" s="945">
        <v>35</v>
      </c>
      <c r="G14" s="153">
        <f>+'[5]มาตการ รวมงบบุคลากร'!$G$14</f>
        <v>73323253</v>
      </c>
      <c r="H14" s="153">
        <f>+'[5]มาตการ รวมงบบุคลากร'!$H$14</f>
        <v>59753544.979999997</v>
      </c>
      <c r="I14" s="841">
        <f>+H14*100/G14</f>
        <v>81.49330878705014</v>
      </c>
      <c r="J14" s="945">
        <v>36</v>
      </c>
      <c r="K14" s="153">
        <f>+'[5]มาตการ รวมงบบุคลากร'!$K$14</f>
        <v>60727497.079999998</v>
      </c>
      <c r="L14" s="841">
        <f>+K14*100/G14</f>
        <v>82.821607873835063</v>
      </c>
      <c r="M14" s="131" t="s">
        <v>245</v>
      </c>
    </row>
    <row r="15" spans="1:13" ht="55.8" x14ac:dyDescent="0.25">
      <c r="A15" s="128" t="s">
        <v>101</v>
      </c>
      <c r="B15" s="129" t="s">
        <v>121</v>
      </c>
      <c r="C15" s="129"/>
      <c r="D15" s="129"/>
      <c r="E15" s="130"/>
      <c r="F15" s="945">
        <v>57</v>
      </c>
      <c r="G15" s="153">
        <f>+'[6]มาตการ รวมงบบุคลากร'!$G$15</f>
        <v>140891502</v>
      </c>
      <c r="H15" s="153">
        <f>+'[6]มาตการ รวมงบบุคลากร'!$H$15</f>
        <v>128848018.55</v>
      </c>
      <c r="I15" s="842">
        <f>+H15*100/G15</f>
        <v>91.451944738299403</v>
      </c>
      <c r="J15" s="945">
        <v>58</v>
      </c>
      <c r="K15" s="153">
        <f>+'[6]มาตการ รวมงบบุคลากร'!$K$15</f>
        <v>129750857.95</v>
      </c>
      <c r="L15" s="841">
        <f>+K15*100/G15</f>
        <v>92.092749461922836</v>
      </c>
      <c r="M15" s="131" t="s">
        <v>245</v>
      </c>
    </row>
    <row r="16" spans="1:13" ht="55.8" x14ac:dyDescent="0.25">
      <c r="A16" s="154">
        <v>2.2999999999999998</v>
      </c>
      <c r="B16" s="129" t="s">
        <v>122</v>
      </c>
      <c r="C16" s="129"/>
      <c r="D16" s="129"/>
      <c r="E16" s="130"/>
      <c r="F16" s="945">
        <v>80</v>
      </c>
      <c r="G16" s="153">
        <f>+[7]ระบบการควบคุมฯ!F1563+[7]ระบบการควบคุมฯ!F1564+[7]ระบบการควบคุมฯ!F1565+[7]ระบบการควบคุมฯ!F1566</f>
        <v>146834432</v>
      </c>
      <c r="H16" s="147">
        <f>+[7]ระบบการควบคุมฯ!K1563+[7]ระบบการควบคุมฯ!L1563+[7]ระบบการควบคุมฯ!K1564+[7]ระบบการควบคุมฯ!L1564+[7]ระบบการควบคุมฯ!K1565+[7]ระบบการควบคุมฯ!L1565+[7]ระบบการควบคุมฯ!K1566+[7]ระบบการควบคุมฯ!L1566</f>
        <v>138294802.03999999</v>
      </c>
      <c r="I16" s="842">
        <f>+H16*100/G16</f>
        <v>94.184177482295155</v>
      </c>
      <c r="J16" s="945">
        <v>81</v>
      </c>
      <c r="K16" s="147">
        <f>+[7]ระบบการควบคุมฯ!G1563+[7]ระบบการควบคุมฯ!H1563+[7]ระบบการควบคุมฯ!K1563+[7]ระบบการควบคุมฯ!L1563+[7]ระบบการควบคุมฯ!G1564+[7]ระบบการควบคุมฯ!H1564+[7]ระบบการควบคุมฯ!K1564+[7]ระบบการควบคุมฯ!L1564+[7]ระบบการควบคุมฯ!G1565+[7]ระบบการควบคุมฯ!H1565+[7]ระบบการควบคุมฯ!K1565+[7]ระบบการควบคุมฯ!L1565+[7]ระบบการควบคุมฯ!G1566+[7]ระบบการควบคุมฯ!H1566+[7]ระบบการควบคุมฯ!K1566+[7]ระบบการควบคุมฯ!L1566</f>
        <v>138764773.84</v>
      </c>
      <c r="L16" s="841">
        <f>+K16*100/G16</f>
        <v>94.504246687861325</v>
      </c>
      <c r="M16" s="131" t="s">
        <v>245</v>
      </c>
    </row>
    <row r="17" spans="1:13" ht="18.600000000000001" x14ac:dyDescent="0.25">
      <c r="A17" s="128" t="s">
        <v>102</v>
      </c>
      <c r="B17" s="129" t="s">
        <v>123</v>
      </c>
      <c r="C17" s="129"/>
      <c r="D17" s="129"/>
      <c r="E17" s="130"/>
      <c r="F17" s="945">
        <v>98</v>
      </c>
      <c r="G17" s="153">
        <f>+[8]ระบบการควบคุมฯ!F1544+[8]ระบบการควบคุมฯ!F1545+[8]ระบบการควบคุมฯ!F1546+[8]ระบบการควบคุมฯ!F1547+[8]ระบบการควบคุมฯ!F1552</f>
        <v>183311225.5</v>
      </c>
      <c r="H17" s="147">
        <f>+[8]ระบบการควบคุมฯ!K1544+[8]ระบบการควบคุมฯ!L1544+[8]ระบบการควบคุมฯ!K1545+[8]ระบบการควบคุมฯ!L1545+[8]ระบบการควบคุมฯ!K1546+[8]ระบบการควบคุมฯ!L1546+[8]ระบบการควบคุมฯ!K1547+[8]ระบบการควบคุมฯ!L1547+[8]ระบบการควบคุมฯ!K1552+[8]ระบบการควบคุมฯ!L1552</f>
        <v>174803801.45000002</v>
      </c>
      <c r="I17" s="842">
        <f>+H17*100/G17</f>
        <v>95.359027235350624</v>
      </c>
      <c r="J17" s="945">
        <v>100</v>
      </c>
      <c r="K17" s="147">
        <f>+[8]ระบบการควบคุมฯ!G1544+[8]ระบบการควบคุมฯ!H1544+[8]ระบบการควบคุมฯ!K1544+[8]ระบบการควบคุมฯ!L1544+[8]ระบบการควบคุมฯ!G1545+[8]ระบบการควบคุมฯ!H1545+[8]ระบบการควบคุมฯ!K1545+[8]ระบบการควบคุมฯ!L1545+[8]ระบบการควบคุมฯ!G1546+[8]ระบบการควบคุมฯ!H1546+[8]ระบบการควบคุมฯ!K1546+[8]ระบบการควบคุมฯ!L1546+[8]ระบบการควบคุมฯ!G1547+[8]ระบบการควบคุมฯ!H1547+[8]ระบบการควบคุมฯ!K1547+[8]ระบบการควบคุมฯ!L1547+[8]ระบบการควบคุมฯ!K1552+[8]ระบบการควบคุมฯ!L1552</f>
        <v>175057339.45000002</v>
      </c>
      <c r="L17" s="155">
        <f>+K17*100/G17</f>
        <v>95.497337368463562</v>
      </c>
      <c r="M17" s="131"/>
    </row>
    <row r="18" spans="1:13" ht="18.600000000000001" x14ac:dyDescent="0.55000000000000004">
      <c r="A18" s="133" t="s">
        <v>103</v>
      </c>
      <c r="B18" s="1036" t="s">
        <v>104</v>
      </c>
      <c r="C18" s="1037"/>
      <c r="D18" s="1037"/>
      <c r="E18" s="132"/>
      <c r="F18" s="152">
        <v>80</v>
      </c>
      <c r="G18" s="137"/>
      <c r="H18" s="137"/>
      <c r="I18" s="137"/>
      <c r="J18" s="152">
        <v>100</v>
      </c>
      <c r="K18" s="137"/>
      <c r="L18" s="137"/>
      <c r="M18" s="156"/>
    </row>
    <row r="19" spans="1:13" ht="93" x14ac:dyDescent="0.25">
      <c r="A19" s="128" t="s">
        <v>105</v>
      </c>
      <c r="B19" s="129" t="s">
        <v>120</v>
      </c>
      <c r="C19" s="129"/>
      <c r="D19" s="129"/>
      <c r="E19" s="130"/>
      <c r="F19" s="945">
        <v>17</v>
      </c>
      <c r="G19" s="153">
        <f>+'[5]มาตการ รวมงบบุคลากร'!$G$19</f>
        <v>22516100</v>
      </c>
      <c r="H19" s="153">
        <f>+'[5]มาตการ รวมงบบุคลากร'!$H$19</f>
        <v>3553640</v>
      </c>
      <c r="I19" s="978">
        <f>+H19*100/G19</f>
        <v>15.782662183948375</v>
      </c>
      <c r="J19" s="945">
        <v>39</v>
      </c>
      <c r="K19" s="153">
        <f>+'[5]มาตการ รวมงบบุคลากร'!$K$19</f>
        <v>21318930</v>
      </c>
      <c r="L19" s="843">
        <f>+K19*100/G19</f>
        <v>94.683049018258046</v>
      </c>
      <c r="M19" s="131" t="s">
        <v>262</v>
      </c>
    </row>
    <row r="20" spans="1:13" ht="55.8" x14ac:dyDescent="0.25">
      <c r="A20" s="128" t="s">
        <v>106</v>
      </c>
      <c r="B20" s="129" t="s">
        <v>121</v>
      </c>
      <c r="C20" s="129"/>
      <c r="D20" s="129"/>
      <c r="E20" s="130"/>
      <c r="F20" s="945">
        <v>35</v>
      </c>
      <c r="G20" s="153">
        <f>+'[6]มาตการ รวมงบบุคลากร'!$G$20</f>
        <v>22627100</v>
      </c>
      <c r="H20" s="153">
        <f>+'[6]มาตการ รวมงบบุคลากร'!$H$20</f>
        <v>11266461.310000001</v>
      </c>
      <c r="I20" s="979">
        <f>+H20*100/G20</f>
        <v>49.791892509424542</v>
      </c>
      <c r="J20" s="945">
        <v>66</v>
      </c>
      <c r="K20" s="153">
        <f>+'[6]มาตการ รวมงบบุคลากร'!$K$20</f>
        <v>22306580</v>
      </c>
      <c r="L20" s="843">
        <f>+K20*100/G20</f>
        <v>98.583468495741826</v>
      </c>
      <c r="M20" s="131" t="s">
        <v>245</v>
      </c>
    </row>
    <row r="21" spans="1:13" ht="55.8" x14ac:dyDescent="0.25">
      <c r="A21" s="128" t="s">
        <v>107</v>
      </c>
      <c r="B21" s="129" t="s">
        <v>122</v>
      </c>
      <c r="C21" s="149"/>
      <c r="D21" s="149"/>
      <c r="E21" s="130"/>
      <c r="F21" s="945">
        <v>54</v>
      </c>
      <c r="G21" s="153">
        <f>+[7]ระบบการควบคุมฯ!F1567+[7]ระบบการควบคุมฯ!F1568</f>
        <v>23308200</v>
      </c>
      <c r="H21" s="147">
        <f>+[7]ระบบการควบคุมฯ!K1569+[7]ระบบการควบคุมฯ!L1569</f>
        <v>18611767.309999999</v>
      </c>
      <c r="I21" s="979">
        <f>+H21*100/G21</f>
        <v>79.850727683819414</v>
      </c>
      <c r="J21" s="945">
        <v>77</v>
      </c>
      <c r="K21" s="153">
        <f>+[7]ระบบการควบคุมฯ!G1569+[7]ระบบการควบคุมฯ!H1569+[7]ระบบการควบคุมฯ!K1569+[7]ระบบการควบคุมฯ!L1569</f>
        <v>23266580</v>
      </c>
      <c r="L21" s="843">
        <f>+K21*100/G21</f>
        <v>99.82143623274213</v>
      </c>
      <c r="M21" s="131" t="s">
        <v>245</v>
      </c>
    </row>
    <row r="22" spans="1:13" ht="18.600000000000001" x14ac:dyDescent="0.25">
      <c r="A22" s="148" t="s">
        <v>108</v>
      </c>
      <c r="B22" s="149" t="s">
        <v>123</v>
      </c>
      <c r="C22" s="149"/>
      <c r="D22" s="149"/>
      <c r="E22" s="150"/>
      <c r="F22" s="151">
        <v>80</v>
      </c>
      <c r="G22" s="153">
        <f>+[8]ระบบการควบคุมฯ!F1548+[8]ระบบการควบคุมฯ!F1549</f>
        <v>23308200</v>
      </c>
      <c r="H22" s="147">
        <f>+[8]ระบบการควบคุมฯ!K1550+[8]ระบบการควบคุมฯ!L1550</f>
        <v>20453767.309999999</v>
      </c>
      <c r="I22" s="979">
        <f>+H22*100/G22</f>
        <v>87.753525840691253</v>
      </c>
      <c r="J22" s="151">
        <v>100</v>
      </c>
      <c r="K22" s="153">
        <f>+[8]ระบบการควบคุมฯ!G1550+[8]ระบบการควบคุมฯ!H1550+[8]ระบบการควบคุมฯ!K1550+[8]ระบบการควบคุมฯ!L1550</f>
        <v>23266580</v>
      </c>
      <c r="L22" s="843">
        <f>+K22*100/G22</f>
        <v>99.82143623274213</v>
      </c>
      <c r="M22" s="158"/>
    </row>
    <row r="23" spans="1:13" ht="18.600000000000001" x14ac:dyDescent="0.55000000000000004">
      <c r="A23" s="136"/>
      <c r="B23" s="134" t="s">
        <v>109</v>
      </c>
      <c r="C23" s="95"/>
      <c r="D23" s="95"/>
      <c r="E23" s="132"/>
      <c r="F23" s="152"/>
      <c r="G23" s="159"/>
      <c r="H23" s="822">
        <f>+[8]ระบบการควบคุมฯ!H1550+[8]ระบบการควบคุมฯ!G1550</f>
        <v>2812812.69</v>
      </c>
      <c r="I23" s="822">
        <f>+H23*100/G22</f>
        <v>12.067910392050866</v>
      </c>
      <c r="J23" s="152"/>
      <c r="K23" s="135"/>
      <c r="L23" s="135"/>
      <c r="M23" s="137"/>
    </row>
    <row r="24" spans="1:13" ht="18.600000000000001" x14ac:dyDescent="0.55000000000000004">
      <c r="A24" s="136"/>
      <c r="B24" s="134" t="s">
        <v>110</v>
      </c>
      <c r="C24" s="95"/>
      <c r="D24" s="95"/>
      <c r="E24" s="132"/>
      <c r="F24" s="152"/>
      <c r="G24" s="159"/>
      <c r="H24" s="160"/>
      <c r="I24" s="160"/>
      <c r="J24" s="152"/>
      <c r="K24" s="135"/>
      <c r="L24" s="135"/>
      <c r="M24" s="137"/>
    </row>
    <row r="25" spans="1:13" ht="18.600000000000001" x14ac:dyDescent="0.55000000000000004">
      <c r="A25" s="136"/>
      <c r="B25" s="134" t="s">
        <v>111</v>
      </c>
      <c r="C25" s="95"/>
      <c r="D25" s="95"/>
      <c r="E25" s="132"/>
      <c r="F25" s="152"/>
      <c r="G25" s="159"/>
      <c r="H25" s="160">
        <f>+G22-H22-H23</f>
        <v>41620.000000001397</v>
      </c>
      <c r="I25" s="160">
        <f>+H25*100/G22</f>
        <v>0.1785637672578809</v>
      </c>
      <c r="J25" s="152"/>
      <c r="K25" s="135"/>
      <c r="L25" s="135"/>
      <c r="M25" s="161"/>
    </row>
    <row r="26" spans="1:13" ht="18.600000000000001" x14ac:dyDescent="0.55000000000000004">
      <c r="A26" s="138"/>
      <c r="B26" s="139" t="s">
        <v>112</v>
      </c>
      <c r="C26" s="140"/>
      <c r="D26" s="140"/>
      <c r="E26" s="141"/>
      <c r="F26" s="162"/>
      <c r="G26" s="165"/>
      <c r="H26" s="163"/>
      <c r="I26" s="163"/>
      <c r="J26" s="162"/>
      <c r="K26" s="164"/>
      <c r="L26" s="164"/>
      <c r="M26" s="165"/>
    </row>
    <row r="27" spans="1:13" ht="18.600000000000001" x14ac:dyDescent="0.55000000000000004">
      <c r="A27" s="95"/>
      <c r="B27" s="95"/>
      <c r="C27" s="95"/>
      <c r="D27" s="95"/>
      <c r="E27" s="95"/>
      <c r="F27" s="1038" t="s">
        <v>113</v>
      </c>
      <c r="G27" s="95"/>
      <c r="H27" s="827" t="s">
        <v>263</v>
      </c>
      <c r="I27" s="95"/>
      <c r="J27" s="1038" t="s">
        <v>113</v>
      </c>
      <c r="K27" s="95"/>
      <c r="L27" s="95"/>
      <c r="M27" s="95"/>
    </row>
    <row r="28" spans="1:13" ht="18.600000000000001" x14ac:dyDescent="0.55000000000000004">
      <c r="A28" s="95"/>
      <c r="B28" s="166"/>
      <c r="C28" s="166"/>
      <c r="D28" s="166"/>
      <c r="E28" s="166"/>
      <c r="F28" s="1153" t="s">
        <v>264</v>
      </c>
      <c r="G28" s="1153"/>
      <c r="H28" s="166"/>
      <c r="I28" s="166"/>
      <c r="J28" s="166"/>
      <c r="K28" s="166"/>
      <c r="L28" s="166"/>
      <c r="M28" s="166"/>
    </row>
    <row r="29" spans="1:13" ht="21" customHeight="1" x14ac:dyDescent="0.55000000000000004">
      <c r="A29" s="95"/>
      <c r="B29" s="166"/>
      <c r="C29" s="166"/>
      <c r="D29" s="166" t="s">
        <v>265</v>
      </c>
      <c r="E29" s="166"/>
      <c r="F29" s="1039"/>
      <c r="G29" s="166"/>
      <c r="H29" s="166"/>
      <c r="I29" s="166"/>
      <c r="J29" s="1039"/>
      <c r="K29" s="166"/>
      <c r="L29" s="166"/>
      <c r="M29" s="166"/>
    </row>
    <row r="30" spans="1:13" ht="21" customHeight="1" x14ac:dyDescent="0.55000000000000004">
      <c r="A30" s="95"/>
      <c r="B30" s="95"/>
      <c r="C30" s="95"/>
      <c r="D30" s="95"/>
      <c r="E30" s="95"/>
      <c r="F30" s="1154" t="s">
        <v>236</v>
      </c>
      <c r="G30" s="1154"/>
      <c r="H30" s="95"/>
      <c r="I30" s="95"/>
      <c r="J30" s="95"/>
      <c r="K30" s="95"/>
      <c r="L30" s="95"/>
      <c r="M30" s="95"/>
    </row>
    <row r="31" spans="1:13" ht="18.600000000000001" x14ac:dyDescent="0.55000000000000004">
      <c r="A31" s="95"/>
      <c r="B31" s="95"/>
      <c r="C31" s="95"/>
      <c r="D31" s="95"/>
      <c r="E31" s="95"/>
      <c r="F31" s="29"/>
      <c r="G31" s="95"/>
      <c r="H31" s="95"/>
      <c r="I31" s="95"/>
      <c r="J31" s="29"/>
      <c r="K31" s="95"/>
      <c r="L31" s="95"/>
      <c r="M31" s="95"/>
    </row>
    <row r="32" spans="1:13" ht="18.600000000000001" x14ac:dyDescent="0.55000000000000004">
      <c r="A32" s="95"/>
      <c r="B32" s="95"/>
      <c r="C32" s="95"/>
      <c r="D32" s="1153" t="s">
        <v>20</v>
      </c>
      <c r="E32" s="1153"/>
      <c r="F32" s="1153"/>
      <c r="G32" s="95"/>
      <c r="H32" s="827" t="s">
        <v>266</v>
      </c>
      <c r="I32" s="95"/>
      <c r="J32" s="95"/>
      <c r="K32" s="95"/>
      <c r="L32" s="95"/>
      <c r="M32" s="95"/>
    </row>
    <row r="33" spans="1:13" ht="18.600000000000001" x14ac:dyDescent="0.55000000000000004">
      <c r="A33" s="29"/>
      <c r="B33" s="29"/>
      <c r="C33" s="29"/>
      <c r="D33" s="29"/>
      <c r="E33" s="29"/>
      <c r="F33" s="1155" t="s">
        <v>64</v>
      </c>
      <c r="G33" s="1155"/>
      <c r="H33" s="29"/>
      <c r="I33" s="29"/>
      <c r="J33" s="29"/>
      <c r="K33" s="29"/>
      <c r="L33" s="29"/>
      <c r="M33" s="29"/>
    </row>
    <row r="34" spans="1:13" ht="18.600000000000001" x14ac:dyDescent="0.55000000000000004">
      <c r="A34" s="29"/>
      <c r="B34" s="168"/>
      <c r="C34" s="168" t="s">
        <v>267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</row>
    <row r="35" spans="1:13" ht="18.600000000000001" x14ac:dyDescent="0.55000000000000004">
      <c r="A35" s="1173" t="s">
        <v>268</v>
      </c>
      <c r="B35" s="1173"/>
      <c r="C35" s="1173"/>
      <c r="D35" s="1173"/>
      <c r="E35" s="1173"/>
      <c r="F35" s="1173"/>
      <c r="G35" s="1173"/>
      <c r="H35" s="1173"/>
      <c r="I35" s="1173"/>
      <c r="J35" s="1173"/>
      <c r="K35" s="1173"/>
      <c r="L35" s="1173"/>
      <c r="M35" s="1173"/>
    </row>
    <row r="36" spans="1:13" ht="18.600000000000001" x14ac:dyDescent="0.55000000000000004">
      <c r="A36" s="1173" t="s">
        <v>49</v>
      </c>
      <c r="B36" s="1173"/>
      <c r="C36" s="1173"/>
      <c r="D36" s="1173"/>
      <c r="E36" s="1173"/>
      <c r="F36" s="1173"/>
      <c r="G36" s="1173"/>
      <c r="H36" s="1173"/>
      <c r="I36" s="1173"/>
      <c r="J36" s="1173"/>
      <c r="K36" s="1173"/>
      <c r="L36" s="1173"/>
      <c r="M36" s="1173"/>
    </row>
    <row r="37" spans="1:13" ht="18.600000000000001" x14ac:dyDescent="0.55000000000000004">
      <c r="A37" s="169"/>
      <c r="B37" s="858"/>
      <c r="C37" s="170" t="s">
        <v>124</v>
      </c>
      <c r="D37" s="169"/>
      <c r="E37" s="169"/>
      <c r="F37" s="168"/>
      <c r="G37" s="169"/>
      <c r="H37" s="1174" t="s">
        <v>125</v>
      </c>
      <c r="I37" s="1174"/>
      <c r="J37" s="1174"/>
      <c r="K37" s="1174"/>
      <c r="L37" s="1174"/>
      <c r="M37" s="169"/>
    </row>
    <row r="38" spans="1:13" ht="18.600000000000001" x14ac:dyDescent="0.55000000000000004">
      <c r="A38" s="169"/>
      <c r="B38" s="171"/>
      <c r="C38" s="170" t="s">
        <v>126</v>
      </c>
      <c r="D38" s="169"/>
      <c r="E38" s="169"/>
      <c r="F38" s="168"/>
      <c r="G38" s="169"/>
      <c r="H38" s="827"/>
      <c r="I38" s="827"/>
      <c r="J38" s="827"/>
      <c r="K38" s="827"/>
      <c r="L38" s="827"/>
      <c r="M38" s="169"/>
    </row>
    <row r="39" spans="1:13" ht="18.600000000000001" x14ac:dyDescent="0.55000000000000004">
      <c r="A39" s="172" t="s">
        <v>113</v>
      </c>
      <c r="B39" s="173"/>
      <c r="C39" s="95"/>
      <c r="D39" s="827" t="s">
        <v>243</v>
      </c>
      <c r="E39" s="142"/>
      <c r="F39" s="29"/>
      <c r="G39" s="142"/>
      <c r="H39" s="143" t="s">
        <v>20</v>
      </c>
      <c r="I39" s="95"/>
      <c r="J39" s="29"/>
      <c r="K39" s="827" t="s">
        <v>127</v>
      </c>
      <c r="L39" s="142"/>
      <c r="M39" s="142"/>
    </row>
    <row r="40" spans="1:13" ht="18.600000000000001" x14ac:dyDescent="0.55000000000000004">
      <c r="A40" s="1153" t="s">
        <v>114</v>
      </c>
      <c r="B40" s="1153"/>
      <c r="C40" s="1153"/>
      <c r="D40" s="95" t="s">
        <v>244</v>
      </c>
      <c r="E40" s="95"/>
      <c r="F40" s="29"/>
      <c r="G40" s="95"/>
      <c r="H40" s="142" t="s">
        <v>129</v>
      </c>
      <c r="I40" s="142"/>
      <c r="J40" s="29"/>
      <c r="K40" s="95" t="s">
        <v>128</v>
      </c>
      <c r="L40" s="95"/>
      <c r="M40" s="95"/>
    </row>
    <row r="41" spans="1:13" ht="18.600000000000001" x14ac:dyDescent="0.55000000000000004">
      <c r="A41" s="166" t="s">
        <v>50</v>
      </c>
      <c r="B41" s="167"/>
      <c r="C41" s="167"/>
      <c r="D41" s="95"/>
      <c r="E41" s="95"/>
      <c r="F41" s="29"/>
      <c r="G41" s="1173" t="s">
        <v>159</v>
      </c>
      <c r="H41" s="1173"/>
      <c r="I41" s="1173"/>
      <c r="J41" s="1173"/>
      <c r="K41" s="1173"/>
      <c r="L41" s="29"/>
      <c r="M41" s="29"/>
    </row>
    <row r="42" spans="1:13" ht="18.600000000000001" x14ac:dyDescent="0.55000000000000004">
      <c r="A42" s="167"/>
      <c r="B42" s="167"/>
      <c r="C42" s="167"/>
      <c r="D42" s="95"/>
      <c r="E42" s="95"/>
      <c r="F42" s="29"/>
      <c r="G42" s="1152" t="s">
        <v>278</v>
      </c>
      <c r="H42" s="1152"/>
      <c r="I42" s="1152"/>
      <c r="J42" s="1152"/>
      <c r="K42" s="1152"/>
      <c r="L42" s="168"/>
      <c r="M42" s="168"/>
    </row>
    <row r="43" spans="1:13" ht="18.600000000000001" x14ac:dyDescent="0.55000000000000004">
      <c r="A43" s="167"/>
      <c r="B43" s="167"/>
      <c r="C43" s="167"/>
      <c r="D43" s="95"/>
      <c r="E43" s="95"/>
      <c r="F43" s="29"/>
      <c r="G43" s="1152" t="s">
        <v>267</v>
      </c>
      <c r="H43" s="1152"/>
      <c r="I43" s="1152"/>
      <c r="J43" s="1152"/>
      <c r="K43" s="1152"/>
      <c r="L43" s="29"/>
      <c r="M43" s="29"/>
    </row>
  </sheetData>
  <mergeCells count="23">
    <mergeCell ref="A1:M1"/>
    <mergeCell ref="A2:M2"/>
    <mergeCell ref="A3:M3"/>
    <mergeCell ref="A4:M4"/>
    <mergeCell ref="C5:L5"/>
    <mergeCell ref="H6:I6"/>
    <mergeCell ref="J6:J7"/>
    <mergeCell ref="K6:L6"/>
    <mergeCell ref="M6:M7"/>
    <mergeCell ref="A6:E7"/>
    <mergeCell ref="F6:F7"/>
    <mergeCell ref="G6:G7"/>
    <mergeCell ref="G43:K43"/>
    <mergeCell ref="F28:G28"/>
    <mergeCell ref="F30:G30"/>
    <mergeCell ref="D32:F32"/>
    <mergeCell ref="G41:K41"/>
    <mergeCell ref="G42:K42"/>
    <mergeCell ref="F33:G33"/>
    <mergeCell ref="A35:M35"/>
    <mergeCell ref="A36:M36"/>
    <mergeCell ref="H37:L37"/>
    <mergeCell ref="A40:C40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2025-10-19T13:35:25Z</dcterms:modified>
</cp:coreProperties>
</file>