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คุมงวด\งวด68\รายงานขึ้นระบบ\"/>
    </mc:Choice>
  </mc:AlternateContent>
  <xr:revisionPtr revIDLastSave="0" documentId="13_ncr:1_{D862E770-06DE-4D2B-BB96-104DE06C13A8}" xr6:coauthVersionLast="47" xr6:coauthVersionMax="47" xr10:uidLastSave="{00000000-0000-0000-0000-000000000000}"/>
  <bookViews>
    <workbookView xWindow="-108" yWindow="-108" windowWidth="16608" windowHeight="8832" xr2:uid="{CA6ECDEC-3DB6-42B9-B9A3-AB49A7FE8FA7}"/>
  </bookViews>
  <sheets>
    <sheet name="เงินกันไว้เบิกเหลื่อมปี งบปี " sheetId="3" r:id="rId1"/>
    <sheet name="งบลงทุน" sheetId="4" r:id="rId2"/>
    <sheet name="งบประจำและงบพัฒนาคุณภาพการศึกษา" sheetId="1" r:id="rId3"/>
    <sheet name="งบสพฐ" sheetId="6" r:id="rId4"/>
    <sheet name="รายงานผลการเบิกจ่าย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Print_Titles" localSheetId="2">งบประจำและงบพัฒนาคุณภาพการศึกษา!$1:$7</definedName>
    <definedName name="_xlnm.Print_Titles" localSheetId="1">งบลงทุน!$1:$5</definedName>
    <definedName name="_xlnm.Print_Titles" localSheetId="0">'เงินกันไว้เบิกเหลื่อมปี งบปี '!$1:$4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3" i="3" l="1"/>
  <c r="B111" i="3"/>
  <c r="C110" i="3"/>
  <c r="B110" i="3"/>
  <c r="B109" i="3"/>
  <c r="B107" i="3"/>
  <c r="J106" i="3"/>
  <c r="I106" i="3"/>
  <c r="H106" i="3"/>
  <c r="G106" i="3"/>
  <c r="K106" i="3" s="1"/>
  <c r="F106" i="3"/>
  <c r="E106" i="3"/>
  <c r="J105" i="3"/>
  <c r="I105" i="3"/>
  <c r="G105" i="3"/>
  <c r="E105" i="3"/>
  <c r="K105" i="3" s="1"/>
  <c r="J104" i="3"/>
  <c r="I104" i="3"/>
  <c r="H104" i="3"/>
  <c r="G104" i="3"/>
  <c r="G101" i="3" s="1"/>
  <c r="F104" i="3"/>
  <c r="E104" i="3"/>
  <c r="D104" i="3"/>
  <c r="C104" i="3"/>
  <c r="B104" i="3"/>
  <c r="A104" i="3"/>
  <c r="J103" i="3"/>
  <c r="J101" i="3" s="1"/>
  <c r="I103" i="3"/>
  <c r="H103" i="3"/>
  <c r="G103" i="3"/>
  <c r="F103" i="3"/>
  <c r="F101" i="3" s="1"/>
  <c r="E103" i="3"/>
  <c r="D103" i="3"/>
  <c r="C103" i="3"/>
  <c r="B103" i="3"/>
  <c r="A103" i="3"/>
  <c r="J102" i="3"/>
  <c r="I102" i="3"/>
  <c r="I101" i="3" s="1"/>
  <c r="H102" i="3"/>
  <c r="G102" i="3"/>
  <c r="F102" i="3"/>
  <c r="E102" i="3"/>
  <c r="E101" i="3" s="1"/>
  <c r="D102" i="3"/>
  <c r="K102" i="3" s="1"/>
  <c r="C102" i="3"/>
  <c r="B102" i="3"/>
  <c r="A102" i="3"/>
  <c r="H101" i="3"/>
  <c r="D101" i="3"/>
  <c r="C101" i="3"/>
  <c r="B101" i="3"/>
  <c r="J100" i="3"/>
  <c r="I100" i="3"/>
  <c r="H100" i="3"/>
  <c r="G100" i="3"/>
  <c r="F100" i="3"/>
  <c r="E100" i="3"/>
  <c r="D100" i="3"/>
  <c r="C100" i="3"/>
  <c r="B100" i="3"/>
  <c r="A100" i="3"/>
  <c r="J99" i="3"/>
  <c r="I99" i="3"/>
  <c r="H99" i="3"/>
  <c r="G99" i="3"/>
  <c r="F99" i="3"/>
  <c r="E99" i="3"/>
  <c r="D99" i="3"/>
  <c r="K99" i="3" s="1"/>
  <c r="C99" i="3"/>
  <c r="B99" i="3"/>
  <c r="A99" i="3"/>
  <c r="J98" i="3"/>
  <c r="I98" i="3"/>
  <c r="H98" i="3"/>
  <c r="H95" i="3" s="1"/>
  <c r="G98" i="3"/>
  <c r="F98" i="3"/>
  <c r="E98" i="3"/>
  <c r="D98" i="3"/>
  <c r="C98" i="3"/>
  <c r="B98" i="3"/>
  <c r="A98" i="3"/>
  <c r="J97" i="3"/>
  <c r="I97" i="3"/>
  <c r="H97" i="3"/>
  <c r="G97" i="3"/>
  <c r="G95" i="3" s="1"/>
  <c r="F97" i="3"/>
  <c r="E97" i="3"/>
  <c r="D97" i="3"/>
  <c r="C97" i="3"/>
  <c r="B97" i="3"/>
  <c r="A97" i="3"/>
  <c r="J96" i="3"/>
  <c r="I96" i="3"/>
  <c r="H96" i="3"/>
  <c r="G96" i="3"/>
  <c r="F96" i="3"/>
  <c r="E96" i="3"/>
  <c r="D96" i="3"/>
  <c r="K96" i="3" s="1"/>
  <c r="C96" i="3"/>
  <c r="B96" i="3"/>
  <c r="A96" i="3"/>
  <c r="I95" i="3"/>
  <c r="I94" i="3" s="1"/>
  <c r="E95" i="3"/>
  <c r="E94" i="3" s="1"/>
  <c r="C95" i="3"/>
  <c r="B95" i="3"/>
  <c r="G94" i="3"/>
  <c r="C94" i="3"/>
  <c r="B94" i="3"/>
  <c r="A94" i="3"/>
  <c r="B93" i="3"/>
  <c r="C92" i="3"/>
  <c r="B92" i="3"/>
  <c r="C91" i="3"/>
  <c r="B91" i="3"/>
  <c r="B90" i="3"/>
  <c r="A90" i="3"/>
  <c r="C89" i="3"/>
  <c r="J88" i="3"/>
  <c r="J87" i="3" s="1"/>
  <c r="J80" i="3" s="1"/>
  <c r="J79" i="3" s="1"/>
  <c r="I88" i="3"/>
  <c r="H88" i="3"/>
  <c r="G88" i="3"/>
  <c r="F88" i="3"/>
  <c r="F87" i="3" s="1"/>
  <c r="F80" i="3" s="1"/>
  <c r="F79" i="3" s="1"/>
  <c r="E88" i="3"/>
  <c r="D88" i="3"/>
  <c r="C88" i="3"/>
  <c r="B88" i="3"/>
  <c r="A88" i="3"/>
  <c r="I87" i="3"/>
  <c r="H87" i="3"/>
  <c r="E87" i="3"/>
  <c r="D87" i="3"/>
  <c r="C87" i="3"/>
  <c r="B87" i="3"/>
  <c r="C86" i="3"/>
  <c r="J85" i="3"/>
  <c r="I85" i="3"/>
  <c r="H85" i="3"/>
  <c r="G85" i="3"/>
  <c r="K85" i="3" s="1"/>
  <c r="F85" i="3"/>
  <c r="E85" i="3"/>
  <c r="D85" i="3"/>
  <c r="C85" i="3"/>
  <c r="B85" i="3"/>
  <c r="J84" i="3"/>
  <c r="I84" i="3"/>
  <c r="I80" i="3" s="1"/>
  <c r="I79" i="3" s="1"/>
  <c r="H84" i="3"/>
  <c r="G84" i="3"/>
  <c r="F84" i="3"/>
  <c r="E84" i="3"/>
  <c r="D84" i="3"/>
  <c r="C84" i="3"/>
  <c r="B84" i="3"/>
  <c r="C83" i="3"/>
  <c r="J82" i="3"/>
  <c r="I82" i="3"/>
  <c r="H82" i="3"/>
  <c r="H81" i="3" s="1"/>
  <c r="H80" i="3" s="1"/>
  <c r="G82" i="3"/>
  <c r="F82" i="3"/>
  <c r="E82" i="3"/>
  <c r="D82" i="3"/>
  <c r="C82" i="3"/>
  <c r="B82" i="3"/>
  <c r="A82" i="3"/>
  <c r="J81" i="3"/>
  <c r="I81" i="3"/>
  <c r="G81" i="3"/>
  <c r="G80" i="3" s="1"/>
  <c r="F81" i="3"/>
  <c r="E81" i="3"/>
  <c r="C81" i="3"/>
  <c r="B81" i="3"/>
  <c r="E80" i="3"/>
  <c r="E79" i="3" s="1"/>
  <c r="C80" i="3"/>
  <c r="B80" i="3"/>
  <c r="B108" i="3" s="1"/>
  <c r="A80" i="3"/>
  <c r="H79" i="3"/>
  <c r="H50" i="3" s="1"/>
  <c r="H49" i="3" s="1"/>
  <c r="C79" i="3"/>
  <c r="B79" i="3"/>
  <c r="K78" i="3"/>
  <c r="J78" i="3"/>
  <c r="I78" i="3"/>
  <c r="H78" i="3"/>
  <c r="F78" i="3"/>
  <c r="E78" i="3"/>
  <c r="D78" i="3"/>
  <c r="C78" i="3"/>
  <c r="B78" i="3"/>
  <c r="A78" i="3"/>
  <c r="K77" i="3"/>
  <c r="J77" i="3"/>
  <c r="I77" i="3"/>
  <c r="H77" i="3"/>
  <c r="F77" i="3"/>
  <c r="E77" i="3"/>
  <c r="D77" i="3"/>
  <c r="B77" i="3"/>
  <c r="A77" i="3"/>
  <c r="K76" i="3"/>
  <c r="J76" i="3"/>
  <c r="I76" i="3"/>
  <c r="H76" i="3"/>
  <c r="F76" i="3"/>
  <c r="E76" i="3"/>
  <c r="D76" i="3"/>
  <c r="B76" i="3"/>
  <c r="A76" i="3"/>
  <c r="K75" i="3"/>
  <c r="J75" i="3"/>
  <c r="I75" i="3"/>
  <c r="H75" i="3"/>
  <c r="F75" i="3"/>
  <c r="E75" i="3"/>
  <c r="D75" i="3"/>
  <c r="C75" i="3"/>
  <c r="B75" i="3"/>
  <c r="A75" i="3"/>
  <c r="K74" i="3"/>
  <c r="J74" i="3"/>
  <c r="I74" i="3"/>
  <c r="H74" i="3"/>
  <c r="F74" i="3"/>
  <c r="E74" i="3"/>
  <c r="D74" i="3"/>
  <c r="C74" i="3"/>
  <c r="B74" i="3"/>
  <c r="A74" i="3"/>
  <c r="K73" i="3"/>
  <c r="J73" i="3"/>
  <c r="I73" i="3"/>
  <c r="H73" i="3"/>
  <c r="F73" i="3"/>
  <c r="E73" i="3"/>
  <c r="D73" i="3"/>
  <c r="B73" i="3"/>
  <c r="A73" i="3"/>
  <c r="J71" i="3"/>
  <c r="J68" i="3" s="1"/>
  <c r="J67" i="3" s="1"/>
  <c r="J53" i="3" s="1"/>
  <c r="I71" i="3"/>
  <c r="H71" i="3"/>
  <c r="G71" i="3"/>
  <c r="F71" i="3"/>
  <c r="F68" i="3" s="1"/>
  <c r="F67" i="3" s="1"/>
  <c r="F53" i="3" s="1"/>
  <c r="E71" i="3"/>
  <c r="D71" i="3"/>
  <c r="C71" i="3"/>
  <c r="B71" i="3"/>
  <c r="J70" i="3"/>
  <c r="I70" i="3"/>
  <c r="H70" i="3"/>
  <c r="H68" i="3" s="1"/>
  <c r="H67" i="3" s="1"/>
  <c r="H53" i="3" s="1"/>
  <c r="G70" i="3"/>
  <c r="F70" i="3"/>
  <c r="E70" i="3"/>
  <c r="D70" i="3"/>
  <c r="C70" i="3"/>
  <c r="B70" i="3"/>
  <c r="K69" i="3"/>
  <c r="J69" i="3"/>
  <c r="I69" i="3"/>
  <c r="H69" i="3"/>
  <c r="F69" i="3"/>
  <c r="E69" i="3"/>
  <c r="E68" i="3" s="1"/>
  <c r="E67" i="3" s="1"/>
  <c r="E53" i="3" s="1"/>
  <c r="D69" i="3"/>
  <c r="C69" i="3"/>
  <c r="B69" i="3"/>
  <c r="I68" i="3"/>
  <c r="G68" i="3"/>
  <c r="G67" i="3" s="1"/>
  <c r="G53" i="3" s="1"/>
  <c r="C68" i="3"/>
  <c r="B68" i="3"/>
  <c r="I67" i="3"/>
  <c r="B67" i="3"/>
  <c r="K66" i="3"/>
  <c r="J66" i="3"/>
  <c r="J65" i="3" s="1"/>
  <c r="I66" i="3"/>
  <c r="I65" i="3" s="1"/>
  <c r="H66" i="3"/>
  <c r="E66" i="3"/>
  <c r="K65" i="3"/>
  <c r="H65" i="3"/>
  <c r="F65" i="3"/>
  <c r="E65" i="3"/>
  <c r="D65" i="3"/>
  <c r="K64" i="3"/>
  <c r="J64" i="3"/>
  <c r="I64" i="3"/>
  <c r="H64" i="3"/>
  <c r="E64" i="3"/>
  <c r="D63" i="3"/>
  <c r="K62" i="3"/>
  <c r="I62" i="3"/>
  <c r="H62" i="3"/>
  <c r="K61" i="3"/>
  <c r="J61" i="3"/>
  <c r="I61" i="3"/>
  <c r="H61" i="3"/>
  <c r="G61" i="3"/>
  <c r="F61" i="3"/>
  <c r="E61" i="3"/>
  <c r="D61" i="3"/>
  <c r="C61" i="3"/>
  <c r="B61" i="3"/>
  <c r="A61" i="3"/>
  <c r="C60" i="3"/>
  <c r="J58" i="3"/>
  <c r="H58" i="3"/>
  <c r="J56" i="3"/>
  <c r="I56" i="3"/>
  <c r="I52" i="3" s="1"/>
  <c r="H56" i="3"/>
  <c r="F56" i="3"/>
  <c r="E56" i="3"/>
  <c r="D56" i="3"/>
  <c r="J55" i="3"/>
  <c r="I55" i="3"/>
  <c r="I54" i="3" s="1"/>
  <c r="H55" i="3"/>
  <c r="F55" i="3"/>
  <c r="D55" i="3"/>
  <c r="J54" i="3"/>
  <c r="H54" i="3"/>
  <c r="F54" i="3"/>
  <c r="D54" i="3"/>
  <c r="I53" i="3"/>
  <c r="C53" i="3"/>
  <c r="J52" i="3"/>
  <c r="H52" i="3"/>
  <c r="H107" i="3" s="1"/>
  <c r="F52" i="3"/>
  <c r="D52" i="3"/>
  <c r="D107" i="3" s="1"/>
  <c r="B52" i="3"/>
  <c r="B54" i="3" s="1"/>
  <c r="H51" i="3"/>
  <c r="D51" i="3"/>
  <c r="C50" i="3"/>
  <c r="B50" i="3"/>
  <c r="G49" i="3"/>
  <c r="B49" i="3"/>
  <c r="K46" i="3"/>
  <c r="J46" i="3"/>
  <c r="I46" i="3"/>
  <c r="I45" i="3" s="1"/>
  <c r="H46" i="3"/>
  <c r="F46" i="3"/>
  <c r="E46" i="3"/>
  <c r="D46" i="3"/>
  <c r="D45" i="3" s="1"/>
  <c r="D44" i="3" s="1"/>
  <c r="C46" i="3"/>
  <c r="B46" i="3"/>
  <c r="A46" i="3"/>
  <c r="K45" i="3"/>
  <c r="J45" i="3"/>
  <c r="H45" i="3"/>
  <c r="F45" i="3"/>
  <c r="F44" i="3" s="1"/>
  <c r="E45" i="3"/>
  <c r="C45" i="3"/>
  <c r="B45" i="3"/>
  <c r="A45" i="3"/>
  <c r="J44" i="3"/>
  <c r="I44" i="3"/>
  <c r="H44" i="3"/>
  <c r="C44" i="3"/>
  <c r="B44" i="3"/>
  <c r="K43" i="3"/>
  <c r="J43" i="3"/>
  <c r="I43" i="3"/>
  <c r="H43" i="3"/>
  <c r="F43" i="3"/>
  <c r="E43" i="3"/>
  <c r="D43" i="3"/>
  <c r="C43" i="3"/>
  <c r="B43" i="3"/>
  <c r="A43" i="3"/>
  <c r="K42" i="3"/>
  <c r="J42" i="3"/>
  <c r="I42" i="3"/>
  <c r="H42" i="3"/>
  <c r="F42" i="3"/>
  <c r="E42" i="3"/>
  <c r="D42" i="3"/>
  <c r="C42" i="3"/>
  <c r="B42" i="3"/>
  <c r="A42" i="3"/>
  <c r="K41" i="3"/>
  <c r="J41" i="3"/>
  <c r="I41" i="3"/>
  <c r="H41" i="3"/>
  <c r="H40" i="3" s="1"/>
  <c r="F41" i="3"/>
  <c r="E41" i="3"/>
  <c r="D41" i="3"/>
  <c r="C41" i="3"/>
  <c r="B41" i="3"/>
  <c r="A41" i="3"/>
  <c r="K40" i="3"/>
  <c r="J40" i="3"/>
  <c r="I40" i="3"/>
  <c r="F40" i="3"/>
  <c r="E40" i="3"/>
  <c r="D40" i="3"/>
  <c r="C40" i="3"/>
  <c r="B40" i="3"/>
  <c r="A40" i="3"/>
  <c r="K39" i="3"/>
  <c r="J39" i="3"/>
  <c r="I39" i="3"/>
  <c r="H39" i="3"/>
  <c r="H38" i="3" s="1"/>
  <c r="H37" i="3" s="1"/>
  <c r="F39" i="3"/>
  <c r="E39" i="3"/>
  <c r="D39" i="3"/>
  <c r="C39" i="3"/>
  <c r="B39" i="3"/>
  <c r="A39" i="3"/>
  <c r="K38" i="3"/>
  <c r="J38" i="3"/>
  <c r="J37" i="3" s="1"/>
  <c r="I38" i="3"/>
  <c r="F38" i="3"/>
  <c r="E38" i="3"/>
  <c r="E37" i="3" s="1"/>
  <c r="D38" i="3"/>
  <c r="C38" i="3"/>
  <c r="B38" i="3"/>
  <c r="A38" i="3"/>
  <c r="K37" i="3"/>
  <c r="I37" i="3"/>
  <c r="F37" i="3"/>
  <c r="D37" i="3"/>
  <c r="C37" i="3"/>
  <c r="B37" i="3"/>
  <c r="K36" i="3"/>
  <c r="K35" i="3" s="1"/>
  <c r="K28" i="3" s="1"/>
  <c r="J36" i="3"/>
  <c r="I36" i="3"/>
  <c r="I35" i="3" s="1"/>
  <c r="I28" i="3" s="1"/>
  <c r="H36" i="3"/>
  <c r="G36" i="3"/>
  <c r="F36" i="3"/>
  <c r="E36" i="3"/>
  <c r="D36" i="3"/>
  <c r="C36" i="3"/>
  <c r="B36" i="3"/>
  <c r="A36" i="3"/>
  <c r="J35" i="3"/>
  <c r="H35" i="3"/>
  <c r="F35" i="3"/>
  <c r="E35" i="3"/>
  <c r="D35" i="3"/>
  <c r="C35" i="3"/>
  <c r="B35" i="3"/>
  <c r="A35" i="3"/>
  <c r="K34" i="3"/>
  <c r="J34" i="3"/>
  <c r="I34" i="3"/>
  <c r="H34" i="3"/>
  <c r="H33" i="3" s="1"/>
  <c r="F34" i="3"/>
  <c r="E34" i="3"/>
  <c r="D34" i="3"/>
  <c r="C34" i="3"/>
  <c r="B34" i="3"/>
  <c r="A34" i="3"/>
  <c r="K33" i="3"/>
  <c r="J33" i="3"/>
  <c r="I33" i="3"/>
  <c r="F33" i="3"/>
  <c r="E33" i="3"/>
  <c r="D33" i="3"/>
  <c r="C33" i="3"/>
  <c r="B33" i="3"/>
  <c r="A33" i="3"/>
  <c r="K32" i="3"/>
  <c r="J32" i="3"/>
  <c r="I32" i="3"/>
  <c r="H32" i="3"/>
  <c r="H31" i="3" s="1"/>
  <c r="H28" i="3" s="1"/>
  <c r="F32" i="3"/>
  <c r="E32" i="3"/>
  <c r="D32" i="3"/>
  <c r="C32" i="3"/>
  <c r="B32" i="3"/>
  <c r="A32" i="3"/>
  <c r="K31" i="3"/>
  <c r="J31" i="3"/>
  <c r="J28" i="3" s="1"/>
  <c r="I31" i="3"/>
  <c r="F31" i="3"/>
  <c r="E31" i="3"/>
  <c r="D31" i="3"/>
  <c r="C31" i="3"/>
  <c r="B31" i="3"/>
  <c r="A31" i="3"/>
  <c r="K30" i="3"/>
  <c r="J30" i="3"/>
  <c r="I30" i="3"/>
  <c r="H30" i="3"/>
  <c r="H29" i="3" s="1"/>
  <c r="F30" i="3"/>
  <c r="E30" i="3"/>
  <c r="D30" i="3"/>
  <c r="C30" i="3"/>
  <c r="B30" i="3"/>
  <c r="A30" i="3"/>
  <c r="K29" i="3"/>
  <c r="J29" i="3"/>
  <c r="I29" i="3"/>
  <c r="F29" i="3"/>
  <c r="E29" i="3"/>
  <c r="D29" i="3"/>
  <c r="C29" i="3"/>
  <c r="B29" i="3"/>
  <c r="A29" i="3"/>
  <c r="F28" i="3"/>
  <c r="E28" i="3"/>
  <c r="D28" i="3"/>
  <c r="C28" i="3"/>
  <c r="C27" i="3"/>
  <c r="J26" i="3"/>
  <c r="I26" i="3"/>
  <c r="H26" i="3"/>
  <c r="G26" i="3"/>
  <c r="K26" i="3" s="1"/>
  <c r="K25" i="3" s="1"/>
  <c r="F26" i="3"/>
  <c r="E26" i="3"/>
  <c r="E25" i="3" s="1"/>
  <c r="D26" i="3"/>
  <c r="C26" i="3"/>
  <c r="B26" i="3"/>
  <c r="J25" i="3"/>
  <c r="I25" i="3"/>
  <c r="H25" i="3"/>
  <c r="F25" i="3"/>
  <c r="D25" i="3"/>
  <c r="C25" i="3"/>
  <c r="B25" i="3"/>
  <c r="C24" i="3"/>
  <c r="J23" i="3"/>
  <c r="J22" i="3" s="1"/>
  <c r="I23" i="3"/>
  <c r="H23" i="3"/>
  <c r="G23" i="3"/>
  <c r="K23" i="3" s="1"/>
  <c r="K22" i="3" s="1"/>
  <c r="F23" i="3"/>
  <c r="E23" i="3"/>
  <c r="E22" i="3" s="1"/>
  <c r="D23" i="3"/>
  <c r="C23" i="3"/>
  <c r="B23" i="3"/>
  <c r="I22" i="3"/>
  <c r="H22" i="3"/>
  <c r="F22" i="3"/>
  <c r="D22" i="3"/>
  <c r="C22" i="3"/>
  <c r="B22" i="3"/>
  <c r="C21" i="3"/>
  <c r="J20" i="3"/>
  <c r="I20" i="3"/>
  <c r="H20" i="3"/>
  <c r="G20" i="3"/>
  <c r="G17" i="3" s="1"/>
  <c r="G16" i="3" s="1"/>
  <c r="G108" i="3" s="1"/>
  <c r="G109" i="3" s="1"/>
  <c r="F20" i="3"/>
  <c r="E20" i="3"/>
  <c r="K20" i="3" s="1"/>
  <c r="D20" i="3"/>
  <c r="C20" i="3"/>
  <c r="B20" i="3"/>
  <c r="C19" i="3"/>
  <c r="J18" i="3"/>
  <c r="J17" i="3" s="1"/>
  <c r="J16" i="3" s="1"/>
  <c r="J15" i="3" s="1"/>
  <c r="J14" i="3" s="1"/>
  <c r="I18" i="3"/>
  <c r="H18" i="3"/>
  <c r="G18" i="3"/>
  <c r="F18" i="3"/>
  <c r="F17" i="3" s="1"/>
  <c r="F16" i="3" s="1"/>
  <c r="F15" i="3" s="1"/>
  <c r="F14" i="3" s="1"/>
  <c r="E18" i="3"/>
  <c r="D18" i="3"/>
  <c r="C18" i="3"/>
  <c r="B18" i="3"/>
  <c r="H17" i="3"/>
  <c r="D17" i="3"/>
  <c r="D16" i="3" s="1"/>
  <c r="D15" i="3" s="1"/>
  <c r="D14" i="3" s="1"/>
  <c r="C17" i="3"/>
  <c r="B17" i="3"/>
  <c r="H16" i="3"/>
  <c r="H15" i="3" s="1"/>
  <c r="H14" i="3" s="1"/>
  <c r="B16" i="3"/>
  <c r="C15" i="3"/>
  <c r="B15" i="3"/>
  <c r="C14" i="3"/>
  <c r="B14" i="3"/>
  <c r="J13" i="3"/>
  <c r="J10" i="3" s="1"/>
  <c r="J9" i="3" s="1"/>
  <c r="I13" i="3"/>
  <c r="H13" i="3"/>
  <c r="H10" i="3" s="1"/>
  <c r="F13" i="3"/>
  <c r="E13" i="3"/>
  <c r="D13" i="3"/>
  <c r="J12" i="3"/>
  <c r="I12" i="3"/>
  <c r="H12" i="3"/>
  <c r="G12" i="3"/>
  <c r="F12" i="3"/>
  <c r="E12" i="3"/>
  <c r="K12" i="3" s="1"/>
  <c r="D12" i="3"/>
  <c r="J11" i="3"/>
  <c r="I11" i="3"/>
  <c r="H11" i="3"/>
  <c r="G11" i="3"/>
  <c r="F11" i="3"/>
  <c r="E11" i="3"/>
  <c r="E10" i="3" s="1"/>
  <c r="D11" i="3"/>
  <c r="C11" i="3"/>
  <c r="B11" i="3"/>
  <c r="I10" i="3"/>
  <c r="I9" i="3" s="1"/>
  <c r="I8" i="3" s="1"/>
  <c r="I7" i="3" s="1"/>
  <c r="F10" i="3"/>
  <c r="F9" i="3" s="1"/>
  <c r="D10" i="3"/>
  <c r="D9" i="3" s="1"/>
  <c r="C10" i="3"/>
  <c r="B10" i="3"/>
  <c r="H9" i="3"/>
  <c r="E9" i="3"/>
  <c r="C9" i="3"/>
  <c r="B9" i="3"/>
  <c r="G8" i="3"/>
  <c r="C8" i="3"/>
  <c r="B8" i="3"/>
  <c r="C7" i="3"/>
  <c r="B7" i="3"/>
  <c r="G6" i="3"/>
  <c r="B6" i="3"/>
  <c r="A2" i="3"/>
  <c r="J108" i="3" l="1"/>
  <c r="J109" i="3" s="1"/>
  <c r="J8" i="3"/>
  <c r="J7" i="3" s="1"/>
  <c r="J6" i="3" s="1"/>
  <c r="E52" i="3"/>
  <c r="E44" i="3"/>
  <c r="G110" i="3"/>
  <c r="G93" i="3"/>
  <c r="J51" i="3"/>
  <c r="J50" i="3" s="1"/>
  <c r="J49" i="3" s="1"/>
  <c r="J107" i="3"/>
  <c r="K70" i="3"/>
  <c r="D68" i="3"/>
  <c r="D67" i="3" s="1"/>
  <c r="D53" i="3" s="1"/>
  <c r="D8" i="3"/>
  <c r="D7" i="3" s="1"/>
  <c r="D6" i="3" s="1"/>
  <c r="K18" i="3"/>
  <c r="K17" i="3" s="1"/>
  <c r="K16" i="3" s="1"/>
  <c r="K15" i="3" s="1"/>
  <c r="K14" i="3" s="1"/>
  <c r="E55" i="3"/>
  <c r="E54" i="3" s="1"/>
  <c r="K71" i="3"/>
  <c r="K88" i="3"/>
  <c r="K87" i="3" s="1"/>
  <c r="K97" i="3"/>
  <c r="K95" i="3" s="1"/>
  <c r="K94" i="3" s="1"/>
  <c r="K98" i="3"/>
  <c r="D95" i="3"/>
  <c r="D94" i="3" s="1"/>
  <c r="H94" i="3"/>
  <c r="K100" i="3"/>
  <c r="K103" i="3"/>
  <c r="K101" i="3" s="1"/>
  <c r="G92" i="3"/>
  <c r="G91" i="3" s="1"/>
  <c r="G90" i="3" s="1"/>
  <c r="E110" i="3"/>
  <c r="E93" i="3"/>
  <c r="E92" i="3"/>
  <c r="E91" i="3" s="1"/>
  <c r="E90" i="3" s="1"/>
  <c r="K82" i="3"/>
  <c r="K81" i="3" s="1"/>
  <c r="K80" i="3" s="1"/>
  <c r="K79" i="3" s="1"/>
  <c r="D81" i="3"/>
  <c r="D80" i="3" s="1"/>
  <c r="D79" i="3" s="1"/>
  <c r="D50" i="3" s="1"/>
  <c r="D49" i="3" s="1"/>
  <c r="I110" i="3"/>
  <c r="I93" i="3"/>
  <c r="I92" i="3"/>
  <c r="I91" i="3" s="1"/>
  <c r="I90" i="3" s="1"/>
  <c r="H108" i="3"/>
  <c r="H109" i="3" s="1"/>
  <c r="H8" i="3"/>
  <c r="H7" i="3" s="1"/>
  <c r="H6" i="3" s="1"/>
  <c r="E8" i="3"/>
  <c r="E7" i="3" s="1"/>
  <c r="F108" i="3"/>
  <c r="F109" i="3" s="1"/>
  <c r="F8" i="3"/>
  <c r="F7" i="3" s="1"/>
  <c r="F6" i="3" s="1"/>
  <c r="K11" i="3"/>
  <c r="K10" i="3" s="1"/>
  <c r="K9" i="3" s="1"/>
  <c r="E17" i="3"/>
  <c r="E16" i="3" s="1"/>
  <c r="E15" i="3" s="1"/>
  <c r="E14" i="3" s="1"/>
  <c r="I17" i="3"/>
  <c r="I16" i="3" s="1"/>
  <c r="I15" i="3" s="1"/>
  <c r="I14" i="3" s="1"/>
  <c r="I6" i="3" s="1"/>
  <c r="F51" i="3"/>
  <c r="F50" i="3" s="1"/>
  <c r="F49" i="3" s="1"/>
  <c r="F107" i="3"/>
  <c r="I107" i="3"/>
  <c r="I51" i="3"/>
  <c r="I50" i="3" s="1"/>
  <c r="I49" i="3" s="1"/>
  <c r="K84" i="3"/>
  <c r="F95" i="3"/>
  <c r="F94" i="3" s="1"/>
  <c r="J95" i="3"/>
  <c r="J94" i="3" s="1"/>
  <c r="K104" i="3"/>
  <c r="K93" i="3" l="1"/>
  <c r="K92" i="3"/>
  <c r="K91" i="3" s="1"/>
  <c r="K90" i="3" s="1"/>
  <c r="D108" i="3"/>
  <c r="D109" i="3" s="1"/>
  <c r="J92" i="3"/>
  <c r="J91" i="3" s="1"/>
  <c r="J90" i="3" s="1"/>
  <c r="J110" i="3"/>
  <c r="J93" i="3"/>
  <c r="E6" i="3"/>
  <c r="E108" i="3"/>
  <c r="E109" i="3" s="1"/>
  <c r="H110" i="3"/>
  <c r="H111" i="3" s="1"/>
  <c r="H112" i="3" s="1"/>
  <c r="H93" i="3"/>
  <c r="H92" i="3"/>
  <c r="H91" i="3" s="1"/>
  <c r="H90" i="3" s="1"/>
  <c r="J111" i="3"/>
  <c r="F92" i="3"/>
  <c r="F91" i="3" s="1"/>
  <c r="F90" i="3" s="1"/>
  <c r="F110" i="3"/>
  <c r="F93" i="3"/>
  <c r="F111" i="3"/>
  <c r="K108" i="3"/>
  <c r="K109" i="3" s="1"/>
  <c r="K8" i="3"/>
  <c r="K7" i="3" s="1"/>
  <c r="K6" i="3" s="1"/>
  <c r="I108" i="3"/>
  <c r="I109" i="3" s="1"/>
  <c r="I111" i="3" s="1"/>
  <c r="D110" i="3"/>
  <c r="D93" i="3"/>
  <c r="D92" i="3"/>
  <c r="D91" i="3" s="1"/>
  <c r="D90" i="3" s="1"/>
  <c r="K68" i="3"/>
  <c r="K67" i="3" s="1"/>
  <c r="K53" i="3" s="1"/>
  <c r="E107" i="3"/>
  <c r="E111" i="3" s="1"/>
  <c r="E112" i="3" s="1"/>
  <c r="E51" i="3"/>
  <c r="E50" i="3" s="1"/>
  <c r="E49" i="3" s="1"/>
  <c r="I112" i="3" l="1"/>
  <c r="D111" i="3"/>
  <c r="D112" i="3" s="1"/>
  <c r="H113" i="3" s="1"/>
  <c r="K110" i="3"/>
  <c r="K111" i="3" s="1"/>
  <c r="K112" i="3" s="1"/>
  <c r="I113" i="3" l="1"/>
  <c r="E113" i="3"/>
  <c r="D113" i="3" s="1"/>
  <c r="K113" i="3"/>
  <c r="H23" i="5" l="1"/>
  <c r="I23" i="5" s="1"/>
  <c r="K21" i="5"/>
  <c r="H21" i="5"/>
  <c r="I21" i="5" s="1"/>
  <c r="G21" i="5"/>
  <c r="L21" i="5" s="1"/>
  <c r="K20" i="5"/>
  <c r="I20" i="5"/>
  <c r="H20" i="5"/>
  <c r="G20" i="5"/>
  <c r="L20" i="5" s="1"/>
  <c r="K19" i="5"/>
  <c r="L19" i="5" s="1"/>
  <c r="I19" i="5"/>
  <c r="H19" i="5"/>
  <c r="G19" i="5"/>
  <c r="K16" i="5"/>
  <c r="H16" i="5"/>
  <c r="I16" i="5" s="1"/>
  <c r="G16" i="5"/>
  <c r="L16" i="5" s="1"/>
  <c r="K15" i="5"/>
  <c r="H15" i="5"/>
  <c r="I15" i="5" s="1"/>
  <c r="G15" i="5"/>
  <c r="L15" i="5" s="1"/>
  <c r="K14" i="5"/>
  <c r="L14" i="5" s="1"/>
  <c r="I14" i="5"/>
  <c r="H14" i="5"/>
  <c r="G14" i="5"/>
  <c r="J13" i="5"/>
  <c r="K11" i="5"/>
  <c r="H11" i="5"/>
  <c r="I11" i="5" s="1"/>
  <c r="G11" i="5"/>
  <c r="L11" i="5" s="1"/>
  <c r="K10" i="5"/>
  <c r="H10" i="5"/>
  <c r="I10" i="5" s="1"/>
  <c r="G10" i="5"/>
  <c r="L10" i="5" s="1"/>
  <c r="K9" i="5"/>
  <c r="L9" i="5" s="1"/>
  <c r="I9" i="5"/>
  <c r="H9" i="5"/>
  <c r="G9" i="5"/>
  <c r="J8" i="5"/>
  <c r="C5" i="5"/>
  <c r="G441" i="6"/>
  <c r="F441" i="6"/>
  <c r="E441" i="6"/>
  <c r="D441" i="6"/>
  <c r="C441" i="6"/>
  <c r="B441" i="6"/>
  <c r="A441" i="6"/>
  <c r="G440" i="6"/>
  <c r="F440" i="6"/>
  <c r="E440" i="6"/>
  <c r="D440" i="6"/>
  <c r="H440" i="6" s="1"/>
  <c r="C440" i="6"/>
  <c r="B440" i="6"/>
  <c r="A440" i="6"/>
  <c r="G439" i="6"/>
  <c r="G435" i="6" s="1"/>
  <c r="G434" i="6" s="1"/>
  <c r="F439" i="6"/>
  <c r="E439" i="6"/>
  <c r="E435" i="6" s="1"/>
  <c r="D439" i="6"/>
  <c r="H439" i="6" s="1"/>
  <c r="C439" i="6"/>
  <c r="B439" i="6"/>
  <c r="G438" i="6"/>
  <c r="F438" i="6"/>
  <c r="F435" i="6" s="1"/>
  <c r="E438" i="6"/>
  <c r="D438" i="6"/>
  <c r="C438" i="6"/>
  <c r="B438" i="6"/>
  <c r="A438" i="6"/>
  <c r="H437" i="6"/>
  <c r="C437" i="6"/>
  <c r="B437" i="6"/>
  <c r="A437" i="6"/>
  <c r="G436" i="6"/>
  <c r="F436" i="6"/>
  <c r="E436" i="6"/>
  <c r="D436" i="6"/>
  <c r="H436" i="6" s="1"/>
  <c r="C436" i="6"/>
  <c r="B436" i="6"/>
  <c r="A436" i="6"/>
  <c r="D435" i="6"/>
  <c r="D434" i="6" s="1"/>
  <c r="C435" i="6"/>
  <c r="B435" i="6"/>
  <c r="E434" i="6"/>
  <c r="C434" i="6"/>
  <c r="B434" i="6"/>
  <c r="A434" i="6"/>
  <c r="G433" i="6"/>
  <c r="F433" i="6"/>
  <c r="E433" i="6"/>
  <c r="E430" i="6" s="1"/>
  <c r="D433" i="6"/>
  <c r="H433" i="6" s="1"/>
  <c r="A433" i="6"/>
  <c r="G432" i="6"/>
  <c r="F432" i="6"/>
  <c r="E432" i="6"/>
  <c r="D432" i="6"/>
  <c r="H432" i="6" s="1"/>
  <c r="C432" i="6"/>
  <c r="B432" i="6"/>
  <c r="A432" i="6"/>
  <c r="G431" i="6"/>
  <c r="F431" i="6"/>
  <c r="E431" i="6"/>
  <c r="D431" i="6"/>
  <c r="H431" i="6" s="1"/>
  <c r="H430" i="6" s="1"/>
  <c r="H429" i="6" s="1"/>
  <c r="C431" i="6"/>
  <c r="B431" i="6"/>
  <c r="A431" i="6"/>
  <c r="G430" i="6"/>
  <c r="F430" i="6"/>
  <c r="D430" i="6"/>
  <c r="C430" i="6"/>
  <c r="B430" i="6"/>
  <c r="F429" i="6"/>
  <c r="D429" i="6"/>
  <c r="C429" i="6"/>
  <c r="B429" i="6"/>
  <c r="A429" i="6"/>
  <c r="G428" i="6"/>
  <c r="F428" i="6"/>
  <c r="E428" i="6"/>
  <c r="D428" i="6"/>
  <c r="H428" i="6" s="1"/>
  <c r="C428" i="6"/>
  <c r="B428" i="6"/>
  <c r="A428" i="6"/>
  <c r="G427" i="6"/>
  <c r="F427" i="6"/>
  <c r="E427" i="6"/>
  <c r="D427" i="6"/>
  <c r="H427" i="6" s="1"/>
  <c r="H426" i="6" s="1"/>
  <c r="C427" i="6"/>
  <c r="B427" i="6"/>
  <c r="A427" i="6"/>
  <c r="G426" i="6"/>
  <c r="F426" i="6"/>
  <c r="F425" i="6" s="1"/>
  <c r="E426" i="6"/>
  <c r="D426" i="6"/>
  <c r="B426" i="6"/>
  <c r="I425" i="6"/>
  <c r="G425" i="6"/>
  <c r="E425" i="6"/>
  <c r="D425" i="6"/>
  <c r="C425" i="6"/>
  <c r="B425" i="6"/>
  <c r="A425" i="6"/>
  <c r="D424" i="6"/>
  <c r="B424" i="6"/>
  <c r="D423" i="6"/>
  <c r="D422" i="6" s="1"/>
  <c r="C423" i="6"/>
  <c r="C426" i="6" s="1"/>
  <c r="B423" i="6"/>
  <c r="A423" i="6"/>
  <c r="C422" i="6"/>
  <c r="B422" i="6"/>
  <c r="A422" i="6"/>
  <c r="C417" i="6"/>
  <c r="G416" i="6"/>
  <c r="F416" i="6"/>
  <c r="E416" i="6"/>
  <c r="H416" i="6" s="1"/>
  <c r="C416" i="6"/>
  <c r="B416" i="6"/>
  <c r="A416" i="6"/>
  <c r="C415" i="6"/>
  <c r="G414" i="6"/>
  <c r="F414" i="6"/>
  <c r="E414" i="6"/>
  <c r="E406" i="6" s="1"/>
  <c r="E405" i="6" s="1"/>
  <c r="E404" i="6" s="1"/>
  <c r="E403" i="6" s="1"/>
  <c r="D414" i="6"/>
  <c r="C414" i="6"/>
  <c r="B414" i="6"/>
  <c r="A414" i="6"/>
  <c r="C413" i="6"/>
  <c r="G412" i="6"/>
  <c r="F412" i="6"/>
  <c r="F406" i="6" s="1"/>
  <c r="F405" i="6" s="1"/>
  <c r="F404" i="6" s="1"/>
  <c r="F403" i="6" s="1"/>
  <c r="E412" i="6"/>
  <c r="D412" i="6"/>
  <c r="H412" i="6" s="1"/>
  <c r="C412" i="6"/>
  <c r="B412" i="6"/>
  <c r="A412" i="6"/>
  <c r="H410" i="6"/>
  <c r="C410" i="6"/>
  <c r="B410" i="6"/>
  <c r="A410" i="6"/>
  <c r="H409" i="6"/>
  <c r="C409" i="6"/>
  <c r="B409" i="6"/>
  <c r="A409" i="6"/>
  <c r="H408" i="6"/>
  <c r="C408" i="6"/>
  <c r="B408" i="6"/>
  <c r="A408" i="6"/>
  <c r="H407" i="6"/>
  <c r="C407" i="6"/>
  <c r="B407" i="6"/>
  <c r="A407" i="6"/>
  <c r="G406" i="6"/>
  <c r="D406" i="6"/>
  <c r="D405" i="6" s="1"/>
  <c r="D404" i="6" s="1"/>
  <c r="D403" i="6" s="1"/>
  <c r="C406" i="6"/>
  <c r="B406" i="6"/>
  <c r="G405" i="6"/>
  <c r="C405" i="6"/>
  <c r="B405" i="6"/>
  <c r="A405" i="6"/>
  <c r="G404" i="6"/>
  <c r="C404" i="6"/>
  <c r="B404" i="6"/>
  <c r="A404" i="6"/>
  <c r="G403" i="6"/>
  <c r="C403" i="6"/>
  <c r="B403" i="6"/>
  <c r="A403" i="6"/>
  <c r="G402" i="6"/>
  <c r="F402" i="6"/>
  <c r="E402" i="6"/>
  <c r="D402" i="6"/>
  <c r="H402" i="6" s="1"/>
  <c r="G401" i="6"/>
  <c r="F401" i="6"/>
  <c r="F400" i="6" s="1"/>
  <c r="E401" i="6"/>
  <c r="D401" i="6"/>
  <c r="H401" i="6" s="1"/>
  <c r="H400" i="6" s="1"/>
  <c r="H399" i="6" s="1"/>
  <c r="G400" i="6"/>
  <c r="G399" i="6" s="1"/>
  <c r="E400" i="6"/>
  <c r="E399" i="6" s="1"/>
  <c r="C400" i="6"/>
  <c r="B400" i="6"/>
  <c r="F399" i="6"/>
  <c r="C399" i="6"/>
  <c r="B399" i="6"/>
  <c r="G398" i="6"/>
  <c r="F398" i="6"/>
  <c r="E398" i="6"/>
  <c r="D398" i="6"/>
  <c r="H398" i="6" s="1"/>
  <c r="H397" i="6" s="1"/>
  <c r="H396" i="6" s="1"/>
  <c r="C398" i="6"/>
  <c r="B398" i="6"/>
  <c r="A398" i="6"/>
  <c r="G397" i="6"/>
  <c r="G396" i="6" s="1"/>
  <c r="F397" i="6"/>
  <c r="E397" i="6"/>
  <c r="E396" i="6" s="1"/>
  <c r="D397" i="6"/>
  <c r="C397" i="6"/>
  <c r="B397" i="6"/>
  <c r="F396" i="6"/>
  <c r="D396" i="6"/>
  <c r="C396" i="6"/>
  <c r="B396" i="6"/>
  <c r="A396" i="6"/>
  <c r="G395" i="6"/>
  <c r="F395" i="6"/>
  <c r="E395" i="6"/>
  <c r="D395" i="6"/>
  <c r="H395" i="6" s="1"/>
  <c r="C395" i="6"/>
  <c r="B395" i="6"/>
  <c r="A395" i="6"/>
  <c r="G394" i="6"/>
  <c r="F394" i="6"/>
  <c r="E394" i="6"/>
  <c r="D394" i="6"/>
  <c r="H394" i="6" s="1"/>
  <c r="C394" i="6"/>
  <c r="B394" i="6"/>
  <c r="A394" i="6"/>
  <c r="G393" i="6"/>
  <c r="F393" i="6"/>
  <c r="E393" i="6"/>
  <c r="D393" i="6"/>
  <c r="H393" i="6" s="1"/>
  <c r="C393" i="6"/>
  <c r="B393" i="6"/>
  <c r="A393" i="6"/>
  <c r="G392" i="6"/>
  <c r="F392" i="6"/>
  <c r="E392" i="6"/>
  <c r="D392" i="6"/>
  <c r="H392" i="6" s="1"/>
  <c r="H391" i="6" s="1"/>
  <c r="H390" i="6" s="1"/>
  <c r="C392" i="6"/>
  <c r="B392" i="6"/>
  <c r="A392" i="6"/>
  <c r="G391" i="6"/>
  <c r="F391" i="6"/>
  <c r="F390" i="6" s="1"/>
  <c r="E391" i="6"/>
  <c r="D391" i="6"/>
  <c r="D390" i="6" s="1"/>
  <c r="C391" i="6"/>
  <c r="B391" i="6"/>
  <c r="G390" i="6"/>
  <c r="E390" i="6"/>
  <c r="C390" i="6"/>
  <c r="B390" i="6"/>
  <c r="A390" i="6"/>
  <c r="G389" i="6"/>
  <c r="F389" i="6"/>
  <c r="E389" i="6"/>
  <c r="D389" i="6"/>
  <c r="A389" i="6"/>
  <c r="G388" i="6"/>
  <c r="F388" i="6"/>
  <c r="E388" i="6"/>
  <c r="D388" i="6"/>
  <c r="H388" i="6" s="1"/>
  <c r="A388" i="6"/>
  <c r="G387" i="6"/>
  <c r="F387" i="6"/>
  <c r="E387" i="6"/>
  <c r="E383" i="6" s="1"/>
  <c r="E382" i="6" s="1"/>
  <c r="D387" i="6"/>
  <c r="H387" i="6" s="1"/>
  <c r="A387" i="6"/>
  <c r="G386" i="6"/>
  <c r="E386" i="6"/>
  <c r="D386" i="6"/>
  <c r="H386" i="6" s="1"/>
  <c r="C386" i="6"/>
  <c r="B386" i="6"/>
  <c r="A386" i="6"/>
  <c r="G385" i="6"/>
  <c r="F385" i="6"/>
  <c r="E385" i="6"/>
  <c r="D385" i="6"/>
  <c r="H385" i="6" s="1"/>
  <c r="C385" i="6"/>
  <c r="B385" i="6"/>
  <c r="A385" i="6"/>
  <c r="G384" i="6"/>
  <c r="F384" i="6"/>
  <c r="E384" i="6"/>
  <c r="D384" i="6"/>
  <c r="D383" i="6" s="1"/>
  <c r="D382" i="6" s="1"/>
  <c r="C384" i="6"/>
  <c r="B384" i="6"/>
  <c r="A384" i="6"/>
  <c r="F383" i="6"/>
  <c r="F382" i="6" s="1"/>
  <c r="C383" i="6"/>
  <c r="B383" i="6"/>
  <c r="C382" i="6"/>
  <c r="B382" i="6"/>
  <c r="A382" i="6"/>
  <c r="G381" i="6"/>
  <c r="G380" i="6" s="1"/>
  <c r="G379" i="6" s="1"/>
  <c r="F381" i="6"/>
  <c r="E381" i="6"/>
  <c r="E380" i="6" s="1"/>
  <c r="E379" i="6" s="1"/>
  <c r="D381" i="6"/>
  <c r="H381" i="6" s="1"/>
  <c r="H380" i="6" s="1"/>
  <c r="H379" i="6" s="1"/>
  <c r="C381" i="6"/>
  <c r="B381" i="6"/>
  <c r="F380" i="6"/>
  <c r="F379" i="6" s="1"/>
  <c r="D380" i="6"/>
  <c r="B380" i="6"/>
  <c r="D379" i="6"/>
  <c r="C379" i="6"/>
  <c r="B379" i="6"/>
  <c r="A379" i="6"/>
  <c r="H376" i="6"/>
  <c r="C376" i="6"/>
  <c r="B376" i="6"/>
  <c r="A376" i="6"/>
  <c r="H375" i="6"/>
  <c r="G375" i="6"/>
  <c r="F375" i="6"/>
  <c r="E375" i="6"/>
  <c r="D375" i="6"/>
  <c r="H374" i="6"/>
  <c r="B374" i="6"/>
  <c r="A374" i="6"/>
  <c r="H373" i="6"/>
  <c r="C373" i="6"/>
  <c r="B373" i="6"/>
  <c r="A373" i="6"/>
  <c r="H372" i="6"/>
  <c r="C372" i="6"/>
  <c r="B372" i="6"/>
  <c r="A372" i="6"/>
  <c r="H371" i="6"/>
  <c r="C371" i="6"/>
  <c r="B371" i="6"/>
  <c r="A371" i="6"/>
  <c r="H370" i="6"/>
  <c r="C370" i="6"/>
  <c r="B370" i="6"/>
  <c r="A370" i="6"/>
  <c r="H369" i="6"/>
  <c r="C369" i="6"/>
  <c r="B369" i="6"/>
  <c r="A369" i="6"/>
  <c r="H368" i="6"/>
  <c r="C368" i="6"/>
  <c r="B368" i="6"/>
  <c r="A368" i="6"/>
  <c r="H367" i="6"/>
  <c r="H366" i="6" s="1"/>
  <c r="G367" i="6"/>
  <c r="F367" i="6"/>
  <c r="E367" i="6"/>
  <c r="D367" i="6"/>
  <c r="D366" i="6" s="1"/>
  <c r="B367" i="6"/>
  <c r="G366" i="6"/>
  <c r="F366" i="6"/>
  <c r="E366" i="6"/>
  <c r="C366" i="6"/>
  <c r="B366" i="6"/>
  <c r="A366" i="6"/>
  <c r="G365" i="6"/>
  <c r="F365" i="6"/>
  <c r="E365" i="6"/>
  <c r="D365" i="6"/>
  <c r="C365" i="6"/>
  <c r="B365" i="6"/>
  <c r="A365" i="6"/>
  <c r="G364" i="6"/>
  <c r="F364" i="6"/>
  <c r="F363" i="6" s="1"/>
  <c r="F362" i="6" s="1"/>
  <c r="E364" i="6"/>
  <c r="D364" i="6"/>
  <c r="C364" i="6"/>
  <c r="B364" i="6"/>
  <c r="A364" i="6"/>
  <c r="G363" i="6"/>
  <c r="E363" i="6"/>
  <c r="D363" i="6"/>
  <c r="D362" i="6" s="1"/>
  <c r="C363" i="6"/>
  <c r="B363" i="6"/>
  <c r="G362" i="6"/>
  <c r="E362" i="6"/>
  <c r="C362" i="6"/>
  <c r="B362" i="6"/>
  <c r="A362" i="6"/>
  <c r="G361" i="6"/>
  <c r="F361" i="6"/>
  <c r="E361" i="6"/>
  <c r="D361" i="6"/>
  <c r="H361" i="6" s="1"/>
  <c r="C361" i="6"/>
  <c r="B361" i="6"/>
  <c r="A361" i="6"/>
  <c r="G360" i="6"/>
  <c r="F360" i="6"/>
  <c r="E360" i="6"/>
  <c r="D360" i="6"/>
  <c r="C360" i="6"/>
  <c r="B360" i="6"/>
  <c r="A360" i="6"/>
  <c r="G359" i="6"/>
  <c r="F359" i="6"/>
  <c r="E359" i="6"/>
  <c r="D359" i="6"/>
  <c r="C359" i="6"/>
  <c r="B359" i="6"/>
  <c r="A359" i="6"/>
  <c r="G358" i="6"/>
  <c r="F358" i="6"/>
  <c r="E358" i="6"/>
  <c r="D358" i="6"/>
  <c r="H358" i="6" s="1"/>
  <c r="C358" i="6"/>
  <c r="B358" i="6"/>
  <c r="A358" i="6"/>
  <c r="G357" i="6"/>
  <c r="F357" i="6"/>
  <c r="E357" i="6"/>
  <c r="D357" i="6"/>
  <c r="H357" i="6" s="1"/>
  <c r="C357" i="6"/>
  <c r="B357" i="6"/>
  <c r="A357" i="6"/>
  <c r="G356" i="6"/>
  <c r="G355" i="6" s="1"/>
  <c r="F356" i="6"/>
  <c r="D356" i="6"/>
  <c r="C356" i="6"/>
  <c r="B356" i="6"/>
  <c r="F355" i="6"/>
  <c r="D355" i="6"/>
  <c r="C355" i="6"/>
  <c r="B355" i="6"/>
  <c r="A355" i="6"/>
  <c r="G354" i="6"/>
  <c r="F354" i="6"/>
  <c r="E354" i="6"/>
  <c r="D354" i="6"/>
  <c r="H354" i="6" s="1"/>
  <c r="C354" i="6"/>
  <c r="B354" i="6"/>
  <c r="A354" i="6"/>
  <c r="G353" i="6"/>
  <c r="F353" i="6"/>
  <c r="E353" i="6"/>
  <c r="D353" i="6"/>
  <c r="H353" i="6" s="1"/>
  <c r="C353" i="6"/>
  <c r="B353" i="6"/>
  <c r="A353" i="6"/>
  <c r="G352" i="6"/>
  <c r="F352" i="6"/>
  <c r="E352" i="6"/>
  <c r="D352" i="6"/>
  <c r="H352" i="6" s="1"/>
  <c r="C352" i="6"/>
  <c r="B352" i="6"/>
  <c r="A352" i="6"/>
  <c r="G351" i="6"/>
  <c r="F351" i="6"/>
  <c r="E351" i="6"/>
  <c r="D351" i="6"/>
  <c r="H351" i="6" s="1"/>
  <c r="C351" i="6"/>
  <c r="B351" i="6"/>
  <c r="A351" i="6"/>
  <c r="G350" i="6"/>
  <c r="F350" i="6"/>
  <c r="E350" i="6"/>
  <c r="D350" i="6"/>
  <c r="H350" i="6" s="1"/>
  <c r="C350" i="6"/>
  <c r="B350" i="6"/>
  <c r="A350" i="6"/>
  <c r="G349" i="6"/>
  <c r="F349" i="6"/>
  <c r="E349" i="6"/>
  <c r="D349" i="6"/>
  <c r="H349" i="6" s="1"/>
  <c r="C349" i="6"/>
  <c r="B349" i="6"/>
  <c r="A349" i="6"/>
  <c r="G348" i="6"/>
  <c r="F348" i="6"/>
  <c r="E348" i="6"/>
  <c r="D348" i="6"/>
  <c r="C348" i="6"/>
  <c r="B348" i="6"/>
  <c r="A348" i="6"/>
  <c r="G347" i="6"/>
  <c r="F347" i="6"/>
  <c r="E347" i="6"/>
  <c r="D347" i="6"/>
  <c r="C347" i="6"/>
  <c r="B347" i="6"/>
  <c r="A347" i="6"/>
  <c r="G346" i="6"/>
  <c r="F346" i="6"/>
  <c r="E346" i="6"/>
  <c r="D346" i="6"/>
  <c r="H346" i="6" s="1"/>
  <c r="C345" i="6"/>
  <c r="B345" i="6"/>
  <c r="A345" i="6"/>
  <c r="H344" i="6"/>
  <c r="G344" i="6"/>
  <c r="F344" i="6"/>
  <c r="E344" i="6"/>
  <c r="D344" i="6"/>
  <c r="C344" i="6"/>
  <c r="B344" i="6"/>
  <c r="A344" i="6"/>
  <c r="H343" i="6"/>
  <c r="C343" i="6"/>
  <c r="B343" i="6"/>
  <c r="A343" i="6"/>
  <c r="H342" i="6"/>
  <c r="C342" i="6"/>
  <c r="B342" i="6"/>
  <c r="A342" i="6"/>
  <c r="H341" i="6"/>
  <c r="C341" i="6"/>
  <c r="B341" i="6"/>
  <c r="A341" i="6"/>
  <c r="H340" i="6"/>
  <c r="H339" i="6" s="1"/>
  <c r="G340" i="6"/>
  <c r="F340" i="6"/>
  <c r="F339" i="6" s="1"/>
  <c r="E340" i="6"/>
  <c r="D340" i="6"/>
  <c r="D339" i="6" s="1"/>
  <c r="B340" i="6"/>
  <c r="A340" i="6"/>
  <c r="G339" i="6"/>
  <c r="E339" i="6"/>
  <c r="B339" i="6"/>
  <c r="A339" i="6"/>
  <c r="G338" i="6"/>
  <c r="F338" i="6"/>
  <c r="E338" i="6"/>
  <c r="D338" i="6"/>
  <c r="G337" i="6"/>
  <c r="F337" i="6"/>
  <c r="E337" i="6"/>
  <c r="D337" i="6"/>
  <c r="H337" i="6" s="1"/>
  <c r="G336" i="6"/>
  <c r="F336" i="6"/>
  <c r="E336" i="6"/>
  <c r="D336" i="6"/>
  <c r="H336" i="6" s="1"/>
  <c r="G335" i="6"/>
  <c r="F335" i="6"/>
  <c r="E335" i="6"/>
  <c r="D335" i="6"/>
  <c r="G334" i="6"/>
  <c r="F334" i="6"/>
  <c r="E334" i="6"/>
  <c r="D334" i="6"/>
  <c r="G333" i="6"/>
  <c r="F333" i="6"/>
  <c r="E333" i="6"/>
  <c r="D333" i="6"/>
  <c r="G332" i="6"/>
  <c r="F332" i="6"/>
  <c r="E332" i="6"/>
  <c r="D332" i="6"/>
  <c r="H332" i="6" s="1"/>
  <c r="G331" i="6"/>
  <c r="F331" i="6"/>
  <c r="E331" i="6"/>
  <c r="D331" i="6"/>
  <c r="H331" i="6" s="1"/>
  <c r="G330" i="6"/>
  <c r="F330" i="6"/>
  <c r="E330" i="6"/>
  <c r="D330" i="6"/>
  <c r="H330" i="6" s="1"/>
  <c r="G329" i="6"/>
  <c r="F329" i="6"/>
  <c r="E329" i="6"/>
  <c r="D329" i="6"/>
  <c r="G328" i="6"/>
  <c r="F328" i="6"/>
  <c r="E328" i="6"/>
  <c r="D328" i="6"/>
  <c r="H328" i="6" s="1"/>
  <c r="G327" i="6"/>
  <c r="F327" i="6"/>
  <c r="E327" i="6"/>
  <c r="D327" i="6"/>
  <c r="H327" i="6" s="1"/>
  <c r="G326" i="6"/>
  <c r="F326" i="6"/>
  <c r="E326" i="6"/>
  <c r="D326" i="6"/>
  <c r="H326" i="6" s="1"/>
  <c r="G325" i="6"/>
  <c r="F325" i="6"/>
  <c r="E325" i="6"/>
  <c r="D325" i="6"/>
  <c r="H325" i="6" s="1"/>
  <c r="G324" i="6"/>
  <c r="F324" i="6"/>
  <c r="E324" i="6"/>
  <c r="D324" i="6"/>
  <c r="H324" i="6" s="1"/>
  <c r="G323" i="6"/>
  <c r="F323" i="6"/>
  <c r="E323" i="6"/>
  <c r="E318" i="6" s="1"/>
  <c r="E317" i="6" s="1"/>
  <c r="D323" i="6"/>
  <c r="G322" i="6"/>
  <c r="F322" i="6"/>
  <c r="F318" i="6" s="1"/>
  <c r="E322" i="6"/>
  <c r="D322" i="6"/>
  <c r="G321" i="6"/>
  <c r="F321" i="6"/>
  <c r="E321" i="6"/>
  <c r="H321" i="6" s="1"/>
  <c r="H319" i="6"/>
  <c r="C319" i="6"/>
  <c r="B319" i="6"/>
  <c r="A319" i="6"/>
  <c r="G318" i="6"/>
  <c r="G317" i="6" s="1"/>
  <c r="B318" i="6"/>
  <c r="A318" i="6"/>
  <c r="F317" i="6"/>
  <c r="B317" i="6"/>
  <c r="A317" i="6"/>
  <c r="H316" i="6"/>
  <c r="C316" i="6"/>
  <c r="B316" i="6"/>
  <c r="A316" i="6"/>
  <c r="C315" i="6"/>
  <c r="B315" i="6"/>
  <c r="H314" i="6"/>
  <c r="C314" i="6"/>
  <c r="B314" i="6"/>
  <c r="H313" i="6"/>
  <c r="C313" i="6"/>
  <c r="B313" i="6"/>
  <c r="A313" i="6"/>
  <c r="H312" i="6"/>
  <c r="C312" i="6"/>
  <c r="B312" i="6"/>
  <c r="A312" i="6"/>
  <c r="H311" i="6"/>
  <c r="C311" i="6"/>
  <c r="B311" i="6"/>
  <c r="A311" i="6"/>
  <c r="H310" i="6"/>
  <c r="G310" i="6"/>
  <c r="F310" i="6"/>
  <c r="E310" i="6"/>
  <c r="D310" i="6"/>
  <c r="C310" i="6"/>
  <c r="B310" i="6"/>
  <c r="A310" i="6"/>
  <c r="H309" i="6"/>
  <c r="G309" i="6"/>
  <c r="F309" i="6"/>
  <c r="E309" i="6"/>
  <c r="D309" i="6"/>
  <c r="C309" i="6"/>
  <c r="B309" i="6"/>
  <c r="A309" i="6"/>
  <c r="G308" i="6"/>
  <c r="F308" i="6"/>
  <c r="E308" i="6"/>
  <c r="D308" i="6"/>
  <c r="H308" i="6" s="1"/>
  <c r="C308" i="6"/>
  <c r="B308" i="6"/>
  <c r="A308" i="6"/>
  <c r="G307" i="6"/>
  <c r="F307" i="6"/>
  <c r="F306" i="6" s="1"/>
  <c r="F305" i="6" s="1"/>
  <c r="E307" i="6"/>
  <c r="D307" i="6"/>
  <c r="C307" i="6"/>
  <c r="B307" i="6"/>
  <c r="A307" i="6"/>
  <c r="I306" i="6"/>
  <c r="G306" i="6"/>
  <c r="G305" i="6" s="1"/>
  <c r="E306" i="6"/>
  <c r="E305" i="6" s="1"/>
  <c r="C306" i="6"/>
  <c r="B306" i="6"/>
  <c r="C305" i="6"/>
  <c r="B305" i="6"/>
  <c r="A305" i="6"/>
  <c r="G304" i="6"/>
  <c r="F304" i="6"/>
  <c r="E304" i="6"/>
  <c r="D304" i="6"/>
  <c r="H304" i="6" s="1"/>
  <c r="C304" i="6"/>
  <c r="B304" i="6"/>
  <c r="A304" i="6"/>
  <c r="G303" i="6"/>
  <c r="F303" i="6"/>
  <c r="F300" i="6" s="1"/>
  <c r="F299" i="6" s="1"/>
  <c r="E303" i="6"/>
  <c r="D303" i="6"/>
  <c r="D300" i="6" s="1"/>
  <c r="D299" i="6" s="1"/>
  <c r="G302" i="6"/>
  <c r="F302" i="6"/>
  <c r="E302" i="6"/>
  <c r="D302" i="6"/>
  <c r="H302" i="6" s="1"/>
  <c r="C302" i="6"/>
  <c r="B302" i="6"/>
  <c r="A302" i="6"/>
  <c r="G301" i="6"/>
  <c r="G300" i="6" s="1"/>
  <c r="F301" i="6"/>
  <c r="E301" i="6"/>
  <c r="D301" i="6"/>
  <c r="C301" i="6"/>
  <c r="B301" i="6"/>
  <c r="A301" i="6"/>
  <c r="E300" i="6"/>
  <c r="E299" i="6" s="1"/>
  <c r="C300" i="6"/>
  <c r="B300" i="6"/>
  <c r="I299" i="6"/>
  <c r="G299" i="6"/>
  <c r="C299" i="6"/>
  <c r="B299" i="6"/>
  <c r="A299" i="6"/>
  <c r="G298" i="6"/>
  <c r="F298" i="6"/>
  <c r="E298" i="6"/>
  <c r="E297" i="6" s="1"/>
  <c r="E296" i="6" s="1"/>
  <c r="D298" i="6"/>
  <c r="H298" i="6" s="1"/>
  <c r="H297" i="6" s="1"/>
  <c r="H296" i="6" s="1"/>
  <c r="C298" i="6"/>
  <c r="B298" i="6"/>
  <c r="A298" i="6"/>
  <c r="G297" i="6"/>
  <c r="G296" i="6" s="1"/>
  <c r="F297" i="6"/>
  <c r="D297" i="6"/>
  <c r="C297" i="6"/>
  <c r="B297" i="6"/>
  <c r="F296" i="6"/>
  <c r="D296" i="6"/>
  <c r="C296" i="6"/>
  <c r="B296" i="6"/>
  <c r="A296" i="6"/>
  <c r="H295" i="6"/>
  <c r="B295" i="6"/>
  <c r="A295" i="6"/>
  <c r="H294" i="6"/>
  <c r="H291" i="6" s="1"/>
  <c r="B294" i="6"/>
  <c r="A294" i="6"/>
  <c r="H293" i="6"/>
  <c r="B293" i="6"/>
  <c r="A293" i="6"/>
  <c r="H292" i="6"/>
  <c r="C292" i="6"/>
  <c r="B292" i="6"/>
  <c r="A292" i="6"/>
  <c r="G291" i="6"/>
  <c r="F291" i="6"/>
  <c r="E291" i="6"/>
  <c r="D291" i="6"/>
  <c r="C291" i="6"/>
  <c r="C295" i="6" s="1"/>
  <c r="B291" i="6"/>
  <c r="A291" i="6"/>
  <c r="H290" i="6"/>
  <c r="C290" i="6"/>
  <c r="B290" i="6"/>
  <c r="A290" i="6"/>
  <c r="H289" i="6"/>
  <c r="C289" i="6"/>
  <c r="B289" i="6"/>
  <c r="A289" i="6"/>
  <c r="G288" i="6"/>
  <c r="F288" i="6"/>
  <c r="E288" i="6"/>
  <c r="D288" i="6"/>
  <c r="H288" i="6" s="1"/>
  <c r="C288" i="6"/>
  <c r="B288" i="6"/>
  <c r="A288" i="6"/>
  <c r="G287" i="6"/>
  <c r="F287" i="6"/>
  <c r="F281" i="6" s="1"/>
  <c r="F280" i="6" s="1"/>
  <c r="E287" i="6"/>
  <c r="D287" i="6"/>
  <c r="H287" i="6" s="1"/>
  <c r="C287" i="6"/>
  <c r="B287" i="6"/>
  <c r="A287" i="6"/>
  <c r="C286" i="6"/>
  <c r="B286" i="6"/>
  <c r="A286" i="6"/>
  <c r="C285" i="6"/>
  <c r="B285" i="6"/>
  <c r="A285" i="6"/>
  <c r="G284" i="6"/>
  <c r="F284" i="6"/>
  <c r="E284" i="6"/>
  <c r="D284" i="6"/>
  <c r="D281" i="6" s="1"/>
  <c r="D280" i="6" s="1"/>
  <c r="C284" i="6"/>
  <c r="B284" i="6"/>
  <c r="A284" i="6"/>
  <c r="C283" i="6"/>
  <c r="B283" i="6"/>
  <c r="A283" i="6"/>
  <c r="G282" i="6"/>
  <c r="G281" i="6" s="1"/>
  <c r="G280" i="6" s="1"/>
  <c r="F282" i="6"/>
  <c r="E282" i="6"/>
  <c r="E281" i="6" s="1"/>
  <c r="E280" i="6" s="1"/>
  <c r="D282" i="6"/>
  <c r="B282" i="6"/>
  <c r="A282" i="6"/>
  <c r="B281" i="6"/>
  <c r="C280" i="6"/>
  <c r="B280" i="6"/>
  <c r="A280" i="6"/>
  <c r="B279" i="6"/>
  <c r="H278" i="6"/>
  <c r="G278" i="6"/>
  <c r="F278" i="6"/>
  <c r="E278" i="6"/>
  <c r="D278" i="6"/>
  <c r="C278" i="6"/>
  <c r="B278" i="6"/>
  <c r="A278" i="6"/>
  <c r="H277" i="6"/>
  <c r="H275" i="6" s="1"/>
  <c r="H274" i="6" s="1"/>
  <c r="G277" i="6"/>
  <c r="F277" i="6"/>
  <c r="E277" i="6"/>
  <c r="D277" i="6"/>
  <c r="C277" i="6"/>
  <c r="B277" i="6"/>
  <c r="A277" i="6"/>
  <c r="H276" i="6"/>
  <c r="G276" i="6"/>
  <c r="F276" i="6"/>
  <c r="E276" i="6"/>
  <c r="D276" i="6"/>
  <c r="C276" i="6"/>
  <c r="B276" i="6"/>
  <c r="A276" i="6"/>
  <c r="G275" i="6"/>
  <c r="F275" i="6"/>
  <c r="F274" i="6" s="1"/>
  <c r="E275" i="6"/>
  <c r="D275" i="6"/>
  <c r="D274" i="6" s="1"/>
  <c r="B275" i="6"/>
  <c r="G274" i="6"/>
  <c r="E274" i="6"/>
  <c r="C274" i="6"/>
  <c r="B274" i="6"/>
  <c r="A274" i="6"/>
  <c r="G273" i="6"/>
  <c r="F273" i="6"/>
  <c r="E273" i="6"/>
  <c r="D273" i="6"/>
  <c r="C273" i="6"/>
  <c r="B273" i="6"/>
  <c r="A273" i="6"/>
  <c r="G272" i="6"/>
  <c r="F272" i="6"/>
  <c r="E272" i="6"/>
  <c r="D272" i="6"/>
  <c r="C272" i="6"/>
  <c r="B272" i="6"/>
  <c r="A272" i="6"/>
  <c r="G271" i="6"/>
  <c r="F271" i="6"/>
  <c r="E271" i="6"/>
  <c r="E270" i="6" s="1"/>
  <c r="E269" i="6" s="1"/>
  <c r="D271" i="6"/>
  <c r="H271" i="6" s="1"/>
  <c r="H270" i="6" s="1"/>
  <c r="H269" i="6" s="1"/>
  <c r="C271" i="6"/>
  <c r="B271" i="6"/>
  <c r="A271" i="6"/>
  <c r="G270" i="6"/>
  <c r="G269" i="6" s="1"/>
  <c r="F270" i="6"/>
  <c r="D270" i="6"/>
  <c r="C270" i="6"/>
  <c r="B270" i="6"/>
  <c r="F269" i="6"/>
  <c r="D269" i="6"/>
  <c r="C269" i="6"/>
  <c r="B269" i="6"/>
  <c r="A269" i="6"/>
  <c r="G268" i="6"/>
  <c r="F268" i="6"/>
  <c r="E268" i="6"/>
  <c r="D268" i="6"/>
  <c r="H268" i="6" s="1"/>
  <c r="C268" i="6"/>
  <c r="B268" i="6"/>
  <c r="A268" i="6"/>
  <c r="G267" i="6"/>
  <c r="F267" i="6"/>
  <c r="E267" i="6"/>
  <c r="D267" i="6"/>
  <c r="H267" i="6" s="1"/>
  <c r="H266" i="6" s="1"/>
  <c r="H265" i="6" s="1"/>
  <c r="C267" i="6"/>
  <c r="B267" i="6"/>
  <c r="A267" i="6"/>
  <c r="G266" i="6"/>
  <c r="F266" i="6"/>
  <c r="F265" i="6" s="1"/>
  <c r="E266" i="6"/>
  <c r="D266" i="6"/>
  <c r="D265" i="6" s="1"/>
  <c r="C266" i="6"/>
  <c r="B266" i="6"/>
  <c r="G265" i="6"/>
  <c r="E265" i="6"/>
  <c r="C265" i="6"/>
  <c r="B265" i="6"/>
  <c r="A265" i="6"/>
  <c r="C264" i="6"/>
  <c r="C279" i="6" s="1"/>
  <c r="B264" i="6"/>
  <c r="A264" i="6"/>
  <c r="H263" i="6"/>
  <c r="C263" i="6"/>
  <c r="B263" i="6"/>
  <c r="A263" i="6"/>
  <c r="H262" i="6"/>
  <c r="C262" i="6"/>
  <c r="B262" i="6"/>
  <c r="A262" i="6"/>
  <c r="H261" i="6"/>
  <c r="G261" i="6"/>
  <c r="G260" i="6" s="1"/>
  <c r="F261" i="6"/>
  <c r="E261" i="6"/>
  <c r="E260" i="6" s="1"/>
  <c r="E256" i="6" s="1"/>
  <c r="E255" i="6" s="1"/>
  <c r="E254" i="6" s="1"/>
  <c r="D261" i="6"/>
  <c r="C261" i="6"/>
  <c r="C275" i="6" s="1"/>
  <c r="B261" i="6"/>
  <c r="H260" i="6"/>
  <c r="F260" i="6"/>
  <c r="D260" i="6"/>
  <c r="C260" i="6"/>
  <c r="B260" i="6"/>
  <c r="A260" i="6"/>
  <c r="G259" i="6"/>
  <c r="F259" i="6"/>
  <c r="E259" i="6"/>
  <c r="E258" i="6" s="1"/>
  <c r="D259" i="6"/>
  <c r="D257" i="6" s="1"/>
  <c r="D256" i="6" s="1"/>
  <c r="D255" i="6" s="1"/>
  <c r="D254" i="6" s="1"/>
  <c r="C259" i="6"/>
  <c r="G258" i="6"/>
  <c r="D258" i="6"/>
  <c r="C258" i="6"/>
  <c r="B258" i="6"/>
  <c r="G257" i="6"/>
  <c r="E257" i="6"/>
  <c r="C257" i="6"/>
  <c r="B257" i="6"/>
  <c r="A257" i="6"/>
  <c r="G256" i="6"/>
  <c r="G255" i="6" s="1"/>
  <c r="G254" i="6" s="1"/>
  <c r="B256" i="6"/>
  <c r="A256" i="6"/>
  <c r="B255" i="6"/>
  <c r="C254" i="6"/>
  <c r="B254" i="6"/>
  <c r="A254" i="6"/>
  <c r="B253" i="6"/>
  <c r="A253" i="6"/>
  <c r="H251" i="6"/>
  <c r="C251" i="6"/>
  <c r="B251" i="6"/>
  <c r="A251" i="6"/>
  <c r="H250" i="6"/>
  <c r="G250" i="6"/>
  <c r="G249" i="6" s="1"/>
  <c r="F250" i="6"/>
  <c r="E250" i="6"/>
  <c r="E249" i="6" s="1"/>
  <c r="D250" i="6"/>
  <c r="C250" i="6"/>
  <c r="B250" i="6"/>
  <c r="H249" i="6"/>
  <c r="F249" i="6"/>
  <c r="D249" i="6"/>
  <c r="C249" i="6"/>
  <c r="B249" i="6"/>
  <c r="A249" i="6"/>
  <c r="H248" i="6"/>
  <c r="G248" i="6"/>
  <c r="E248" i="6"/>
  <c r="E246" i="6" s="1"/>
  <c r="D248" i="6"/>
  <c r="C248" i="6"/>
  <c r="B248" i="6"/>
  <c r="A248" i="6"/>
  <c r="G247" i="6"/>
  <c r="G246" i="6" s="1"/>
  <c r="E247" i="6"/>
  <c r="D247" i="6"/>
  <c r="C247" i="6"/>
  <c r="B247" i="6"/>
  <c r="A247" i="6"/>
  <c r="F246" i="6"/>
  <c r="F245" i="6" s="1"/>
  <c r="F244" i="6" s="1"/>
  <c r="C246" i="6"/>
  <c r="B246" i="6"/>
  <c r="G245" i="6"/>
  <c r="E245" i="6"/>
  <c r="E244" i="6" s="1"/>
  <c r="C245" i="6"/>
  <c r="B245" i="6"/>
  <c r="A245" i="6"/>
  <c r="G244" i="6"/>
  <c r="C244" i="6"/>
  <c r="B244" i="6"/>
  <c r="A244" i="6"/>
  <c r="G243" i="6"/>
  <c r="E243" i="6"/>
  <c r="D243" i="6"/>
  <c r="H243" i="6" s="1"/>
  <c r="C243" i="6"/>
  <c r="B243" i="6"/>
  <c r="A243" i="6"/>
  <c r="G242" i="6"/>
  <c r="G241" i="6" s="1"/>
  <c r="F242" i="6"/>
  <c r="E242" i="6"/>
  <c r="D242" i="6"/>
  <c r="C242" i="6"/>
  <c r="B242" i="6"/>
  <c r="A242" i="6"/>
  <c r="F241" i="6"/>
  <c r="E241" i="6"/>
  <c r="D241" i="6"/>
  <c r="C241" i="6"/>
  <c r="B241" i="6"/>
  <c r="A241" i="6"/>
  <c r="F240" i="6"/>
  <c r="E240" i="6"/>
  <c r="D240" i="6"/>
  <c r="C240" i="6"/>
  <c r="B240" i="6"/>
  <c r="A240" i="6"/>
  <c r="F239" i="6"/>
  <c r="E239" i="6"/>
  <c r="D239" i="6"/>
  <c r="D238" i="6" s="1"/>
  <c r="B239" i="6"/>
  <c r="F238" i="6"/>
  <c r="E238" i="6"/>
  <c r="C238" i="6"/>
  <c r="B238" i="6"/>
  <c r="A238" i="6"/>
  <c r="H237" i="6"/>
  <c r="C237" i="6"/>
  <c r="B237" i="6"/>
  <c r="A237" i="6"/>
  <c r="H236" i="6"/>
  <c r="H235" i="6" s="1"/>
  <c r="C236" i="6"/>
  <c r="B236" i="6"/>
  <c r="A236" i="6"/>
  <c r="I235" i="6"/>
  <c r="G235" i="6"/>
  <c r="F235" i="6"/>
  <c r="E235" i="6"/>
  <c r="D235" i="6"/>
  <c r="C235" i="6"/>
  <c r="B235" i="6"/>
  <c r="A235" i="6"/>
  <c r="B234" i="6"/>
  <c r="G233" i="6"/>
  <c r="G232" i="6" s="1"/>
  <c r="F233" i="6"/>
  <c r="E233" i="6"/>
  <c r="D233" i="6"/>
  <c r="C233" i="6"/>
  <c r="B233" i="6"/>
  <c r="A233" i="6"/>
  <c r="I232" i="6"/>
  <c r="F232" i="6"/>
  <c r="E232" i="6"/>
  <c r="D232" i="6"/>
  <c r="C232" i="6"/>
  <c r="B232" i="6"/>
  <c r="A232" i="6"/>
  <c r="I231" i="6"/>
  <c r="I228" i="6" s="1"/>
  <c r="H231" i="6"/>
  <c r="C231" i="6"/>
  <c r="B231" i="6"/>
  <c r="A231" i="6"/>
  <c r="I230" i="6"/>
  <c r="G230" i="6"/>
  <c r="F230" i="6"/>
  <c r="F224" i="6" s="1"/>
  <c r="E230" i="6"/>
  <c r="D230" i="6"/>
  <c r="H230" i="6" s="1"/>
  <c r="C230" i="6"/>
  <c r="B230" i="6"/>
  <c r="A230" i="6"/>
  <c r="I229" i="6"/>
  <c r="H229" i="6"/>
  <c r="C229" i="6"/>
  <c r="B229" i="6"/>
  <c r="A229" i="6"/>
  <c r="H228" i="6"/>
  <c r="C228" i="6"/>
  <c r="B228" i="6"/>
  <c r="A228" i="6"/>
  <c r="I227" i="6"/>
  <c r="I226" i="6" s="1"/>
  <c r="H227" i="6"/>
  <c r="C227" i="6"/>
  <c r="B227" i="6"/>
  <c r="A227" i="6"/>
  <c r="H226" i="6"/>
  <c r="C226" i="6"/>
  <c r="B226" i="6"/>
  <c r="A226" i="6"/>
  <c r="H225" i="6"/>
  <c r="C225" i="6"/>
  <c r="B225" i="6"/>
  <c r="A225" i="6"/>
  <c r="G224" i="6"/>
  <c r="E224" i="6"/>
  <c r="D224" i="6"/>
  <c r="H224" i="6" s="1"/>
  <c r="B224" i="6"/>
  <c r="A224" i="6"/>
  <c r="G223" i="6"/>
  <c r="F223" i="6"/>
  <c r="E223" i="6"/>
  <c r="D223" i="6"/>
  <c r="H223" i="6" s="1"/>
  <c r="B223" i="6"/>
  <c r="A223" i="6"/>
  <c r="G222" i="6"/>
  <c r="F222" i="6"/>
  <c r="E222" i="6"/>
  <c r="D222" i="6"/>
  <c r="H222" i="6" s="1"/>
  <c r="C222" i="6"/>
  <c r="B222" i="6"/>
  <c r="A222" i="6"/>
  <c r="G221" i="6"/>
  <c r="F221" i="6"/>
  <c r="E221" i="6"/>
  <c r="D221" i="6"/>
  <c r="H221" i="6" s="1"/>
  <c r="C221" i="6"/>
  <c r="B221" i="6"/>
  <c r="A221" i="6"/>
  <c r="G220" i="6"/>
  <c r="G219" i="6" s="1"/>
  <c r="F220" i="6"/>
  <c r="F219" i="6" s="1"/>
  <c r="F218" i="6" s="1"/>
  <c r="F217" i="6" s="1"/>
  <c r="E220" i="6"/>
  <c r="D220" i="6"/>
  <c r="H220" i="6" s="1"/>
  <c r="H216" i="6" s="1"/>
  <c r="C220" i="6"/>
  <c r="B220" i="6"/>
  <c r="A220" i="6"/>
  <c r="H219" i="6"/>
  <c r="H218" i="6" s="1"/>
  <c r="H217" i="6" s="1"/>
  <c r="E219" i="6"/>
  <c r="D219" i="6"/>
  <c r="D218" i="6" s="1"/>
  <c r="D217" i="6" s="1"/>
  <c r="B219" i="6"/>
  <c r="G218" i="6"/>
  <c r="G217" i="6" s="1"/>
  <c r="E218" i="6"/>
  <c r="C218" i="6"/>
  <c r="B218" i="6"/>
  <c r="A218" i="6"/>
  <c r="E217" i="6"/>
  <c r="C217" i="6"/>
  <c r="I216" i="6"/>
  <c r="G216" i="6"/>
  <c r="F216" i="6"/>
  <c r="E216" i="6"/>
  <c r="D216" i="6"/>
  <c r="B216" i="6"/>
  <c r="A216" i="6"/>
  <c r="H215" i="6"/>
  <c r="C215" i="6"/>
  <c r="B215" i="6"/>
  <c r="A215" i="6"/>
  <c r="H214" i="6"/>
  <c r="C214" i="6"/>
  <c r="B214" i="6"/>
  <c r="A214" i="6"/>
  <c r="H213" i="6"/>
  <c r="C213" i="6"/>
  <c r="B213" i="6"/>
  <c r="A213" i="6"/>
  <c r="H212" i="6"/>
  <c r="C212" i="6"/>
  <c r="B212" i="6"/>
  <c r="A212" i="6"/>
  <c r="H211" i="6"/>
  <c r="C211" i="6"/>
  <c r="B211" i="6"/>
  <c r="A211" i="6"/>
  <c r="H210" i="6"/>
  <c r="G210" i="6"/>
  <c r="F210" i="6"/>
  <c r="E210" i="6"/>
  <c r="D210" i="6"/>
  <c r="C210" i="6"/>
  <c r="B210" i="6"/>
  <c r="A210" i="6"/>
  <c r="G209" i="6"/>
  <c r="F209" i="6"/>
  <c r="E209" i="6"/>
  <c r="D209" i="6"/>
  <c r="C209" i="6"/>
  <c r="B209" i="6"/>
  <c r="A209" i="6"/>
  <c r="G208" i="6"/>
  <c r="F208" i="6"/>
  <c r="E208" i="6"/>
  <c r="E205" i="6" s="1"/>
  <c r="D208" i="6"/>
  <c r="H208" i="6" s="1"/>
  <c r="C208" i="6"/>
  <c r="B208" i="6"/>
  <c r="A208" i="6"/>
  <c r="B207" i="6"/>
  <c r="H206" i="6"/>
  <c r="C206" i="6"/>
  <c r="B206" i="6"/>
  <c r="A206" i="6"/>
  <c r="I205" i="6"/>
  <c r="G205" i="6"/>
  <c r="D205" i="6"/>
  <c r="C205" i="6"/>
  <c r="B205" i="6"/>
  <c r="A205" i="6"/>
  <c r="G204" i="6"/>
  <c r="F204" i="6"/>
  <c r="E204" i="6"/>
  <c r="D204" i="6"/>
  <c r="H204" i="6" s="1"/>
  <c r="C204" i="6"/>
  <c r="B204" i="6"/>
  <c r="A204" i="6"/>
  <c r="G203" i="6"/>
  <c r="F203" i="6"/>
  <c r="E203" i="6"/>
  <c r="D203" i="6"/>
  <c r="H203" i="6" s="1"/>
  <c r="C203" i="6"/>
  <c r="B203" i="6"/>
  <c r="A203" i="6"/>
  <c r="G202" i="6"/>
  <c r="F202" i="6"/>
  <c r="E202" i="6"/>
  <c r="D202" i="6"/>
  <c r="H202" i="6" s="1"/>
  <c r="C202" i="6"/>
  <c r="B202" i="6"/>
  <c r="A202" i="6"/>
  <c r="G201" i="6"/>
  <c r="F201" i="6"/>
  <c r="E201" i="6"/>
  <c r="D201" i="6"/>
  <c r="H201" i="6" s="1"/>
  <c r="C201" i="6"/>
  <c r="B201" i="6"/>
  <c r="A201" i="6"/>
  <c r="G200" i="6"/>
  <c r="G195" i="6" s="1"/>
  <c r="F200" i="6"/>
  <c r="E200" i="6"/>
  <c r="D200" i="6"/>
  <c r="D195" i="6" s="1"/>
  <c r="C200" i="6"/>
  <c r="B200" i="6"/>
  <c r="A200" i="6"/>
  <c r="C199" i="6"/>
  <c r="B199" i="6"/>
  <c r="A199" i="6"/>
  <c r="C198" i="6"/>
  <c r="B198" i="6"/>
  <c r="A198" i="6"/>
  <c r="C197" i="6"/>
  <c r="B197" i="6"/>
  <c r="A197" i="6"/>
  <c r="C196" i="6"/>
  <c r="B196" i="6"/>
  <c r="A196" i="6"/>
  <c r="I195" i="6"/>
  <c r="F195" i="6"/>
  <c r="E195" i="6"/>
  <c r="C195" i="6"/>
  <c r="B195" i="6"/>
  <c r="A195" i="6"/>
  <c r="H194" i="6"/>
  <c r="C194" i="6"/>
  <c r="B194" i="6"/>
  <c r="A194" i="6"/>
  <c r="H193" i="6"/>
  <c r="C193" i="6"/>
  <c r="B193" i="6"/>
  <c r="A193" i="6"/>
  <c r="H192" i="6"/>
  <c r="C192" i="6"/>
  <c r="B192" i="6"/>
  <c r="A192" i="6"/>
  <c r="H191" i="6"/>
  <c r="C191" i="6"/>
  <c r="B191" i="6"/>
  <c r="A191" i="6"/>
  <c r="H190" i="6"/>
  <c r="H189" i="6" s="1"/>
  <c r="C190" i="6"/>
  <c r="B190" i="6"/>
  <c r="A190" i="6"/>
  <c r="I189" i="6"/>
  <c r="G189" i="6"/>
  <c r="F189" i="6"/>
  <c r="E189" i="6"/>
  <c r="D189" i="6"/>
  <c r="C189" i="6"/>
  <c r="B189" i="6"/>
  <c r="A189" i="6"/>
  <c r="C188" i="6"/>
  <c r="B188" i="6"/>
  <c r="A188" i="6"/>
  <c r="C187" i="6"/>
  <c r="B187" i="6"/>
  <c r="B217" i="6" s="1"/>
  <c r="C186" i="6"/>
  <c r="B186" i="6"/>
  <c r="A186" i="6"/>
  <c r="C185" i="6"/>
  <c r="B185" i="6"/>
  <c r="A185" i="6"/>
  <c r="B184" i="6"/>
  <c r="A184" i="6"/>
  <c r="G183" i="6"/>
  <c r="F183" i="6"/>
  <c r="E183" i="6"/>
  <c r="D183" i="6"/>
  <c r="H183" i="6" s="1"/>
  <c r="C183" i="6"/>
  <c r="B183" i="6"/>
  <c r="A183" i="6"/>
  <c r="G182" i="6"/>
  <c r="F182" i="6"/>
  <c r="E182" i="6"/>
  <c r="D182" i="6"/>
  <c r="H182" i="6" s="1"/>
  <c r="C182" i="6"/>
  <c r="B182" i="6"/>
  <c r="A182" i="6"/>
  <c r="G181" i="6"/>
  <c r="F181" i="6"/>
  <c r="E181" i="6"/>
  <c r="D181" i="6"/>
  <c r="C181" i="6"/>
  <c r="B181" i="6"/>
  <c r="A181" i="6"/>
  <c r="G180" i="6"/>
  <c r="F180" i="6"/>
  <c r="E180" i="6"/>
  <c r="D180" i="6"/>
  <c r="C180" i="6"/>
  <c r="B180" i="6"/>
  <c r="A180" i="6"/>
  <c r="G179" i="6"/>
  <c r="F179" i="6"/>
  <c r="E179" i="6"/>
  <c r="D179" i="6"/>
  <c r="D178" i="6" s="1"/>
  <c r="C179" i="6"/>
  <c r="B179" i="6"/>
  <c r="G178" i="6"/>
  <c r="F178" i="6"/>
  <c r="E178" i="6"/>
  <c r="E177" i="6" s="1"/>
  <c r="F177" i="6"/>
  <c r="D177" i="6"/>
  <c r="C177" i="6"/>
  <c r="B177" i="6"/>
  <c r="A177" i="6"/>
  <c r="H176" i="6"/>
  <c r="C176" i="6"/>
  <c r="B176" i="6"/>
  <c r="A176" i="6"/>
  <c r="H175" i="6"/>
  <c r="C175" i="6"/>
  <c r="B175" i="6"/>
  <c r="A175" i="6"/>
  <c r="G174" i="6"/>
  <c r="F174" i="6"/>
  <c r="E174" i="6"/>
  <c r="D174" i="6"/>
  <c r="H174" i="6" s="1"/>
  <c r="H173" i="6" s="1"/>
  <c r="C174" i="6"/>
  <c r="B174" i="6"/>
  <c r="A174" i="6"/>
  <c r="G173" i="6"/>
  <c r="F173" i="6"/>
  <c r="E173" i="6"/>
  <c r="D173" i="6"/>
  <c r="C173" i="6"/>
  <c r="B173" i="6"/>
  <c r="G172" i="6"/>
  <c r="F172" i="6"/>
  <c r="E172" i="6"/>
  <c r="C172" i="6"/>
  <c r="B172" i="6"/>
  <c r="A172" i="6"/>
  <c r="G171" i="6"/>
  <c r="E171" i="6"/>
  <c r="D171" i="6"/>
  <c r="H171" i="6" s="1"/>
  <c r="C171" i="6"/>
  <c r="B171" i="6"/>
  <c r="A171" i="6"/>
  <c r="G170" i="6"/>
  <c r="E170" i="6"/>
  <c r="D170" i="6"/>
  <c r="C170" i="6"/>
  <c r="B170" i="6"/>
  <c r="A170" i="6"/>
  <c r="G169" i="6"/>
  <c r="E169" i="6"/>
  <c r="D169" i="6"/>
  <c r="C169" i="6"/>
  <c r="B169" i="6"/>
  <c r="A169" i="6"/>
  <c r="H168" i="6"/>
  <c r="G168" i="6"/>
  <c r="E168" i="6"/>
  <c r="D168" i="6"/>
  <c r="C168" i="6"/>
  <c r="B168" i="6"/>
  <c r="A168" i="6"/>
  <c r="G167" i="6"/>
  <c r="E167" i="6"/>
  <c r="D167" i="6"/>
  <c r="H167" i="6" s="1"/>
  <c r="C167" i="6"/>
  <c r="B167" i="6"/>
  <c r="A167" i="6"/>
  <c r="G166" i="6"/>
  <c r="E166" i="6"/>
  <c r="D166" i="6"/>
  <c r="C166" i="6"/>
  <c r="B166" i="6"/>
  <c r="A166" i="6"/>
  <c r="F165" i="6"/>
  <c r="E165" i="6"/>
  <c r="E162" i="6" s="1"/>
  <c r="E161" i="6" s="1"/>
  <c r="C165" i="6"/>
  <c r="B165" i="6"/>
  <c r="A165" i="6"/>
  <c r="F164" i="6"/>
  <c r="C164" i="6"/>
  <c r="B164" i="6"/>
  <c r="A164" i="6"/>
  <c r="F163" i="6"/>
  <c r="E163" i="6"/>
  <c r="B163" i="6"/>
  <c r="F162" i="6"/>
  <c r="C162" i="6"/>
  <c r="B162" i="6"/>
  <c r="I161" i="6"/>
  <c r="F161" i="6"/>
  <c r="C161" i="6"/>
  <c r="B161" i="6"/>
  <c r="A161" i="6"/>
  <c r="G160" i="6"/>
  <c r="F160" i="6"/>
  <c r="E160" i="6"/>
  <c r="D160" i="6"/>
  <c r="H160" i="6" s="1"/>
  <c r="C160" i="6"/>
  <c r="B160" i="6"/>
  <c r="A160" i="6"/>
  <c r="G159" i="6"/>
  <c r="F159" i="6"/>
  <c r="E159" i="6"/>
  <c r="D159" i="6"/>
  <c r="H159" i="6" s="1"/>
  <c r="C159" i="6"/>
  <c r="B159" i="6"/>
  <c r="A159" i="6"/>
  <c r="G158" i="6"/>
  <c r="G157" i="6" s="1"/>
  <c r="G156" i="6" s="1"/>
  <c r="G149" i="6" s="1"/>
  <c r="F158" i="6"/>
  <c r="E158" i="6"/>
  <c r="E157" i="6" s="1"/>
  <c r="E156" i="6" s="1"/>
  <c r="D158" i="6"/>
  <c r="C158" i="6"/>
  <c r="B158" i="6"/>
  <c r="A158" i="6"/>
  <c r="F157" i="6"/>
  <c r="D157" i="6"/>
  <c r="D156" i="6" s="1"/>
  <c r="C157" i="6"/>
  <c r="B157" i="6"/>
  <c r="F156" i="6"/>
  <c r="C156" i="6"/>
  <c r="B156" i="6"/>
  <c r="A156" i="6"/>
  <c r="H155" i="6"/>
  <c r="H154" i="6" s="1"/>
  <c r="C155" i="6"/>
  <c r="B155" i="6"/>
  <c r="A155" i="6"/>
  <c r="I154" i="6"/>
  <c r="G154" i="6"/>
  <c r="F154" i="6"/>
  <c r="E154" i="6"/>
  <c r="D154" i="6"/>
  <c r="C154" i="6"/>
  <c r="B154" i="6"/>
  <c r="A154" i="6"/>
  <c r="H153" i="6"/>
  <c r="C153" i="6"/>
  <c r="B153" i="6"/>
  <c r="A153" i="6"/>
  <c r="H152" i="6"/>
  <c r="C152" i="6"/>
  <c r="B152" i="6"/>
  <c r="A152" i="6"/>
  <c r="H151" i="6"/>
  <c r="G151" i="6"/>
  <c r="F151" i="6"/>
  <c r="E151" i="6"/>
  <c r="E150" i="6" s="1"/>
  <c r="E149" i="6" s="1"/>
  <c r="D151" i="6"/>
  <c r="C151" i="6"/>
  <c r="B151" i="6"/>
  <c r="H150" i="6"/>
  <c r="G150" i="6"/>
  <c r="F150" i="6"/>
  <c r="D150" i="6"/>
  <c r="C150" i="6"/>
  <c r="B150" i="6"/>
  <c r="A150" i="6"/>
  <c r="F149" i="6"/>
  <c r="C149" i="6"/>
  <c r="B149" i="6"/>
  <c r="A149" i="6"/>
  <c r="H148" i="6"/>
  <c r="H147" i="6" s="1"/>
  <c r="H146" i="6" s="1"/>
  <c r="C148" i="6"/>
  <c r="B148" i="6"/>
  <c r="A148" i="6"/>
  <c r="I147" i="6"/>
  <c r="I146" i="6" s="1"/>
  <c r="G147" i="6"/>
  <c r="G146" i="6" s="1"/>
  <c r="F147" i="6"/>
  <c r="E147" i="6"/>
  <c r="E146" i="6" s="1"/>
  <c r="D147" i="6"/>
  <c r="C147" i="6"/>
  <c r="B147" i="6"/>
  <c r="A147" i="6"/>
  <c r="F146" i="6"/>
  <c r="D146" i="6"/>
  <c r="C146" i="6"/>
  <c r="B146" i="6"/>
  <c r="A146" i="6"/>
  <c r="G145" i="6"/>
  <c r="F145" i="6"/>
  <c r="F143" i="6" s="1"/>
  <c r="E145" i="6"/>
  <c r="D145" i="6"/>
  <c r="C145" i="6"/>
  <c r="B145" i="6"/>
  <c r="A145" i="6"/>
  <c r="G144" i="6"/>
  <c r="F144" i="6"/>
  <c r="E144" i="6"/>
  <c r="D144" i="6"/>
  <c r="H144" i="6" s="1"/>
  <c r="C144" i="6"/>
  <c r="B144" i="6"/>
  <c r="A144" i="6"/>
  <c r="G143" i="6"/>
  <c r="E143" i="6"/>
  <c r="D143" i="6"/>
  <c r="C143" i="6"/>
  <c r="B143" i="6"/>
  <c r="A143" i="6"/>
  <c r="G142" i="6"/>
  <c r="F142" i="6"/>
  <c r="F131" i="6" s="1"/>
  <c r="E142" i="6"/>
  <c r="D142" i="6"/>
  <c r="C142" i="6"/>
  <c r="B142" i="6"/>
  <c r="A142" i="6"/>
  <c r="C141" i="6"/>
  <c r="B141" i="6"/>
  <c r="A141" i="6"/>
  <c r="G140" i="6"/>
  <c r="F140" i="6"/>
  <c r="E140" i="6"/>
  <c r="D140" i="6"/>
  <c r="C140" i="6"/>
  <c r="B140" i="6"/>
  <c r="A140" i="6"/>
  <c r="H139" i="6"/>
  <c r="C139" i="6"/>
  <c r="B139" i="6"/>
  <c r="H138" i="6"/>
  <c r="C138" i="6"/>
  <c r="B138" i="6"/>
  <c r="H137" i="6"/>
  <c r="C137" i="6"/>
  <c r="B137" i="6"/>
  <c r="A137" i="6"/>
  <c r="G136" i="6"/>
  <c r="G131" i="6" s="1"/>
  <c r="G130" i="6" s="1"/>
  <c r="F136" i="6"/>
  <c r="E136" i="6"/>
  <c r="D136" i="6"/>
  <c r="H136" i="6" s="1"/>
  <c r="C136" i="6"/>
  <c r="B136" i="6"/>
  <c r="A136" i="6"/>
  <c r="C135" i="6"/>
  <c r="B135" i="6"/>
  <c r="A135" i="6"/>
  <c r="C134" i="6"/>
  <c r="B134" i="6"/>
  <c r="A134" i="6"/>
  <c r="C133" i="6"/>
  <c r="B133" i="6"/>
  <c r="A133" i="6"/>
  <c r="G132" i="6"/>
  <c r="F132" i="6"/>
  <c r="E132" i="6"/>
  <c r="D132" i="6"/>
  <c r="D131" i="6" s="1"/>
  <c r="D130" i="6" s="1"/>
  <c r="C132" i="6"/>
  <c r="B132" i="6"/>
  <c r="A132" i="6"/>
  <c r="I131" i="6"/>
  <c r="I130" i="6" s="1"/>
  <c r="E131" i="6"/>
  <c r="E130" i="6" s="1"/>
  <c r="C131" i="6"/>
  <c r="B131" i="6"/>
  <c r="A131" i="6"/>
  <c r="F130" i="6"/>
  <c r="C130" i="6"/>
  <c r="B130" i="6"/>
  <c r="A130" i="6"/>
  <c r="C129" i="6"/>
  <c r="B129" i="6"/>
  <c r="A129" i="6"/>
  <c r="G128" i="6"/>
  <c r="F128" i="6"/>
  <c r="E128" i="6"/>
  <c r="E119" i="6" s="1"/>
  <c r="E118" i="6" s="1"/>
  <c r="D128" i="6"/>
  <c r="C128" i="6"/>
  <c r="B128" i="6"/>
  <c r="A128" i="6"/>
  <c r="C127" i="6"/>
  <c r="B127" i="6"/>
  <c r="A127" i="6"/>
  <c r="C126" i="6"/>
  <c r="B126" i="6"/>
  <c r="A126" i="6"/>
  <c r="G125" i="6"/>
  <c r="F125" i="6"/>
  <c r="E125" i="6"/>
  <c r="D125" i="6"/>
  <c r="C125" i="6"/>
  <c r="B125" i="6"/>
  <c r="A125" i="6"/>
  <c r="G124" i="6"/>
  <c r="F124" i="6"/>
  <c r="E124" i="6"/>
  <c r="D124" i="6"/>
  <c r="H124" i="6" s="1"/>
  <c r="C124" i="6"/>
  <c r="B124" i="6"/>
  <c r="A124" i="6"/>
  <c r="G123" i="6"/>
  <c r="F123" i="6"/>
  <c r="E123" i="6"/>
  <c r="D123" i="6"/>
  <c r="H123" i="6" s="1"/>
  <c r="C123" i="6"/>
  <c r="B123" i="6"/>
  <c r="A123" i="6"/>
  <c r="C122" i="6"/>
  <c r="B122" i="6"/>
  <c r="A122" i="6"/>
  <c r="C121" i="6"/>
  <c r="B121" i="6"/>
  <c r="A121" i="6"/>
  <c r="G120" i="6"/>
  <c r="F120" i="6"/>
  <c r="D120" i="6"/>
  <c r="C120" i="6"/>
  <c r="B120" i="6"/>
  <c r="A120" i="6"/>
  <c r="I119" i="6"/>
  <c r="I118" i="6" s="1"/>
  <c r="F119" i="6"/>
  <c r="C119" i="6"/>
  <c r="B119" i="6"/>
  <c r="A119" i="6"/>
  <c r="F118" i="6"/>
  <c r="C118" i="6"/>
  <c r="B118" i="6"/>
  <c r="A118" i="6"/>
  <c r="C117" i="6"/>
  <c r="B117" i="6"/>
  <c r="A117" i="6"/>
  <c r="C116" i="6"/>
  <c r="B116" i="6"/>
  <c r="A116" i="6"/>
  <c r="C115" i="6"/>
  <c r="B115" i="6"/>
  <c r="A115" i="6"/>
  <c r="H114" i="6"/>
  <c r="C114" i="6"/>
  <c r="B114" i="6"/>
  <c r="A114" i="6"/>
  <c r="B113" i="6"/>
  <c r="A113" i="6"/>
  <c r="G112" i="6"/>
  <c r="F112" i="6"/>
  <c r="E112" i="6"/>
  <c r="E111" i="6" s="1"/>
  <c r="E110" i="6" s="1"/>
  <c r="D112" i="6"/>
  <c r="C112" i="6"/>
  <c r="B112" i="6"/>
  <c r="A112" i="6"/>
  <c r="I111" i="6"/>
  <c r="G111" i="6"/>
  <c r="F111" i="6"/>
  <c r="F110" i="6" s="1"/>
  <c r="D111" i="6"/>
  <c r="C111" i="6"/>
  <c r="B111" i="6"/>
  <c r="A111" i="6"/>
  <c r="I110" i="6"/>
  <c r="G110" i="6"/>
  <c r="D110" i="6"/>
  <c r="C110" i="6"/>
  <c r="B110" i="6"/>
  <c r="A110" i="6"/>
  <c r="C109" i="6"/>
  <c r="B109" i="6"/>
  <c r="A109" i="6"/>
  <c r="C108" i="6"/>
  <c r="B108" i="6"/>
  <c r="A108" i="6"/>
  <c r="C107" i="6"/>
  <c r="B107" i="6"/>
  <c r="A107" i="6"/>
  <c r="G106" i="6"/>
  <c r="F106" i="6"/>
  <c r="E106" i="6"/>
  <c r="D106" i="6"/>
  <c r="D105" i="6" s="1"/>
  <c r="D104" i="6" s="1"/>
  <c r="C106" i="6"/>
  <c r="B106" i="6"/>
  <c r="A106" i="6"/>
  <c r="I105" i="6"/>
  <c r="I104" i="6" s="1"/>
  <c r="G105" i="6"/>
  <c r="F105" i="6"/>
  <c r="E105" i="6"/>
  <c r="E104" i="6" s="1"/>
  <c r="C105" i="6"/>
  <c r="B105" i="6"/>
  <c r="A105" i="6"/>
  <c r="G104" i="6"/>
  <c r="F104" i="6"/>
  <c r="C104" i="6"/>
  <c r="B104" i="6"/>
  <c r="A104" i="6"/>
  <c r="I98" i="6"/>
  <c r="H98" i="6"/>
  <c r="G98" i="6"/>
  <c r="F98" i="6"/>
  <c r="E98" i="6"/>
  <c r="D98" i="6"/>
  <c r="B98" i="6"/>
  <c r="A98" i="6"/>
  <c r="I97" i="6"/>
  <c r="H97" i="6"/>
  <c r="G97" i="6"/>
  <c r="F97" i="6"/>
  <c r="E97" i="6"/>
  <c r="D97" i="6"/>
  <c r="C97" i="6"/>
  <c r="B97" i="6"/>
  <c r="A97" i="6"/>
  <c r="G96" i="6"/>
  <c r="G93" i="6" s="1"/>
  <c r="G92" i="6" s="1"/>
  <c r="E96" i="6"/>
  <c r="D96" i="6"/>
  <c r="C96" i="6"/>
  <c r="B96" i="6"/>
  <c r="A96" i="6"/>
  <c r="G95" i="6"/>
  <c r="E95" i="6"/>
  <c r="D95" i="6"/>
  <c r="H95" i="6" s="1"/>
  <c r="C95" i="6"/>
  <c r="B95" i="6"/>
  <c r="A95" i="6"/>
  <c r="G94" i="6"/>
  <c r="E94" i="6"/>
  <c r="D94" i="6"/>
  <c r="C94" i="6"/>
  <c r="B94" i="6"/>
  <c r="A94" i="6"/>
  <c r="I93" i="6"/>
  <c r="I92" i="6" s="1"/>
  <c r="F93" i="6"/>
  <c r="E93" i="6"/>
  <c r="E92" i="6" s="1"/>
  <c r="B93" i="6"/>
  <c r="A93" i="6"/>
  <c r="F92" i="6"/>
  <c r="C92" i="6"/>
  <c r="B92" i="6"/>
  <c r="A92" i="6"/>
  <c r="H91" i="6"/>
  <c r="G91" i="6"/>
  <c r="F91" i="6"/>
  <c r="E91" i="6"/>
  <c r="C91" i="6"/>
  <c r="B91" i="6"/>
  <c r="A91" i="6"/>
  <c r="I90" i="6"/>
  <c r="H90" i="6"/>
  <c r="G90" i="6"/>
  <c r="F90" i="6"/>
  <c r="E90" i="6"/>
  <c r="D90" i="6"/>
  <c r="B90" i="6"/>
  <c r="A90" i="6"/>
  <c r="I89" i="6"/>
  <c r="H89" i="6"/>
  <c r="G89" i="6"/>
  <c r="F89" i="6"/>
  <c r="E89" i="6"/>
  <c r="D89" i="6"/>
  <c r="B89" i="6"/>
  <c r="A89" i="6"/>
  <c r="G88" i="6"/>
  <c r="F88" i="6"/>
  <c r="E88" i="6"/>
  <c r="D88" i="6"/>
  <c r="H88" i="6" s="1"/>
  <c r="A88" i="6"/>
  <c r="G87" i="6"/>
  <c r="F87" i="6"/>
  <c r="E87" i="6"/>
  <c r="D87" i="6"/>
  <c r="H87" i="6" s="1"/>
  <c r="C87" i="6"/>
  <c r="B87" i="6"/>
  <c r="A87" i="6"/>
  <c r="G86" i="6"/>
  <c r="F86" i="6"/>
  <c r="E86" i="6"/>
  <c r="D86" i="6"/>
  <c r="H86" i="6" s="1"/>
  <c r="C86" i="6"/>
  <c r="B86" i="6"/>
  <c r="A86" i="6"/>
  <c r="G85" i="6"/>
  <c r="E85" i="6"/>
  <c r="D85" i="6"/>
  <c r="H85" i="6" s="1"/>
  <c r="C85" i="6"/>
  <c r="B85" i="6"/>
  <c r="A85" i="6"/>
  <c r="H84" i="6"/>
  <c r="G84" i="6"/>
  <c r="E84" i="6"/>
  <c r="D84" i="6"/>
  <c r="C84" i="6"/>
  <c r="B84" i="6"/>
  <c r="A84" i="6"/>
  <c r="G83" i="6"/>
  <c r="G82" i="6" s="1"/>
  <c r="G81" i="6" s="1"/>
  <c r="F83" i="6"/>
  <c r="F82" i="6" s="1"/>
  <c r="F81" i="6" s="1"/>
  <c r="E83" i="6"/>
  <c r="E82" i="6" s="1"/>
  <c r="E81" i="6" s="1"/>
  <c r="D83" i="6"/>
  <c r="H83" i="6" s="1"/>
  <c r="H82" i="6" s="1"/>
  <c r="H81" i="6" s="1"/>
  <c r="C83" i="6"/>
  <c r="B83" i="6"/>
  <c r="A83" i="6"/>
  <c r="I82" i="6"/>
  <c r="D82" i="6"/>
  <c r="D81" i="6" s="1"/>
  <c r="C82" i="6"/>
  <c r="B82" i="6"/>
  <c r="I81" i="6"/>
  <c r="C81" i="6"/>
  <c r="B81" i="6"/>
  <c r="A81" i="6"/>
  <c r="H80" i="6"/>
  <c r="H79" i="6" s="1"/>
  <c r="H78" i="6" s="1"/>
  <c r="G80" i="6"/>
  <c r="E80" i="6"/>
  <c r="E79" i="6" s="1"/>
  <c r="E78" i="6" s="1"/>
  <c r="D80" i="6"/>
  <c r="C80" i="6"/>
  <c r="B80" i="6"/>
  <c r="A80" i="6"/>
  <c r="I79" i="6"/>
  <c r="G79" i="6"/>
  <c r="G78" i="6" s="1"/>
  <c r="F79" i="6"/>
  <c r="F78" i="6" s="1"/>
  <c r="F72" i="6" s="1"/>
  <c r="D79" i="6"/>
  <c r="D78" i="6" s="1"/>
  <c r="C79" i="6"/>
  <c r="B79" i="6"/>
  <c r="A79" i="6"/>
  <c r="I78" i="6"/>
  <c r="C78" i="6"/>
  <c r="B78" i="6"/>
  <c r="A78" i="6"/>
  <c r="H77" i="6"/>
  <c r="C77" i="6"/>
  <c r="B77" i="6"/>
  <c r="A77" i="6"/>
  <c r="H76" i="6"/>
  <c r="C76" i="6"/>
  <c r="B76" i="6"/>
  <c r="A76" i="6"/>
  <c r="G75" i="6"/>
  <c r="G74" i="6" s="1"/>
  <c r="G73" i="6" s="1"/>
  <c r="F75" i="6"/>
  <c r="E75" i="6"/>
  <c r="E74" i="6" s="1"/>
  <c r="E73" i="6" s="1"/>
  <c r="D75" i="6"/>
  <c r="H75" i="6" s="1"/>
  <c r="H74" i="6" s="1"/>
  <c r="H73" i="6" s="1"/>
  <c r="C75" i="6"/>
  <c r="B75" i="6"/>
  <c r="A75" i="6"/>
  <c r="I74" i="6"/>
  <c r="F74" i="6"/>
  <c r="B74" i="6"/>
  <c r="A74" i="6"/>
  <c r="I73" i="6"/>
  <c r="F73" i="6"/>
  <c r="C73" i="6"/>
  <c r="B73" i="6"/>
  <c r="A73" i="6"/>
  <c r="C72" i="6"/>
  <c r="B72" i="6"/>
  <c r="A72" i="6"/>
  <c r="H70" i="6"/>
  <c r="C70" i="6"/>
  <c r="B70" i="6"/>
  <c r="A70" i="6"/>
  <c r="G69" i="6"/>
  <c r="F69" i="6"/>
  <c r="E69" i="6"/>
  <c r="D69" i="6"/>
  <c r="H69" i="6" s="1"/>
  <c r="H68" i="6" s="1"/>
  <c r="C69" i="6"/>
  <c r="B69" i="6"/>
  <c r="A69" i="6"/>
  <c r="G68" i="6"/>
  <c r="F68" i="6"/>
  <c r="E68" i="6"/>
  <c r="D68" i="6"/>
  <c r="C68" i="6"/>
  <c r="B68" i="6"/>
  <c r="A68" i="6"/>
  <c r="G67" i="6"/>
  <c r="E67" i="6"/>
  <c r="D67" i="6"/>
  <c r="H67" i="6" s="1"/>
  <c r="C67" i="6"/>
  <c r="B67" i="6"/>
  <c r="A67" i="6"/>
  <c r="G66" i="6"/>
  <c r="F66" i="6"/>
  <c r="E66" i="6"/>
  <c r="E65" i="6" s="1"/>
  <c r="D66" i="6"/>
  <c r="H66" i="6" s="1"/>
  <c r="H65" i="6" s="1"/>
  <c r="C66" i="6"/>
  <c r="B66" i="6"/>
  <c r="G65" i="6"/>
  <c r="F65" i="6"/>
  <c r="D65" i="6"/>
  <c r="C65" i="6"/>
  <c r="B65" i="6"/>
  <c r="A65" i="6"/>
  <c r="G64" i="6"/>
  <c r="F64" i="6"/>
  <c r="E64" i="6"/>
  <c r="D64" i="6"/>
  <c r="D63" i="6" s="1"/>
  <c r="C64" i="6"/>
  <c r="B64" i="6"/>
  <c r="G63" i="6"/>
  <c r="G62" i="6" s="1"/>
  <c r="G58" i="6" s="1"/>
  <c r="F63" i="6"/>
  <c r="E63" i="6"/>
  <c r="C63" i="6"/>
  <c r="B63" i="6"/>
  <c r="F62" i="6"/>
  <c r="E62" i="6"/>
  <c r="C62" i="6"/>
  <c r="B62" i="6"/>
  <c r="A62" i="6"/>
  <c r="G61" i="6"/>
  <c r="E61" i="6"/>
  <c r="E60" i="6" s="1"/>
  <c r="E59" i="6" s="1"/>
  <c r="D61" i="6"/>
  <c r="H61" i="6" s="1"/>
  <c r="H60" i="6" s="1"/>
  <c r="H59" i="6" s="1"/>
  <c r="C61" i="6"/>
  <c r="B61" i="6"/>
  <c r="A61" i="6"/>
  <c r="I60" i="6"/>
  <c r="G60" i="6"/>
  <c r="F60" i="6"/>
  <c r="C60" i="6"/>
  <c r="B60" i="6"/>
  <c r="I59" i="6"/>
  <c r="I58" i="6" s="1"/>
  <c r="G59" i="6"/>
  <c r="F59" i="6"/>
  <c r="F58" i="6" s="1"/>
  <c r="C59" i="6"/>
  <c r="B59" i="6"/>
  <c r="A59" i="6"/>
  <c r="C58" i="6"/>
  <c r="B58" i="6"/>
  <c r="A58" i="6"/>
  <c r="G57" i="6"/>
  <c r="F57" i="6"/>
  <c r="E57" i="6"/>
  <c r="D57" i="6"/>
  <c r="H57" i="6" s="1"/>
  <c r="H56" i="6" s="1"/>
  <c r="H55" i="6" s="1"/>
  <c r="C57" i="6"/>
  <c r="B57" i="6"/>
  <c r="A57" i="6"/>
  <c r="G56" i="6"/>
  <c r="G55" i="6" s="1"/>
  <c r="F56" i="6"/>
  <c r="E56" i="6"/>
  <c r="D56" i="6"/>
  <c r="C56" i="6"/>
  <c r="B56" i="6"/>
  <c r="F55" i="6"/>
  <c r="E55" i="6"/>
  <c r="D55" i="6"/>
  <c r="C55" i="6"/>
  <c r="B55" i="6"/>
  <c r="A55" i="6"/>
  <c r="H53" i="6"/>
  <c r="G53" i="6"/>
  <c r="F53" i="6"/>
  <c r="E53" i="6"/>
  <c r="D53" i="6"/>
  <c r="C53" i="6"/>
  <c r="B53" i="6"/>
  <c r="A53" i="6"/>
  <c r="G51" i="6"/>
  <c r="F51" i="6"/>
  <c r="E51" i="6"/>
  <c r="D51" i="6"/>
  <c r="H51" i="6" s="1"/>
  <c r="G50" i="6"/>
  <c r="G46" i="6" s="1"/>
  <c r="G45" i="6" s="1"/>
  <c r="F50" i="6"/>
  <c r="F46" i="6" s="1"/>
  <c r="F45" i="6" s="1"/>
  <c r="E50" i="6"/>
  <c r="D50" i="6"/>
  <c r="H50" i="6" s="1"/>
  <c r="A50" i="6"/>
  <c r="H49" i="6"/>
  <c r="C49" i="6"/>
  <c r="B49" i="6"/>
  <c r="A49" i="6"/>
  <c r="H48" i="6"/>
  <c r="C48" i="6"/>
  <c r="B48" i="6"/>
  <c r="A48" i="6"/>
  <c r="G47" i="6"/>
  <c r="F47" i="6"/>
  <c r="E47" i="6"/>
  <c r="D47" i="6"/>
  <c r="H47" i="6" s="1"/>
  <c r="C47" i="6"/>
  <c r="B47" i="6"/>
  <c r="A47" i="6"/>
  <c r="E46" i="6"/>
  <c r="E45" i="6" s="1"/>
  <c r="D46" i="6"/>
  <c r="C46" i="6"/>
  <c r="B46" i="6"/>
  <c r="D45" i="6"/>
  <c r="C45" i="6"/>
  <c r="B45" i="6"/>
  <c r="A45" i="6"/>
  <c r="G44" i="6"/>
  <c r="F44" i="6"/>
  <c r="E44" i="6"/>
  <c r="D44" i="6"/>
  <c r="H44" i="6" s="1"/>
  <c r="C44" i="6"/>
  <c r="B44" i="6"/>
  <c r="A44" i="6"/>
  <c r="G43" i="6"/>
  <c r="F43" i="6"/>
  <c r="E43" i="6"/>
  <c r="D43" i="6"/>
  <c r="H43" i="6" s="1"/>
  <c r="C43" i="6"/>
  <c r="B43" i="6"/>
  <c r="A43" i="6"/>
  <c r="G42" i="6"/>
  <c r="F42" i="6"/>
  <c r="E42" i="6"/>
  <c r="D42" i="6"/>
  <c r="D41" i="6" s="1"/>
  <c r="H41" i="6" s="1"/>
  <c r="C42" i="6"/>
  <c r="B42" i="6"/>
  <c r="G41" i="6"/>
  <c r="C41" i="6"/>
  <c r="B41" i="6"/>
  <c r="A41" i="6"/>
  <c r="G40" i="6"/>
  <c r="F40" i="6"/>
  <c r="E40" i="6"/>
  <c r="E38" i="6" s="1"/>
  <c r="E37" i="6" s="1"/>
  <c r="D40" i="6"/>
  <c r="H40" i="6" s="1"/>
  <c r="H38" i="6" s="1"/>
  <c r="H37" i="6" s="1"/>
  <c r="H39" i="6"/>
  <c r="C39" i="6"/>
  <c r="B39" i="6"/>
  <c r="A39" i="6"/>
  <c r="G38" i="6"/>
  <c r="F38" i="6"/>
  <c r="F37" i="6" s="1"/>
  <c r="C38" i="6"/>
  <c r="B38" i="6"/>
  <c r="G37" i="6"/>
  <c r="C37" i="6"/>
  <c r="B37" i="6"/>
  <c r="A37" i="6"/>
  <c r="H36" i="6"/>
  <c r="C36" i="6"/>
  <c r="B36" i="6"/>
  <c r="A36" i="6"/>
  <c r="H35" i="6"/>
  <c r="C35" i="6"/>
  <c r="B35" i="6"/>
  <c r="A35" i="6"/>
  <c r="H34" i="6"/>
  <c r="C34" i="6"/>
  <c r="B34" i="6"/>
  <c r="A34" i="6"/>
  <c r="H33" i="6"/>
  <c r="G33" i="6"/>
  <c r="F33" i="6"/>
  <c r="E33" i="6"/>
  <c r="E32" i="6" s="1"/>
  <c r="D33" i="6"/>
  <c r="C33" i="6"/>
  <c r="B33" i="6"/>
  <c r="H32" i="6"/>
  <c r="G32" i="6"/>
  <c r="F32" i="6"/>
  <c r="D32" i="6"/>
  <c r="C32" i="6"/>
  <c r="B32" i="6"/>
  <c r="A32" i="6"/>
  <c r="G31" i="6"/>
  <c r="F31" i="6"/>
  <c r="E31" i="6"/>
  <c r="D31" i="6"/>
  <c r="D29" i="6" s="1"/>
  <c r="D28" i="6" s="1"/>
  <c r="C31" i="6"/>
  <c r="B31" i="6"/>
  <c r="G30" i="6"/>
  <c r="F30" i="6"/>
  <c r="E30" i="6"/>
  <c r="D30" i="6"/>
  <c r="H30" i="6" s="1"/>
  <c r="C30" i="6"/>
  <c r="B30" i="6"/>
  <c r="A30" i="6"/>
  <c r="G29" i="6"/>
  <c r="G28" i="6" s="1"/>
  <c r="G24" i="6" s="1"/>
  <c r="F29" i="6"/>
  <c r="E29" i="6"/>
  <c r="C29" i="6"/>
  <c r="B29" i="6"/>
  <c r="F28" i="6"/>
  <c r="E28" i="6"/>
  <c r="C28" i="6"/>
  <c r="B28" i="6"/>
  <c r="A28" i="6"/>
  <c r="G27" i="6"/>
  <c r="E27" i="6"/>
  <c r="E26" i="6" s="1"/>
  <c r="E25" i="6" s="1"/>
  <c r="D27" i="6"/>
  <c r="H27" i="6" s="1"/>
  <c r="H26" i="6" s="1"/>
  <c r="H25" i="6" s="1"/>
  <c r="C27" i="6"/>
  <c r="B27" i="6"/>
  <c r="A27" i="6"/>
  <c r="I26" i="6"/>
  <c r="G26" i="6"/>
  <c r="F26" i="6"/>
  <c r="F25" i="6" s="1"/>
  <c r="F24" i="6" s="1"/>
  <c r="F23" i="6" s="1"/>
  <c r="C26" i="6"/>
  <c r="B26" i="6"/>
  <c r="G25" i="6"/>
  <c r="C25" i="6"/>
  <c r="B25" i="6"/>
  <c r="A25" i="6"/>
  <c r="C24" i="6"/>
  <c r="B24" i="6"/>
  <c r="A24" i="6"/>
  <c r="I23" i="6"/>
  <c r="I446" i="6" s="1"/>
  <c r="C23" i="6"/>
  <c r="B23" i="6"/>
  <c r="A23" i="6"/>
  <c r="C22" i="6"/>
  <c r="B22" i="6"/>
  <c r="A22" i="6"/>
  <c r="C21" i="6"/>
  <c r="B21" i="6"/>
  <c r="A21" i="6"/>
  <c r="G20" i="6"/>
  <c r="G15" i="6" s="1"/>
  <c r="G8" i="6" s="1"/>
  <c r="G7" i="6" s="1"/>
  <c r="G6" i="6" s="1"/>
  <c r="F20" i="6"/>
  <c r="E20" i="6"/>
  <c r="D20" i="6"/>
  <c r="D15" i="6" s="1"/>
  <c r="D8" i="6" s="1"/>
  <c r="D7" i="6" s="1"/>
  <c r="D6" i="6" s="1"/>
  <c r="C20" i="6"/>
  <c r="B20" i="6"/>
  <c r="A20" i="6"/>
  <c r="C19" i="6"/>
  <c r="B19" i="6"/>
  <c r="A19" i="6"/>
  <c r="C18" i="6"/>
  <c r="B18" i="6"/>
  <c r="A18" i="6"/>
  <c r="C17" i="6"/>
  <c r="B17" i="6"/>
  <c r="A17" i="6"/>
  <c r="G16" i="6"/>
  <c r="F16" i="6"/>
  <c r="E16" i="6"/>
  <c r="E15" i="6" s="1"/>
  <c r="D16" i="6"/>
  <c r="H16" i="6" s="1"/>
  <c r="C16" i="6"/>
  <c r="B16" i="6"/>
  <c r="A16" i="6"/>
  <c r="F15" i="6"/>
  <c r="C15" i="6"/>
  <c r="B15" i="6"/>
  <c r="A15" i="6"/>
  <c r="C14" i="6"/>
  <c r="B14" i="6"/>
  <c r="A14" i="6"/>
  <c r="C13" i="6"/>
  <c r="B13" i="6"/>
  <c r="A13" i="6"/>
  <c r="C12" i="6"/>
  <c r="B12" i="6"/>
  <c r="A12" i="6"/>
  <c r="C11" i="6"/>
  <c r="B11" i="6"/>
  <c r="A11" i="6"/>
  <c r="G10" i="6"/>
  <c r="F10" i="6"/>
  <c r="E10" i="6"/>
  <c r="D10" i="6"/>
  <c r="H10" i="6" s="1"/>
  <c r="H9" i="6" s="1"/>
  <c r="C10" i="6"/>
  <c r="B10" i="6"/>
  <c r="A10" i="6"/>
  <c r="G9" i="6"/>
  <c r="F9" i="6"/>
  <c r="E9" i="6"/>
  <c r="D9" i="6"/>
  <c r="C9" i="6"/>
  <c r="B9" i="6"/>
  <c r="F8" i="6"/>
  <c r="C8" i="6"/>
  <c r="B8" i="6"/>
  <c r="A8" i="6"/>
  <c r="F7" i="6"/>
  <c r="C7" i="6"/>
  <c r="B7" i="6"/>
  <c r="A7" i="6"/>
  <c r="F6" i="6"/>
  <c r="C6" i="6"/>
  <c r="B6" i="6"/>
  <c r="A6" i="6"/>
  <c r="B4" i="6"/>
  <c r="I147" i="1"/>
  <c r="G147" i="1"/>
  <c r="E147" i="1"/>
  <c r="D147" i="1"/>
  <c r="C147" i="1"/>
  <c r="B147" i="1"/>
  <c r="A147" i="1"/>
  <c r="I146" i="1"/>
  <c r="G146" i="1"/>
  <c r="F146" i="1"/>
  <c r="J146" i="1" s="1"/>
  <c r="E146" i="1"/>
  <c r="D146" i="1"/>
  <c r="C146" i="1"/>
  <c r="B146" i="1"/>
  <c r="A146" i="1"/>
  <c r="I145" i="1"/>
  <c r="G145" i="1"/>
  <c r="E145" i="1"/>
  <c r="D145" i="1"/>
  <c r="F145" i="1" s="1"/>
  <c r="C145" i="1"/>
  <c r="B145" i="1"/>
  <c r="A145" i="1"/>
  <c r="I144" i="1"/>
  <c r="G144" i="1"/>
  <c r="E144" i="1"/>
  <c r="D144" i="1"/>
  <c r="F144" i="1" s="1"/>
  <c r="C144" i="1"/>
  <c r="B144" i="1"/>
  <c r="A144" i="1"/>
  <c r="I143" i="1"/>
  <c r="G143" i="1"/>
  <c r="E143" i="1"/>
  <c r="E132" i="1" s="1"/>
  <c r="D143" i="1"/>
  <c r="C143" i="1"/>
  <c r="B143" i="1"/>
  <c r="A143" i="1"/>
  <c r="I142" i="1"/>
  <c r="G142" i="1"/>
  <c r="F142" i="1"/>
  <c r="J142" i="1" s="1"/>
  <c r="E142" i="1"/>
  <c r="D142" i="1"/>
  <c r="C142" i="1"/>
  <c r="B142" i="1"/>
  <c r="A142" i="1"/>
  <c r="I141" i="1"/>
  <c r="G141" i="1"/>
  <c r="E141" i="1"/>
  <c r="D141" i="1"/>
  <c r="F141" i="1" s="1"/>
  <c r="J141" i="1" s="1"/>
  <c r="C141" i="1"/>
  <c r="B141" i="1"/>
  <c r="A141" i="1"/>
  <c r="I140" i="1"/>
  <c r="G140" i="1"/>
  <c r="E140" i="1"/>
  <c r="D140" i="1"/>
  <c r="F140" i="1" s="1"/>
  <c r="B140" i="1"/>
  <c r="A140" i="1"/>
  <c r="I139" i="1"/>
  <c r="G139" i="1"/>
  <c r="E139" i="1"/>
  <c r="D139" i="1"/>
  <c r="B139" i="1"/>
  <c r="A139" i="1"/>
  <c r="I138" i="1"/>
  <c r="G138" i="1"/>
  <c r="F138" i="1"/>
  <c r="J138" i="1" s="1"/>
  <c r="E138" i="1"/>
  <c r="D138" i="1"/>
  <c r="B138" i="1"/>
  <c r="A138" i="1"/>
  <c r="I137" i="1"/>
  <c r="G137" i="1"/>
  <c r="F137" i="1"/>
  <c r="J137" i="1" s="1"/>
  <c r="E137" i="1"/>
  <c r="D137" i="1"/>
  <c r="C137" i="1"/>
  <c r="C138" i="1" s="1"/>
  <c r="C139" i="1" s="1"/>
  <c r="C140" i="1" s="1"/>
  <c r="B137" i="1"/>
  <c r="A137" i="1"/>
  <c r="I136" i="1"/>
  <c r="I132" i="1" s="1"/>
  <c r="G136" i="1"/>
  <c r="E136" i="1"/>
  <c r="D136" i="1"/>
  <c r="C136" i="1"/>
  <c r="B136" i="1"/>
  <c r="A136" i="1"/>
  <c r="I135" i="1"/>
  <c r="G135" i="1"/>
  <c r="E135" i="1"/>
  <c r="D135" i="1"/>
  <c r="C135" i="1"/>
  <c r="B135" i="1"/>
  <c r="A135" i="1"/>
  <c r="I134" i="1"/>
  <c r="G134" i="1"/>
  <c r="F134" i="1"/>
  <c r="J134" i="1" s="1"/>
  <c r="E134" i="1"/>
  <c r="D134" i="1"/>
  <c r="C134" i="1"/>
  <c r="B134" i="1"/>
  <c r="A134" i="1"/>
  <c r="I133" i="1"/>
  <c r="G133" i="1"/>
  <c r="G132" i="1" s="1"/>
  <c r="F133" i="1"/>
  <c r="E133" i="1"/>
  <c r="D133" i="1"/>
  <c r="C133" i="1"/>
  <c r="B133" i="1"/>
  <c r="A133" i="1"/>
  <c r="H132" i="1"/>
  <c r="C132" i="1"/>
  <c r="B132" i="1"/>
  <c r="A132" i="1"/>
  <c r="I131" i="1"/>
  <c r="G131" i="1"/>
  <c r="F131" i="1"/>
  <c r="J131" i="1" s="1"/>
  <c r="E131" i="1"/>
  <c r="D131" i="1"/>
  <c r="C131" i="1"/>
  <c r="B131" i="1"/>
  <c r="A131" i="1"/>
  <c r="I130" i="1"/>
  <c r="G130" i="1"/>
  <c r="F130" i="1"/>
  <c r="E130" i="1"/>
  <c r="D130" i="1"/>
  <c r="C130" i="1"/>
  <c r="B130" i="1"/>
  <c r="A130" i="1"/>
  <c r="I129" i="1"/>
  <c r="G129" i="1"/>
  <c r="E129" i="1"/>
  <c r="D129" i="1"/>
  <c r="F129" i="1" s="1"/>
  <c r="J129" i="1" s="1"/>
  <c r="C129" i="1"/>
  <c r="B129" i="1"/>
  <c r="A129" i="1"/>
  <c r="J128" i="1"/>
  <c r="I128" i="1"/>
  <c r="G128" i="1"/>
  <c r="E128" i="1"/>
  <c r="D128" i="1"/>
  <c r="F128" i="1" s="1"/>
  <c r="C128" i="1"/>
  <c r="B128" i="1"/>
  <c r="A128" i="1"/>
  <c r="I127" i="1"/>
  <c r="G127" i="1"/>
  <c r="F127" i="1"/>
  <c r="J127" i="1" s="1"/>
  <c r="E127" i="1"/>
  <c r="D127" i="1"/>
  <c r="C127" i="1"/>
  <c r="B127" i="1"/>
  <c r="A127" i="1"/>
  <c r="I126" i="1"/>
  <c r="G126" i="1"/>
  <c r="F126" i="1"/>
  <c r="J126" i="1" s="1"/>
  <c r="E126" i="1"/>
  <c r="D126" i="1"/>
  <c r="C126" i="1"/>
  <c r="B126" i="1"/>
  <c r="A126" i="1"/>
  <c r="I125" i="1"/>
  <c r="G125" i="1"/>
  <c r="E125" i="1"/>
  <c r="D125" i="1"/>
  <c r="F125" i="1" s="1"/>
  <c r="C125" i="1"/>
  <c r="B125" i="1"/>
  <c r="A125" i="1"/>
  <c r="I124" i="1"/>
  <c r="G124" i="1"/>
  <c r="E124" i="1"/>
  <c r="D124" i="1"/>
  <c r="C124" i="1"/>
  <c r="B124" i="1"/>
  <c r="A124" i="1"/>
  <c r="I123" i="1"/>
  <c r="G123" i="1"/>
  <c r="F123" i="1"/>
  <c r="J123" i="1" s="1"/>
  <c r="E123" i="1"/>
  <c r="D123" i="1"/>
  <c r="C123" i="1"/>
  <c r="B123" i="1"/>
  <c r="A123" i="1"/>
  <c r="I122" i="1"/>
  <c r="G122" i="1"/>
  <c r="E122" i="1"/>
  <c r="F122" i="1" s="1"/>
  <c r="D122" i="1"/>
  <c r="C122" i="1"/>
  <c r="B122" i="1"/>
  <c r="A122" i="1"/>
  <c r="I121" i="1"/>
  <c r="G121" i="1"/>
  <c r="E121" i="1"/>
  <c r="D121" i="1"/>
  <c r="F121" i="1" s="1"/>
  <c r="J121" i="1" s="1"/>
  <c r="C121" i="1"/>
  <c r="B121" i="1"/>
  <c r="A121" i="1"/>
  <c r="I120" i="1"/>
  <c r="G120" i="1"/>
  <c r="E120" i="1"/>
  <c r="E117" i="1" s="1"/>
  <c r="E116" i="1" s="1"/>
  <c r="D120" i="1"/>
  <c r="C120" i="1"/>
  <c r="B120" i="1"/>
  <c r="A120" i="1"/>
  <c r="I119" i="1"/>
  <c r="G119" i="1"/>
  <c r="F119" i="1"/>
  <c r="J119" i="1" s="1"/>
  <c r="E119" i="1"/>
  <c r="D119" i="1"/>
  <c r="C119" i="1"/>
  <c r="B119" i="1"/>
  <c r="A119" i="1"/>
  <c r="I118" i="1"/>
  <c r="G118" i="1"/>
  <c r="G117" i="1" s="1"/>
  <c r="F118" i="1"/>
  <c r="E118" i="1"/>
  <c r="D118" i="1"/>
  <c r="C118" i="1"/>
  <c r="B118" i="1"/>
  <c r="A118" i="1"/>
  <c r="I117" i="1"/>
  <c r="H117" i="1"/>
  <c r="H116" i="1" s="1"/>
  <c r="D117" i="1"/>
  <c r="B117" i="1"/>
  <c r="A117" i="1"/>
  <c r="K116" i="1"/>
  <c r="G116" i="1"/>
  <c r="C116" i="1"/>
  <c r="A116" i="1"/>
  <c r="I115" i="1"/>
  <c r="G115" i="1"/>
  <c r="F115" i="1"/>
  <c r="D115" i="1"/>
  <c r="C115" i="1"/>
  <c r="B115" i="1"/>
  <c r="A115" i="1"/>
  <c r="I114" i="1"/>
  <c r="G114" i="1"/>
  <c r="F114" i="1"/>
  <c r="J114" i="1" s="1"/>
  <c r="D114" i="1"/>
  <c r="C114" i="1"/>
  <c r="B114" i="1"/>
  <c r="A114" i="1"/>
  <c r="I113" i="1"/>
  <c r="I105" i="1" s="1"/>
  <c r="G113" i="1"/>
  <c r="D113" i="1"/>
  <c r="F113" i="1" s="1"/>
  <c r="C113" i="1"/>
  <c r="B113" i="1"/>
  <c r="A113" i="1"/>
  <c r="K112" i="1"/>
  <c r="K113" i="1" s="1"/>
  <c r="J112" i="1"/>
  <c r="I112" i="1"/>
  <c r="G112" i="1"/>
  <c r="D112" i="1"/>
  <c r="F112" i="1" s="1"/>
  <c r="C112" i="1"/>
  <c r="B112" i="1"/>
  <c r="A112" i="1"/>
  <c r="I111" i="1"/>
  <c r="G111" i="1"/>
  <c r="D111" i="1"/>
  <c r="F111" i="1" s="1"/>
  <c r="J111" i="1" s="1"/>
  <c r="C111" i="1"/>
  <c r="B111" i="1"/>
  <c r="A111" i="1"/>
  <c r="I110" i="1"/>
  <c r="G110" i="1"/>
  <c r="D110" i="1"/>
  <c r="F110" i="1" s="1"/>
  <c r="J110" i="1" s="1"/>
  <c r="C110" i="1"/>
  <c r="B110" i="1"/>
  <c r="A110" i="1"/>
  <c r="I109" i="1"/>
  <c r="G109" i="1"/>
  <c r="E109" i="1"/>
  <c r="E105" i="1" s="1"/>
  <c r="E104" i="1" s="1"/>
  <c r="E103" i="1" s="1"/>
  <c r="E102" i="1" s="1"/>
  <c r="D109" i="1"/>
  <c r="C109" i="1"/>
  <c r="B109" i="1"/>
  <c r="A109" i="1"/>
  <c r="K108" i="1"/>
  <c r="I108" i="1"/>
  <c r="G108" i="1"/>
  <c r="D108" i="1"/>
  <c r="F108" i="1" s="1"/>
  <c r="J108" i="1" s="1"/>
  <c r="C108" i="1"/>
  <c r="B108" i="1"/>
  <c r="A108" i="1"/>
  <c r="I107" i="1"/>
  <c r="G107" i="1"/>
  <c r="D107" i="1"/>
  <c r="F107" i="1" s="1"/>
  <c r="C107" i="1"/>
  <c r="B107" i="1"/>
  <c r="A107" i="1"/>
  <c r="J106" i="1"/>
  <c r="C106" i="1"/>
  <c r="B106" i="1"/>
  <c r="A106" i="1"/>
  <c r="H105" i="1"/>
  <c r="H104" i="1" s="1"/>
  <c r="H103" i="1" s="1"/>
  <c r="H102" i="1" s="1"/>
  <c r="C105" i="1"/>
  <c r="B105" i="1"/>
  <c r="B104" i="1"/>
  <c r="B103" i="1"/>
  <c r="C102" i="1"/>
  <c r="B102" i="1"/>
  <c r="A102" i="1"/>
  <c r="I101" i="1"/>
  <c r="H101" i="1"/>
  <c r="G101" i="1"/>
  <c r="F101" i="1"/>
  <c r="J101" i="1" s="1"/>
  <c r="E101" i="1"/>
  <c r="D101" i="1"/>
  <c r="B101" i="1"/>
  <c r="A101" i="1"/>
  <c r="I100" i="1"/>
  <c r="H100" i="1"/>
  <c r="G100" i="1"/>
  <c r="F100" i="1"/>
  <c r="J100" i="1" s="1"/>
  <c r="E100" i="1"/>
  <c r="D100" i="1"/>
  <c r="B100" i="1"/>
  <c r="A100" i="1"/>
  <c r="I99" i="1"/>
  <c r="H99" i="1"/>
  <c r="G99" i="1"/>
  <c r="F99" i="1"/>
  <c r="E99" i="1"/>
  <c r="D99" i="1"/>
  <c r="C99" i="1"/>
  <c r="B99" i="1"/>
  <c r="A99" i="1"/>
  <c r="I98" i="1"/>
  <c r="H98" i="1"/>
  <c r="G98" i="1"/>
  <c r="F98" i="1"/>
  <c r="J98" i="1" s="1"/>
  <c r="E98" i="1"/>
  <c r="D98" i="1"/>
  <c r="B98" i="1"/>
  <c r="A98" i="1"/>
  <c r="I97" i="1"/>
  <c r="H97" i="1"/>
  <c r="G97" i="1"/>
  <c r="F97" i="1"/>
  <c r="E97" i="1"/>
  <c r="D97" i="1"/>
  <c r="B97" i="1"/>
  <c r="A97" i="1"/>
  <c r="I96" i="1"/>
  <c r="H96" i="1"/>
  <c r="G96" i="1"/>
  <c r="F96" i="1"/>
  <c r="E96" i="1"/>
  <c r="D96" i="1"/>
  <c r="B96" i="1"/>
  <c r="A96" i="1"/>
  <c r="I95" i="1"/>
  <c r="H95" i="1"/>
  <c r="G95" i="1"/>
  <c r="F95" i="1"/>
  <c r="E95" i="1"/>
  <c r="D95" i="1"/>
  <c r="B95" i="1"/>
  <c r="A95" i="1"/>
  <c r="I94" i="1"/>
  <c r="H94" i="1"/>
  <c r="G94" i="1"/>
  <c r="F94" i="1"/>
  <c r="J94" i="1" s="1"/>
  <c r="E94" i="1"/>
  <c r="D94" i="1"/>
  <c r="B94" i="1"/>
  <c r="A94" i="1"/>
  <c r="I93" i="1"/>
  <c r="H93" i="1"/>
  <c r="G93" i="1"/>
  <c r="F93" i="1"/>
  <c r="J93" i="1" s="1"/>
  <c r="E93" i="1"/>
  <c r="D93" i="1"/>
  <c r="B93" i="1"/>
  <c r="A93" i="1"/>
  <c r="I92" i="1"/>
  <c r="H92" i="1"/>
  <c r="G92" i="1"/>
  <c r="F92" i="1"/>
  <c r="J92" i="1" s="1"/>
  <c r="E92" i="1"/>
  <c r="E87" i="1" s="1"/>
  <c r="D92" i="1"/>
  <c r="B92" i="1"/>
  <c r="A92" i="1"/>
  <c r="I91" i="1"/>
  <c r="H91" i="1"/>
  <c r="G91" i="1"/>
  <c r="F91" i="1"/>
  <c r="E91" i="1"/>
  <c r="D91" i="1"/>
  <c r="C91" i="1"/>
  <c r="B91" i="1"/>
  <c r="A91" i="1"/>
  <c r="I90" i="1"/>
  <c r="H90" i="1"/>
  <c r="G90" i="1"/>
  <c r="F90" i="1"/>
  <c r="J90" i="1" s="1"/>
  <c r="E90" i="1"/>
  <c r="D90" i="1"/>
  <c r="B90" i="1"/>
  <c r="A90" i="1"/>
  <c r="I89" i="1"/>
  <c r="H89" i="1"/>
  <c r="G89" i="1"/>
  <c r="F89" i="1"/>
  <c r="E89" i="1"/>
  <c r="D89" i="1"/>
  <c r="C89" i="1"/>
  <c r="C90" i="1" s="1"/>
  <c r="B89" i="1"/>
  <c r="A89" i="1"/>
  <c r="I87" i="1"/>
  <c r="H87" i="1"/>
  <c r="F87" i="1"/>
  <c r="D87" i="1"/>
  <c r="B87" i="1"/>
  <c r="A87" i="1"/>
  <c r="I85" i="1"/>
  <c r="H85" i="1"/>
  <c r="G85" i="1"/>
  <c r="F85" i="1"/>
  <c r="E85" i="1"/>
  <c r="D85" i="1"/>
  <c r="B85" i="1"/>
  <c r="A85" i="1"/>
  <c r="I84" i="1"/>
  <c r="H84" i="1"/>
  <c r="G84" i="1"/>
  <c r="F84" i="1"/>
  <c r="E84" i="1"/>
  <c r="D84" i="1"/>
  <c r="B84" i="1"/>
  <c r="A84" i="1"/>
  <c r="I83" i="1"/>
  <c r="H83" i="1"/>
  <c r="G83" i="1"/>
  <c r="F83" i="1"/>
  <c r="E83" i="1"/>
  <c r="D83" i="1"/>
  <c r="B83" i="1"/>
  <c r="A83" i="1"/>
  <c r="I82" i="1"/>
  <c r="H82" i="1"/>
  <c r="G82" i="1"/>
  <c r="F82" i="1"/>
  <c r="J82" i="1" s="1"/>
  <c r="E82" i="1"/>
  <c r="D82" i="1"/>
  <c r="B82" i="1"/>
  <c r="A82" i="1"/>
  <c r="I81" i="1"/>
  <c r="H81" i="1"/>
  <c r="G81" i="1"/>
  <c r="F81" i="1"/>
  <c r="J81" i="1" s="1"/>
  <c r="E81" i="1"/>
  <c r="D81" i="1"/>
  <c r="B81" i="1"/>
  <c r="A81" i="1"/>
  <c r="I80" i="1"/>
  <c r="H80" i="1"/>
  <c r="G80" i="1"/>
  <c r="F80" i="1"/>
  <c r="J80" i="1" s="1"/>
  <c r="E80" i="1"/>
  <c r="D80" i="1"/>
  <c r="B80" i="1"/>
  <c r="A80" i="1"/>
  <c r="I79" i="1"/>
  <c r="H79" i="1"/>
  <c r="G79" i="1"/>
  <c r="F79" i="1"/>
  <c r="E79" i="1"/>
  <c r="D79" i="1"/>
  <c r="B79" i="1"/>
  <c r="A79" i="1"/>
  <c r="I78" i="1"/>
  <c r="H78" i="1"/>
  <c r="G78" i="1"/>
  <c r="F78" i="1"/>
  <c r="J78" i="1" s="1"/>
  <c r="E78" i="1"/>
  <c r="D78" i="1"/>
  <c r="B78" i="1"/>
  <c r="A78" i="1"/>
  <c r="I77" i="1"/>
  <c r="H77" i="1"/>
  <c r="G77" i="1"/>
  <c r="F77" i="1"/>
  <c r="E77" i="1"/>
  <c r="D77" i="1"/>
  <c r="B77" i="1"/>
  <c r="A77" i="1"/>
  <c r="I76" i="1"/>
  <c r="H76" i="1"/>
  <c r="G76" i="1"/>
  <c r="F76" i="1"/>
  <c r="E76" i="1"/>
  <c r="C69" i="1" s="1"/>
  <c r="D76" i="1"/>
  <c r="B76" i="1"/>
  <c r="A76" i="1"/>
  <c r="I75" i="1"/>
  <c r="H75" i="1"/>
  <c r="G75" i="1"/>
  <c r="F75" i="1"/>
  <c r="E75" i="1"/>
  <c r="D75" i="1"/>
  <c r="C75" i="1"/>
  <c r="B75" i="1"/>
  <c r="A75" i="1"/>
  <c r="I74" i="1"/>
  <c r="H74" i="1"/>
  <c r="G74" i="1"/>
  <c r="F74" i="1"/>
  <c r="J74" i="1" s="1"/>
  <c r="E74" i="1"/>
  <c r="D74" i="1"/>
  <c r="B74" i="1"/>
  <c r="A74" i="1"/>
  <c r="I73" i="1"/>
  <c r="H73" i="1"/>
  <c r="G73" i="1"/>
  <c r="F73" i="1"/>
  <c r="J73" i="1" s="1"/>
  <c r="E73" i="1"/>
  <c r="D73" i="1"/>
  <c r="C73" i="1"/>
  <c r="B73" i="1"/>
  <c r="A73" i="1"/>
  <c r="I72" i="1"/>
  <c r="H72" i="1"/>
  <c r="G72" i="1"/>
  <c r="F72" i="1"/>
  <c r="J72" i="1" s="1"/>
  <c r="E72" i="1"/>
  <c r="D72" i="1"/>
  <c r="B72" i="1"/>
  <c r="A72" i="1"/>
  <c r="I71" i="1"/>
  <c r="H71" i="1"/>
  <c r="G71" i="1"/>
  <c r="G68" i="1" s="1"/>
  <c r="F71" i="1"/>
  <c r="E71" i="1"/>
  <c r="D71" i="1"/>
  <c r="B71" i="1"/>
  <c r="A71" i="1"/>
  <c r="I70" i="1"/>
  <c r="H70" i="1"/>
  <c r="H68" i="1" s="1"/>
  <c r="H62" i="1" s="1"/>
  <c r="H61" i="1" s="1"/>
  <c r="G70" i="1"/>
  <c r="F70" i="1"/>
  <c r="J70" i="1" s="1"/>
  <c r="E70" i="1"/>
  <c r="D70" i="1"/>
  <c r="D68" i="1" s="1"/>
  <c r="D62" i="1" s="1"/>
  <c r="D61" i="1" s="1"/>
  <c r="B70" i="1"/>
  <c r="A70" i="1"/>
  <c r="F68" i="1"/>
  <c r="C68" i="1"/>
  <c r="B68" i="1"/>
  <c r="A68" i="1"/>
  <c r="I67" i="1"/>
  <c r="H67" i="1"/>
  <c r="G67" i="1"/>
  <c r="F67" i="1"/>
  <c r="E67" i="1"/>
  <c r="D67" i="1"/>
  <c r="B67" i="1"/>
  <c r="A67" i="1"/>
  <c r="I66" i="1"/>
  <c r="H66" i="1"/>
  <c r="G66" i="1"/>
  <c r="F66" i="1"/>
  <c r="E66" i="1"/>
  <c r="D66" i="1"/>
  <c r="C66" i="1"/>
  <c r="C67" i="1" s="1"/>
  <c r="B66" i="1"/>
  <c r="A66" i="1"/>
  <c r="I65" i="1"/>
  <c r="H65" i="1"/>
  <c r="G65" i="1"/>
  <c r="F65" i="1"/>
  <c r="J65" i="1" s="1"/>
  <c r="E65" i="1"/>
  <c r="D65" i="1"/>
  <c r="B65" i="1"/>
  <c r="A65" i="1"/>
  <c r="I64" i="1"/>
  <c r="H64" i="1"/>
  <c r="G64" i="1"/>
  <c r="F64" i="1"/>
  <c r="J64" i="1" s="1"/>
  <c r="E64" i="1"/>
  <c r="D64" i="1"/>
  <c r="C64" i="1"/>
  <c r="C65" i="1" s="1"/>
  <c r="B64" i="1"/>
  <c r="A64" i="1"/>
  <c r="I63" i="1"/>
  <c r="H63" i="1"/>
  <c r="G63" i="1"/>
  <c r="F63" i="1"/>
  <c r="E63" i="1"/>
  <c r="D63" i="1"/>
  <c r="C63" i="1"/>
  <c r="B63" i="1"/>
  <c r="A63" i="1"/>
  <c r="F62" i="1"/>
  <c r="C62" i="1"/>
  <c r="B62" i="1"/>
  <c r="A62" i="1"/>
  <c r="F61" i="1"/>
  <c r="C61" i="1"/>
  <c r="B61" i="1"/>
  <c r="A61" i="1"/>
  <c r="I60" i="1"/>
  <c r="H60" i="1"/>
  <c r="G60" i="1"/>
  <c r="D60" i="1"/>
  <c r="F60" i="1" s="1"/>
  <c r="C60" i="1"/>
  <c r="B60" i="1"/>
  <c r="A60" i="1"/>
  <c r="I59" i="1"/>
  <c r="H59" i="1"/>
  <c r="G59" i="1"/>
  <c r="F59" i="1"/>
  <c r="J59" i="1" s="1"/>
  <c r="D59" i="1"/>
  <c r="C59" i="1"/>
  <c r="B59" i="1"/>
  <c r="A59" i="1"/>
  <c r="I58" i="1"/>
  <c r="H58" i="1"/>
  <c r="G58" i="1"/>
  <c r="D58" i="1"/>
  <c r="F58" i="1" s="1"/>
  <c r="J58" i="1" s="1"/>
  <c r="C58" i="1"/>
  <c r="B58" i="1"/>
  <c r="A58" i="1"/>
  <c r="I57" i="1"/>
  <c r="H57" i="1"/>
  <c r="G57" i="1"/>
  <c r="F57" i="1"/>
  <c r="J57" i="1" s="1"/>
  <c r="D57" i="1"/>
  <c r="C57" i="1"/>
  <c r="B57" i="1"/>
  <c r="A57" i="1"/>
  <c r="I56" i="1"/>
  <c r="H56" i="1"/>
  <c r="G56" i="1"/>
  <c r="D56" i="1"/>
  <c r="F56" i="1" s="1"/>
  <c r="J56" i="1" s="1"/>
  <c r="C56" i="1"/>
  <c r="B56" i="1"/>
  <c r="A56" i="1"/>
  <c r="I55" i="1"/>
  <c r="H55" i="1"/>
  <c r="G55" i="1"/>
  <c r="F55" i="1"/>
  <c r="D55" i="1"/>
  <c r="C55" i="1"/>
  <c r="B55" i="1"/>
  <c r="A55" i="1"/>
  <c r="I54" i="1"/>
  <c r="I50" i="1" s="1"/>
  <c r="H54" i="1"/>
  <c r="G54" i="1"/>
  <c r="D54" i="1"/>
  <c r="C54" i="1"/>
  <c r="B54" i="1"/>
  <c r="A54" i="1"/>
  <c r="I53" i="1"/>
  <c r="H53" i="1"/>
  <c r="G53" i="1"/>
  <c r="F53" i="1"/>
  <c r="J53" i="1" s="1"/>
  <c r="D53" i="1"/>
  <c r="C53" i="1"/>
  <c r="B53" i="1"/>
  <c r="A53" i="1"/>
  <c r="I52" i="1"/>
  <c r="H52" i="1"/>
  <c r="G52" i="1"/>
  <c r="D52" i="1"/>
  <c r="F52" i="1" s="1"/>
  <c r="C52" i="1"/>
  <c r="B52" i="1"/>
  <c r="A52" i="1"/>
  <c r="I51" i="1"/>
  <c r="H51" i="1"/>
  <c r="H50" i="1" s="1"/>
  <c r="H49" i="1" s="1"/>
  <c r="H48" i="1" s="1"/>
  <c r="H47" i="1" s="1"/>
  <c r="G51" i="1"/>
  <c r="F51" i="1"/>
  <c r="D51" i="1"/>
  <c r="C51" i="1"/>
  <c r="B51" i="1"/>
  <c r="A51" i="1"/>
  <c r="E50" i="1"/>
  <c r="B50" i="1"/>
  <c r="A50" i="1"/>
  <c r="C49" i="1"/>
  <c r="B49" i="1"/>
  <c r="C48" i="1"/>
  <c r="C50" i="1" s="1"/>
  <c r="B48" i="1"/>
  <c r="A48" i="1"/>
  <c r="C47" i="1"/>
  <c r="B47" i="1"/>
  <c r="A47" i="1"/>
  <c r="I46" i="1"/>
  <c r="H46" i="1"/>
  <c r="G46" i="1"/>
  <c r="F46" i="1"/>
  <c r="E46" i="1"/>
  <c r="C46" i="1"/>
  <c r="B46" i="1"/>
  <c r="I45" i="1"/>
  <c r="H45" i="1"/>
  <c r="G45" i="1"/>
  <c r="F45" i="1"/>
  <c r="E45" i="1"/>
  <c r="C45" i="1"/>
  <c r="B45" i="1"/>
  <c r="I44" i="1"/>
  <c r="H44" i="1"/>
  <c r="G44" i="1"/>
  <c r="F44" i="1"/>
  <c r="J44" i="1" s="1"/>
  <c r="E44" i="1"/>
  <c r="C44" i="1"/>
  <c r="B44" i="1"/>
  <c r="I43" i="1"/>
  <c r="H43" i="1"/>
  <c r="G43" i="1"/>
  <c r="E43" i="1"/>
  <c r="F43" i="1" s="1"/>
  <c r="J43" i="1" s="1"/>
  <c r="C43" i="1"/>
  <c r="B43" i="1"/>
  <c r="I42" i="1"/>
  <c r="H42" i="1"/>
  <c r="G42" i="1"/>
  <c r="E42" i="1"/>
  <c r="F42" i="1" s="1"/>
  <c r="C42" i="1"/>
  <c r="B42" i="1"/>
  <c r="I41" i="1"/>
  <c r="H41" i="1"/>
  <c r="G41" i="1"/>
  <c r="E41" i="1"/>
  <c r="F41" i="1" s="1"/>
  <c r="J41" i="1" s="1"/>
  <c r="C41" i="1"/>
  <c r="B41" i="1"/>
  <c r="I40" i="1"/>
  <c r="H40" i="1"/>
  <c r="G40" i="1"/>
  <c r="E40" i="1"/>
  <c r="F40" i="1" s="1"/>
  <c r="C40" i="1"/>
  <c r="B40" i="1"/>
  <c r="I39" i="1"/>
  <c r="H39" i="1"/>
  <c r="G39" i="1"/>
  <c r="E39" i="1"/>
  <c r="F39" i="1" s="1"/>
  <c r="J39" i="1" s="1"/>
  <c r="C39" i="1"/>
  <c r="B39" i="1"/>
  <c r="I38" i="1"/>
  <c r="I37" i="1" s="1"/>
  <c r="H38" i="1"/>
  <c r="H37" i="1" s="1"/>
  <c r="G38" i="1"/>
  <c r="E38" i="1"/>
  <c r="C38" i="1"/>
  <c r="G37" i="1"/>
  <c r="C37" i="1"/>
  <c r="B37" i="1"/>
  <c r="F36" i="1"/>
  <c r="D35" i="1"/>
  <c r="F35" i="1" s="1"/>
  <c r="C35" i="1"/>
  <c r="B35" i="1"/>
  <c r="F34" i="1"/>
  <c r="D34" i="1"/>
  <c r="C34" i="1"/>
  <c r="B34" i="1"/>
  <c r="F33" i="1"/>
  <c r="D33" i="1"/>
  <c r="C33" i="1"/>
  <c r="B33" i="1"/>
  <c r="I32" i="1"/>
  <c r="H32" i="1"/>
  <c r="G32" i="1"/>
  <c r="F32" i="1"/>
  <c r="J32" i="1" s="1"/>
  <c r="E32" i="1"/>
  <c r="B32" i="1"/>
  <c r="I31" i="1"/>
  <c r="H31" i="1"/>
  <c r="G31" i="1"/>
  <c r="E31" i="1"/>
  <c r="F31" i="1" s="1"/>
  <c r="J31" i="1" s="1"/>
  <c r="B31" i="1"/>
  <c r="I30" i="1"/>
  <c r="H30" i="1"/>
  <c r="G30" i="1"/>
  <c r="F30" i="1"/>
  <c r="J30" i="1" s="1"/>
  <c r="E30" i="1"/>
  <c r="B30" i="1"/>
  <c r="I29" i="1"/>
  <c r="H29" i="1"/>
  <c r="G29" i="1"/>
  <c r="E29" i="1"/>
  <c r="F29" i="1" s="1"/>
  <c r="J29" i="1" s="1"/>
  <c r="B29" i="1"/>
  <c r="I28" i="1"/>
  <c r="H28" i="1"/>
  <c r="H26" i="1" s="1"/>
  <c r="H25" i="1" s="1"/>
  <c r="G28" i="1"/>
  <c r="F28" i="1"/>
  <c r="J28" i="1" s="1"/>
  <c r="E28" i="1"/>
  <c r="B28" i="1"/>
  <c r="I27" i="1"/>
  <c r="I26" i="1" s="1"/>
  <c r="I25" i="1" s="1"/>
  <c r="H27" i="1"/>
  <c r="G27" i="1"/>
  <c r="G26" i="1" s="1"/>
  <c r="G25" i="1" s="1"/>
  <c r="E27" i="1"/>
  <c r="F27" i="1" s="1"/>
  <c r="J27" i="1" s="1"/>
  <c r="J26" i="1" s="1"/>
  <c r="B27" i="1"/>
  <c r="C26" i="1"/>
  <c r="B26" i="1"/>
  <c r="K25" i="1"/>
  <c r="D25" i="1"/>
  <c r="C25" i="1"/>
  <c r="B25" i="1"/>
  <c r="I23" i="1"/>
  <c r="H23" i="1"/>
  <c r="G23" i="1"/>
  <c r="E23" i="1"/>
  <c r="D23" i="1"/>
  <c r="F23" i="1" s="1"/>
  <c r="J23" i="1" s="1"/>
  <c r="C23" i="1"/>
  <c r="B23" i="1"/>
  <c r="A23" i="1"/>
  <c r="I22" i="1"/>
  <c r="H22" i="1"/>
  <c r="G22" i="1"/>
  <c r="F22" i="1"/>
  <c r="J22" i="1" s="1"/>
  <c r="D22" i="1"/>
  <c r="B22" i="1"/>
  <c r="A22" i="1"/>
  <c r="I21" i="1"/>
  <c r="H21" i="1"/>
  <c r="G21" i="1"/>
  <c r="F21" i="1"/>
  <c r="J21" i="1" s="1"/>
  <c r="D21" i="1"/>
  <c r="B21" i="1"/>
  <c r="A21" i="1"/>
  <c r="I20" i="1"/>
  <c r="H20" i="1"/>
  <c r="G20" i="1"/>
  <c r="F20" i="1"/>
  <c r="J20" i="1" s="1"/>
  <c r="D20" i="1"/>
  <c r="C20" i="1"/>
  <c r="B20" i="1"/>
  <c r="A20" i="1"/>
  <c r="I19" i="1"/>
  <c r="H19" i="1"/>
  <c r="G19" i="1"/>
  <c r="D19" i="1"/>
  <c r="F19" i="1" s="1"/>
  <c r="J19" i="1" s="1"/>
  <c r="C19" i="1"/>
  <c r="B19" i="1"/>
  <c r="A19" i="1"/>
  <c r="I18" i="1"/>
  <c r="H18" i="1"/>
  <c r="G18" i="1"/>
  <c r="F18" i="1"/>
  <c r="J18" i="1" s="1"/>
  <c r="D18" i="1"/>
  <c r="C18" i="1"/>
  <c r="B18" i="1"/>
  <c r="A18" i="1"/>
  <c r="I17" i="1"/>
  <c r="I10" i="1" s="1"/>
  <c r="H17" i="1"/>
  <c r="G17" i="1"/>
  <c r="D17" i="1"/>
  <c r="F17" i="1" s="1"/>
  <c r="J17" i="1" s="1"/>
  <c r="C17" i="1"/>
  <c r="B17" i="1"/>
  <c r="A17" i="1"/>
  <c r="I16" i="1"/>
  <c r="H16" i="1"/>
  <c r="G16" i="1"/>
  <c r="F16" i="1"/>
  <c r="J16" i="1" s="1"/>
  <c r="D16" i="1"/>
  <c r="C16" i="1"/>
  <c r="B16" i="1"/>
  <c r="A16" i="1"/>
  <c r="I15" i="1"/>
  <c r="H15" i="1"/>
  <c r="G15" i="1"/>
  <c r="D15" i="1"/>
  <c r="F15" i="1" s="1"/>
  <c r="J15" i="1" s="1"/>
  <c r="C15" i="1"/>
  <c r="B15" i="1"/>
  <c r="A15" i="1"/>
  <c r="I14" i="1"/>
  <c r="H14" i="1"/>
  <c r="G14" i="1"/>
  <c r="F14" i="1"/>
  <c r="J14" i="1" s="1"/>
  <c r="D14" i="1"/>
  <c r="C14" i="1"/>
  <c r="B14" i="1"/>
  <c r="A14" i="1"/>
  <c r="D13" i="1"/>
  <c r="C13" i="1"/>
  <c r="B13" i="1"/>
  <c r="I12" i="1"/>
  <c r="H12" i="1"/>
  <c r="H10" i="1" s="1"/>
  <c r="G12" i="1"/>
  <c r="F12" i="1"/>
  <c r="D12" i="1"/>
  <c r="C12" i="1"/>
  <c r="B12" i="1"/>
  <c r="A12" i="1"/>
  <c r="C11" i="1"/>
  <c r="B11" i="1"/>
  <c r="G10" i="1"/>
  <c r="E10" i="1"/>
  <c r="C10" i="1"/>
  <c r="B10" i="1"/>
  <c r="C9" i="1"/>
  <c r="B9" i="1"/>
  <c r="B8" i="1"/>
  <c r="A8" i="1"/>
  <c r="H5" i="1"/>
  <c r="C399" i="4"/>
  <c r="C398" i="4"/>
  <c r="C400" i="4" s="1"/>
  <c r="G397" i="4"/>
  <c r="F397" i="4"/>
  <c r="E397" i="4"/>
  <c r="D397" i="4"/>
  <c r="J397" i="4" s="1"/>
  <c r="C397" i="4"/>
  <c r="B397" i="4"/>
  <c r="A397" i="4"/>
  <c r="G396" i="4"/>
  <c r="F396" i="4"/>
  <c r="E396" i="4"/>
  <c r="D396" i="4"/>
  <c r="J396" i="4" s="1"/>
  <c r="C396" i="4"/>
  <c r="B396" i="4"/>
  <c r="A396" i="4"/>
  <c r="G395" i="4"/>
  <c r="F395" i="4"/>
  <c r="E395" i="4"/>
  <c r="D395" i="4"/>
  <c r="J395" i="4" s="1"/>
  <c r="C395" i="4"/>
  <c r="B395" i="4"/>
  <c r="A395" i="4"/>
  <c r="G394" i="4"/>
  <c r="F394" i="4"/>
  <c r="E394" i="4"/>
  <c r="D394" i="4"/>
  <c r="J394" i="4" s="1"/>
  <c r="C394" i="4"/>
  <c r="B394" i="4"/>
  <c r="A394" i="4"/>
  <c r="G393" i="4"/>
  <c r="F393" i="4"/>
  <c r="E393" i="4"/>
  <c r="D393" i="4"/>
  <c r="J393" i="4" s="1"/>
  <c r="C393" i="4"/>
  <c r="B393" i="4"/>
  <c r="A393" i="4"/>
  <c r="G392" i="4"/>
  <c r="F392" i="4"/>
  <c r="E392" i="4"/>
  <c r="D392" i="4"/>
  <c r="J392" i="4" s="1"/>
  <c r="C392" i="4"/>
  <c r="B392" i="4"/>
  <c r="A392" i="4"/>
  <c r="G391" i="4"/>
  <c r="F391" i="4"/>
  <c r="E391" i="4"/>
  <c r="D391" i="4"/>
  <c r="J391" i="4" s="1"/>
  <c r="C391" i="4"/>
  <c r="B391" i="4"/>
  <c r="A391" i="4"/>
  <c r="G390" i="4"/>
  <c r="F390" i="4"/>
  <c r="E390" i="4"/>
  <c r="D390" i="4"/>
  <c r="J390" i="4" s="1"/>
  <c r="C390" i="4"/>
  <c r="B390" i="4"/>
  <c r="A390" i="4"/>
  <c r="G389" i="4"/>
  <c r="F389" i="4"/>
  <c r="E389" i="4"/>
  <c r="D389" i="4"/>
  <c r="J389" i="4" s="1"/>
  <c r="C389" i="4"/>
  <c r="B389" i="4"/>
  <c r="A389" i="4"/>
  <c r="G388" i="4"/>
  <c r="F388" i="4"/>
  <c r="E388" i="4"/>
  <c r="D388" i="4"/>
  <c r="J388" i="4" s="1"/>
  <c r="C388" i="4"/>
  <c r="B388" i="4"/>
  <c r="A388" i="4"/>
  <c r="G387" i="4"/>
  <c r="F387" i="4"/>
  <c r="F386" i="4" s="1"/>
  <c r="F383" i="4" s="1"/>
  <c r="F382" i="4" s="1"/>
  <c r="F381" i="4" s="1"/>
  <c r="F380" i="4" s="1"/>
  <c r="E387" i="4"/>
  <c r="D387" i="4"/>
  <c r="D386" i="4" s="1"/>
  <c r="D383" i="4" s="1"/>
  <c r="C387" i="4"/>
  <c r="B387" i="4"/>
  <c r="A387" i="4"/>
  <c r="K386" i="4"/>
  <c r="K384" i="4" s="1"/>
  <c r="I386" i="4"/>
  <c r="H386" i="4"/>
  <c r="G386" i="4"/>
  <c r="E386" i="4"/>
  <c r="C386" i="4"/>
  <c r="B386" i="4"/>
  <c r="A386" i="4"/>
  <c r="B384" i="4"/>
  <c r="I383" i="4"/>
  <c r="I382" i="4" s="1"/>
  <c r="I381" i="4" s="1"/>
  <c r="H383" i="4"/>
  <c r="G383" i="4"/>
  <c r="G382" i="4" s="1"/>
  <c r="G381" i="4" s="1"/>
  <c r="G380" i="4" s="1"/>
  <c r="E383" i="4"/>
  <c r="E382" i="4" s="1"/>
  <c r="E381" i="4" s="1"/>
  <c r="E380" i="4" s="1"/>
  <c r="C383" i="4"/>
  <c r="B383" i="4"/>
  <c r="H382" i="4"/>
  <c r="H381" i="4" s="1"/>
  <c r="H380" i="4" s="1"/>
  <c r="D382" i="4"/>
  <c r="D381" i="4" s="1"/>
  <c r="D380" i="4" s="1"/>
  <c r="C382" i="4"/>
  <c r="B382" i="4"/>
  <c r="A382" i="4"/>
  <c r="C381" i="4"/>
  <c r="B381" i="4"/>
  <c r="A381" i="4"/>
  <c r="K380" i="4"/>
  <c r="I380" i="4"/>
  <c r="J379" i="4"/>
  <c r="B379" i="4"/>
  <c r="A379" i="4"/>
  <c r="J378" i="4"/>
  <c r="C378" i="4"/>
  <c r="B378" i="4"/>
  <c r="J377" i="4"/>
  <c r="J376" i="4" s="1"/>
  <c r="J351" i="4" s="1"/>
  <c r="I377" i="4"/>
  <c r="H377" i="4"/>
  <c r="H376" i="4" s="1"/>
  <c r="G377" i="4"/>
  <c r="F377" i="4"/>
  <c r="F376" i="4" s="1"/>
  <c r="F351" i="4" s="1"/>
  <c r="E377" i="4"/>
  <c r="D377" i="4"/>
  <c r="D376" i="4" s="1"/>
  <c r="C377" i="4"/>
  <c r="B377" i="4"/>
  <c r="I376" i="4"/>
  <c r="I351" i="4" s="1"/>
  <c r="I320" i="4" s="1"/>
  <c r="I319" i="4" s="1"/>
  <c r="G376" i="4"/>
  <c r="G351" i="4" s="1"/>
  <c r="E376" i="4"/>
  <c r="E351" i="4" s="1"/>
  <c r="B376" i="4"/>
  <c r="J374" i="4"/>
  <c r="J373" i="4"/>
  <c r="J372" i="4"/>
  <c r="I372" i="4"/>
  <c r="I356" i="4" s="1"/>
  <c r="H372" i="4"/>
  <c r="J370" i="4"/>
  <c r="C370" i="4"/>
  <c r="B370" i="4"/>
  <c r="A370" i="4"/>
  <c r="J369" i="4"/>
  <c r="C369" i="4"/>
  <c r="B369" i="4"/>
  <c r="A369" i="4"/>
  <c r="J368" i="4"/>
  <c r="I368" i="4"/>
  <c r="H368" i="4"/>
  <c r="H336" i="4" s="1"/>
  <c r="G368" i="4"/>
  <c r="F368" i="4"/>
  <c r="E368" i="4"/>
  <c r="D368" i="4"/>
  <c r="C368" i="4"/>
  <c r="B368" i="4"/>
  <c r="A368" i="4"/>
  <c r="J367" i="4"/>
  <c r="C367" i="4"/>
  <c r="B367" i="4"/>
  <c r="A367" i="4"/>
  <c r="J366" i="4"/>
  <c r="C366" i="4"/>
  <c r="B366" i="4"/>
  <c r="A366" i="4"/>
  <c r="J365" i="4"/>
  <c r="I365" i="4"/>
  <c r="H365" i="4"/>
  <c r="G365" i="4"/>
  <c r="F365" i="4"/>
  <c r="E365" i="4"/>
  <c r="D365" i="4"/>
  <c r="C365" i="4"/>
  <c r="B365" i="4"/>
  <c r="A365" i="4"/>
  <c r="J364" i="4"/>
  <c r="C364" i="4"/>
  <c r="B364" i="4"/>
  <c r="A364" i="4"/>
  <c r="J363" i="4"/>
  <c r="C363" i="4"/>
  <c r="B363" i="4"/>
  <c r="A363" i="4"/>
  <c r="J362" i="4"/>
  <c r="I362" i="4"/>
  <c r="H362" i="4"/>
  <c r="G362" i="4"/>
  <c r="F362" i="4"/>
  <c r="E362" i="4"/>
  <c r="D362" i="4"/>
  <c r="C362" i="4"/>
  <c r="B362" i="4"/>
  <c r="A362" i="4"/>
  <c r="J361" i="4"/>
  <c r="C361" i="4"/>
  <c r="B361" i="4"/>
  <c r="A361" i="4"/>
  <c r="J360" i="4"/>
  <c r="C360" i="4"/>
  <c r="B360" i="4"/>
  <c r="A360" i="4"/>
  <c r="J359" i="4"/>
  <c r="C359" i="4"/>
  <c r="B359" i="4"/>
  <c r="A359" i="4"/>
  <c r="J358" i="4"/>
  <c r="C358" i="4"/>
  <c r="B358" i="4"/>
  <c r="A358" i="4"/>
  <c r="J357" i="4"/>
  <c r="J356" i="4" s="1"/>
  <c r="I357" i="4"/>
  <c r="H357" i="4"/>
  <c r="G357" i="4"/>
  <c r="F357" i="4"/>
  <c r="F356" i="4" s="1"/>
  <c r="E357" i="4"/>
  <c r="D357" i="4"/>
  <c r="C357" i="4"/>
  <c r="B357" i="4"/>
  <c r="A357" i="4"/>
  <c r="K356" i="4"/>
  <c r="G356" i="4"/>
  <c r="G350" i="4" s="1"/>
  <c r="G349" i="4" s="1"/>
  <c r="G341" i="4" s="1"/>
  <c r="G337" i="4" s="1"/>
  <c r="G317" i="4" s="1"/>
  <c r="E356" i="4"/>
  <c r="E350" i="4" s="1"/>
  <c r="E349" i="4" s="1"/>
  <c r="B356" i="4"/>
  <c r="A356" i="4"/>
  <c r="J355" i="4"/>
  <c r="C355" i="4"/>
  <c r="B355" i="4"/>
  <c r="A355" i="4"/>
  <c r="J354" i="4"/>
  <c r="C354" i="4"/>
  <c r="B354" i="4"/>
  <c r="A354" i="4"/>
  <c r="J353" i="4"/>
  <c r="J352" i="4" s="1"/>
  <c r="J350" i="4" s="1"/>
  <c r="J349" i="4" s="1"/>
  <c r="I353" i="4"/>
  <c r="H353" i="4"/>
  <c r="G353" i="4"/>
  <c r="F353" i="4"/>
  <c r="F352" i="4" s="1"/>
  <c r="F350" i="4" s="1"/>
  <c r="F349" i="4" s="1"/>
  <c r="F341" i="4" s="1"/>
  <c r="E353" i="4"/>
  <c r="D353" i="4"/>
  <c r="C353" i="4"/>
  <c r="B353" i="4"/>
  <c r="A353" i="4"/>
  <c r="I352" i="4"/>
  <c r="H352" i="4"/>
  <c r="G352" i="4"/>
  <c r="E352" i="4"/>
  <c r="D352" i="4"/>
  <c r="B352" i="4"/>
  <c r="H351" i="4"/>
  <c r="H320" i="4" s="1"/>
  <c r="H319" i="4" s="1"/>
  <c r="D351" i="4"/>
  <c r="B351" i="4"/>
  <c r="C349" i="4"/>
  <c r="B349" i="4"/>
  <c r="A349" i="4"/>
  <c r="C346" i="4"/>
  <c r="B346" i="4"/>
  <c r="C345" i="4"/>
  <c r="B345" i="4"/>
  <c r="J344" i="4"/>
  <c r="C344" i="4"/>
  <c r="B344" i="4"/>
  <c r="C343" i="4"/>
  <c r="B343" i="4"/>
  <c r="G342" i="4"/>
  <c r="F342" i="4"/>
  <c r="E342" i="4"/>
  <c r="E341" i="4" s="1"/>
  <c r="E337" i="4" s="1"/>
  <c r="E317" i="4" s="1"/>
  <c r="D342" i="4"/>
  <c r="C342" i="4"/>
  <c r="B342" i="4"/>
  <c r="A342" i="4"/>
  <c r="C341" i="4"/>
  <c r="B341" i="4"/>
  <c r="A341" i="4"/>
  <c r="J340" i="4"/>
  <c r="C340" i="4"/>
  <c r="B340" i="4"/>
  <c r="G339" i="4"/>
  <c r="F339" i="4"/>
  <c r="F338" i="4" s="1"/>
  <c r="E339" i="4"/>
  <c r="D339" i="4"/>
  <c r="J339" i="4" s="1"/>
  <c r="J338" i="4" s="1"/>
  <c r="C339" i="4"/>
  <c r="B339" i="4"/>
  <c r="A339" i="4"/>
  <c r="I338" i="4"/>
  <c r="H338" i="4"/>
  <c r="G338" i="4"/>
  <c r="E338" i="4"/>
  <c r="D338" i="4"/>
  <c r="C338" i="4"/>
  <c r="B338" i="4"/>
  <c r="A338" i="4"/>
  <c r="K337" i="4"/>
  <c r="I336" i="4"/>
  <c r="G336" i="4"/>
  <c r="F336" i="4"/>
  <c r="J336" i="4" s="1"/>
  <c r="E336" i="4"/>
  <c r="D336" i="4"/>
  <c r="C336" i="4"/>
  <c r="B336" i="4"/>
  <c r="A336" i="4"/>
  <c r="I335" i="4"/>
  <c r="H335" i="4"/>
  <c r="G335" i="4"/>
  <c r="F335" i="4"/>
  <c r="E335" i="4"/>
  <c r="D335" i="4"/>
  <c r="J335" i="4" s="1"/>
  <c r="C335" i="4"/>
  <c r="B335" i="4"/>
  <c r="A335" i="4"/>
  <c r="I334" i="4"/>
  <c r="H334" i="4"/>
  <c r="G334" i="4"/>
  <c r="F334" i="4"/>
  <c r="J334" i="4" s="1"/>
  <c r="E334" i="4"/>
  <c r="D334" i="4"/>
  <c r="C334" i="4"/>
  <c r="B334" i="4"/>
  <c r="A334" i="4"/>
  <c r="G333" i="4"/>
  <c r="F333" i="4"/>
  <c r="E333" i="4"/>
  <c r="D333" i="4"/>
  <c r="J333" i="4" s="1"/>
  <c r="C333" i="4"/>
  <c r="B333" i="4"/>
  <c r="A333" i="4"/>
  <c r="I332" i="4"/>
  <c r="I331" i="4" s="1"/>
  <c r="H332" i="4"/>
  <c r="G332" i="4"/>
  <c r="F332" i="4"/>
  <c r="F331" i="4" s="1"/>
  <c r="E332" i="4"/>
  <c r="E331" i="4" s="1"/>
  <c r="D332" i="4"/>
  <c r="C332" i="4"/>
  <c r="B332" i="4"/>
  <c r="A332" i="4"/>
  <c r="H331" i="4"/>
  <c r="G331" i="4"/>
  <c r="D331" i="4"/>
  <c r="C331" i="4"/>
  <c r="B331" i="4"/>
  <c r="A331" i="4"/>
  <c r="G329" i="4"/>
  <c r="F329" i="4"/>
  <c r="E329" i="4"/>
  <c r="E328" i="4" s="1"/>
  <c r="D329" i="4"/>
  <c r="C329" i="4"/>
  <c r="B329" i="4"/>
  <c r="A329" i="4"/>
  <c r="G328" i="4"/>
  <c r="D328" i="4"/>
  <c r="C328" i="4"/>
  <c r="B328" i="4"/>
  <c r="A328" i="4"/>
  <c r="J327" i="4"/>
  <c r="J326" i="4" s="1"/>
  <c r="G327" i="4"/>
  <c r="F327" i="4"/>
  <c r="F326" i="4" s="1"/>
  <c r="E327" i="4"/>
  <c r="D327" i="4"/>
  <c r="C327" i="4"/>
  <c r="B327" i="4"/>
  <c r="A327" i="4"/>
  <c r="G326" i="4"/>
  <c r="E326" i="4"/>
  <c r="D326" i="4"/>
  <c r="C326" i="4"/>
  <c r="B326" i="4"/>
  <c r="A326" i="4"/>
  <c r="G325" i="4"/>
  <c r="F325" i="4"/>
  <c r="F324" i="4" s="1"/>
  <c r="E325" i="4"/>
  <c r="D325" i="4"/>
  <c r="C325" i="4"/>
  <c r="B325" i="4"/>
  <c r="A325" i="4"/>
  <c r="G324" i="4"/>
  <c r="E324" i="4"/>
  <c r="D324" i="4"/>
  <c r="C324" i="4"/>
  <c r="B324" i="4"/>
  <c r="A324" i="4"/>
  <c r="G323" i="4"/>
  <c r="F323" i="4"/>
  <c r="E323" i="4"/>
  <c r="D323" i="4"/>
  <c r="C323" i="4"/>
  <c r="B323" i="4"/>
  <c r="A323" i="4"/>
  <c r="G322" i="4"/>
  <c r="E322" i="4"/>
  <c r="D322" i="4"/>
  <c r="C322" i="4"/>
  <c r="B322" i="4"/>
  <c r="A322" i="4"/>
  <c r="I321" i="4"/>
  <c r="G321" i="4"/>
  <c r="F321" i="4"/>
  <c r="J321" i="4" s="1"/>
  <c r="E321" i="4"/>
  <c r="D321" i="4"/>
  <c r="C321" i="4"/>
  <c r="B321" i="4"/>
  <c r="A321" i="4"/>
  <c r="G320" i="4"/>
  <c r="F320" i="4"/>
  <c r="E320" i="4"/>
  <c r="D320" i="4"/>
  <c r="C320" i="4"/>
  <c r="B320" i="4"/>
  <c r="A320" i="4"/>
  <c r="G319" i="4"/>
  <c r="E319" i="4"/>
  <c r="E318" i="4" s="1"/>
  <c r="E316" i="4" s="1"/>
  <c r="E315" i="4" s="1"/>
  <c r="C319" i="4"/>
  <c r="B319" i="4"/>
  <c r="A319" i="4"/>
  <c r="G318" i="4"/>
  <c r="B318" i="4"/>
  <c r="B317" i="4"/>
  <c r="G316" i="4"/>
  <c r="B316" i="4"/>
  <c r="C315" i="4"/>
  <c r="B315" i="4"/>
  <c r="A315" i="4"/>
  <c r="B314" i="4"/>
  <c r="G295" i="4"/>
  <c r="F295" i="4"/>
  <c r="E295" i="4"/>
  <c r="E294" i="4" s="1"/>
  <c r="D295" i="4"/>
  <c r="C295" i="4"/>
  <c r="B295" i="4"/>
  <c r="A295" i="4"/>
  <c r="I294" i="4"/>
  <c r="H294" i="4"/>
  <c r="G294" i="4"/>
  <c r="F294" i="4"/>
  <c r="C294" i="4"/>
  <c r="B294" i="4"/>
  <c r="G293" i="4"/>
  <c r="F293" i="4"/>
  <c r="F292" i="4" s="1"/>
  <c r="E293" i="4"/>
  <c r="E292" i="4" s="1"/>
  <c r="D293" i="4"/>
  <c r="J293" i="4" s="1"/>
  <c r="C293" i="4"/>
  <c r="B293" i="4"/>
  <c r="A293" i="4"/>
  <c r="I292" i="4"/>
  <c r="H292" i="4"/>
  <c r="G292" i="4"/>
  <c r="D292" i="4"/>
  <c r="B292" i="4"/>
  <c r="B291" i="4"/>
  <c r="B290" i="4"/>
  <c r="B289" i="4"/>
  <c r="B288" i="4"/>
  <c r="B287" i="4"/>
  <c r="B286" i="4"/>
  <c r="B285" i="4"/>
  <c r="B284" i="4"/>
  <c r="B283" i="4"/>
  <c r="B282" i="4"/>
  <c r="B281" i="4"/>
  <c r="B280" i="4"/>
  <c r="C279" i="4"/>
  <c r="B279" i="4"/>
  <c r="B278" i="4"/>
  <c r="B277" i="4"/>
  <c r="G276" i="4"/>
  <c r="F276" i="4"/>
  <c r="F275" i="4" s="1"/>
  <c r="E276" i="4"/>
  <c r="E275" i="4" s="1"/>
  <c r="D276" i="4"/>
  <c r="J276" i="4" s="1"/>
  <c r="C276" i="4"/>
  <c r="B276" i="4"/>
  <c r="A276" i="4"/>
  <c r="I275" i="4"/>
  <c r="H275" i="4"/>
  <c r="H217" i="4" s="1"/>
  <c r="H216" i="4" s="1"/>
  <c r="G275" i="4"/>
  <c r="D275" i="4"/>
  <c r="C275" i="4"/>
  <c r="B275" i="4"/>
  <c r="A275" i="4"/>
  <c r="J274" i="4"/>
  <c r="J273" i="4"/>
  <c r="J271" i="4"/>
  <c r="J269" i="4"/>
  <c r="J268" i="4"/>
  <c r="I268" i="4"/>
  <c r="H268" i="4"/>
  <c r="J267" i="4"/>
  <c r="C267" i="4"/>
  <c r="B267" i="4"/>
  <c r="J266" i="4"/>
  <c r="C266" i="4"/>
  <c r="B266" i="4"/>
  <c r="G265" i="4"/>
  <c r="F265" i="4"/>
  <c r="E265" i="4"/>
  <c r="E264" i="4" s="1"/>
  <c r="D265" i="4"/>
  <c r="C265" i="4"/>
  <c r="B265" i="4"/>
  <c r="A265" i="4"/>
  <c r="I264" i="4"/>
  <c r="H264" i="4"/>
  <c r="G264" i="4"/>
  <c r="F264" i="4"/>
  <c r="D264" i="4"/>
  <c r="C264" i="4"/>
  <c r="B264" i="4"/>
  <c r="A264" i="4"/>
  <c r="J263" i="4"/>
  <c r="C263" i="4"/>
  <c r="B263" i="4"/>
  <c r="A263" i="4"/>
  <c r="J262" i="4"/>
  <c r="C262" i="4"/>
  <c r="B262" i="4"/>
  <c r="A262" i="4"/>
  <c r="J261" i="4"/>
  <c r="C261" i="4"/>
  <c r="B261" i="4"/>
  <c r="A261" i="4"/>
  <c r="J260" i="4"/>
  <c r="C260" i="4"/>
  <c r="B260" i="4"/>
  <c r="J259" i="4"/>
  <c r="C259" i="4"/>
  <c r="B259" i="4"/>
  <c r="A259" i="4"/>
  <c r="J258" i="4"/>
  <c r="C258" i="4"/>
  <c r="B258" i="4"/>
  <c r="J257" i="4"/>
  <c r="C257" i="4"/>
  <c r="B257" i="4"/>
  <c r="A257" i="4"/>
  <c r="J256" i="4"/>
  <c r="C256" i="4"/>
  <c r="B256" i="4"/>
  <c r="J255" i="4"/>
  <c r="C255" i="4"/>
  <c r="B255" i="4"/>
  <c r="A255" i="4"/>
  <c r="J254" i="4"/>
  <c r="C254" i="4"/>
  <c r="B254" i="4"/>
  <c r="J253" i="4"/>
  <c r="C253" i="4"/>
  <c r="B253" i="4"/>
  <c r="A253" i="4"/>
  <c r="B252" i="4"/>
  <c r="J251" i="4"/>
  <c r="C251" i="4"/>
  <c r="B251" i="4"/>
  <c r="G250" i="4"/>
  <c r="F250" i="4"/>
  <c r="E250" i="4"/>
  <c r="D250" i="4"/>
  <c r="J250" i="4" s="1"/>
  <c r="C250" i="4"/>
  <c r="B250" i="4"/>
  <c r="A250" i="4"/>
  <c r="J249" i="4"/>
  <c r="C249" i="4"/>
  <c r="B249" i="4"/>
  <c r="J248" i="4"/>
  <c r="C248" i="4"/>
  <c r="B248" i="4"/>
  <c r="A248" i="4"/>
  <c r="J247" i="4"/>
  <c r="C247" i="4"/>
  <c r="B247" i="4"/>
  <c r="J246" i="4"/>
  <c r="C246" i="4"/>
  <c r="B246" i="4"/>
  <c r="A246" i="4"/>
  <c r="J245" i="4"/>
  <c r="C245" i="4"/>
  <c r="B245" i="4"/>
  <c r="J244" i="4"/>
  <c r="C244" i="4"/>
  <c r="B244" i="4"/>
  <c r="A244" i="4"/>
  <c r="J243" i="4"/>
  <c r="C243" i="4"/>
  <c r="B243" i="4"/>
  <c r="J242" i="4"/>
  <c r="C242" i="4"/>
  <c r="B242" i="4"/>
  <c r="A242" i="4"/>
  <c r="J241" i="4"/>
  <c r="C241" i="4"/>
  <c r="B241" i="4"/>
  <c r="J240" i="4"/>
  <c r="C240" i="4"/>
  <c r="B240" i="4"/>
  <c r="A240" i="4"/>
  <c r="J239" i="4"/>
  <c r="C239" i="4"/>
  <c r="B239" i="4"/>
  <c r="J238" i="4"/>
  <c r="C238" i="4"/>
  <c r="B238" i="4"/>
  <c r="A238" i="4"/>
  <c r="J237" i="4"/>
  <c r="C237" i="4"/>
  <c r="B237" i="4"/>
  <c r="J236" i="4"/>
  <c r="C236" i="4"/>
  <c r="B236" i="4"/>
  <c r="A236" i="4"/>
  <c r="J235" i="4"/>
  <c r="C235" i="4"/>
  <c r="B235" i="4"/>
  <c r="J234" i="4"/>
  <c r="C234" i="4"/>
  <c r="B234" i="4"/>
  <c r="A234" i="4"/>
  <c r="J233" i="4"/>
  <c r="C233" i="4"/>
  <c r="B233" i="4"/>
  <c r="J232" i="4"/>
  <c r="C232" i="4"/>
  <c r="B232" i="4"/>
  <c r="J231" i="4"/>
  <c r="C231" i="4"/>
  <c r="B231" i="4"/>
  <c r="J230" i="4"/>
  <c r="C230" i="4"/>
  <c r="B230" i="4"/>
  <c r="A230" i="4"/>
  <c r="J229" i="4"/>
  <c r="C229" i="4"/>
  <c r="B229" i="4"/>
  <c r="J228" i="4"/>
  <c r="C228" i="4"/>
  <c r="B228" i="4"/>
  <c r="A228" i="4"/>
  <c r="J227" i="4"/>
  <c r="C227" i="4"/>
  <c r="B227" i="4"/>
  <c r="G226" i="4"/>
  <c r="F226" i="4"/>
  <c r="F223" i="4" s="1"/>
  <c r="E226" i="4"/>
  <c r="D226" i="4"/>
  <c r="C226" i="4"/>
  <c r="B226" i="4"/>
  <c r="A226" i="4"/>
  <c r="J225" i="4"/>
  <c r="C225" i="4"/>
  <c r="B225" i="4"/>
  <c r="G224" i="4"/>
  <c r="F224" i="4"/>
  <c r="E224" i="4"/>
  <c r="E223" i="4" s="1"/>
  <c r="D224" i="4"/>
  <c r="J224" i="4" s="1"/>
  <c r="C224" i="4"/>
  <c r="B224" i="4"/>
  <c r="A224" i="4"/>
  <c r="I223" i="4"/>
  <c r="H223" i="4"/>
  <c r="G223" i="4"/>
  <c r="D223" i="4"/>
  <c r="C223" i="4"/>
  <c r="B223" i="4"/>
  <c r="A223" i="4"/>
  <c r="J222" i="4"/>
  <c r="C222" i="4"/>
  <c r="B222" i="4"/>
  <c r="G221" i="4"/>
  <c r="F221" i="4"/>
  <c r="F218" i="4" s="1"/>
  <c r="E221" i="4"/>
  <c r="D221" i="4"/>
  <c r="J221" i="4" s="1"/>
  <c r="C221" i="4"/>
  <c r="B221" i="4"/>
  <c r="A221" i="4"/>
  <c r="J220" i="4"/>
  <c r="C220" i="4"/>
  <c r="B220" i="4"/>
  <c r="G219" i="4"/>
  <c r="F219" i="4"/>
  <c r="E219" i="4"/>
  <c r="E218" i="4" s="1"/>
  <c r="D219" i="4"/>
  <c r="C219" i="4"/>
  <c r="B219" i="4"/>
  <c r="A219" i="4"/>
  <c r="I218" i="4"/>
  <c r="H218" i="4"/>
  <c r="G218" i="4"/>
  <c r="G217" i="4" s="1"/>
  <c r="G216" i="4" s="1"/>
  <c r="D218" i="4"/>
  <c r="C218" i="4"/>
  <c r="B218" i="4"/>
  <c r="A218" i="4"/>
  <c r="I217" i="4"/>
  <c r="B217" i="4"/>
  <c r="I216" i="4"/>
  <c r="C216" i="4"/>
  <c r="B216" i="4"/>
  <c r="A216" i="4"/>
  <c r="C214" i="4"/>
  <c r="B214" i="4"/>
  <c r="A214" i="4"/>
  <c r="B213" i="4"/>
  <c r="A213" i="4"/>
  <c r="C212" i="4"/>
  <c r="B212" i="4"/>
  <c r="A212" i="4"/>
  <c r="G211" i="4"/>
  <c r="F211" i="4"/>
  <c r="E211" i="4"/>
  <c r="D211" i="4"/>
  <c r="C211" i="4"/>
  <c r="B211" i="4"/>
  <c r="A211" i="4"/>
  <c r="G210" i="4"/>
  <c r="F210" i="4"/>
  <c r="F209" i="4" s="1"/>
  <c r="E210" i="4"/>
  <c r="D210" i="4"/>
  <c r="J210" i="4" s="1"/>
  <c r="C210" i="4"/>
  <c r="B210" i="4"/>
  <c r="A210" i="4"/>
  <c r="I209" i="4"/>
  <c r="H209" i="4"/>
  <c r="G209" i="4"/>
  <c r="D209" i="4"/>
  <c r="C209" i="4"/>
  <c r="B209" i="4"/>
  <c r="A209" i="4"/>
  <c r="C208" i="4"/>
  <c r="B208" i="4"/>
  <c r="J207" i="4"/>
  <c r="C207" i="4"/>
  <c r="B207" i="4"/>
  <c r="A207" i="4"/>
  <c r="J206" i="4"/>
  <c r="I206" i="4"/>
  <c r="H206" i="4"/>
  <c r="G206" i="4"/>
  <c r="F206" i="4"/>
  <c r="E206" i="4"/>
  <c r="D206" i="4"/>
  <c r="C206" i="4"/>
  <c r="B206" i="4"/>
  <c r="A206" i="4"/>
  <c r="G205" i="4"/>
  <c r="F205" i="4"/>
  <c r="E205" i="4"/>
  <c r="D205" i="4"/>
  <c r="J205" i="4" s="1"/>
  <c r="C205" i="4"/>
  <c r="B205" i="4"/>
  <c r="A205" i="4"/>
  <c r="G204" i="4"/>
  <c r="G203" i="4" s="1"/>
  <c r="F204" i="4"/>
  <c r="E204" i="4"/>
  <c r="D204" i="4"/>
  <c r="J204" i="4" s="1"/>
  <c r="J203" i="4" s="1"/>
  <c r="C204" i="4"/>
  <c r="B204" i="4"/>
  <c r="A204" i="4"/>
  <c r="I203" i="4"/>
  <c r="I200" i="4" s="1"/>
  <c r="I196" i="4" s="1"/>
  <c r="I195" i="4" s="1"/>
  <c r="H203" i="4"/>
  <c r="F203" i="4"/>
  <c r="E203" i="4"/>
  <c r="E200" i="4" s="1"/>
  <c r="E196" i="4" s="1"/>
  <c r="E195" i="4" s="1"/>
  <c r="D203" i="4"/>
  <c r="C203" i="4"/>
  <c r="B203" i="4"/>
  <c r="G202" i="4"/>
  <c r="F202" i="4"/>
  <c r="E202" i="4"/>
  <c r="D202" i="4"/>
  <c r="D201" i="4" s="1"/>
  <c r="D200" i="4" s="1"/>
  <c r="C202" i="4"/>
  <c r="B202" i="4"/>
  <c r="A202" i="4"/>
  <c r="I201" i="4"/>
  <c r="H201" i="4"/>
  <c r="G201" i="4"/>
  <c r="F201" i="4"/>
  <c r="F200" i="4" s="1"/>
  <c r="F196" i="4" s="1"/>
  <c r="F195" i="4" s="1"/>
  <c r="E201" i="4"/>
  <c r="C201" i="4"/>
  <c r="B201" i="4"/>
  <c r="A201" i="4"/>
  <c r="K200" i="4"/>
  <c r="H200" i="4"/>
  <c r="B200" i="4"/>
  <c r="A200" i="4"/>
  <c r="G199" i="4"/>
  <c r="F199" i="4"/>
  <c r="E199" i="4"/>
  <c r="D199" i="4"/>
  <c r="D198" i="4" s="1"/>
  <c r="C199" i="4"/>
  <c r="B199" i="4"/>
  <c r="A199" i="4"/>
  <c r="I198" i="4"/>
  <c r="H198" i="4"/>
  <c r="G198" i="4"/>
  <c r="F198" i="4"/>
  <c r="F197" i="4" s="1"/>
  <c r="E198" i="4"/>
  <c r="C198" i="4"/>
  <c r="B198" i="4"/>
  <c r="A198" i="4"/>
  <c r="I197" i="4"/>
  <c r="H197" i="4"/>
  <c r="H196" i="4" s="1"/>
  <c r="H195" i="4" s="1"/>
  <c r="G197" i="4"/>
  <c r="E197" i="4"/>
  <c r="D197" i="4"/>
  <c r="D196" i="4" s="1"/>
  <c r="D195" i="4" s="1"/>
  <c r="B197" i="4"/>
  <c r="A197" i="4"/>
  <c r="K196" i="4"/>
  <c r="B196" i="4"/>
  <c r="K195" i="4"/>
  <c r="B195" i="4"/>
  <c r="A195" i="4"/>
  <c r="J193" i="4"/>
  <c r="C193" i="4"/>
  <c r="B193" i="4"/>
  <c r="A193" i="4"/>
  <c r="J192" i="4"/>
  <c r="I192" i="4"/>
  <c r="H192" i="4"/>
  <c r="H191" i="4" s="1"/>
  <c r="G192" i="4"/>
  <c r="F192" i="4"/>
  <c r="E192" i="4"/>
  <c r="D192" i="4"/>
  <c r="D191" i="4" s="1"/>
  <c r="C192" i="4"/>
  <c r="B192" i="4"/>
  <c r="K191" i="4"/>
  <c r="J191" i="4"/>
  <c r="I191" i="4"/>
  <c r="G191" i="4"/>
  <c r="F191" i="4"/>
  <c r="F185" i="4" s="1"/>
  <c r="F184" i="4" s="1"/>
  <c r="E191" i="4"/>
  <c r="B191" i="4"/>
  <c r="A191" i="4"/>
  <c r="G188" i="4"/>
  <c r="F188" i="4"/>
  <c r="E188" i="4"/>
  <c r="D188" i="4"/>
  <c r="C188" i="4"/>
  <c r="B188" i="4"/>
  <c r="A188" i="4"/>
  <c r="I187" i="4"/>
  <c r="H187" i="4"/>
  <c r="G187" i="4"/>
  <c r="G186" i="4" s="1"/>
  <c r="F187" i="4"/>
  <c r="E187" i="4"/>
  <c r="D187" i="4"/>
  <c r="J187" i="4" s="1"/>
  <c r="J186" i="4" s="1"/>
  <c r="J185" i="4" s="1"/>
  <c r="J184" i="4" s="1"/>
  <c r="C187" i="4"/>
  <c r="B187" i="4"/>
  <c r="K186" i="4"/>
  <c r="I186" i="4"/>
  <c r="I185" i="4" s="1"/>
  <c r="H186" i="4"/>
  <c r="F186" i="4"/>
  <c r="E186" i="4"/>
  <c r="D186" i="4"/>
  <c r="B186" i="4"/>
  <c r="H185" i="4"/>
  <c r="H184" i="4" s="1"/>
  <c r="G185" i="4"/>
  <c r="G184" i="4" s="1"/>
  <c r="E185" i="4"/>
  <c r="D185" i="4"/>
  <c r="D184" i="4" s="1"/>
  <c r="C185" i="4"/>
  <c r="B185" i="4"/>
  <c r="I184" i="4"/>
  <c r="E184" i="4"/>
  <c r="C184" i="4"/>
  <c r="B184" i="4"/>
  <c r="A184" i="4"/>
  <c r="C183" i="4"/>
  <c r="B183" i="4"/>
  <c r="A183" i="4"/>
  <c r="J182" i="4"/>
  <c r="J177" i="4" s="1"/>
  <c r="J173" i="4" s="1"/>
  <c r="C182" i="4"/>
  <c r="B182" i="4"/>
  <c r="A182" i="4"/>
  <c r="C181" i="4"/>
  <c r="B181" i="4"/>
  <c r="A181" i="4"/>
  <c r="J180" i="4"/>
  <c r="C180" i="4"/>
  <c r="B180" i="4"/>
  <c r="A180" i="4"/>
  <c r="C179" i="4"/>
  <c r="B179" i="4"/>
  <c r="A179" i="4"/>
  <c r="J178" i="4"/>
  <c r="C178" i="4"/>
  <c r="B178" i="4"/>
  <c r="A178" i="4"/>
  <c r="I177" i="4"/>
  <c r="H177" i="4"/>
  <c r="G177" i="4"/>
  <c r="F177" i="4"/>
  <c r="E177" i="4"/>
  <c r="D177" i="4"/>
  <c r="C177" i="4"/>
  <c r="B177" i="4"/>
  <c r="C176" i="4"/>
  <c r="B176" i="4"/>
  <c r="A176" i="4"/>
  <c r="J175" i="4"/>
  <c r="C175" i="4"/>
  <c r="B175" i="4"/>
  <c r="A175" i="4"/>
  <c r="J174" i="4"/>
  <c r="I174" i="4"/>
  <c r="H174" i="4"/>
  <c r="H173" i="4" s="1"/>
  <c r="G174" i="4"/>
  <c r="G173" i="4" s="1"/>
  <c r="F174" i="4"/>
  <c r="E174" i="4"/>
  <c r="D174" i="4"/>
  <c r="D173" i="4" s="1"/>
  <c r="C174" i="4"/>
  <c r="B174" i="4"/>
  <c r="K173" i="4"/>
  <c r="I173" i="4"/>
  <c r="F173" i="4"/>
  <c r="E173" i="4"/>
  <c r="B173" i="4"/>
  <c r="C172" i="4"/>
  <c r="B172" i="4"/>
  <c r="J171" i="4"/>
  <c r="G169" i="4"/>
  <c r="G168" i="4" s="1"/>
  <c r="F169" i="4"/>
  <c r="F168" i="4" s="1"/>
  <c r="E169" i="4"/>
  <c r="D169" i="4"/>
  <c r="J169" i="4" s="1"/>
  <c r="J168" i="4" s="1"/>
  <c r="C169" i="4"/>
  <c r="B169" i="4"/>
  <c r="A169" i="4"/>
  <c r="I168" i="4"/>
  <c r="H168" i="4"/>
  <c r="E168" i="4"/>
  <c r="E164" i="4" s="1"/>
  <c r="D168" i="4"/>
  <c r="C168" i="4"/>
  <c r="B168" i="4"/>
  <c r="A168" i="4"/>
  <c r="C167" i="4"/>
  <c r="B167" i="4"/>
  <c r="A167" i="4"/>
  <c r="G166" i="4"/>
  <c r="G165" i="4" s="1"/>
  <c r="G164" i="4" s="1"/>
  <c r="F166" i="4"/>
  <c r="E166" i="4"/>
  <c r="D166" i="4"/>
  <c r="D165" i="4" s="1"/>
  <c r="D164" i="4" s="1"/>
  <c r="C166" i="4"/>
  <c r="B166" i="4"/>
  <c r="A166" i="4"/>
  <c r="I165" i="4"/>
  <c r="H165" i="4"/>
  <c r="F165" i="4"/>
  <c r="E165" i="4"/>
  <c r="C165" i="4"/>
  <c r="B165" i="4"/>
  <c r="A165" i="4"/>
  <c r="K164" i="4"/>
  <c r="I164" i="4"/>
  <c r="I154" i="4" s="1"/>
  <c r="H164" i="4"/>
  <c r="B164" i="4"/>
  <c r="A164" i="4"/>
  <c r="C162" i="4"/>
  <c r="B162" i="4"/>
  <c r="A162" i="4"/>
  <c r="J161" i="4"/>
  <c r="C161" i="4"/>
  <c r="B161" i="4"/>
  <c r="A161" i="4"/>
  <c r="C160" i="4"/>
  <c r="B160" i="4"/>
  <c r="A160" i="4"/>
  <c r="J159" i="4"/>
  <c r="C159" i="4"/>
  <c r="B159" i="4"/>
  <c r="A159" i="4"/>
  <c r="C158" i="4"/>
  <c r="B158" i="4"/>
  <c r="A158" i="4"/>
  <c r="J157" i="4"/>
  <c r="C157" i="4"/>
  <c r="B157" i="4"/>
  <c r="A157" i="4"/>
  <c r="G156" i="4"/>
  <c r="F156" i="4"/>
  <c r="E156" i="4"/>
  <c r="E155" i="4" s="1"/>
  <c r="E154" i="4" s="1"/>
  <c r="D156" i="4"/>
  <c r="C156" i="4"/>
  <c r="B156" i="4"/>
  <c r="A156" i="4"/>
  <c r="K155" i="4"/>
  <c r="I155" i="4"/>
  <c r="H155" i="4"/>
  <c r="H154" i="4" s="1"/>
  <c r="G155" i="4"/>
  <c r="G154" i="4" s="1"/>
  <c r="F155" i="4"/>
  <c r="D155" i="4"/>
  <c r="B155" i="4"/>
  <c r="A155" i="4"/>
  <c r="B154" i="4"/>
  <c r="B153" i="4"/>
  <c r="A153" i="4"/>
  <c r="B152" i="4"/>
  <c r="B151" i="4"/>
  <c r="B350" i="4" s="1"/>
  <c r="C150" i="4"/>
  <c r="B150" i="4"/>
  <c r="A150" i="4"/>
  <c r="G149" i="4"/>
  <c r="F149" i="4"/>
  <c r="E149" i="4"/>
  <c r="D149" i="4"/>
  <c r="C149" i="4"/>
  <c r="B149" i="4"/>
  <c r="G148" i="4"/>
  <c r="F148" i="4"/>
  <c r="E148" i="4"/>
  <c r="D148" i="4"/>
  <c r="J148" i="4" s="1"/>
  <c r="C148" i="4"/>
  <c r="B148" i="4"/>
  <c r="A148" i="4"/>
  <c r="J147" i="4"/>
  <c r="C147" i="4"/>
  <c r="B147" i="4"/>
  <c r="J146" i="4"/>
  <c r="C146" i="4"/>
  <c r="B146" i="4"/>
  <c r="A146" i="4"/>
  <c r="J145" i="4"/>
  <c r="I145" i="4"/>
  <c r="H145" i="4"/>
  <c r="G145" i="4"/>
  <c r="F145" i="4"/>
  <c r="E145" i="4"/>
  <c r="D145" i="4"/>
  <c r="C145" i="4"/>
  <c r="B145" i="4"/>
  <c r="A145" i="4"/>
  <c r="J144" i="4"/>
  <c r="C144" i="4"/>
  <c r="B144" i="4"/>
  <c r="J143" i="4"/>
  <c r="C143" i="4"/>
  <c r="B143" i="4"/>
  <c r="A143" i="4"/>
  <c r="J142" i="4"/>
  <c r="C142" i="4"/>
  <c r="B142" i="4"/>
  <c r="J141" i="4"/>
  <c r="C141" i="4"/>
  <c r="B141" i="4"/>
  <c r="A141" i="4"/>
  <c r="J140" i="4"/>
  <c r="J138" i="4" s="1"/>
  <c r="J137" i="4" s="1"/>
  <c r="J136" i="4" s="1"/>
  <c r="J135" i="4" s="1"/>
  <c r="J134" i="4" s="1"/>
  <c r="C140" i="4"/>
  <c r="B140" i="4"/>
  <c r="J139" i="4"/>
  <c r="C139" i="4"/>
  <c r="B139" i="4"/>
  <c r="A139" i="4"/>
  <c r="I138" i="4"/>
  <c r="I137" i="4" s="1"/>
  <c r="I136" i="4" s="1"/>
  <c r="I135" i="4" s="1"/>
  <c r="H138" i="4"/>
  <c r="H137" i="4" s="1"/>
  <c r="H136" i="4" s="1"/>
  <c r="H135" i="4" s="1"/>
  <c r="H134" i="4" s="1"/>
  <c r="G138" i="4"/>
  <c r="F138" i="4"/>
  <c r="E138" i="4"/>
  <c r="E137" i="4" s="1"/>
  <c r="E136" i="4" s="1"/>
  <c r="E135" i="4" s="1"/>
  <c r="D138" i="4"/>
  <c r="D137" i="4" s="1"/>
  <c r="D136" i="4" s="1"/>
  <c r="D135" i="4" s="1"/>
  <c r="D134" i="4" s="1"/>
  <c r="C138" i="4"/>
  <c r="B138" i="4"/>
  <c r="G137" i="4"/>
  <c r="F137" i="4"/>
  <c r="F136" i="4" s="1"/>
  <c r="F135" i="4" s="1"/>
  <c r="F134" i="4" s="1"/>
  <c r="B137" i="4"/>
  <c r="G136" i="4"/>
  <c r="B136" i="4"/>
  <c r="K135" i="4"/>
  <c r="K134" i="4" s="1"/>
  <c r="K133" i="4" s="1"/>
  <c r="G135" i="4"/>
  <c r="G134" i="4" s="1"/>
  <c r="C135" i="4"/>
  <c r="B135" i="4"/>
  <c r="I134" i="4"/>
  <c r="E134" i="4"/>
  <c r="C134" i="4"/>
  <c r="B134" i="4"/>
  <c r="A134" i="4"/>
  <c r="B133" i="4"/>
  <c r="A133" i="4"/>
  <c r="J132" i="4"/>
  <c r="J131" i="4"/>
  <c r="C131" i="4"/>
  <c r="B131" i="4"/>
  <c r="A131" i="4"/>
  <c r="J130" i="4"/>
  <c r="C130" i="4"/>
  <c r="B130" i="4"/>
  <c r="A130" i="4"/>
  <c r="J129" i="4"/>
  <c r="C129" i="4"/>
  <c r="B129" i="4"/>
  <c r="A129" i="4"/>
  <c r="J128" i="4"/>
  <c r="J127" i="4" s="1"/>
  <c r="I128" i="4"/>
  <c r="I127" i="4" s="1"/>
  <c r="H128" i="4"/>
  <c r="G128" i="4"/>
  <c r="F128" i="4"/>
  <c r="F127" i="4" s="1"/>
  <c r="E128" i="4"/>
  <c r="E127" i="4" s="1"/>
  <c r="D128" i="4"/>
  <c r="C128" i="4"/>
  <c r="B128" i="4"/>
  <c r="A128" i="4"/>
  <c r="H127" i="4"/>
  <c r="G127" i="4"/>
  <c r="D127" i="4"/>
  <c r="B127" i="4"/>
  <c r="C126" i="4"/>
  <c r="B126" i="4"/>
  <c r="J125" i="4"/>
  <c r="C125" i="4"/>
  <c r="B125" i="4"/>
  <c r="A125" i="4"/>
  <c r="J124" i="4"/>
  <c r="I124" i="4"/>
  <c r="I123" i="4" s="1"/>
  <c r="H124" i="4"/>
  <c r="G124" i="4"/>
  <c r="F124" i="4"/>
  <c r="E124" i="4"/>
  <c r="E123" i="4" s="1"/>
  <c r="D124" i="4"/>
  <c r="C124" i="4"/>
  <c r="B124" i="4"/>
  <c r="H123" i="4"/>
  <c r="G123" i="4"/>
  <c r="D123" i="4"/>
  <c r="B123" i="4"/>
  <c r="H122" i="4"/>
  <c r="G122" i="4"/>
  <c r="D122" i="4"/>
  <c r="C122" i="4"/>
  <c r="B122" i="4"/>
  <c r="B121" i="4"/>
  <c r="J120" i="4"/>
  <c r="I120" i="4"/>
  <c r="I119" i="4" s="1"/>
  <c r="I118" i="4" s="1"/>
  <c r="H120" i="4"/>
  <c r="H119" i="4" s="1"/>
  <c r="H118" i="4" s="1"/>
  <c r="H117" i="4" s="1"/>
  <c r="G120" i="4"/>
  <c r="F120" i="4"/>
  <c r="E120" i="4"/>
  <c r="E119" i="4" s="1"/>
  <c r="E118" i="4" s="1"/>
  <c r="D120" i="4"/>
  <c r="D119" i="4" s="1"/>
  <c r="D118" i="4" s="1"/>
  <c r="D117" i="4" s="1"/>
  <c r="C120" i="4"/>
  <c r="B120" i="4"/>
  <c r="A120" i="4"/>
  <c r="J119" i="4"/>
  <c r="G119" i="4"/>
  <c r="G118" i="4" s="1"/>
  <c r="G117" i="4" s="1"/>
  <c r="F119" i="4"/>
  <c r="C119" i="4"/>
  <c r="B119" i="4"/>
  <c r="C117" i="4"/>
  <c r="B117" i="4"/>
  <c r="J115" i="4"/>
  <c r="G114" i="4"/>
  <c r="G113" i="4" s="1"/>
  <c r="F114" i="4"/>
  <c r="E114" i="4"/>
  <c r="D114" i="4"/>
  <c r="D113" i="4" s="1"/>
  <c r="C114" i="4"/>
  <c r="B114" i="4"/>
  <c r="A114" i="4"/>
  <c r="I113" i="4"/>
  <c r="H113" i="4"/>
  <c r="F113" i="4"/>
  <c r="E113" i="4"/>
  <c r="C113" i="4"/>
  <c r="B113" i="4"/>
  <c r="A113" i="4"/>
  <c r="J112" i="4"/>
  <c r="B112" i="4"/>
  <c r="G111" i="4"/>
  <c r="G110" i="4" s="1"/>
  <c r="F111" i="4"/>
  <c r="E111" i="4"/>
  <c r="D111" i="4"/>
  <c r="D110" i="4" s="1"/>
  <c r="C111" i="4"/>
  <c r="B111" i="4"/>
  <c r="A111" i="4"/>
  <c r="I110" i="4"/>
  <c r="H110" i="4"/>
  <c r="F110" i="4"/>
  <c r="E110" i="4"/>
  <c r="C110" i="4"/>
  <c r="B110" i="4"/>
  <c r="J97" i="4"/>
  <c r="C97" i="4"/>
  <c r="J96" i="4"/>
  <c r="C96" i="4"/>
  <c r="B96" i="4"/>
  <c r="A96" i="4"/>
  <c r="J95" i="4"/>
  <c r="I95" i="4"/>
  <c r="H95" i="4"/>
  <c r="G95" i="4"/>
  <c r="F95" i="4"/>
  <c r="E95" i="4"/>
  <c r="D95" i="4"/>
  <c r="C95" i="4"/>
  <c r="B95" i="4"/>
  <c r="B90" i="4"/>
  <c r="G89" i="4"/>
  <c r="F89" i="4"/>
  <c r="E89" i="4"/>
  <c r="D89" i="4"/>
  <c r="C89" i="4"/>
  <c r="B89" i="4"/>
  <c r="A89" i="4"/>
  <c r="B88" i="4"/>
  <c r="G87" i="4"/>
  <c r="F87" i="4"/>
  <c r="F86" i="4" s="1"/>
  <c r="E87" i="4"/>
  <c r="E86" i="4" s="1"/>
  <c r="D87" i="4"/>
  <c r="J87" i="4" s="1"/>
  <c r="C87" i="4"/>
  <c r="B87" i="4"/>
  <c r="A87" i="4"/>
  <c r="I86" i="4"/>
  <c r="H86" i="4"/>
  <c r="G86" i="4"/>
  <c r="D86" i="4"/>
  <c r="C86" i="4"/>
  <c r="B86" i="4"/>
  <c r="A86" i="4"/>
  <c r="J85" i="4"/>
  <c r="J84" i="4"/>
  <c r="J83" i="4"/>
  <c r="B83" i="4"/>
  <c r="J82" i="4"/>
  <c r="G82" i="4"/>
  <c r="E82" i="4"/>
  <c r="D82" i="4"/>
  <c r="C82" i="4"/>
  <c r="B82" i="4"/>
  <c r="A82" i="4"/>
  <c r="J81" i="4"/>
  <c r="B81" i="4"/>
  <c r="G80" i="4"/>
  <c r="E80" i="4"/>
  <c r="D80" i="4"/>
  <c r="J80" i="4" s="1"/>
  <c r="C80" i="4"/>
  <c r="B80" i="4"/>
  <c r="A80" i="4"/>
  <c r="G79" i="4"/>
  <c r="F79" i="4"/>
  <c r="E79" i="4"/>
  <c r="D79" i="4"/>
  <c r="J79" i="4" s="1"/>
  <c r="C79" i="4"/>
  <c r="B79" i="4"/>
  <c r="A79" i="4"/>
  <c r="C78" i="4"/>
  <c r="B78" i="4"/>
  <c r="J77" i="4"/>
  <c r="C77" i="4"/>
  <c r="B77" i="4"/>
  <c r="A77" i="4"/>
  <c r="B76" i="4"/>
  <c r="G75" i="4"/>
  <c r="G74" i="4" s="1"/>
  <c r="F75" i="4"/>
  <c r="F74" i="4" s="1"/>
  <c r="F73" i="4" s="1"/>
  <c r="F72" i="4" s="1"/>
  <c r="E75" i="4"/>
  <c r="D75" i="4"/>
  <c r="J75" i="4" s="1"/>
  <c r="J74" i="4" s="1"/>
  <c r="C75" i="4"/>
  <c r="B75" i="4"/>
  <c r="A75" i="4"/>
  <c r="I74" i="4"/>
  <c r="I73" i="4" s="1"/>
  <c r="H74" i="4"/>
  <c r="H73" i="4" s="1"/>
  <c r="H72" i="4" s="1"/>
  <c r="E74" i="4"/>
  <c r="D74" i="4"/>
  <c r="D73" i="4" s="1"/>
  <c r="D72" i="4" s="1"/>
  <c r="C74" i="4"/>
  <c r="B74" i="4"/>
  <c r="A74" i="4"/>
  <c r="G73" i="4"/>
  <c r="G72" i="4" s="1"/>
  <c r="B73" i="4"/>
  <c r="C72" i="4"/>
  <c r="B72" i="4"/>
  <c r="A72" i="4"/>
  <c r="G67" i="4"/>
  <c r="F67" i="4"/>
  <c r="E67" i="4"/>
  <c r="D67" i="4"/>
  <c r="J67" i="4" s="1"/>
  <c r="C67" i="4"/>
  <c r="B67" i="4"/>
  <c r="A67" i="4"/>
  <c r="G66" i="4"/>
  <c r="F66" i="4"/>
  <c r="E66" i="4"/>
  <c r="D66" i="4"/>
  <c r="J66" i="4" s="1"/>
  <c r="C66" i="4"/>
  <c r="B66" i="4"/>
  <c r="B65" i="4"/>
  <c r="J64" i="4"/>
  <c r="C64" i="4"/>
  <c r="B64" i="4"/>
  <c r="A64" i="4"/>
  <c r="J63" i="4"/>
  <c r="I63" i="4"/>
  <c r="I44" i="4" s="1"/>
  <c r="I43" i="4" s="1"/>
  <c r="I42" i="4" s="1"/>
  <c r="H63" i="4"/>
  <c r="G63" i="4"/>
  <c r="F63" i="4"/>
  <c r="E63" i="4"/>
  <c r="D63" i="4"/>
  <c r="C63" i="4"/>
  <c r="B63" i="4"/>
  <c r="J62" i="4"/>
  <c r="J56" i="4" s="1"/>
  <c r="C62" i="4"/>
  <c r="B62" i="4"/>
  <c r="J61" i="4"/>
  <c r="C61" i="4"/>
  <c r="B61" i="4"/>
  <c r="A61" i="4"/>
  <c r="J60" i="4"/>
  <c r="C60" i="4"/>
  <c r="B60" i="4"/>
  <c r="J59" i="4"/>
  <c r="C59" i="4"/>
  <c r="B59" i="4"/>
  <c r="A59" i="4"/>
  <c r="J58" i="4"/>
  <c r="C58" i="4"/>
  <c r="B58" i="4"/>
  <c r="J57" i="4"/>
  <c r="C57" i="4"/>
  <c r="B57" i="4"/>
  <c r="A57" i="4"/>
  <c r="I56" i="4"/>
  <c r="H56" i="4"/>
  <c r="G56" i="4"/>
  <c r="F56" i="4"/>
  <c r="E56" i="4"/>
  <c r="D56" i="4"/>
  <c r="C56" i="4"/>
  <c r="B56" i="4"/>
  <c r="J55" i="4"/>
  <c r="J54" i="4"/>
  <c r="J53" i="4"/>
  <c r="J52" i="4"/>
  <c r="J51" i="4"/>
  <c r="J50" i="4"/>
  <c r="G48" i="4"/>
  <c r="G47" i="4" s="1"/>
  <c r="F48" i="4"/>
  <c r="E48" i="4"/>
  <c r="D48" i="4"/>
  <c r="D47" i="4" s="1"/>
  <c r="C48" i="4"/>
  <c r="B48" i="4"/>
  <c r="A48" i="4"/>
  <c r="I47" i="4"/>
  <c r="H47" i="4"/>
  <c r="F47" i="4"/>
  <c r="E47" i="4"/>
  <c r="C47" i="4"/>
  <c r="B47" i="4"/>
  <c r="A47" i="4"/>
  <c r="G46" i="4"/>
  <c r="F46" i="4"/>
  <c r="F45" i="4" s="1"/>
  <c r="F44" i="4" s="1"/>
  <c r="F43" i="4" s="1"/>
  <c r="F42" i="4" s="1"/>
  <c r="E46" i="4"/>
  <c r="E45" i="4" s="1"/>
  <c r="D46" i="4"/>
  <c r="C46" i="4"/>
  <c r="B46" i="4"/>
  <c r="A46" i="4"/>
  <c r="I45" i="4"/>
  <c r="H45" i="4"/>
  <c r="H44" i="4" s="1"/>
  <c r="H43" i="4" s="1"/>
  <c r="H42" i="4" s="1"/>
  <c r="G45" i="4"/>
  <c r="D45" i="4"/>
  <c r="C45" i="4"/>
  <c r="B45" i="4"/>
  <c r="A45" i="4"/>
  <c r="B44" i="4"/>
  <c r="A44" i="4"/>
  <c r="C43" i="4"/>
  <c r="B43" i="4"/>
  <c r="C42" i="4"/>
  <c r="B42" i="4"/>
  <c r="A42" i="4"/>
  <c r="G41" i="4"/>
  <c r="G40" i="4" s="1"/>
  <c r="F41" i="4"/>
  <c r="E41" i="4"/>
  <c r="D41" i="4"/>
  <c r="D40" i="4" s="1"/>
  <c r="C41" i="4"/>
  <c r="B41" i="4"/>
  <c r="A41" i="4"/>
  <c r="I40" i="4"/>
  <c r="I37" i="4" s="1"/>
  <c r="I36" i="4" s="1"/>
  <c r="I35" i="4" s="1"/>
  <c r="H40" i="4"/>
  <c r="F40" i="4"/>
  <c r="E40" i="4"/>
  <c r="C40" i="4"/>
  <c r="B40" i="4"/>
  <c r="A40" i="4"/>
  <c r="G39" i="4"/>
  <c r="F39" i="4"/>
  <c r="F38" i="4" s="1"/>
  <c r="E39" i="4"/>
  <c r="E38" i="4" s="1"/>
  <c r="E37" i="4" s="1"/>
  <c r="E36" i="4" s="1"/>
  <c r="E35" i="4" s="1"/>
  <c r="D39" i="4"/>
  <c r="J39" i="4" s="1"/>
  <c r="J38" i="4" s="1"/>
  <c r="C39" i="4"/>
  <c r="B39" i="4"/>
  <c r="A39" i="4"/>
  <c r="I38" i="4"/>
  <c r="H38" i="4"/>
  <c r="H37" i="4" s="1"/>
  <c r="H36" i="4" s="1"/>
  <c r="H35" i="4" s="1"/>
  <c r="G38" i="4"/>
  <c r="D38" i="4"/>
  <c r="D37" i="4" s="1"/>
  <c r="D36" i="4" s="1"/>
  <c r="D35" i="4" s="1"/>
  <c r="C38" i="4"/>
  <c r="B38" i="4"/>
  <c r="A38" i="4"/>
  <c r="K37" i="4"/>
  <c r="G37" i="4"/>
  <c r="G36" i="4" s="1"/>
  <c r="G35" i="4" s="1"/>
  <c r="B37" i="4"/>
  <c r="B36" i="4"/>
  <c r="B118" i="4" s="1"/>
  <c r="C35" i="4"/>
  <c r="B35" i="4"/>
  <c r="A35" i="4"/>
  <c r="C34" i="4"/>
  <c r="B34" i="4"/>
  <c r="A34" i="4"/>
  <c r="G33" i="4"/>
  <c r="F33" i="4"/>
  <c r="E33" i="4"/>
  <c r="E27" i="4" s="1"/>
  <c r="D33" i="4"/>
  <c r="B33" i="4"/>
  <c r="A33" i="4"/>
  <c r="C32" i="4"/>
  <c r="C33" i="4" s="1"/>
  <c r="B32" i="4"/>
  <c r="A32" i="4"/>
  <c r="G31" i="4"/>
  <c r="G27" i="4" s="1"/>
  <c r="F31" i="4"/>
  <c r="E31" i="4"/>
  <c r="D31" i="4"/>
  <c r="J31" i="4" s="1"/>
  <c r="C31" i="4"/>
  <c r="B31" i="4"/>
  <c r="A31" i="4"/>
  <c r="C30" i="4"/>
  <c r="B30" i="4"/>
  <c r="A30" i="4"/>
  <c r="G29" i="4"/>
  <c r="F29" i="4"/>
  <c r="F27" i="4" s="1"/>
  <c r="E29" i="4"/>
  <c r="D29" i="4"/>
  <c r="J29" i="4" s="1"/>
  <c r="C29" i="4"/>
  <c r="B29" i="4"/>
  <c r="A29" i="4"/>
  <c r="C28" i="4"/>
  <c r="B28" i="4"/>
  <c r="A28" i="4"/>
  <c r="I27" i="4"/>
  <c r="H27" i="4"/>
  <c r="D27" i="4"/>
  <c r="C27" i="4"/>
  <c r="B27" i="4"/>
  <c r="A27" i="4"/>
  <c r="G26" i="4"/>
  <c r="F26" i="4"/>
  <c r="E26" i="4"/>
  <c r="D26" i="4"/>
  <c r="J26" i="4" s="1"/>
  <c r="C26" i="4"/>
  <c r="B26" i="4"/>
  <c r="A26" i="4"/>
  <c r="C25" i="4"/>
  <c r="B25" i="4"/>
  <c r="A25" i="4"/>
  <c r="G24" i="4"/>
  <c r="F24" i="4"/>
  <c r="E24" i="4"/>
  <c r="D24" i="4"/>
  <c r="J24" i="4" s="1"/>
  <c r="C24" i="4"/>
  <c r="B24" i="4"/>
  <c r="A24" i="4"/>
  <c r="C23" i="4"/>
  <c r="B23" i="4"/>
  <c r="A23" i="4"/>
  <c r="C22" i="4"/>
  <c r="B22" i="4"/>
  <c r="J21" i="4"/>
  <c r="C21" i="4"/>
  <c r="B21" i="4"/>
  <c r="A21" i="4"/>
  <c r="J20" i="4"/>
  <c r="I20" i="4"/>
  <c r="H20" i="4"/>
  <c r="G20" i="4"/>
  <c r="F20" i="4"/>
  <c r="E20" i="4"/>
  <c r="D20" i="4"/>
  <c r="C20" i="4"/>
  <c r="B20" i="4"/>
  <c r="A20" i="4"/>
  <c r="G17" i="4"/>
  <c r="F17" i="4"/>
  <c r="F15" i="4" s="1"/>
  <c r="E17" i="4"/>
  <c r="E15" i="4" s="1"/>
  <c r="D17" i="4"/>
  <c r="C17" i="4"/>
  <c r="B17" i="4"/>
  <c r="A17" i="4"/>
  <c r="C16" i="4"/>
  <c r="B16" i="4"/>
  <c r="A16" i="4"/>
  <c r="I15" i="4"/>
  <c r="H15" i="4"/>
  <c r="G15" i="4"/>
  <c r="G9" i="4" s="1"/>
  <c r="D15" i="4"/>
  <c r="G14" i="4"/>
  <c r="G12" i="4" s="1"/>
  <c r="F14" i="4"/>
  <c r="E14" i="4"/>
  <c r="D14" i="4"/>
  <c r="J14" i="4" s="1"/>
  <c r="J12" i="4" s="1"/>
  <c r="C14" i="4"/>
  <c r="B14" i="4"/>
  <c r="A14" i="4"/>
  <c r="C13" i="4"/>
  <c r="B13" i="4"/>
  <c r="A13" i="4"/>
  <c r="I12" i="4"/>
  <c r="I11" i="4" s="1"/>
  <c r="H12" i="4"/>
  <c r="H8" i="4" s="1"/>
  <c r="F12" i="4"/>
  <c r="E12" i="4"/>
  <c r="E11" i="4" s="1"/>
  <c r="H11" i="4"/>
  <c r="H10" i="4" s="1"/>
  <c r="G11" i="4"/>
  <c r="G10" i="4" s="1"/>
  <c r="C11" i="4"/>
  <c r="B11" i="4"/>
  <c r="A11" i="4"/>
  <c r="I10" i="4"/>
  <c r="E10" i="4"/>
  <c r="B10" i="4"/>
  <c r="A10" i="4"/>
  <c r="K9" i="4"/>
  <c r="H9" i="4"/>
  <c r="D9" i="4"/>
  <c r="B9" i="4"/>
  <c r="K8" i="4"/>
  <c r="I8" i="4"/>
  <c r="B8" i="4"/>
  <c r="B7" i="4"/>
  <c r="A7" i="4"/>
  <c r="A4" i="4"/>
  <c r="H25" i="5" l="1"/>
  <c r="I25" i="5" s="1"/>
  <c r="H205" i="6"/>
  <c r="E24" i="6"/>
  <c r="H42" i="6"/>
  <c r="E58" i="6"/>
  <c r="H181" i="6"/>
  <c r="H180" i="6" s="1"/>
  <c r="E8" i="6"/>
  <c r="E7" i="6" s="1"/>
  <c r="E6" i="6" s="1"/>
  <c r="D149" i="6"/>
  <c r="H172" i="6"/>
  <c r="F188" i="6"/>
  <c r="F187" i="6" s="1"/>
  <c r="F186" i="6" s="1"/>
  <c r="F185" i="6" s="1"/>
  <c r="F184" i="6" s="1"/>
  <c r="G239" i="6"/>
  <c r="G240" i="6"/>
  <c r="G238" i="6" s="1"/>
  <c r="H46" i="6"/>
  <c r="H45" i="6" s="1"/>
  <c r="D62" i="6"/>
  <c r="H63" i="6"/>
  <c r="H62" i="6" s="1"/>
  <c r="H58" i="6" s="1"/>
  <c r="E72" i="6"/>
  <c r="H20" i="6"/>
  <c r="H15" i="6" s="1"/>
  <c r="H8" i="6" s="1"/>
  <c r="H7" i="6" s="1"/>
  <c r="H6" i="6" s="1"/>
  <c r="H31" i="6"/>
  <c r="H29" i="6" s="1"/>
  <c r="H28" i="6" s="1"/>
  <c r="H24" i="6" s="1"/>
  <c r="H64" i="6"/>
  <c r="G177" i="6"/>
  <c r="G163" i="6"/>
  <c r="H247" i="6"/>
  <c r="H246" i="6" s="1"/>
  <c r="H245" i="6" s="1"/>
  <c r="H244" i="6" s="1"/>
  <c r="D246" i="6"/>
  <c r="D245" i="6" s="1"/>
  <c r="D244" i="6" s="1"/>
  <c r="H384" i="6"/>
  <c r="H106" i="6"/>
  <c r="H105" i="6" s="1"/>
  <c r="H104" i="6" s="1"/>
  <c r="H125" i="6"/>
  <c r="H132" i="6"/>
  <c r="H142" i="6"/>
  <c r="H158" i="6"/>
  <c r="H157" i="6" s="1"/>
  <c r="H156" i="6" s="1"/>
  <c r="H149" i="6" s="1"/>
  <c r="H166" i="6"/>
  <c r="G165" i="6"/>
  <c r="E188" i="6"/>
  <c r="E187" i="6" s="1"/>
  <c r="E186" i="6" s="1"/>
  <c r="E185" i="6" s="1"/>
  <c r="E184" i="6" s="1"/>
  <c r="F205" i="6"/>
  <c r="H233" i="6"/>
  <c r="H232" i="6" s="1"/>
  <c r="H242" i="6"/>
  <c r="H241" i="6" s="1"/>
  <c r="H348" i="6"/>
  <c r="H347" i="6" s="1"/>
  <c r="E356" i="6"/>
  <c r="E355" i="6" s="1"/>
  <c r="H169" i="6"/>
  <c r="D165" i="6"/>
  <c r="D26" i="6"/>
  <c r="D25" i="6" s="1"/>
  <c r="D38" i="6"/>
  <c r="D37" i="6" s="1"/>
  <c r="D60" i="6"/>
  <c r="D59" i="6" s="1"/>
  <c r="D58" i="6" s="1"/>
  <c r="D74" i="6"/>
  <c r="D73" i="6" s="1"/>
  <c r="H94" i="6"/>
  <c r="D93" i="6"/>
  <c r="D92" i="6" s="1"/>
  <c r="H96" i="6"/>
  <c r="G119" i="6"/>
  <c r="G118" i="6" s="1"/>
  <c r="G72" i="6" s="1"/>
  <c r="H128" i="6"/>
  <c r="H145" i="6"/>
  <c r="H143" i="6" s="1"/>
  <c r="H170" i="6"/>
  <c r="G188" i="6"/>
  <c r="G187" i="6" s="1"/>
  <c r="G186" i="6" s="1"/>
  <c r="G185" i="6" s="1"/>
  <c r="G184" i="6" s="1"/>
  <c r="H209" i="6"/>
  <c r="E264" i="6"/>
  <c r="E253" i="6" s="1"/>
  <c r="F423" i="6"/>
  <c r="F422" i="6" s="1"/>
  <c r="F434" i="6"/>
  <c r="F424" i="6"/>
  <c r="F257" i="6"/>
  <c r="F256" i="6" s="1"/>
  <c r="F255" i="6" s="1"/>
  <c r="F254" i="6" s="1"/>
  <c r="F258" i="6"/>
  <c r="H112" i="6"/>
  <c r="H111" i="6" s="1"/>
  <c r="H110" i="6" s="1"/>
  <c r="H120" i="6"/>
  <c r="H119" i="6" s="1"/>
  <c r="H118" i="6" s="1"/>
  <c r="D119" i="6"/>
  <c r="D118" i="6" s="1"/>
  <c r="H140" i="6"/>
  <c r="E164" i="6"/>
  <c r="D163" i="6"/>
  <c r="D172" i="6"/>
  <c r="H179" i="6"/>
  <c r="H178" i="6" s="1"/>
  <c r="H177" i="6" s="1"/>
  <c r="D188" i="6"/>
  <c r="D187" i="6" s="1"/>
  <c r="D186" i="6" s="1"/>
  <c r="D185" i="6" s="1"/>
  <c r="H200" i="6"/>
  <c r="H195" i="6" s="1"/>
  <c r="H188" i="6" s="1"/>
  <c r="H187" i="6" s="1"/>
  <c r="H186" i="6" s="1"/>
  <c r="H185" i="6" s="1"/>
  <c r="I225" i="6"/>
  <c r="I223" i="6" s="1"/>
  <c r="I224" i="6"/>
  <c r="H303" i="6"/>
  <c r="H425" i="6"/>
  <c r="G429" i="6"/>
  <c r="G423" i="6" s="1"/>
  <c r="G422" i="6" s="1"/>
  <c r="G424" i="6"/>
  <c r="H284" i="6"/>
  <c r="H301" i="6"/>
  <c r="H329" i="6"/>
  <c r="E429" i="6"/>
  <c r="E423" i="6" s="1"/>
  <c r="E422" i="6" s="1"/>
  <c r="E424" i="6"/>
  <c r="H259" i="6"/>
  <c r="F264" i="6"/>
  <c r="H273" i="6"/>
  <c r="H307" i="6"/>
  <c r="H306" i="6" s="1"/>
  <c r="H305" i="6" s="1"/>
  <c r="H333" i="6"/>
  <c r="H334" i="6"/>
  <c r="H335" i="6"/>
  <c r="H360" i="6"/>
  <c r="H365" i="6"/>
  <c r="G383" i="6"/>
  <c r="G382" i="6" s="1"/>
  <c r="G264" i="6" s="1"/>
  <c r="G253" i="6" s="1"/>
  <c r="H389" i="6"/>
  <c r="H438" i="6"/>
  <c r="H441" i="6"/>
  <c r="H272" i="6"/>
  <c r="H282" i="6"/>
  <c r="H281" i="6" s="1"/>
  <c r="H280" i="6" s="1"/>
  <c r="H322" i="6"/>
  <c r="H318" i="6" s="1"/>
  <c r="H317" i="6" s="1"/>
  <c r="H323" i="6"/>
  <c r="H338" i="6"/>
  <c r="H359" i="6"/>
  <c r="H356" i="6" s="1"/>
  <c r="H355" i="6" s="1"/>
  <c r="H364" i="6"/>
  <c r="H363" i="6" s="1"/>
  <c r="H362" i="6" s="1"/>
  <c r="H406" i="6"/>
  <c r="H405" i="6" s="1"/>
  <c r="H404" i="6" s="1"/>
  <c r="H403" i="6" s="1"/>
  <c r="H414" i="6"/>
  <c r="H435" i="6"/>
  <c r="H434" i="6" s="1"/>
  <c r="C293" i="6"/>
  <c r="C294" i="6"/>
  <c r="D306" i="6"/>
  <c r="D305" i="6" s="1"/>
  <c r="D264" i="6" s="1"/>
  <c r="D253" i="6" s="1"/>
  <c r="D318" i="6"/>
  <c r="D317" i="6" s="1"/>
  <c r="D400" i="6"/>
  <c r="D399" i="6" s="1"/>
  <c r="F10" i="1"/>
  <c r="H8" i="1"/>
  <c r="H9" i="1"/>
  <c r="D10" i="1"/>
  <c r="J46" i="1"/>
  <c r="J52" i="1"/>
  <c r="D50" i="1"/>
  <c r="D49" i="1" s="1"/>
  <c r="D48" i="1" s="1"/>
  <c r="F54" i="1"/>
  <c r="J54" i="1" s="1"/>
  <c r="J55" i="1"/>
  <c r="J66" i="1"/>
  <c r="J67" i="1"/>
  <c r="J75" i="1"/>
  <c r="J76" i="1"/>
  <c r="J83" i="1"/>
  <c r="J84" i="1"/>
  <c r="J95" i="1"/>
  <c r="J96" i="1"/>
  <c r="D105" i="1"/>
  <c r="J113" i="1"/>
  <c r="J118" i="1"/>
  <c r="F124" i="1"/>
  <c r="J124" i="1" s="1"/>
  <c r="J125" i="1"/>
  <c r="J130" i="1"/>
  <c r="F135" i="1"/>
  <c r="J135" i="1" s="1"/>
  <c r="D132" i="1"/>
  <c r="D116" i="1" s="1"/>
  <c r="F136" i="1"/>
  <c r="J136" i="1" s="1"/>
  <c r="J140" i="1"/>
  <c r="F147" i="1"/>
  <c r="J147" i="1" s="1"/>
  <c r="J12" i="1"/>
  <c r="J10" i="1" s="1"/>
  <c r="F38" i="1"/>
  <c r="E37" i="1"/>
  <c r="J40" i="1"/>
  <c r="J42" i="1"/>
  <c r="J45" i="1"/>
  <c r="J51" i="1"/>
  <c r="G50" i="1"/>
  <c r="E68" i="1"/>
  <c r="E62" i="1" s="1"/>
  <c r="E61" i="1" s="1"/>
  <c r="E49" i="1" s="1"/>
  <c r="E48" i="1" s="1"/>
  <c r="I68" i="1"/>
  <c r="I62" i="1" s="1"/>
  <c r="I61" i="1" s="1"/>
  <c r="I49" i="1" s="1"/>
  <c r="I48" i="1" s="1"/>
  <c r="I47" i="1" s="1"/>
  <c r="J77" i="1"/>
  <c r="J85" i="1"/>
  <c r="J89" i="1"/>
  <c r="J97" i="1"/>
  <c r="H148" i="1"/>
  <c r="J107" i="1"/>
  <c r="F105" i="1"/>
  <c r="F139" i="1"/>
  <c r="J139" i="1" s="1"/>
  <c r="J145" i="1"/>
  <c r="E26" i="1"/>
  <c r="J60" i="1"/>
  <c r="J63" i="1"/>
  <c r="C70" i="1"/>
  <c r="C87" i="1"/>
  <c r="J71" i="1"/>
  <c r="J79" i="1"/>
  <c r="C100" i="1"/>
  <c r="C92" i="1"/>
  <c r="G87" i="1"/>
  <c r="G62" i="1" s="1"/>
  <c r="G61" i="1" s="1"/>
  <c r="J91" i="1"/>
  <c r="J99" i="1"/>
  <c r="G105" i="1"/>
  <c r="G104" i="1" s="1"/>
  <c r="G103" i="1" s="1"/>
  <c r="G102" i="1" s="1"/>
  <c r="F109" i="1"/>
  <c r="J109" i="1" s="1"/>
  <c r="J115" i="1"/>
  <c r="I116" i="1"/>
  <c r="I104" i="1" s="1"/>
  <c r="I103" i="1" s="1"/>
  <c r="I102" i="1" s="1"/>
  <c r="F120" i="1"/>
  <c r="J120" i="1" s="1"/>
  <c r="J122" i="1"/>
  <c r="J133" i="1"/>
  <c r="F143" i="1"/>
  <c r="J143" i="1" s="1"/>
  <c r="J144" i="1"/>
  <c r="I153" i="4"/>
  <c r="H7" i="4"/>
  <c r="J11" i="4"/>
  <c r="J10" i="4" s="1"/>
  <c r="F11" i="4"/>
  <c r="F10" i="4" s="1"/>
  <c r="F9" i="4"/>
  <c r="E151" i="4"/>
  <c r="E153" i="4"/>
  <c r="D34" i="4"/>
  <c r="F123" i="4"/>
  <c r="F122" i="4"/>
  <c r="G153" i="4"/>
  <c r="G315" i="4"/>
  <c r="G152" i="4"/>
  <c r="G399" i="4" s="1"/>
  <c r="D12" i="4"/>
  <c r="J17" i="4"/>
  <c r="J15" i="4" s="1"/>
  <c r="F37" i="4"/>
  <c r="F36" i="4" s="1"/>
  <c r="J46" i="4"/>
  <c r="J45" i="4" s="1"/>
  <c r="E73" i="4"/>
  <c r="J111" i="4"/>
  <c r="J110" i="4" s="1"/>
  <c r="F118" i="4"/>
  <c r="H153" i="4"/>
  <c r="J166" i="4"/>
  <c r="J165" i="4" s="1"/>
  <c r="J164" i="4" s="1"/>
  <c r="J202" i="4"/>
  <c r="J201" i="4" s="1"/>
  <c r="J200" i="4" s="1"/>
  <c r="E217" i="4"/>
  <c r="F319" i="4"/>
  <c r="F322" i="4"/>
  <c r="J323" i="4"/>
  <c r="J322" i="4" s="1"/>
  <c r="F328" i="4"/>
  <c r="J329" i="4"/>
  <c r="J328" i="4" s="1"/>
  <c r="J48" i="4"/>
  <c r="J47" i="4" s="1"/>
  <c r="J123" i="4"/>
  <c r="J122" i="4"/>
  <c r="H34" i="4"/>
  <c r="J41" i="4"/>
  <c r="J40" i="4" s="1"/>
  <c r="D44" i="4"/>
  <c r="D43" i="4" s="1"/>
  <c r="D42" i="4" s="1"/>
  <c r="E44" i="4"/>
  <c r="E43" i="4" s="1"/>
  <c r="E42" i="4" s="1"/>
  <c r="J149" i="4"/>
  <c r="D154" i="4"/>
  <c r="F164" i="4"/>
  <c r="F154" i="4" s="1"/>
  <c r="J33" i="4"/>
  <c r="J27" i="4" s="1"/>
  <c r="J37" i="4"/>
  <c r="J36" i="4" s="1"/>
  <c r="J35" i="4" s="1"/>
  <c r="G44" i="4"/>
  <c r="G43" i="4" s="1"/>
  <c r="G42" i="4" s="1"/>
  <c r="G34" i="4" s="1"/>
  <c r="I72" i="4"/>
  <c r="I9" i="4"/>
  <c r="I7" i="4" s="1"/>
  <c r="J73" i="4"/>
  <c r="J72" i="4" s="1"/>
  <c r="J86" i="4"/>
  <c r="J89" i="4"/>
  <c r="J114" i="4"/>
  <c r="J113" i="4" s="1"/>
  <c r="J118" i="4"/>
  <c r="J117" i="4" s="1"/>
  <c r="J156" i="4"/>
  <c r="J155" i="4" s="1"/>
  <c r="J154" i="4" s="1"/>
  <c r="I350" i="4"/>
  <c r="I333" i="4"/>
  <c r="J188" i="4"/>
  <c r="J199" i="4"/>
  <c r="J198" i="4" s="1"/>
  <c r="J197" i="4" s="1"/>
  <c r="J196" i="4" s="1"/>
  <c r="J195" i="4" s="1"/>
  <c r="E209" i="4"/>
  <c r="J219" i="4"/>
  <c r="J218" i="4" s="1"/>
  <c r="F217" i="4"/>
  <c r="J325" i="4"/>
  <c r="J324" i="4" s="1"/>
  <c r="H321" i="4"/>
  <c r="E122" i="4"/>
  <c r="E117" i="4" s="1"/>
  <c r="I122" i="4"/>
  <c r="I117" i="4" s="1"/>
  <c r="G200" i="4"/>
  <c r="G196" i="4" s="1"/>
  <c r="G195" i="4" s="1"/>
  <c r="J226" i="4"/>
  <c r="J223" i="4" s="1"/>
  <c r="J320" i="4"/>
  <c r="J319" i="4" s="1"/>
  <c r="D319" i="4"/>
  <c r="D318" i="4" s="1"/>
  <c r="D316" i="4" s="1"/>
  <c r="J332" i="4"/>
  <c r="J331" i="4" s="1"/>
  <c r="F337" i="4"/>
  <c r="F317" i="4" s="1"/>
  <c r="J342" i="4"/>
  <c r="J341" i="4" s="1"/>
  <c r="J337" i="4" s="1"/>
  <c r="J317" i="4" s="1"/>
  <c r="D356" i="4"/>
  <c r="D350" i="4" s="1"/>
  <c r="D349" i="4" s="1"/>
  <c r="D341" i="4" s="1"/>
  <c r="D337" i="4" s="1"/>
  <c r="D317" i="4" s="1"/>
  <c r="H356" i="4"/>
  <c r="J387" i="4"/>
  <c r="J386" i="4" s="1"/>
  <c r="J383" i="4" s="1"/>
  <c r="J382" i="4" s="1"/>
  <c r="J381" i="4" s="1"/>
  <c r="J380" i="4" s="1"/>
  <c r="J211" i="4"/>
  <c r="J209" i="4" s="1"/>
  <c r="J265" i="4"/>
  <c r="J264" i="4" s="1"/>
  <c r="J275" i="4"/>
  <c r="J292" i="4"/>
  <c r="J295" i="4"/>
  <c r="J294" i="4" s="1"/>
  <c r="D294" i="4"/>
  <c r="D217" i="4" s="1"/>
  <c r="H424" i="6" l="1"/>
  <c r="G164" i="6"/>
  <c r="G162" i="6"/>
  <c r="G161" i="6" s="1"/>
  <c r="G23" i="6" s="1"/>
  <c r="G446" i="6" s="1"/>
  <c r="H423" i="6"/>
  <c r="H422" i="6" s="1"/>
  <c r="F253" i="6"/>
  <c r="F446" i="6" s="1"/>
  <c r="H93" i="6"/>
  <c r="H92" i="6" s="1"/>
  <c r="H72" i="6" s="1"/>
  <c r="D24" i="6"/>
  <c r="H165" i="6"/>
  <c r="I218" i="6"/>
  <c r="I219" i="6"/>
  <c r="H131" i="6"/>
  <c r="H130" i="6" s="1"/>
  <c r="H257" i="6"/>
  <c r="H256" i="6" s="1"/>
  <c r="H255" i="6" s="1"/>
  <c r="H254" i="6" s="1"/>
  <c r="H258" i="6"/>
  <c r="D184" i="6"/>
  <c r="D72" i="6"/>
  <c r="H163" i="6"/>
  <c r="E23" i="6"/>
  <c r="E446" i="6" s="1"/>
  <c r="H300" i="6"/>
  <c r="H299" i="6" s="1"/>
  <c r="H264" i="6" s="1"/>
  <c r="D164" i="6"/>
  <c r="D162" i="6"/>
  <c r="D161" i="6" s="1"/>
  <c r="H240" i="6"/>
  <c r="H238" i="6" s="1"/>
  <c r="H184" i="6" s="1"/>
  <c r="H239" i="6"/>
  <c r="H383" i="6"/>
  <c r="H382" i="6" s="1"/>
  <c r="I8" i="1"/>
  <c r="I9" i="1"/>
  <c r="E47" i="1"/>
  <c r="E148" i="1"/>
  <c r="C101" i="1"/>
  <c r="C93" i="1"/>
  <c r="C94" i="1" s="1"/>
  <c r="C95" i="1" s="1"/>
  <c r="C96" i="1" s="1"/>
  <c r="C97" i="1" s="1"/>
  <c r="C98" i="1" s="1"/>
  <c r="F26" i="1"/>
  <c r="E25" i="1"/>
  <c r="G49" i="1"/>
  <c r="G48" i="1" s="1"/>
  <c r="G47" i="1" s="1"/>
  <c r="I148" i="1"/>
  <c r="C76" i="1"/>
  <c r="C77" i="1" s="1"/>
  <c r="C78" i="1" s="1"/>
  <c r="C79" i="1" s="1"/>
  <c r="C80" i="1" s="1"/>
  <c r="C81" i="1" s="1"/>
  <c r="C82" i="1" s="1"/>
  <c r="C83" i="1" s="1"/>
  <c r="C84" i="1" s="1"/>
  <c r="C85" i="1" s="1"/>
  <c r="C72" i="1"/>
  <c r="C74" i="1" s="1"/>
  <c r="J87" i="1"/>
  <c r="J50" i="1"/>
  <c r="J49" i="1" s="1"/>
  <c r="J48" i="1" s="1"/>
  <c r="J117" i="1"/>
  <c r="F132" i="1"/>
  <c r="J132" i="1"/>
  <c r="J62" i="1"/>
  <c r="J61" i="1" s="1"/>
  <c r="J68" i="1"/>
  <c r="J105" i="1"/>
  <c r="J38" i="1"/>
  <c r="J37" i="1" s="1"/>
  <c r="J25" i="1" s="1"/>
  <c r="F37" i="1"/>
  <c r="F48" i="1"/>
  <c r="F117" i="1"/>
  <c r="F116" i="1" s="1"/>
  <c r="F104" i="1" s="1"/>
  <c r="F103" i="1" s="1"/>
  <c r="F102" i="1" s="1"/>
  <c r="F148" i="1" s="1"/>
  <c r="D104" i="1"/>
  <c r="D103" i="1" s="1"/>
  <c r="D102" i="1" s="1"/>
  <c r="D148" i="1" s="1"/>
  <c r="F50" i="1"/>
  <c r="F49" i="1" s="1"/>
  <c r="F153" i="4"/>
  <c r="F151" i="4"/>
  <c r="F150" i="4" s="1"/>
  <c r="F133" i="4" s="1"/>
  <c r="D216" i="4"/>
  <c r="D152" i="4"/>
  <c r="D399" i="4" s="1"/>
  <c r="E72" i="4"/>
  <c r="E34" i="4" s="1"/>
  <c r="E9" i="4"/>
  <c r="D11" i="4"/>
  <c r="D10" i="4" s="1"/>
  <c r="D8" i="4"/>
  <c r="J318" i="4"/>
  <c r="J316" i="4" s="1"/>
  <c r="J315" i="4" s="1"/>
  <c r="F216" i="4"/>
  <c r="F152" i="4"/>
  <c r="F399" i="4" s="1"/>
  <c r="D153" i="4"/>
  <c r="D151" i="4"/>
  <c r="D150" i="4" s="1"/>
  <c r="D133" i="4" s="1"/>
  <c r="F318" i="4"/>
  <c r="F316" i="4" s="1"/>
  <c r="F315" i="4" s="1"/>
  <c r="J44" i="4"/>
  <c r="J43" i="4" s="1"/>
  <c r="J42" i="4" s="1"/>
  <c r="J34" i="4" s="1"/>
  <c r="E8" i="4"/>
  <c r="J217" i="4"/>
  <c r="J153" i="4"/>
  <c r="I34" i="4"/>
  <c r="E152" i="4"/>
  <c r="E399" i="4" s="1"/>
  <c r="E216" i="4"/>
  <c r="F117" i="4"/>
  <c r="F35" i="4"/>
  <c r="F34" i="4" s="1"/>
  <c r="F8" i="4"/>
  <c r="D315" i="4"/>
  <c r="H333" i="4"/>
  <c r="H350" i="4"/>
  <c r="I349" i="4"/>
  <c r="I341" i="4" s="1"/>
  <c r="I337" i="4" s="1"/>
  <c r="I317" i="4" s="1"/>
  <c r="I152" i="4" s="1"/>
  <c r="I399" i="4" s="1"/>
  <c r="I323" i="4" s="1"/>
  <c r="I322" i="4" s="1"/>
  <c r="G8" i="4"/>
  <c r="J9" i="4"/>
  <c r="G151" i="4"/>
  <c r="G150" i="4" s="1"/>
  <c r="G133" i="4" s="1"/>
  <c r="J8" i="4"/>
  <c r="H253" i="6" l="1"/>
  <c r="H164" i="6"/>
  <c r="H162" i="6"/>
  <c r="H161" i="6" s="1"/>
  <c r="H23" i="6" s="1"/>
  <c r="H446" i="6" s="1"/>
  <c r="H447" i="6" s="1"/>
  <c r="D23" i="6"/>
  <c r="D446" i="6" s="1"/>
  <c r="G447" i="6" s="1"/>
  <c r="F25" i="1"/>
  <c r="I149" i="1"/>
  <c r="E9" i="1"/>
  <c r="E8" i="1"/>
  <c r="D47" i="1"/>
  <c r="G9" i="1"/>
  <c r="G8" i="1"/>
  <c r="F47" i="1"/>
  <c r="J116" i="1"/>
  <c r="J104" i="1" s="1"/>
  <c r="J103" i="1" s="1"/>
  <c r="J102" i="1" s="1"/>
  <c r="G148" i="1"/>
  <c r="G149" i="1" s="1"/>
  <c r="H349" i="4"/>
  <c r="H341" i="4" s="1"/>
  <c r="H337" i="4" s="1"/>
  <c r="H317" i="4" s="1"/>
  <c r="H152" i="4" s="1"/>
  <c r="H399" i="4" s="1"/>
  <c r="H323" i="4" s="1"/>
  <c r="H322" i="4" s="1"/>
  <c r="E150" i="4"/>
  <c r="E133" i="4" s="1"/>
  <c r="J7" i="4"/>
  <c r="F7" i="4"/>
  <c r="F398" i="4"/>
  <c r="F400" i="4" s="1"/>
  <c r="J216" i="4"/>
  <c r="J152" i="4"/>
  <c r="J399" i="4" s="1"/>
  <c r="G398" i="4"/>
  <c r="G400" i="4" s="1"/>
  <c r="G401" i="4" s="1"/>
  <c r="G7" i="4"/>
  <c r="E398" i="4"/>
  <c r="E400" i="4" s="1"/>
  <c r="E7" i="4"/>
  <c r="J151" i="4"/>
  <c r="J150" i="4" s="1"/>
  <c r="J133" i="4" s="1"/>
  <c r="D398" i="4"/>
  <c r="D400" i="4" s="1"/>
  <c r="D7" i="4"/>
  <c r="I327" i="4"/>
  <c r="I326" i="4" s="1"/>
  <c r="E447" i="6" l="1"/>
  <c r="D447" i="6" s="1"/>
  <c r="J148" i="1"/>
  <c r="J149" i="1" s="1"/>
  <c r="F149" i="1" s="1"/>
  <c r="J47" i="1"/>
  <c r="D8" i="1"/>
  <c r="D9" i="1"/>
  <c r="F9" i="1"/>
  <c r="F8" i="1"/>
  <c r="E401" i="4"/>
  <c r="J398" i="4"/>
  <c r="J400" i="4" s="1"/>
  <c r="J401" i="4" s="1"/>
  <c r="F401" i="4"/>
  <c r="H327" i="4"/>
  <c r="H326" i="4" s="1"/>
  <c r="J9" i="1" l="1"/>
  <c r="J8" i="1"/>
  <c r="D401" i="4"/>
  <c r="M34" i="1"/>
  <c r="T33" i="1"/>
  <c r="O33" i="1"/>
  <c r="N33" i="1" l="1"/>
  <c r="U33" i="1"/>
  <c r="V33" i="1" s="1"/>
  <c r="P33" i="1"/>
  <c r="M33" i="1"/>
  <c r="Q33" i="1" l="1"/>
  <c r="U12" i="1"/>
  <c r="T12" i="1"/>
  <c r="V12" i="1" l="1"/>
  <c r="H133" i="4" l="1"/>
  <c r="H150" i="4"/>
  <c r="I328" i="4"/>
  <c r="I329" i="4"/>
  <c r="H328" i="4"/>
  <c r="H329" i="4"/>
  <c r="K44" i="3"/>
  <c r="K55" i="3"/>
  <c r="I315" i="4"/>
  <c r="K49" i="3"/>
  <c r="K50" i="3"/>
  <c r="K51" i="3"/>
  <c r="K56" i="3"/>
  <c r="K52" i="3"/>
  <c r="K107" i="3"/>
  <c r="I157" i="6"/>
  <c r="I156" i="6"/>
  <c r="I398" i="4"/>
  <c r="I400" i="4"/>
  <c r="I401" i="4"/>
  <c r="I325" i="4"/>
  <c r="I324" i="4"/>
  <c r="I318" i="4"/>
  <c r="I316" i="4"/>
  <c r="I151" i="4"/>
  <c r="I150" i="4"/>
  <c r="I133" i="4"/>
  <c r="G55" i="3"/>
  <c r="G54" i="3"/>
  <c r="G51" i="3"/>
  <c r="G113" i="3"/>
  <c r="G56" i="3"/>
  <c r="G52" i="3"/>
  <c r="G107" i="3"/>
  <c r="G111" i="3"/>
  <c r="G112" i="3"/>
  <c r="H151" i="4"/>
  <c r="H398" i="4"/>
  <c r="H400" i="4"/>
  <c r="H401" i="4"/>
  <c r="H325" i="4"/>
  <c r="H324" i="4"/>
  <c r="H318" i="4"/>
  <c r="H316" i="4"/>
  <c r="H315" i="4"/>
</calcChain>
</file>

<file path=xl/sharedStrings.xml><?xml version="1.0" encoding="utf-8"?>
<sst xmlns="http://schemas.openxmlformats.org/spreadsheetml/2006/main" count="596" uniqueCount="282">
  <si>
    <t>กลุ่มบริหารงานการเงินและสินทรัพย์  สำนักงานเขตพื้นที่การศึกษาประถมศึกษาปทุมธานี เขต 2</t>
  </si>
  <si>
    <t xml:space="preserve">ที่ </t>
  </si>
  <si>
    <t>รวมเงินงวด</t>
  </si>
  <si>
    <t>ผูกพัน</t>
  </si>
  <si>
    <t>เบิก</t>
  </si>
  <si>
    <t>คงเหลือ</t>
  </si>
  <si>
    <t>ผู้รับผิดชอบ</t>
  </si>
  <si>
    <t>(1)</t>
  </si>
  <si>
    <t>(2)</t>
  </si>
  <si>
    <t>(1)+(2)=3</t>
  </si>
  <si>
    <t>(4)</t>
  </si>
  <si>
    <t>(5)</t>
  </si>
  <si>
    <t>กลุ่มส่งเสริมการจัดการศึกษา</t>
  </si>
  <si>
    <t>กลุ่มนิเทศติดตามและประเมินผลฯ</t>
  </si>
  <si>
    <t>กลุ่มบริหารงานการเงินและสินทรัพย์</t>
  </si>
  <si>
    <t>กลุ่มนโยบายและแผน</t>
  </si>
  <si>
    <t>กลุ่มอำนวยการ</t>
  </si>
  <si>
    <t>กลุ่มบริหารงานบุคคล</t>
  </si>
  <si>
    <t>รวมทั้งสิ้น</t>
  </si>
  <si>
    <t>คิดเป็นร้อยละ</t>
  </si>
  <si>
    <t>ลงชื่อ</t>
  </si>
  <si>
    <t xml:space="preserve">              (นางพัชรี  เรืองรุ่ง)</t>
  </si>
  <si>
    <t>เงินงวด</t>
  </si>
  <si>
    <t>ที่</t>
  </si>
  <si>
    <t>รายการ</t>
  </si>
  <si>
    <t>เบิกจ่าย</t>
  </si>
  <si>
    <t>รหัสงบประมาณ</t>
  </si>
  <si>
    <t>งบบริหารสำนักงาน</t>
  </si>
  <si>
    <t>หนังสือแจ้งโอน</t>
  </si>
  <si>
    <t>(6)</t>
  </si>
  <si>
    <t>(3)-(4)-(6)=7</t>
  </si>
  <si>
    <t>2.1.1</t>
  </si>
  <si>
    <t>2.1.2</t>
  </si>
  <si>
    <t>2.1.3</t>
  </si>
  <si>
    <t>2.1.4</t>
  </si>
  <si>
    <t>2.1.5</t>
  </si>
  <si>
    <t>2.1.6</t>
  </si>
  <si>
    <t>รหัสงบประมาณ/หนังสือแจ้งโอน</t>
  </si>
  <si>
    <t>กันเงินไว้เบิก</t>
  </si>
  <si>
    <t>1.1.1</t>
  </si>
  <si>
    <t>งบพัฒนาเพื่อพัฒนาคุณภาพการศึกษา</t>
  </si>
  <si>
    <t>เพิ่ม</t>
  </si>
  <si>
    <t>กันไว้เบิก</t>
  </si>
  <si>
    <t>แหล่งของเงิน</t>
  </si>
  <si>
    <t>ผู้อำนวยการสำนักงานเขตพื้นที่การศึกษาประถมศึกษาปทุมธานี เขต 2</t>
  </si>
  <si>
    <t>ร.ร.ชุมชนบึงบา</t>
  </si>
  <si>
    <t>2.2.1</t>
  </si>
  <si>
    <t>2.2.2</t>
  </si>
  <si>
    <t>2.2.3</t>
  </si>
  <si>
    <t>กลุ่มนิเทศติดตามและประเมินผลการจัดการศึกษา</t>
  </si>
  <si>
    <t>รองผู้อำนวยการสำนักงานเขตพื้นที่การศึกษา รักษาราชการแทน</t>
  </si>
  <si>
    <t>นักวิชาการเงินและบัญชีชำนาญการพิเศษ</t>
  </si>
  <si>
    <t>กลุ่มส่งเสริมการจัดการศึกษา/จัดสรรให้ 21 ร.ร.</t>
  </si>
  <si>
    <t>2.2.4</t>
  </si>
  <si>
    <t>2.2.5</t>
  </si>
  <si>
    <t>2.2.6</t>
  </si>
  <si>
    <t>2.4.1</t>
  </si>
  <si>
    <t xml:space="preserve">ค่าสาธารณูปโภค </t>
  </si>
  <si>
    <t>3.2.1</t>
  </si>
  <si>
    <t>5.2.1</t>
  </si>
  <si>
    <t xml:space="preserve">กลุ่มนิเทศติดตามและประเมินผลการจัดการศึกษา </t>
  </si>
  <si>
    <t>กลุ่มนิเทศติดตามและประเมินผลการจัดการศึกษา /จัดสรรให้โรงเรียน</t>
  </si>
  <si>
    <t>2.2.7</t>
  </si>
  <si>
    <t>2.2.8</t>
  </si>
  <si>
    <t>2.2.9</t>
  </si>
  <si>
    <t>ระบบ NEW GFMIS</t>
  </si>
  <si>
    <t>(นายคำโพธิ์  บุญสิงห์)</t>
  </si>
  <si>
    <t>โรงเรียนเจริญดีวิทยา</t>
  </si>
  <si>
    <t xml:space="preserve">กลุ่มนิเทศติดตามและประเมินผลการจัดการศึกษา       </t>
  </si>
  <si>
    <t xml:space="preserve">นางสาวเหมือนฝัน  จันทร์ประสิทธิ์ </t>
  </si>
  <si>
    <t>ส่งเสริม/นิเทศ/ร่วมใจประสิทธิ์/ร่วมจิตประสาท/รวมราษฎร์สามัคคี/รเจริญดีวิทยา</t>
  </si>
  <si>
    <t>กลุ่ม ICT</t>
  </si>
  <si>
    <t>ก</t>
  </si>
  <si>
    <t>1)</t>
  </si>
  <si>
    <t>2)</t>
  </si>
  <si>
    <t>3)</t>
  </si>
  <si>
    <t>ข</t>
  </si>
  <si>
    <t>1.1.2</t>
  </si>
  <si>
    <t>โรงเรียนวัดสอนดีศรีเจริญ</t>
  </si>
  <si>
    <t>กลุ่มนิเทศติดตามและประเมินผลการจัดการศึกษา สุวรรณศรี</t>
  </si>
  <si>
    <t>กลุ่มนิเทศติดตามและประเมินผลการจัดการศึกษา เศรษฐพล</t>
  </si>
  <si>
    <t>กลุ่มส่งเสริมการจัดการศึกษา/วัดโปรยฝน</t>
  </si>
  <si>
    <t>กลุ่มนิเทศติดตามและประเมินผล วัดเขียนเขต</t>
  </si>
  <si>
    <t>ร.ร.วัดเขียนเขต</t>
  </si>
  <si>
    <t>ร.ร.</t>
  </si>
  <si>
    <t>บุคคล</t>
  </si>
  <si>
    <t>กลุ่มนืเทศติดตามและประเมินผลการจัดการศึกษา</t>
  </si>
  <si>
    <t>กลุ่มนิเทศติดตามและประเมินผลการจัดการศึกษา ดำเนินการเอง</t>
  </si>
  <si>
    <t>ร.ร.วัดเขียนเขต/กลุ่มนิเทศติดตามและประเมินผลการจัดการศึกษา</t>
  </si>
  <si>
    <t>รายงานผลการเบิกจ่ายเงินงบประมาณ งบประจำเพื่อการบริหารจัดการสำนักงานและงบพัฒนาคุณภาพการศึกษา</t>
  </si>
  <si>
    <t>งบประมาณ</t>
  </si>
  <si>
    <t>ผลการเบิกจ่ายเงินงบประมาณ</t>
  </si>
  <si>
    <t>ผลการใช้จ่ายเงินงบประมาณ</t>
  </si>
  <si>
    <t>บาท</t>
  </si>
  <si>
    <t>%</t>
  </si>
  <si>
    <t>1.</t>
  </si>
  <si>
    <t>การเบิกจ่ายในภาพรวม(ทั้งปี)</t>
  </si>
  <si>
    <t>1.1</t>
  </si>
  <si>
    <t>1.2</t>
  </si>
  <si>
    <t>1.3</t>
  </si>
  <si>
    <t>1.4</t>
  </si>
  <si>
    <t>2.</t>
  </si>
  <si>
    <t xml:space="preserve">การเบิกจ่ายรายจ่ายประจำ </t>
  </si>
  <si>
    <t>2.1</t>
  </si>
  <si>
    <t>2.2</t>
  </si>
  <si>
    <t>2.4</t>
  </si>
  <si>
    <t>3.</t>
  </si>
  <si>
    <t>การเบิกจ่ายงบลงทุน(ทั้งปี)</t>
  </si>
  <si>
    <t>3.1</t>
  </si>
  <si>
    <t>3.2</t>
  </si>
  <si>
    <t>3.3</t>
  </si>
  <si>
    <t>3.4</t>
  </si>
  <si>
    <t>ก่อหนี้ผูกพัน</t>
  </si>
  <si>
    <t>อยู่ระหว่างขอกันไว้เบิกเหลื่อมปี</t>
  </si>
  <si>
    <t>เหลือจ่าย</t>
  </si>
  <si>
    <t>อยู่ระหว่างดำเนินการ</t>
  </si>
  <si>
    <t xml:space="preserve">ลงชื่อ   </t>
  </si>
  <si>
    <t xml:space="preserve">     (นางพัชรี  เรืองรุ่ง)</t>
  </si>
  <si>
    <t>ผลการเบิกจ่ายและใช้จ่ายเงินงบประมาณรายจ่าย ประจำปีงบประมาณ พ.ศ. 2568</t>
  </si>
  <si>
    <t>ตามมาตรการเร่งรัดการเบิกจ่ายงบประมาณและใช้จ่ายภาครัฐ ประจำปีงบประมาณ  พ.ศ. 2568</t>
  </si>
  <si>
    <t>หนังสือสำนักเลขาธิการคณะรัฐมนตรี ด่วนที่สุด ที่ นร 0505/ว 466  ลงวันที่ 25 ตุลาคม 2567</t>
  </si>
  <si>
    <t xml:space="preserve">  รายละเอียด 1</t>
  </si>
  <si>
    <t>สรุปผลการเบิกจ่ายและการใช้จ่ายฯ</t>
  </si>
  <si>
    <t>ไตรมาสที่ 1    ต.ค.67 - ธ.ค.67</t>
  </si>
  <si>
    <t>ไตรมาสที่ 2    ม.ค.68 - มี.ค.68</t>
  </si>
  <si>
    <t>ไตรมาสที่ 3    เม.ย.68 - มิ.ย.68</t>
  </si>
  <si>
    <t>ไตรมาสที่ 4    ก.ค.68 - ก.ย.68</t>
  </si>
  <si>
    <r>
      <rPr>
        <b/>
        <sz val="12"/>
        <rFont val="TH Sarabun New"/>
        <family val="2"/>
      </rPr>
      <t>เป็น</t>
    </r>
    <r>
      <rPr>
        <sz val="12"/>
        <rFont val="TH Sarabun New"/>
        <family val="2"/>
      </rPr>
      <t>ไปตามมาตรการภาครัฐ</t>
    </r>
  </si>
  <si>
    <t xml:space="preserve">              ตรวจสอบแล้วถูกต้อง</t>
  </si>
  <si>
    <r>
      <rPr>
        <b/>
        <sz val="12"/>
        <rFont val="TH Sarabun New"/>
        <family val="2"/>
      </rPr>
      <t>ไม่</t>
    </r>
    <r>
      <rPr>
        <sz val="12"/>
        <rFont val="TH Sarabun New"/>
        <family val="2"/>
      </rPr>
      <t>เป็นไปตามมาตรการภาครัฐ</t>
    </r>
  </si>
  <si>
    <t>ประธานคณะกรรมการติดตามเร่งรัด</t>
  </si>
  <si>
    <t>การเบิกจ่ายและใช้จ่ายเงินฯ</t>
  </si>
  <si>
    <t xml:space="preserve">                   (นางสาวสุพิชสิริ ถิรวัฒนาพงศ์)     ติดตามเร่งรัดการเบิกจ่ายเงินฯ</t>
  </si>
  <si>
    <t>ประจำปีงบประมาณ พ.ศ. 2568</t>
  </si>
  <si>
    <t>รายละเอียด 3</t>
  </si>
  <si>
    <t xml:space="preserve">                          ตรวจสอบแล้วถูกต้อง</t>
  </si>
  <si>
    <t>ลงชื่อ                                  เลขานุการคณะกรรมการติดตามเร่งรัด</t>
  </si>
  <si>
    <t xml:space="preserve">              (นางพัชรี  เรืองรุ่ง)   การเบิกจ่ายและการใช้จ่ายเงินฯ</t>
  </si>
  <si>
    <t xml:space="preserve">                </t>
  </si>
  <si>
    <t xml:space="preserve">         ประธานคณะกรรมการติดตามเร่งรัด</t>
  </si>
  <si>
    <t xml:space="preserve">    ผู้อำนวยการสำนักงานเขตพื้นที่การศึกษาประถมศึกษาปทุมธานี เขต 2</t>
  </si>
  <si>
    <t xml:space="preserve">         การเบิกจ่ายและการใช้จ่ายเงินฯ</t>
  </si>
  <si>
    <t xml:space="preserve">รายงานผลการเบิกจ่ายเงินงบประมาณ งบดำเนินงาน งบรายจ่ายอื่น โครงการของสำนักงานคณะกรรมการการศึกษาขั้นพื้นฐาน </t>
  </si>
  <si>
    <t>รายละเอียด 4</t>
  </si>
  <si>
    <t>กลุ่มนิเทศติดตามและประเมินผลการจัดการศึกษา กำหนดแล้วเสร็จ 6 กย 67</t>
  </si>
  <si>
    <t>วัดเขียนเขต/รร 10 รร</t>
  </si>
  <si>
    <t>20004 68 00105 00000</t>
  </si>
  <si>
    <t>กลุ่มนิเทศติดตามและประเมินผลการจัดการศึกษา (รอแจ้งการจัดสรร)</t>
  </si>
  <si>
    <t>3.9.2.2</t>
  </si>
  <si>
    <t>3.9.2.3</t>
  </si>
  <si>
    <t>ร.ร. ร่วมใจประสิทธิ์ ร่วมจิตประสาท รวมราษฎร์สามัคคี เจริญดีวิทยา</t>
  </si>
  <si>
    <t>กลุ่มนโยบายและแผน จัดสรร 9 สค 67 ให้รร. 3 รร.</t>
  </si>
  <si>
    <t>โรงเรียนคุณภาพ</t>
  </si>
  <si>
    <t>งบรายจ่ายอื่น   6811500</t>
  </si>
  <si>
    <t xml:space="preserve">กลุ่มส่งเสริมการศึกษาทางไกลเทคโนโลยีสารสนเทศและการสื่อสาร </t>
  </si>
  <si>
    <t>กลุ่มนิเทศติดตามและประเมินผลการจัดการศึกษา/วัดเขีนเขต</t>
  </si>
  <si>
    <t xml:space="preserve">ICT/กลุ่มส่งเสริการจัดการศึกษา   </t>
  </si>
  <si>
    <t xml:space="preserve">นายชวาล  อ่อนแสง </t>
  </si>
  <si>
    <t>ร.ร.แสนจำหน่าย</t>
  </si>
  <si>
    <t>ร่วมใจประสิทธิ์ ร่วมจิตประสาท เจริญดีวิทา รวมราษฎร์สามัคคี</t>
  </si>
  <si>
    <t>งบดำเนินงาน 67112xx</t>
  </si>
  <si>
    <t>กลุ่มส่งเสริมแจ้งจัดสรรงบประมาณให้รร</t>
  </si>
  <si>
    <t>กลุ่มนิเทศติดตามและประเมินผลฯ/วัดมูลจินดาราม/วัดลาดสนุ่น/ชุมชนบึงบา</t>
  </si>
  <si>
    <t>(นางสาวสุพิชสิริ ถิรวัฒนาพงศ์)</t>
  </si>
  <si>
    <t>การอนุมัติเงินงวด</t>
  </si>
  <si>
    <t>ปัญหาอุปสรรค</t>
  </si>
  <si>
    <t>งบลงทุน   6811310</t>
  </si>
  <si>
    <t>งบลงทุน   6811320</t>
  </si>
  <si>
    <t xml:space="preserve">ครั้งที่ 201 </t>
  </si>
  <si>
    <t>ครั้งที่ 202</t>
  </si>
  <si>
    <t>ครั้งที่ 203</t>
  </si>
  <si>
    <t>28 พ.ย.2559</t>
  </si>
  <si>
    <t>1.1.1.3</t>
  </si>
  <si>
    <t>1.1.1.4</t>
  </si>
  <si>
    <t>1.1.1.5</t>
  </si>
  <si>
    <t>1.2.1</t>
  </si>
  <si>
    <t>1.2.2</t>
  </si>
  <si>
    <t>งวด1 295,500 บาท ครบ 11 กค 67</t>
  </si>
  <si>
    <t>งวด2  443,250 บาท ครบ 31 กค 67</t>
  </si>
  <si>
    <t>งวด3 295,500 บาท ครบ 20 สค 67</t>
  </si>
  <si>
    <t>งวด4 354,600 บาท ครบ 14 กย 67</t>
  </si>
  <si>
    <t>งวด5 591,000 บาท ครบ 9 ตค 67</t>
  </si>
  <si>
    <t>งวด6 384,150 บาท ครบ 29 ตค 67</t>
  </si>
  <si>
    <t>งวด7 591,000 บาท ครบ 18 พย 67</t>
  </si>
  <si>
    <t>1.2.3</t>
  </si>
  <si>
    <t>ทำสัญญา 25 กค 66     ครบกำหนด 8 กย 66</t>
  </si>
  <si>
    <t>1.3.1</t>
  </si>
  <si>
    <t>1.4.1</t>
  </si>
  <si>
    <t>20005 68 05164 00000</t>
  </si>
  <si>
    <t>2.1.1.1</t>
  </si>
  <si>
    <t>2.1.1.2</t>
  </si>
  <si>
    <t>20004 68 0516500000</t>
  </si>
  <si>
    <t>ปี65</t>
  </si>
  <si>
    <t>2.3.3</t>
  </si>
  <si>
    <t>บริหารสัญญา</t>
  </si>
  <si>
    <t>2.3.4</t>
  </si>
  <si>
    <r>
      <t xml:space="preserve">งวดที่1   2,611,000 ครบ 11 ตค 67 </t>
    </r>
    <r>
      <rPr>
        <sz val="14"/>
        <color rgb="FFFF0000"/>
        <rFont val="TH Sarabun New"/>
        <family val="2"/>
      </rPr>
      <t>แก้เป็น 1,997,387.31</t>
    </r>
  </si>
  <si>
    <t>4100484429 ยกเลิกงดตอกเข็มงวด 1</t>
  </si>
  <si>
    <t>งวดที่ 2  1,119,000 ครบ 11 พย 67</t>
  </si>
  <si>
    <t>งวดที่ 3 1,492,000 ครบ 10 ธค 67</t>
  </si>
  <si>
    <t>15 พย 67</t>
  </si>
  <si>
    <r>
      <t>งวดที่ 4 บางส่วน 587,700 ครบ 9 มค 68</t>
    </r>
    <r>
      <rPr>
        <sz val="14"/>
        <color rgb="FFFF0000"/>
        <rFont val="TH Sarabun New"/>
        <family val="2"/>
      </rPr>
      <t xml:space="preserve"> แก้เป็น 1,201,312.69</t>
    </r>
  </si>
  <si>
    <t>งบปี68 31,490,300 68ครั้งที่ 1 โอน14,330,500 บาท</t>
  </si>
  <si>
    <t>งวดที่ 4 บางส่วน 663,687.31 ครบ 9 มค 68</t>
  </si>
  <si>
    <t>งวดที่ 5  2,611,000 ครบ 8 กพ 68</t>
  </si>
  <si>
    <t>งวดที่ 6  2,611,000 ครบ 10 มีค 68</t>
  </si>
  <si>
    <t>งวดที่ 7  2,611,000 ครบ 9 เมย 68</t>
  </si>
  <si>
    <t>งวดที่ 8  2,984,000 ครบ 9 พค 68</t>
  </si>
  <si>
    <t>งวดที่ 9  1,492,000 ครบ 8 มิย 68</t>
  </si>
  <si>
    <r>
      <t xml:space="preserve">งวดที่ 10  1,492,000 ครบ 23 กค  68 </t>
    </r>
    <r>
      <rPr>
        <sz val="14"/>
        <color rgb="FFFF0000"/>
        <rFont val="TH Sarabun New"/>
        <family val="2"/>
      </rPr>
      <t>ก่อได้เพียง1,357,812.69</t>
    </r>
  </si>
  <si>
    <t>งวดที่ 11  1,492,000 ครบ 6 กย 68</t>
  </si>
  <si>
    <t>งวดที่ 12  2,238,000 ครบ 6 ตค 68</t>
  </si>
  <si>
    <t>งวดที่ 13  2,238,000 ครบ 5 พย 68</t>
  </si>
  <si>
    <t>งวดที่ 14  2,984,000 ครบ 5 ธค 68</t>
  </si>
  <si>
    <t>งวดที่ 15  1,865,000 ครบ 5 มค 69</t>
  </si>
  <si>
    <t>งวดที่ 16  5,595,000 ครบ 18 กพ 69</t>
  </si>
  <si>
    <t>งบลงทุน  ค่าที่ดินและสิ่งก่อสร้าง 6811320</t>
  </si>
  <si>
    <t>2.3.1</t>
  </si>
  <si>
    <t>2.31.1</t>
  </si>
  <si>
    <t>ค</t>
  </si>
  <si>
    <t>แผนงานยุทธศาสตร์ : สร้างความเสมอภาคทางการศึกษา</t>
  </si>
  <si>
    <t>ค่าครุภัณฑ์</t>
  </si>
  <si>
    <t>สิ่งก่อสร้าง</t>
  </si>
  <si>
    <t>ลงชื่อ                                     ผู้จัดทำ</t>
  </si>
  <si>
    <t xml:space="preserve">                                      </t>
  </si>
  <si>
    <t>ลงชื่อ                                                 เลขานุการคณะกรรมการติดตามเร่งรัด</t>
  </si>
  <si>
    <t xml:space="preserve">                            (นางพัชรี  เรืองรุ่ง)      การเบิกจ่ายและการใช้จ่ายเงินฯ</t>
  </si>
  <si>
    <t xml:space="preserve">      ประธานคณะกรรมการติดตามเร่งรัด</t>
  </si>
  <si>
    <t xml:space="preserve">       การเบิกจ่ายและการใช้จ่ายเงินฯ</t>
  </si>
  <si>
    <t>รายงานผลการเบิกจ่ายเงินกันไว้เบิกเหลื่อมปี งบประมาณประจำปี พ.ศ. 2567</t>
  </si>
  <si>
    <t>งบลงทุน ค่าครุภัณฑ์ 6711310</t>
  </si>
  <si>
    <t>กิจกรรมการจัดการศึกษาประถมศึกษาสำหรับโรงเรียนปกติ  /กิจกรรมการจัดการศึกษามัธยมศึกษาตอนต้นสำหรับโรงเรียนปกติ</t>
  </si>
  <si>
    <t>20004670516552018/20004670516405272</t>
  </si>
  <si>
    <t>ปรับปรุงแซมแซมอาคารสำนักงานและห้องเก็บของ</t>
  </si>
  <si>
    <t>ลงชื่อ                                     เลขานุการคณะกรรมการติดตามเร่งรัด</t>
  </si>
  <si>
    <t xml:space="preserve">        ประธานคณะกรรมการติดตามเร่งรัด</t>
  </si>
  <si>
    <t xml:space="preserve">              (นางพัชรี  เรืองรุ่ง)       การเบิกจ่ายและการใช้จ่ายเงินฯ                   </t>
  </si>
  <si>
    <t xml:space="preserve">        การเบิกจ่ายและการใช้จ่ายเงินฯ</t>
  </si>
  <si>
    <t>(นางจันทร์เพ็ญ  เพ็ชรอ่วม)</t>
  </si>
  <si>
    <t>สพป.ปทุมธานี เขต 2</t>
  </si>
  <si>
    <t>1.1.1.1</t>
  </si>
  <si>
    <t>กลุ่มพัฒนาครูและบุคลากรทางการศึกษา</t>
  </si>
  <si>
    <t>เป้าหมายการเบิกจ่ายตามมาตรการภาครัฐ (%)</t>
  </si>
  <si>
    <t>เป้าหมายการใช้จ่ายตามมาตรการภาครัฐ(%)</t>
  </si>
  <si>
    <t>ตรวจสอบแล้วถูกต้อง</t>
  </si>
  <si>
    <r>
      <t xml:space="preserve">กลุ่มส่งเสริมการศึกษาทางไกลเทคโนโลยีสารสนเทศและการสื่อสาร </t>
    </r>
    <r>
      <rPr>
        <sz val="12"/>
        <color rgb="FFFF0000"/>
        <rFont val="TH SarabunIT๙"/>
        <family val="2"/>
      </rPr>
      <t>(ให้แจ้งจัดสรรโดยด่วน)</t>
    </r>
  </si>
  <si>
    <t>กลุ่มนิเทศติดตามและประเมินผล</t>
  </si>
  <si>
    <t>กลุ่มพัฒนาบุคลากรทางการศึกษา</t>
  </si>
  <si>
    <t>1.1.1.2</t>
  </si>
  <si>
    <t xml:space="preserve">ศธ04002/ว5273 ลว.27 ต.ค.67 ครั้งที่ 1 โอนครั้งที่ 19 </t>
  </si>
  <si>
    <t>งบเพิ่มประสิทธิผลกลยุทธ์ของ สพป.ปทุมธานี เขต 2</t>
  </si>
  <si>
    <t>เลขานุการคณะกรรมการติดตาม</t>
  </si>
  <si>
    <t>เร่งรัดการเบิกจ่ายและใช้จ่ายเงินฯ</t>
  </si>
  <si>
    <t xml:space="preserve">เบิกจ่ายและใช้จ่าย                (√) เป็น (  ) ไม่เป็น            ตามมาตรการภาครัฐ        </t>
  </si>
  <si>
    <t>สำนักงานเขตพื้นที่การศึกษาประถมศึกษาปทุมธานี เขต 2</t>
  </si>
  <si>
    <t xml:space="preserve">นายชิตพงษ์ เหนือเกาะหวาย ครู โรงเรียนวัดเขียนเขต </t>
  </si>
  <si>
    <t>กลุ่มนิเทศนติดตามและประเมินการจัดการศึกษา</t>
  </si>
  <si>
    <t>ศน.ไอลดา +ศน.ดอกลักษณ์</t>
  </si>
  <si>
    <t xml:space="preserve">กลุ่มบริหารงานบุคคล </t>
  </si>
  <si>
    <t>กลุ่มนิเทศติดตามและประเมินผลการจัดการศึกษา /ร.ร.ธัญญสิทธิศิลป์</t>
  </si>
  <si>
    <t>งบเงินอุดหนุน</t>
  </si>
  <si>
    <t>งบลงทุน 6711320</t>
  </si>
  <si>
    <t>รายละเอียด 2</t>
  </si>
  <si>
    <t>วัดมูลจินดารามและวัดลาดสนุ่น</t>
  </si>
  <si>
    <t>ผอ.สพป.ปท.2/รองผอ.สพป.ปท.2</t>
  </si>
  <si>
    <t>กลุ่มกฎหมายและคดี</t>
  </si>
  <si>
    <t xml:space="preserve">                                         รายงานผลการเบิกจ่ายเงินงบประมาณ งบลงทุน   ประจำปีงบประมาณ พ.ศ. 2568                                              รายละเอียด 2</t>
  </si>
  <si>
    <t>ข้อมูล ณ วันที่ 30 มิถุนายน 2568</t>
  </si>
  <si>
    <t xml:space="preserve">กลุ่มพัฒนาครูและบุคลากรทางการศึกษา </t>
  </si>
  <si>
    <t>กลุ่มนโยบายและแผน จัดสรร 28 มิ.ย. 68 ให้รร.ขนาดเล็ก 13 รร.</t>
  </si>
  <si>
    <t xml:space="preserve">กลุ่มนิเทศติดตามและประเมินผลการจัดการศึกษา ร.ร.วัดประยูรธรรมารามและคลองสิบสาม “ผิวราษฎรบำรุง”         </t>
  </si>
  <si>
    <t>จำลองลักษณ์ ก้อนทอง ร.ร.ชุมชนบึงบา</t>
  </si>
  <si>
    <t xml:space="preserve">ผลการเบิกจ่าย                   (  ) เป็น    (√) ไม่เป็น          และผลการใช้จ่าย             (√) เป็น  (  ) ไม่เป็น         ตามมาตรการภาครัฐ        </t>
  </si>
  <si>
    <t>เลขานุการคณะกรรมการติดตามเร่งรัดการใช้จ่ายเงินฯ</t>
  </si>
  <si>
    <t>(นางพัชรี  เรืองรุ่ง)</t>
  </si>
  <si>
    <t xml:space="preserve">   นักวิชาการเงินและบัญชีชำนาญการพิเศษ</t>
  </si>
  <si>
    <t xml:space="preserve">      ประธานคณะกรรมการติดตามเร่งรัดการใช้จ่ายเงินฯ</t>
  </si>
  <si>
    <t xml:space="preserve"> ผู้อำนวยการสำนักงานเขตพื้นที่การศึกษาประถมศึกษาปทุมธานี เขต 2</t>
  </si>
  <si>
    <t>(นายวิรุฬห์  แสงงาม)</t>
  </si>
  <si>
    <t xml:space="preserve"> ลงชื่อ                                ผู้จัดทำ</t>
  </si>
  <si>
    <t xml:space="preserve">                               ตรวจสอบแล้วถูกต้อง</t>
  </si>
  <si>
    <t xml:space="preserve">        ลงชื่อ                                   ผู้จัดทำ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</si>
</sst>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_(* #,##0_);_(* \(#,##0\);_(* &quot;-&quot;??_);_(@_)"/>
    <numFmt numFmtId="192" formatCode="_(* #,##0.0_);_(* \(#,##0.0\);_(* &quot;-&quot;??_);_(@_)"/>
  </numFmts>
  <fonts count="44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b/>
      <sz val="14"/>
      <color theme="1"/>
      <name val="TH Sarabun New"/>
      <family val="2"/>
    </font>
    <font>
      <sz val="14"/>
      <color theme="1"/>
      <name val="TH Sarabun New"/>
      <family val="2"/>
    </font>
    <font>
      <sz val="12"/>
      <color theme="1"/>
      <name val="TH Sarabun New"/>
      <family val="2"/>
    </font>
    <font>
      <sz val="14"/>
      <name val="TH Sarabun New"/>
      <family val="2"/>
    </font>
    <font>
      <sz val="14"/>
      <color theme="0"/>
      <name val="TH Sarabun New"/>
      <family val="2"/>
    </font>
    <font>
      <b/>
      <sz val="12"/>
      <color theme="1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name val="TH Sarabun New"/>
      <family val="2"/>
    </font>
    <font>
      <sz val="10"/>
      <name val="TH Sarabun New"/>
      <family val="2"/>
    </font>
    <font>
      <sz val="12"/>
      <color rgb="FFFF0000"/>
      <name val="TH Sarabun New"/>
      <family val="2"/>
    </font>
    <font>
      <sz val="12"/>
      <color theme="0"/>
      <name val="TH Sarabun New"/>
      <family val="2"/>
    </font>
    <font>
      <b/>
      <sz val="12"/>
      <color rgb="FFFF0000"/>
      <name val="TH Sarabun New"/>
      <family val="2"/>
    </font>
    <font>
      <b/>
      <sz val="14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 New"/>
      <family val="2"/>
    </font>
    <font>
      <sz val="10"/>
      <color theme="1"/>
      <name val="TH Sarabun New"/>
      <family val="2"/>
    </font>
    <font>
      <b/>
      <sz val="10"/>
      <color theme="1"/>
      <name val="TH Sarabun New"/>
      <family val="2"/>
    </font>
    <font>
      <b/>
      <sz val="12"/>
      <color theme="0"/>
      <name val="TH Sarabun New"/>
      <family val="2"/>
    </font>
    <font>
      <sz val="10"/>
      <color theme="1"/>
      <name val="TH Sarabun New"/>
      <family val="2"/>
      <charset val="222"/>
    </font>
    <font>
      <sz val="12"/>
      <name val="TH SarabunIT๙"/>
      <family val="2"/>
    </font>
    <font>
      <sz val="10"/>
      <name val="TH Sarabun New"/>
      <family val="2"/>
      <charset val="222"/>
    </font>
    <font>
      <sz val="10"/>
      <color theme="0"/>
      <name val="TH Sarabun New"/>
      <family val="2"/>
      <charset val="222"/>
    </font>
    <font>
      <b/>
      <sz val="13"/>
      <name val="TH Sarabun New"/>
      <family val="2"/>
    </font>
    <font>
      <sz val="13"/>
      <name val="TH Sarabun New"/>
      <family val="2"/>
    </font>
    <font>
      <sz val="13"/>
      <color theme="1"/>
      <name val="TH Sarabun New"/>
      <family val="2"/>
    </font>
    <font>
      <sz val="12"/>
      <color indexed="8"/>
      <name val="TH Sarabun New"/>
      <family val="2"/>
    </font>
    <font>
      <sz val="12"/>
      <color rgb="FFFF0000"/>
      <name val="TH SarabunIT๙"/>
      <family val="2"/>
    </font>
    <font>
      <sz val="10"/>
      <color rgb="FF000000"/>
      <name val="Tahoma"/>
      <family val="2"/>
      <scheme val="minor"/>
    </font>
    <font>
      <b/>
      <sz val="10"/>
      <name val="TH Sarabun New"/>
      <family val="2"/>
    </font>
    <font>
      <sz val="16"/>
      <color theme="0"/>
      <name val="TH Sarabun New"/>
      <family val="2"/>
    </font>
    <font>
      <b/>
      <sz val="14"/>
      <color theme="0"/>
      <name val="TH Sarabun New"/>
      <family val="2"/>
    </font>
    <font>
      <b/>
      <sz val="13"/>
      <color theme="1"/>
      <name val="TH Sarabun New"/>
      <family val="2"/>
    </font>
    <font>
      <sz val="11"/>
      <name val="TH Sarabun New"/>
      <family val="2"/>
    </font>
    <font>
      <sz val="12"/>
      <color rgb="FF000000"/>
      <name val="TH SarabunIT๙"/>
      <family val="2"/>
    </font>
    <font>
      <sz val="16"/>
      <name val="Angsana New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1AD65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2DC8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187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0" fontId="36" fillId="0" borderId="0"/>
  </cellStyleXfs>
  <cellXfs count="1457">
    <xf numFmtId="0" fontId="0" fillId="0" borderId="0" xfId="0"/>
    <xf numFmtId="2" fontId="4" fillId="0" borderId="0" xfId="0" applyNumberFormat="1" applyFont="1"/>
    <xf numFmtId="0" fontId="4" fillId="0" borderId="0" xfId="0" applyFont="1"/>
    <xf numFmtId="187" fontId="4" fillId="0" borderId="0" xfId="1" applyFont="1"/>
    <xf numFmtId="187" fontId="4" fillId="0" borderId="0" xfId="1" applyFont="1" applyAlignment="1">
      <alignment horizontal="right"/>
    </xf>
    <xf numFmtId="0" fontId="4" fillId="0" borderId="3" xfId="0" applyFont="1" applyBorder="1"/>
    <xf numFmtId="0" fontId="0" fillId="0" borderId="0" xfId="0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9" fontId="6" fillId="0" borderId="0" xfId="0" applyNumberFormat="1" applyFont="1"/>
    <xf numFmtId="2" fontId="6" fillId="0" borderId="0" xfId="0" applyNumberFormat="1" applyFont="1"/>
    <xf numFmtId="0" fontId="6" fillId="0" borderId="0" xfId="0" applyFont="1"/>
    <xf numFmtId="187" fontId="6" fillId="0" borderId="0" xfId="1" applyFont="1"/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/>
    </xf>
    <xf numFmtId="187" fontId="6" fillId="0" borderId="0" xfId="1" applyFont="1" applyBorder="1"/>
    <xf numFmtId="49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  <xf numFmtId="0" fontId="6" fillId="6" borderId="0" xfId="0" applyFont="1" applyFill="1" applyAlignment="1">
      <alignment horizontal="left"/>
    </xf>
    <xf numFmtId="49" fontId="6" fillId="6" borderId="0" xfId="0" applyNumberFormat="1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 vertical="center"/>
    </xf>
    <xf numFmtId="43" fontId="6" fillId="6" borderId="0" xfId="0" applyNumberFormat="1" applyFont="1" applyFill="1" applyAlignment="1">
      <alignment horizontal="center"/>
    </xf>
    <xf numFmtId="43" fontId="6" fillId="6" borderId="0" xfId="0" applyNumberFormat="1" applyFont="1" applyFill="1" applyAlignment="1">
      <alignment horizontal="left"/>
    </xf>
    <xf numFmtId="187" fontId="6" fillId="6" borderId="0" xfId="1" applyFont="1" applyFill="1" applyBorder="1"/>
    <xf numFmtId="187" fontId="6" fillId="6" borderId="0" xfId="1" applyFont="1" applyFill="1"/>
    <xf numFmtId="0" fontId="6" fillId="6" borderId="0" xfId="0" applyFont="1" applyFill="1"/>
    <xf numFmtId="0" fontId="6" fillId="4" borderId="0" xfId="0" applyFont="1" applyFill="1" applyAlignment="1">
      <alignment horizontal="center"/>
    </xf>
    <xf numFmtId="43" fontId="6" fillId="4" borderId="0" xfId="0" applyNumberFormat="1" applyFont="1" applyFill="1" applyAlignment="1">
      <alignment horizontal="center"/>
    </xf>
    <xf numFmtId="43" fontId="6" fillId="4" borderId="0" xfId="0" applyNumberFormat="1" applyFont="1" applyFill="1" applyAlignment="1">
      <alignment horizontal="left"/>
    </xf>
    <xf numFmtId="0" fontId="6" fillId="4" borderId="0" xfId="0" applyFont="1" applyFill="1" applyAlignment="1">
      <alignment horizontal="left"/>
    </xf>
    <xf numFmtId="49" fontId="6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 vertical="center"/>
    </xf>
    <xf numFmtId="187" fontId="6" fillId="6" borderId="0" xfId="0" applyNumberFormat="1" applyFont="1" applyFill="1" applyAlignment="1">
      <alignment horizontal="center"/>
    </xf>
    <xf numFmtId="188" fontId="6" fillId="0" borderId="0" xfId="1" applyNumberFormat="1" applyFont="1" applyAlignment="1">
      <alignment horizontal="right"/>
    </xf>
    <xf numFmtId="0" fontId="6" fillId="2" borderId="0" xfId="0" applyFont="1" applyFill="1" applyAlignment="1">
      <alignment horizontal="center"/>
    </xf>
    <xf numFmtId="2" fontId="8" fillId="17" borderId="8" xfId="0" applyNumberFormat="1" applyFont="1" applyFill="1" applyBorder="1" applyAlignment="1">
      <alignment horizontal="center" vertical="center" wrapText="1"/>
    </xf>
    <xf numFmtId="2" fontId="8" fillId="17" borderId="12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top"/>
    </xf>
    <xf numFmtId="0" fontId="9" fillId="15" borderId="6" xfId="0" applyFont="1" applyFill="1" applyBorder="1" applyAlignment="1">
      <alignment vertical="top" wrapText="1"/>
    </xf>
    <xf numFmtId="187" fontId="9" fillId="6" borderId="6" xfId="1" applyFont="1" applyFill="1" applyBorder="1"/>
    <xf numFmtId="187" fontId="9" fillId="11" borderId="6" xfId="1" applyFont="1" applyFill="1" applyBorder="1"/>
    <xf numFmtId="187" fontId="9" fillId="6" borderId="6" xfId="1" applyFont="1" applyFill="1" applyBorder="1" applyAlignment="1">
      <alignment vertical="top"/>
    </xf>
    <xf numFmtId="187" fontId="9" fillId="7" borderId="6" xfId="1" applyFont="1" applyFill="1" applyBorder="1"/>
    <xf numFmtId="187" fontId="9" fillId="7" borderId="6" xfId="1" applyFont="1" applyFill="1" applyBorder="1" applyAlignment="1">
      <alignment vertical="top"/>
    </xf>
    <xf numFmtId="2" fontId="9" fillId="9" borderId="6" xfId="1" applyNumberFormat="1" applyFont="1" applyFill="1" applyBorder="1" applyAlignment="1">
      <alignment vertical="top" wrapText="1"/>
    </xf>
    <xf numFmtId="187" fontId="9" fillId="9" borderId="6" xfId="1" applyFont="1" applyFill="1" applyBorder="1" applyAlignment="1">
      <alignment vertical="top"/>
    </xf>
    <xf numFmtId="187" fontId="9" fillId="15" borderId="6" xfId="1" applyFont="1" applyFill="1" applyBorder="1" applyAlignment="1">
      <alignment vertical="top"/>
    </xf>
    <xf numFmtId="187" fontId="9" fillId="9" borderId="6" xfId="1" applyFont="1" applyFill="1" applyBorder="1"/>
    <xf numFmtId="0" fontId="10" fillId="0" borderId="0" xfId="0" applyFont="1"/>
    <xf numFmtId="0" fontId="9" fillId="0" borderId="0" xfId="0" applyFont="1"/>
    <xf numFmtId="0" fontId="11" fillId="0" borderId="0" xfId="0" applyFont="1"/>
    <xf numFmtId="0" fontId="9" fillId="0" borderId="0" xfId="0" applyFont="1" applyAlignment="1">
      <alignment horizontal="right"/>
    </xf>
    <xf numFmtId="0" fontId="12" fillId="0" borderId="0" xfId="0" applyFont="1"/>
    <xf numFmtId="0" fontId="9" fillId="6" borderId="6" xfId="0" applyFont="1" applyFill="1" applyBorder="1" applyAlignment="1">
      <alignment horizontal="center" vertical="center"/>
    </xf>
    <xf numFmtId="0" fontId="9" fillId="6" borderId="6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4" fillId="6" borderId="6" xfId="0" applyFont="1" applyFill="1" applyBorder="1" applyAlignment="1">
      <alignment horizontal="center" vertical="center"/>
    </xf>
    <xf numFmtId="2" fontId="14" fillId="9" borderId="6" xfId="0" applyNumberFormat="1" applyFont="1" applyFill="1" applyBorder="1" applyAlignment="1">
      <alignment vertical="top" wrapText="1"/>
    </xf>
    <xf numFmtId="2" fontId="14" fillId="9" borderId="6" xfId="0" applyNumberFormat="1" applyFont="1" applyFill="1" applyBorder="1" applyAlignment="1">
      <alignment horizontal="justify" vertical="top"/>
    </xf>
    <xf numFmtId="2" fontId="14" fillId="7" borderId="6" xfId="0" applyNumberFormat="1" applyFont="1" applyFill="1" applyBorder="1" applyAlignment="1">
      <alignment vertical="top"/>
    </xf>
    <xf numFmtId="0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>
      <alignment horizontal="left" vertical="top" wrapText="1"/>
    </xf>
    <xf numFmtId="2" fontId="14" fillId="6" borderId="2" xfId="0" applyNumberFormat="1" applyFont="1" applyFill="1" applyBorder="1" applyAlignment="1">
      <alignment vertical="top" wrapText="1"/>
    </xf>
    <xf numFmtId="0" fontId="14" fillId="0" borderId="17" xfId="0" applyFont="1" applyBorder="1" applyAlignment="1">
      <alignment horizontal="left" vertical="top" wrapText="1"/>
    </xf>
    <xf numFmtId="2" fontId="14" fillId="0" borderId="17" xfId="0" applyNumberFormat="1" applyFont="1" applyBorder="1" applyAlignment="1">
      <alignment horizontal="left" vertical="top" wrapText="1"/>
    </xf>
    <xf numFmtId="2" fontId="14" fillId="6" borderId="17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left" vertical="top" wrapText="1"/>
    </xf>
    <xf numFmtId="2" fontId="14" fillId="0" borderId="14" xfId="0" applyNumberFormat="1" applyFont="1" applyBorder="1" applyAlignment="1">
      <alignment horizontal="left" vertical="top" wrapText="1"/>
    </xf>
    <xf numFmtId="2" fontId="14" fillId="6" borderId="14" xfId="0" applyNumberFormat="1" applyFont="1" applyFill="1" applyBorder="1" applyAlignment="1">
      <alignment vertical="top" wrapText="1"/>
    </xf>
    <xf numFmtId="0" fontId="14" fillId="0" borderId="5" xfId="0" applyFont="1" applyBorder="1" applyAlignment="1">
      <alignment horizontal="left" vertical="top" wrapText="1"/>
    </xf>
    <xf numFmtId="2" fontId="14" fillId="0" borderId="5" xfId="0" applyNumberFormat="1" applyFont="1" applyBorder="1" applyAlignment="1">
      <alignment horizontal="left" vertical="top" wrapText="1"/>
    </xf>
    <xf numFmtId="2" fontId="14" fillId="6" borderId="5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vertical="top" wrapText="1"/>
    </xf>
    <xf numFmtId="2" fontId="14" fillId="7" borderId="6" xfId="0" applyNumberFormat="1" applyFont="1" applyFill="1" applyBorder="1" applyAlignment="1">
      <alignment horizontal="justify" vertical="top"/>
    </xf>
    <xf numFmtId="0" fontId="14" fillId="0" borderId="6" xfId="0" applyFont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2" fontId="14" fillId="6" borderId="6" xfId="0" applyNumberFormat="1" applyFont="1" applyFill="1" applyBorder="1" applyAlignment="1">
      <alignment vertical="top" wrapText="1"/>
    </xf>
    <xf numFmtId="0" fontId="16" fillId="0" borderId="6" xfId="0" applyFont="1" applyBorder="1" applyAlignment="1">
      <alignment vertical="top" wrapText="1"/>
    </xf>
    <xf numFmtId="2" fontId="10" fillId="6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horizontal="left" vertical="top" wrapText="1"/>
    </xf>
    <xf numFmtId="2" fontId="10" fillId="9" borderId="6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 wrapText="1"/>
    </xf>
    <xf numFmtId="2" fontId="14" fillId="9" borderId="6" xfId="0" applyNumberFormat="1" applyFont="1" applyFill="1" applyBorder="1" applyAlignment="1">
      <alignment horizontal="left" vertical="top" wrapText="1"/>
    </xf>
    <xf numFmtId="2" fontId="14" fillId="15" borderId="6" xfId="0" applyNumberFormat="1" applyFont="1" applyFill="1" applyBorder="1" applyAlignment="1">
      <alignment vertical="top" wrapText="1"/>
    </xf>
    <xf numFmtId="0" fontId="14" fillId="9" borderId="6" xfId="0" applyFont="1" applyFill="1" applyBorder="1" applyAlignment="1">
      <alignment vertical="top"/>
    </xf>
    <xf numFmtId="0" fontId="14" fillId="9" borderId="6" xfId="0" applyFont="1" applyFill="1" applyBorder="1" applyAlignment="1">
      <alignment horizontal="justify" vertical="top"/>
    </xf>
    <xf numFmtId="0" fontId="14" fillId="7" borderId="6" xfId="0" applyFont="1" applyFill="1" applyBorder="1" applyAlignment="1">
      <alignment horizontal="left" vertical="top" wrapText="1"/>
    </xf>
    <xf numFmtId="49" fontId="14" fillId="7" borderId="6" xfId="0" applyNumberFormat="1" applyFont="1" applyFill="1" applyBorder="1" applyAlignment="1">
      <alignment horizontal="left" vertical="top" wrapText="1"/>
    </xf>
    <xf numFmtId="49" fontId="10" fillId="6" borderId="6" xfId="0" applyNumberFormat="1" applyFont="1" applyFill="1" applyBorder="1" applyAlignment="1">
      <alignment vertical="top" wrapText="1"/>
    </xf>
    <xf numFmtId="2" fontId="14" fillId="0" borderId="6" xfId="0" applyNumberFormat="1" applyFont="1" applyBorder="1" applyAlignment="1">
      <alignment horizontal="left" vertical="top" wrapText="1"/>
    </xf>
    <xf numFmtId="2" fontId="10" fillId="6" borderId="13" xfId="0" applyNumberFormat="1" applyFont="1" applyFill="1" applyBorder="1" applyAlignment="1">
      <alignment vertical="top" wrapText="1"/>
    </xf>
    <xf numFmtId="2" fontId="10" fillId="6" borderId="24" xfId="0" applyNumberFormat="1" applyFont="1" applyFill="1" applyBorder="1" applyAlignment="1">
      <alignment vertical="top" wrapText="1"/>
    </xf>
    <xf numFmtId="2" fontId="10" fillId="6" borderId="14" xfId="0" applyNumberFormat="1" applyFont="1" applyFill="1" applyBorder="1" applyAlignment="1">
      <alignment vertical="top" wrapText="1"/>
    </xf>
    <xf numFmtId="2" fontId="10" fillId="7" borderId="14" xfId="0" applyNumberFormat="1" applyFont="1" applyFill="1" applyBorder="1" applyAlignment="1">
      <alignment vertical="top" wrapText="1"/>
    </xf>
    <xf numFmtId="1" fontId="10" fillId="15" borderId="11" xfId="0" applyNumberFormat="1" applyFont="1" applyFill="1" applyBorder="1" applyAlignment="1">
      <alignment horizontal="left" vertical="top" wrapText="1"/>
    </xf>
    <xf numFmtId="0" fontId="14" fillId="15" borderId="6" xfId="0" applyFont="1" applyFill="1" applyBorder="1" applyAlignment="1">
      <alignment vertical="top"/>
    </xf>
    <xf numFmtId="2" fontId="10" fillId="16" borderId="11" xfId="0" applyNumberFormat="1" applyFont="1" applyFill="1" applyBorder="1" applyAlignment="1">
      <alignment vertical="top" wrapText="1"/>
    </xf>
    <xf numFmtId="2" fontId="10" fillId="7" borderId="8" xfId="0" applyNumberFormat="1" applyFont="1" applyFill="1" applyBorder="1" applyAlignment="1">
      <alignment vertical="top" wrapText="1"/>
    </xf>
    <xf numFmtId="0" fontId="14" fillId="7" borderId="2" xfId="0" applyFont="1" applyFill="1" applyBorder="1" applyAlignment="1">
      <alignment horizontal="left" vertical="top"/>
    </xf>
    <xf numFmtId="2" fontId="10" fillId="0" borderId="11" xfId="0" applyNumberFormat="1" applyFont="1" applyBorder="1" applyAlignment="1">
      <alignment vertical="top" wrapText="1"/>
    </xf>
    <xf numFmtId="0" fontId="14" fillId="6" borderId="2" xfId="0" applyFont="1" applyFill="1" applyBorder="1" applyAlignment="1">
      <alignment horizontal="left" vertical="top"/>
    </xf>
    <xf numFmtId="2" fontId="10" fillId="11" borderId="11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horizontal="left" vertical="top"/>
    </xf>
    <xf numFmtId="2" fontId="10" fillId="15" borderId="11" xfId="0" applyNumberFormat="1" applyFont="1" applyFill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/>
    </xf>
    <xf numFmtId="0" fontId="14" fillId="7" borderId="6" xfId="0" applyFont="1" applyFill="1" applyBorder="1" applyAlignment="1">
      <alignment vertical="top"/>
    </xf>
    <xf numFmtId="0" fontId="14" fillId="16" borderId="6" xfId="0" applyFont="1" applyFill="1" applyBorder="1" applyAlignment="1">
      <alignment horizontal="left" vertical="top"/>
    </xf>
    <xf numFmtId="0" fontId="17" fillId="0" borderId="6" xfId="0" applyFont="1" applyBorder="1" applyAlignment="1">
      <alignment vertical="top" wrapText="1"/>
    </xf>
    <xf numFmtId="0" fontId="14" fillId="0" borderId="6" xfId="0" applyFont="1" applyBorder="1" applyAlignment="1">
      <alignment vertical="top" wrapText="1"/>
    </xf>
    <xf numFmtId="0" fontId="14" fillId="24" borderId="6" xfId="0" applyFont="1" applyFill="1" applyBorder="1" applyAlignment="1">
      <alignment vertical="top"/>
    </xf>
    <xf numFmtId="0" fontId="14" fillId="0" borderId="6" xfId="0" applyFont="1" applyBorder="1" applyAlignment="1">
      <alignment vertical="top"/>
    </xf>
    <xf numFmtId="0" fontId="14" fillId="0" borderId="5" xfId="0" applyFont="1" applyBorder="1" applyAlignment="1">
      <alignment vertical="top" wrapText="1"/>
    </xf>
    <xf numFmtId="2" fontId="10" fillId="0" borderId="22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 wrapText="1"/>
    </xf>
    <xf numFmtId="2" fontId="10" fillId="0" borderId="25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 wrapText="1"/>
    </xf>
    <xf numFmtId="2" fontId="10" fillId="0" borderId="23" xfId="0" applyNumberFormat="1" applyFont="1" applyBorder="1" applyAlignment="1">
      <alignment vertical="top" wrapText="1"/>
    </xf>
    <xf numFmtId="0" fontId="14" fillId="0" borderId="14" xfId="0" applyFont="1" applyBorder="1" applyAlignment="1">
      <alignment vertical="top" wrapText="1"/>
    </xf>
    <xf numFmtId="2" fontId="10" fillId="7" borderId="11" xfId="0" applyNumberFormat="1" applyFont="1" applyFill="1" applyBorder="1" applyAlignment="1">
      <alignment vertical="top" wrapText="1"/>
    </xf>
    <xf numFmtId="2" fontId="10" fillId="6" borderId="11" xfId="0" applyNumberFormat="1" applyFont="1" applyFill="1" applyBorder="1" applyAlignment="1">
      <alignment vertical="top" wrapText="1"/>
    </xf>
    <xf numFmtId="0" fontId="14" fillId="6" borderId="6" xfId="0" applyFont="1" applyFill="1" applyBorder="1" applyAlignment="1">
      <alignment horizontal="left" vertical="top"/>
    </xf>
    <xf numFmtId="0" fontId="14" fillId="0" borderId="6" xfId="0" applyFont="1" applyBorder="1" applyAlignment="1">
      <alignment wrapText="1"/>
    </xf>
    <xf numFmtId="0" fontId="14" fillId="0" borderId="6" xfId="0" applyFont="1" applyBorder="1" applyAlignment="1">
      <alignment horizontal="left" vertical="top"/>
    </xf>
    <xf numFmtId="2" fontId="10" fillId="0" borderId="6" xfId="0" applyNumberFormat="1" applyFont="1" applyBorder="1" applyAlignment="1">
      <alignment vertical="top" wrapText="1"/>
    </xf>
    <xf numFmtId="2" fontId="10" fillId="0" borderId="22" xfId="0" applyNumberFormat="1" applyFont="1" applyBorder="1" applyAlignment="1">
      <alignment horizontal="left" vertical="top" wrapText="1"/>
    </xf>
    <xf numFmtId="2" fontId="10" fillId="0" borderId="13" xfId="0" applyNumberFormat="1" applyFont="1" applyBorder="1" applyAlignment="1">
      <alignment vertical="top" wrapText="1"/>
    </xf>
    <xf numFmtId="0" fontId="14" fillId="0" borderId="13" xfId="0" applyFont="1" applyBorder="1" applyAlignment="1">
      <alignment vertical="top"/>
    </xf>
    <xf numFmtId="2" fontId="10" fillId="0" borderId="24" xfId="0" applyNumberFormat="1" applyFont="1" applyBorder="1" applyAlignment="1">
      <alignment vertical="top" wrapText="1"/>
    </xf>
    <xf numFmtId="0" fontId="14" fillId="0" borderId="24" xfId="0" applyFont="1" applyBorder="1" applyAlignment="1">
      <alignment vertical="top"/>
    </xf>
    <xf numFmtId="2" fontId="10" fillId="0" borderId="14" xfId="0" applyNumberFormat="1" applyFont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top"/>
    </xf>
    <xf numFmtId="0" fontId="14" fillId="6" borderId="6" xfId="0" applyFont="1" applyFill="1" applyBorder="1" applyAlignment="1">
      <alignment vertical="top" wrapText="1"/>
    </xf>
    <xf numFmtId="0" fontId="14" fillId="0" borderId="14" xfId="0" applyFont="1" applyBorder="1" applyAlignment="1">
      <alignment vertical="top"/>
    </xf>
    <xf numFmtId="2" fontId="19" fillId="0" borderId="22" xfId="0" applyNumberFormat="1" applyFont="1" applyBorder="1" applyAlignment="1">
      <alignment vertical="top" wrapText="1"/>
    </xf>
    <xf numFmtId="0" fontId="19" fillId="0" borderId="13" xfId="0" applyFont="1" applyBorder="1" applyAlignment="1">
      <alignment vertical="top"/>
    </xf>
    <xf numFmtId="0" fontId="10" fillId="0" borderId="6" xfId="0" applyFont="1" applyBorder="1" applyAlignment="1">
      <alignment vertical="top" wrapText="1"/>
    </xf>
    <xf numFmtId="2" fontId="10" fillId="16" borderId="6" xfId="0" applyNumberFormat="1" applyFont="1" applyFill="1" applyBorder="1" applyAlignment="1">
      <alignment vertical="top" wrapText="1"/>
    </xf>
    <xf numFmtId="0" fontId="10" fillId="16" borderId="6" xfId="0" applyFont="1" applyFill="1" applyBorder="1" applyAlignment="1">
      <alignment horizontal="left" vertical="top"/>
    </xf>
    <xf numFmtId="49" fontId="10" fillId="0" borderId="11" xfId="0" applyNumberFormat="1" applyFont="1" applyBorder="1" applyAlignment="1">
      <alignment vertical="top" wrapText="1"/>
    </xf>
    <xf numFmtId="2" fontId="10" fillId="11" borderId="12" xfId="0" applyNumberFormat="1" applyFont="1" applyFill="1" applyBorder="1" applyAlignment="1">
      <alignment vertical="top" wrapText="1"/>
    </xf>
    <xf numFmtId="0" fontId="14" fillId="11" borderId="5" xfId="0" applyFont="1" applyFill="1" applyBorder="1" applyAlignment="1">
      <alignment vertical="top"/>
    </xf>
    <xf numFmtId="2" fontId="10" fillId="8" borderId="12" xfId="0" applyNumberFormat="1" applyFont="1" applyFill="1" applyBorder="1" applyAlignment="1">
      <alignment vertical="top" wrapText="1"/>
    </xf>
    <xf numFmtId="0" fontId="14" fillId="8" borderId="5" xfId="0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/>
    </xf>
    <xf numFmtId="2" fontId="10" fillId="7" borderId="14" xfId="0" applyNumberFormat="1" applyFont="1" applyFill="1" applyBorder="1" applyAlignment="1">
      <alignment vertical="top"/>
    </xf>
    <xf numFmtId="2" fontId="10" fillId="0" borderId="14" xfId="0" applyNumberFormat="1" applyFont="1" applyBorder="1" applyAlignment="1">
      <alignment vertical="top"/>
    </xf>
    <xf numFmtId="2" fontId="10" fillId="6" borderId="14" xfId="0" applyNumberFormat="1" applyFont="1" applyFill="1" applyBorder="1" applyAlignment="1">
      <alignment horizontal="center" vertical="top"/>
    </xf>
    <xf numFmtId="2" fontId="14" fillId="6" borderId="14" xfId="0" applyNumberFormat="1" applyFont="1" applyFill="1" applyBorder="1" applyAlignment="1">
      <alignment horizontal="center" vertical="top"/>
    </xf>
    <xf numFmtId="2" fontId="10" fillId="0" borderId="5" xfId="0" applyNumberFormat="1" applyFont="1" applyBorder="1" applyAlignment="1">
      <alignment vertical="top" wrapText="1"/>
    </xf>
    <xf numFmtId="0" fontId="14" fillId="0" borderId="5" xfId="0" applyFont="1" applyBorder="1" applyAlignment="1">
      <alignment vertical="top"/>
    </xf>
    <xf numFmtId="2" fontId="10" fillId="11" borderId="6" xfId="0" applyNumberFormat="1" applyFont="1" applyFill="1" applyBorder="1" applyAlignment="1">
      <alignment vertical="top" wrapText="1"/>
    </xf>
    <xf numFmtId="0" fontId="14" fillId="11" borderId="6" xfId="0" applyFont="1" applyFill="1" applyBorder="1" applyAlignment="1">
      <alignment vertical="top"/>
    </xf>
    <xf numFmtId="0" fontId="14" fillId="8" borderId="6" xfId="0" applyFont="1" applyFill="1" applyBorder="1" applyAlignment="1">
      <alignment vertical="top"/>
    </xf>
    <xf numFmtId="2" fontId="10" fillId="9" borderId="6" xfId="0" applyNumberFormat="1" applyFont="1" applyFill="1" applyBorder="1" applyAlignment="1">
      <alignment vertical="top"/>
    </xf>
    <xf numFmtId="2" fontId="10" fillId="9" borderId="13" xfId="0" applyNumberFormat="1" applyFont="1" applyFill="1" applyBorder="1" applyAlignment="1">
      <alignment vertical="top" wrapText="1"/>
    </xf>
    <xf numFmtId="0" fontId="14" fillId="9" borderId="13" xfId="0" applyFont="1" applyFill="1" applyBorder="1" applyAlignment="1">
      <alignment vertical="top" wrapText="1"/>
    </xf>
    <xf numFmtId="2" fontId="10" fillId="7" borderId="13" xfId="0" applyNumberFormat="1" applyFont="1" applyFill="1" applyBorder="1" applyAlignment="1">
      <alignment vertical="top" wrapText="1"/>
    </xf>
    <xf numFmtId="0" fontId="14" fillId="7" borderId="13" xfId="0" applyFont="1" applyFill="1" applyBorder="1" applyAlignment="1">
      <alignment vertical="top" wrapText="1"/>
    </xf>
    <xf numFmtId="2" fontId="18" fillId="6" borderId="13" xfId="0" applyNumberFormat="1" applyFont="1" applyFill="1" applyBorder="1" applyAlignment="1">
      <alignment vertical="top" wrapText="1"/>
    </xf>
    <xf numFmtId="2" fontId="10" fillId="0" borderId="6" xfId="0" applyNumberFormat="1" applyFont="1" applyBorder="1" applyAlignment="1">
      <alignment vertical="top"/>
    </xf>
    <xf numFmtId="2" fontId="10" fillId="0" borderId="6" xfId="0" applyNumberFormat="1" applyFont="1" applyBorder="1" applyAlignment="1">
      <alignment horizontal="center" vertical="top"/>
    </xf>
    <xf numFmtId="2" fontId="14" fillId="0" borderId="6" xfId="0" applyNumberFormat="1" applyFont="1" applyBorder="1" applyAlignment="1">
      <alignment horizontal="center" vertical="top"/>
    </xf>
    <xf numFmtId="2" fontId="15" fillId="3" borderId="6" xfId="0" applyNumberFormat="1" applyFont="1" applyFill="1" applyBorder="1"/>
    <xf numFmtId="0" fontId="14" fillId="3" borderId="6" xfId="0" applyFont="1" applyFill="1" applyBorder="1"/>
    <xf numFmtId="0" fontId="9" fillId="6" borderId="0" xfId="0" applyFont="1" applyFill="1" applyAlignment="1">
      <alignment horizontal="center"/>
    </xf>
    <xf numFmtId="43" fontId="9" fillId="0" borderId="0" xfId="2" applyFont="1" applyBorder="1" applyAlignment="1">
      <alignment horizontal="left"/>
    </xf>
    <xf numFmtId="2" fontId="10" fillId="0" borderId="0" xfId="0" applyNumberFormat="1" applyFont="1"/>
    <xf numFmtId="43" fontId="23" fillId="0" borderId="0" xfId="0" applyNumberFormat="1" applyFont="1" applyAlignment="1">
      <alignment horizontal="center"/>
    </xf>
    <xf numFmtId="0" fontId="14" fillId="0" borderId="0" xfId="0" applyFont="1"/>
    <xf numFmtId="43" fontId="11" fillId="0" borderId="0" xfId="2" applyFont="1" applyBorder="1" applyAlignment="1">
      <alignment horizontal="left"/>
    </xf>
    <xf numFmtId="0" fontId="11" fillId="0" borderId="0" xfId="0" applyFont="1" applyAlignment="1">
      <alignment horizontal="left"/>
    </xf>
    <xf numFmtId="2" fontId="15" fillId="11" borderId="10" xfId="0" applyNumberFormat="1" applyFont="1" applyFill="1" applyBorder="1" applyAlignment="1">
      <alignment horizontal="left" vertical="top" wrapText="1"/>
    </xf>
    <xf numFmtId="2" fontId="15" fillId="11" borderId="5" xfId="0" applyNumberFormat="1" applyFont="1" applyFill="1" applyBorder="1" applyAlignment="1">
      <alignment horizontal="left" vertical="top"/>
    </xf>
    <xf numFmtId="0" fontId="15" fillId="12" borderId="5" xfId="0" applyFont="1" applyFill="1" applyBorder="1" applyAlignment="1">
      <alignment horizontal="left" vertical="center"/>
    </xf>
    <xf numFmtId="0" fontId="14" fillId="9" borderId="6" xfId="0" applyFont="1" applyFill="1" applyBorder="1" applyAlignment="1">
      <alignment horizontal="left"/>
    </xf>
    <xf numFmtId="2" fontId="15" fillId="7" borderId="10" xfId="0" applyNumberFormat="1" applyFont="1" applyFill="1" applyBorder="1" applyAlignment="1">
      <alignment horizontal="left" vertical="center"/>
    </xf>
    <xf numFmtId="0" fontId="14" fillId="5" borderId="6" xfId="0" applyFont="1" applyFill="1" applyBorder="1" applyAlignment="1">
      <alignment horizontal="left"/>
    </xf>
    <xf numFmtId="2" fontId="15" fillId="13" borderId="10" xfId="0" applyNumberFormat="1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center" wrapText="1"/>
    </xf>
    <xf numFmtId="2" fontId="14" fillId="6" borderId="10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/>
    </xf>
    <xf numFmtId="2" fontId="14" fillId="6" borderId="15" xfId="0" applyNumberFormat="1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/>
    </xf>
    <xf numFmtId="2" fontId="14" fillId="6" borderId="21" xfId="0" applyNumberFormat="1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/>
    </xf>
    <xf numFmtId="2" fontId="14" fillId="6" borderId="10" xfId="0" applyNumberFormat="1" applyFont="1" applyFill="1" applyBorder="1" applyAlignment="1">
      <alignment horizontal="left" vertical="center"/>
    </xf>
    <xf numFmtId="0" fontId="14" fillId="6" borderId="6" xfId="0" applyFont="1" applyFill="1" applyBorder="1" applyAlignment="1">
      <alignment horizontal="left"/>
    </xf>
    <xf numFmtId="0" fontId="15" fillId="6" borderId="5" xfId="0" applyFont="1" applyFill="1" applyBorder="1" applyAlignment="1">
      <alignment horizontal="left" vertical="center"/>
    </xf>
    <xf numFmtId="2" fontId="14" fillId="6" borderId="6" xfId="0" applyNumberFormat="1" applyFont="1" applyFill="1" applyBorder="1" applyAlignment="1">
      <alignment horizontal="left" vertical="center"/>
    </xf>
    <xf numFmtId="0" fontId="15" fillId="6" borderId="6" xfId="0" applyFont="1" applyFill="1" applyBorder="1" applyAlignment="1">
      <alignment horizontal="left" vertical="center"/>
    </xf>
    <xf numFmtId="2" fontId="15" fillId="14" borderId="6" xfId="0" applyNumberFormat="1" applyFont="1" applyFill="1" applyBorder="1" applyAlignment="1">
      <alignment horizontal="left" vertical="center"/>
    </xf>
    <xf numFmtId="2" fontId="14" fillId="13" borderId="6" xfId="0" applyNumberFormat="1" applyFont="1" applyFill="1" applyBorder="1" applyAlignment="1">
      <alignment horizontal="left" vertical="center"/>
    </xf>
    <xf numFmtId="0" fontId="15" fillId="13" borderId="6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center" wrapText="1"/>
    </xf>
    <xf numFmtId="2" fontId="14" fillId="6" borderId="6" xfId="0" applyNumberFormat="1" applyFont="1" applyFill="1" applyBorder="1" applyAlignment="1">
      <alignment horizontal="left" vertical="top" wrapText="1"/>
    </xf>
    <xf numFmtId="0" fontId="15" fillId="0" borderId="6" xfId="0" applyFont="1" applyBorder="1" applyAlignment="1">
      <alignment horizontal="left" vertical="center"/>
    </xf>
    <xf numFmtId="2" fontId="10" fillId="0" borderId="6" xfId="0" applyNumberFormat="1" applyFont="1" applyBorder="1" applyAlignment="1">
      <alignment horizontal="left" vertical="center"/>
    </xf>
    <xf numFmtId="2" fontId="10" fillId="13" borderId="5" xfId="0" applyNumberFormat="1" applyFont="1" applyFill="1" applyBorder="1" applyAlignment="1">
      <alignment horizontal="left" vertical="center"/>
    </xf>
    <xf numFmtId="0" fontId="15" fillId="13" borderId="5" xfId="0" applyFont="1" applyFill="1" applyBorder="1" applyAlignment="1">
      <alignment horizontal="left" vertical="center"/>
    </xf>
    <xf numFmtId="2" fontId="10" fillId="6" borderId="5" xfId="0" applyNumberFormat="1" applyFont="1" applyFill="1" applyBorder="1" applyAlignment="1">
      <alignment horizontal="left" vertical="center"/>
    </xf>
    <xf numFmtId="0" fontId="14" fillId="6" borderId="5" xfId="0" applyFont="1" applyFill="1" applyBorder="1" applyAlignment="1">
      <alignment horizontal="left" vertical="center" wrapText="1"/>
    </xf>
    <xf numFmtId="2" fontId="10" fillId="6" borderId="5" xfId="0" applyNumberFormat="1" applyFont="1" applyFill="1" applyBorder="1" applyAlignment="1">
      <alignment horizontal="left" vertical="top" wrapText="1"/>
    </xf>
    <xf numFmtId="0" fontId="14" fillId="6" borderId="5" xfId="0" applyFont="1" applyFill="1" applyBorder="1" applyAlignment="1">
      <alignment horizontal="left" vertical="top" wrapText="1"/>
    </xf>
    <xf numFmtId="2" fontId="15" fillId="9" borderId="10" xfId="0" applyNumberFormat="1" applyFont="1" applyFill="1" applyBorder="1" applyAlignment="1">
      <alignment horizontal="left" vertical="center" wrapText="1"/>
    </xf>
    <xf numFmtId="2" fontId="10" fillId="2" borderId="6" xfId="0" applyNumberFormat="1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14" fillId="13" borderId="5" xfId="0" applyFont="1" applyFill="1" applyBorder="1" applyAlignment="1">
      <alignment horizontal="left" vertical="center"/>
    </xf>
    <xf numFmtId="2" fontId="14" fillId="13" borderId="10" xfId="0" applyNumberFormat="1" applyFont="1" applyFill="1" applyBorder="1" applyAlignment="1">
      <alignment horizontal="left" vertical="center" wrapText="1"/>
    </xf>
    <xf numFmtId="2" fontId="10" fillId="13" borderId="5" xfId="0" applyNumberFormat="1" applyFont="1" applyFill="1" applyBorder="1" applyAlignment="1">
      <alignment horizontal="left" vertical="center" wrapText="1"/>
    </xf>
    <xf numFmtId="2" fontId="13" fillId="0" borderId="6" xfId="0" applyNumberFormat="1" applyFont="1" applyBorder="1" applyAlignment="1">
      <alignment horizontal="center" vertical="center"/>
    </xf>
    <xf numFmtId="188" fontId="14" fillId="6" borderId="6" xfId="0" applyNumberFormat="1" applyFont="1" applyFill="1" applyBorder="1"/>
    <xf numFmtId="2" fontId="15" fillId="6" borderId="6" xfId="0" applyNumberFormat="1" applyFont="1" applyFill="1" applyBorder="1" applyAlignment="1">
      <alignment horizontal="center"/>
    </xf>
    <xf numFmtId="2" fontId="14" fillId="6" borderId="6" xfId="0" applyNumberFormat="1" applyFont="1" applyFill="1" applyBorder="1" applyAlignment="1">
      <alignment horizontal="left"/>
    </xf>
    <xf numFmtId="188" fontId="14" fillId="6" borderId="0" xfId="0" applyNumberFormat="1" applyFont="1" applyFill="1"/>
    <xf numFmtId="2" fontId="14" fillId="6" borderId="0" xfId="0" applyNumberFormat="1" applyFont="1" applyFill="1" applyAlignment="1">
      <alignment horizontal="left"/>
    </xf>
    <xf numFmtId="0" fontId="14" fillId="6" borderId="0" xfId="0" applyFont="1" applyFill="1"/>
    <xf numFmtId="43" fontId="12" fillId="0" borderId="0" xfId="2" applyFont="1" applyBorder="1" applyAlignment="1"/>
    <xf numFmtId="0" fontId="13" fillId="0" borderId="1" xfId="0" applyFont="1" applyBorder="1"/>
    <xf numFmtId="0" fontId="13" fillId="6" borderId="1" xfId="0" applyFont="1" applyFill="1" applyBorder="1" applyAlignment="1">
      <alignment horizontal="right"/>
    </xf>
    <xf numFmtId="49" fontId="15" fillId="0" borderId="7" xfId="0" applyNumberFormat="1" applyFont="1" applyBorder="1"/>
    <xf numFmtId="0" fontId="14" fillId="0" borderId="8" xfId="0" applyFont="1" applyBorder="1"/>
    <xf numFmtId="0" fontId="14" fillId="0" borderId="2" xfId="0" applyFont="1" applyBorder="1"/>
    <xf numFmtId="49" fontId="14" fillId="0" borderId="3" xfId="0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16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16" xfId="0" applyFont="1" applyBorder="1"/>
    <xf numFmtId="49" fontId="15" fillId="0" borderId="3" xfId="0" applyNumberFormat="1" applyFont="1" applyBorder="1"/>
    <xf numFmtId="0" fontId="15" fillId="0" borderId="0" xfId="0" applyFont="1"/>
    <xf numFmtId="0" fontId="14" fillId="0" borderId="4" xfId="0" applyFont="1" applyBorder="1"/>
    <xf numFmtId="0" fontId="14" fillId="0" borderId="3" xfId="0" applyFont="1" applyBorder="1"/>
    <xf numFmtId="187" fontId="14" fillId="0" borderId="4" xfId="0" applyNumberFormat="1" applyFont="1" applyBorder="1"/>
    <xf numFmtId="0" fontId="14" fillId="0" borderId="9" xfId="0" applyFont="1" applyBorder="1"/>
    <xf numFmtId="0" fontId="15" fillId="0" borderId="1" xfId="0" applyFont="1" applyBorder="1"/>
    <xf numFmtId="0" fontId="14" fillId="0" borderId="1" xfId="0" applyFont="1" applyBorder="1"/>
    <xf numFmtId="0" fontId="14" fillId="0" borderId="12" xfId="0" applyFont="1" applyBorder="1"/>
    <xf numFmtId="0" fontId="19" fillId="0" borderId="0" xfId="0" applyFont="1"/>
    <xf numFmtId="0" fontId="14" fillId="0" borderId="0" xfId="0" applyFont="1" applyAlignment="1">
      <alignment horizontal="left" vertical="top"/>
    </xf>
    <xf numFmtId="0" fontId="13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187" fontId="14" fillId="0" borderId="2" xfId="1" applyFont="1" applyBorder="1"/>
    <xf numFmtId="187" fontId="14" fillId="0" borderId="4" xfId="0" applyNumberFormat="1" applyFont="1" applyBorder="1" applyAlignment="1">
      <alignment vertical="center"/>
    </xf>
    <xf numFmtId="49" fontId="14" fillId="0" borderId="3" xfId="0" applyNumberFormat="1" applyFont="1" applyBorder="1" applyAlignment="1">
      <alignment horizontal="right" vertical="top"/>
    </xf>
    <xf numFmtId="0" fontId="14" fillId="0" borderId="0" xfId="0" applyFont="1" applyAlignment="1">
      <alignment vertical="top"/>
    </xf>
    <xf numFmtId="0" fontId="14" fillId="0" borderId="16" xfId="0" applyFont="1" applyBorder="1" applyAlignment="1">
      <alignment vertical="top"/>
    </xf>
    <xf numFmtId="0" fontId="10" fillId="0" borderId="4" xfId="0" applyFont="1" applyBorder="1" applyAlignment="1">
      <alignment horizontal="center" vertical="top"/>
    </xf>
    <xf numFmtId="187" fontId="14" fillId="0" borderId="4" xfId="1" applyFont="1" applyBorder="1" applyAlignment="1">
      <alignment vertical="top"/>
    </xf>
    <xf numFmtId="187" fontId="14" fillId="0" borderId="4" xfId="1" applyFont="1" applyBorder="1" applyAlignment="1">
      <alignment vertical="top" wrapText="1"/>
    </xf>
    <xf numFmtId="0" fontId="10" fillId="0" borderId="4" xfId="0" applyFont="1" applyBorder="1" applyAlignment="1">
      <alignment horizontal="center"/>
    </xf>
    <xf numFmtId="187" fontId="14" fillId="0" borderId="4" xfId="1" applyFont="1" applyBorder="1" applyAlignment="1">
      <alignment vertical="center"/>
    </xf>
    <xf numFmtId="190" fontId="14" fillId="0" borderId="3" xfId="1" applyNumberFormat="1" applyFont="1" applyBorder="1" applyAlignment="1">
      <alignment horizontal="right" vertical="center"/>
    </xf>
    <xf numFmtId="2" fontId="18" fillId="0" borderId="4" xfId="0" applyNumberFormat="1" applyFont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187" fontId="14" fillId="0" borderId="4" xfId="0" applyNumberFormat="1" applyFont="1" applyBorder="1" applyAlignment="1">
      <alignment vertical="top"/>
    </xf>
    <xf numFmtId="0" fontId="14" fillId="0" borderId="4" xfId="0" applyFont="1" applyBorder="1" applyAlignment="1">
      <alignment horizontal="left" vertical="top" wrapText="1"/>
    </xf>
    <xf numFmtId="187" fontId="14" fillId="0" borderId="4" xfId="1" applyFont="1" applyFill="1" applyBorder="1"/>
    <xf numFmtId="187" fontId="10" fillId="0" borderId="4" xfId="1" applyFont="1" applyFill="1" applyBorder="1"/>
    <xf numFmtId="187" fontId="14" fillId="0" borderId="4" xfId="1" applyFont="1" applyBorder="1" applyAlignment="1"/>
    <xf numFmtId="0" fontId="10" fillId="0" borderId="5" xfId="0" applyFont="1" applyBorder="1" applyAlignment="1">
      <alignment horizontal="center"/>
    </xf>
    <xf numFmtId="187" fontId="10" fillId="0" borderId="5" xfId="1" applyFont="1" applyFill="1" applyBorder="1"/>
    <xf numFmtId="0" fontId="14" fillId="0" borderId="5" xfId="0" applyFont="1" applyBorder="1"/>
    <xf numFmtId="187" fontId="14" fillId="0" borderId="5" xfId="0" applyNumberFormat="1" applyFont="1" applyBorder="1"/>
    <xf numFmtId="187" fontId="14" fillId="0" borderId="0" xfId="1" applyFont="1" applyBorder="1" applyAlignment="1"/>
    <xf numFmtId="187" fontId="14" fillId="0" borderId="0" xfId="1" applyFont="1" applyBorder="1" applyAlignment="1">
      <alignment horizontal="center"/>
    </xf>
    <xf numFmtId="187" fontId="10" fillId="0" borderId="0" xfId="0" applyNumberFormat="1" applyFont="1"/>
    <xf numFmtId="187" fontId="19" fillId="0" borderId="0" xfId="0" applyNumberFormat="1" applyFont="1"/>
    <xf numFmtId="187" fontId="14" fillId="0" borderId="0" xfId="0" applyNumberFormat="1" applyFont="1"/>
    <xf numFmtId="187" fontId="14" fillId="28" borderId="6" xfId="0" applyNumberFormat="1" applyFont="1" applyFill="1" applyBorder="1"/>
    <xf numFmtId="187" fontId="14" fillId="0" borderId="0" xfId="1" applyFont="1" applyBorder="1" applyAlignment="1">
      <alignment horizontal="left"/>
    </xf>
    <xf numFmtId="187" fontId="14" fillId="0" borderId="0" xfId="1" applyFont="1" applyBorder="1" applyAlignment="1">
      <alignment horizontal="right"/>
    </xf>
    <xf numFmtId="187" fontId="11" fillId="0" borderId="0" xfId="1" applyFont="1"/>
    <xf numFmtId="49" fontId="10" fillId="0" borderId="2" xfId="1" applyNumberFormat="1" applyFont="1" applyFill="1" applyBorder="1" applyAlignment="1">
      <alignment horizontal="center" vertical="center" wrapText="1"/>
    </xf>
    <xf numFmtId="187" fontId="10" fillId="2" borderId="2" xfId="1" applyFont="1" applyFill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/>
    </xf>
    <xf numFmtId="49" fontId="10" fillId="0" borderId="4" xfId="1" applyNumberFormat="1" applyFont="1" applyFill="1" applyBorder="1" applyAlignment="1">
      <alignment horizontal="center" vertical="center" wrapText="1"/>
    </xf>
    <xf numFmtId="187" fontId="10" fillId="2" borderId="4" xfId="1" applyFont="1" applyFill="1" applyBorder="1" applyAlignment="1">
      <alignment horizontal="center" vertical="center"/>
    </xf>
    <xf numFmtId="187" fontId="10" fillId="0" borderId="4" xfId="1" applyFont="1" applyBorder="1" applyAlignment="1">
      <alignment vertical="center"/>
    </xf>
    <xf numFmtId="2" fontId="10" fillId="0" borderId="5" xfId="0" applyNumberFormat="1" applyFont="1" applyBorder="1" applyAlignment="1">
      <alignment horizontal="left" vertical="center"/>
    </xf>
    <xf numFmtId="187" fontId="10" fillId="0" borderId="5" xfId="1" quotePrefix="1" applyFont="1" applyBorder="1" applyAlignment="1">
      <alignment horizontal="center" vertical="center"/>
    </xf>
    <xf numFmtId="187" fontId="10" fillId="2" borderId="5" xfId="1" applyFont="1" applyFill="1" applyBorder="1" applyAlignment="1">
      <alignment horizontal="center" vertical="center"/>
    </xf>
    <xf numFmtId="189" fontId="15" fillId="11" borderId="5" xfId="1" applyNumberFormat="1" applyFont="1" applyFill="1" applyBorder="1" applyAlignment="1">
      <alignment horizontal="right" vertical="top"/>
    </xf>
    <xf numFmtId="2" fontId="14" fillId="11" borderId="6" xfId="0" applyNumberFormat="1" applyFont="1" applyFill="1" applyBorder="1" applyAlignment="1">
      <alignment horizontal="left" vertical="center" wrapText="1"/>
    </xf>
    <xf numFmtId="187" fontId="14" fillId="11" borderId="6" xfId="1" applyFont="1" applyFill="1" applyBorder="1" applyAlignment="1">
      <alignment vertical="top"/>
    </xf>
    <xf numFmtId="188" fontId="14" fillId="7" borderId="5" xfId="1" applyNumberFormat="1" applyFont="1" applyFill="1" applyBorder="1" applyAlignment="1">
      <alignment horizontal="right" vertical="center"/>
    </xf>
    <xf numFmtId="187" fontId="14" fillId="7" borderId="6" xfId="1" applyFont="1" applyFill="1" applyBorder="1" applyAlignment="1">
      <alignment horizontal="left" vertical="center"/>
    </xf>
    <xf numFmtId="187" fontId="14" fillId="7" borderId="6" xfId="1" applyFont="1" applyFill="1" applyBorder="1" applyAlignment="1">
      <alignment horizontal="center" vertical="center"/>
    </xf>
    <xf numFmtId="189" fontId="15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/>
    </xf>
    <xf numFmtId="187" fontId="14" fillId="13" borderId="10" xfId="1" applyFont="1" applyFill="1" applyBorder="1" applyAlignment="1">
      <alignment vertical="center"/>
    </xf>
    <xf numFmtId="188" fontId="14" fillId="6" borderId="5" xfId="1" applyNumberFormat="1" applyFont="1" applyFill="1" applyBorder="1" applyAlignment="1">
      <alignment horizontal="right" vertical="top"/>
    </xf>
    <xf numFmtId="2" fontId="14" fillId="6" borderId="10" xfId="0" applyNumberFormat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right" vertical="center"/>
    </xf>
    <xf numFmtId="187" fontId="14" fillId="6" borderId="15" xfId="1" applyFont="1" applyFill="1" applyBorder="1" applyAlignment="1">
      <alignment horizontal="left" vertical="center"/>
    </xf>
    <xf numFmtId="187" fontId="14" fillId="6" borderId="13" xfId="1" applyFont="1" applyFill="1" applyBorder="1" applyAlignment="1">
      <alignment horizontal="center" vertical="center"/>
    </xf>
    <xf numFmtId="188" fontId="14" fillId="6" borderId="14" xfId="1" applyNumberFormat="1" applyFont="1" applyFill="1" applyBorder="1" applyAlignment="1">
      <alignment horizontal="right" vertical="center"/>
    </xf>
    <xf numFmtId="187" fontId="14" fillId="6" borderId="21" xfId="1" applyFont="1" applyFill="1" applyBorder="1" applyAlignment="1">
      <alignment horizontal="left" vertical="center"/>
    </xf>
    <xf numFmtId="187" fontId="14" fillId="6" borderId="14" xfId="1" applyFont="1" applyFill="1" applyBorder="1" applyAlignment="1">
      <alignment horizontal="center" vertical="center"/>
    </xf>
    <xf numFmtId="187" fontId="14" fillId="6" borderId="10" xfId="1" applyFont="1" applyFill="1" applyBorder="1" applyAlignment="1">
      <alignment horizontal="left" vertical="center"/>
    </xf>
    <xf numFmtId="187" fontId="14" fillId="6" borderId="6" xfId="1" applyFont="1" applyFill="1" applyBorder="1" applyAlignment="1">
      <alignment horizontal="center" vertical="center"/>
    </xf>
    <xf numFmtId="187" fontId="15" fillId="6" borderId="6" xfId="1" applyFont="1" applyFill="1" applyBorder="1" applyAlignment="1">
      <alignment horizontal="center" vertical="center"/>
    </xf>
    <xf numFmtId="187" fontId="14" fillId="6" borderId="6" xfId="1" applyFont="1" applyFill="1" applyBorder="1" applyAlignment="1">
      <alignment horizontal="left" vertical="center"/>
    </xf>
    <xf numFmtId="188" fontId="14" fillId="6" borderId="6" xfId="1" applyNumberFormat="1" applyFont="1" applyFill="1" applyBorder="1" applyAlignment="1">
      <alignment horizontal="right" vertical="center"/>
    </xf>
    <xf numFmtId="188" fontId="14" fillId="6" borderId="13" xfId="1" applyNumberFormat="1" applyFont="1" applyFill="1" applyBorder="1" applyAlignment="1">
      <alignment horizontal="right" vertical="top"/>
    </xf>
    <xf numFmtId="187" fontId="14" fillId="6" borderId="6" xfId="1" applyFont="1" applyFill="1" applyBorder="1" applyAlignment="1">
      <alignment horizontal="center" vertical="top"/>
    </xf>
    <xf numFmtId="187" fontId="14" fillId="6" borderId="13" xfId="1" applyFont="1" applyFill="1" applyBorder="1" applyAlignment="1">
      <alignment horizontal="center" vertical="top"/>
    </xf>
    <xf numFmtId="188" fontId="14" fillId="6" borderId="13" xfId="1" applyNumberFormat="1" applyFont="1" applyFill="1" applyBorder="1" applyAlignment="1">
      <alignment horizontal="left" vertical="top" wrapText="1"/>
    </xf>
    <xf numFmtId="188" fontId="14" fillId="6" borderId="2" xfId="1" applyNumberFormat="1" applyFont="1" applyFill="1" applyBorder="1" applyAlignment="1">
      <alignment horizontal="right" vertical="top"/>
    </xf>
    <xf numFmtId="187" fontId="14" fillId="6" borderId="7" xfId="1" applyFont="1" applyFill="1" applyBorder="1" applyAlignment="1">
      <alignment horizontal="left" vertical="center"/>
    </xf>
    <xf numFmtId="187" fontId="14" fillId="6" borderId="7" xfId="1" applyFont="1" applyFill="1" applyBorder="1" applyAlignment="1">
      <alignment vertical="top"/>
    </xf>
    <xf numFmtId="187" fontId="14" fillId="6" borderId="2" xfId="1" applyFont="1" applyFill="1" applyBorder="1" applyAlignment="1">
      <alignment horizontal="center" vertical="top"/>
    </xf>
    <xf numFmtId="189" fontId="15" fillId="14" borderId="6" xfId="1" applyNumberFormat="1" applyFont="1" applyFill="1" applyBorder="1" applyAlignment="1">
      <alignment horizontal="right" vertical="center"/>
    </xf>
    <xf numFmtId="2" fontId="14" fillId="14" borderId="7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/>
    </xf>
    <xf numFmtId="188" fontId="14" fillId="13" borderId="6" xfId="1" applyNumberFormat="1" applyFont="1" applyFill="1" applyBorder="1" applyAlignment="1">
      <alignment horizontal="right" vertical="center"/>
    </xf>
    <xf numFmtId="2" fontId="14" fillId="13" borderId="2" xfId="0" applyNumberFormat="1" applyFont="1" applyFill="1" applyBorder="1" applyAlignment="1">
      <alignment horizontal="left" vertical="center"/>
    </xf>
    <xf numFmtId="187" fontId="14" fillId="13" borderId="2" xfId="1" applyFont="1" applyFill="1" applyBorder="1"/>
    <xf numFmtId="187" fontId="14" fillId="13" borderId="6" xfId="1" applyFont="1" applyFill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center"/>
    </xf>
    <xf numFmtId="187" fontId="14" fillId="0" borderId="6" xfId="1" applyFont="1" applyBorder="1"/>
    <xf numFmtId="187" fontId="14" fillId="0" borderId="6" xfId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right" vertical="top"/>
    </xf>
    <xf numFmtId="187" fontId="14" fillId="0" borderId="6" xfId="1" applyFont="1" applyBorder="1" applyAlignment="1">
      <alignment vertical="top"/>
    </xf>
    <xf numFmtId="187" fontId="14" fillId="0" borderId="6" xfId="1" applyFont="1" applyBorder="1" applyAlignment="1">
      <alignment horizontal="center" vertical="top"/>
    </xf>
    <xf numFmtId="187" fontId="14" fillId="0" borderId="6" xfId="1" applyFont="1" applyBorder="1" applyAlignment="1">
      <alignment vertical="center"/>
    </xf>
    <xf numFmtId="188" fontId="14" fillId="14" borderId="9" xfId="1" applyNumberFormat="1" applyFont="1" applyFill="1" applyBorder="1" applyAlignment="1">
      <alignment horizontal="right" vertical="center"/>
    </xf>
    <xf numFmtId="187" fontId="14" fillId="13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center"/>
    </xf>
    <xf numFmtId="187" fontId="10" fillId="6" borderId="5" xfId="1" applyFont="1" applyFill="1" applyBorder="1" applyAlignment="1">
      <alignment horizontal="left" vertical="center" wrapText="1"/>
    </xf>
    <xf numFmtId="187" fontId="14" fillId="6" borderId="5" xfId="1" applyFont="1" applyFill="1" applyBorder="1" applyAlignment="1">
      <alignment horizontal="center" vertical="center"/>
    </xf>
    <xf numFmtId="188" fontId="14" fillId="6" borderId="9" xfId="1" applyNumberFormat="1" applyFont="1" applyFill="1" applyBorder="1" applyAlignment="1">
      <alignment horizontal="right" vertical="top"/>
    </xf>
    <xf numFmtId="2" fontId="10" fillId="6" borderId="5" xfId="0" applyNumberFormat="1" applyFont="1" applyFill="1" applyBorder="1" applyAlignment="1">
      <alignment horizontal="left" vertical="center" wrapText="1"/>
    </xf>
    <xf numFmtId="2" fontId="15" fillId="12" borderId="10" xfId="0" applyNumberFormat="1" applyFont="1" applyFill="1" applyBorder="1" applyAlignment="1">
      <alignment horizontal="left" vertical="center" wrapText="1"/>
    </xf>
    <xf numFmtId="2" fontId="14" fillId="12" borderId="10" xfId="0" applyNumberFormat="1" applyFont="1" applyFill="1" applyBorder="1" applyAlignment="1">
      <alignment horizontal="left" vertical="center" wrapText="1"/>
    </xf>
    <xf numFmtId="187" fontId="14" fillId="12" borderId="6" xfId="1" applyFont="1" applyFill="1" applyBorder="1" applyAlignment="1">
      <alignment vertical="center"/>
    </xf>
    <xf numFmtId="188" fontId="14" fillId="9" borderId="9" xfId="1" applyNumberFormat="1" applyFont="1" applyFill="1" applyBorder="1" applyAlignment="1">
      <alignment horizontal="right" vertical="center"/>
    </xf>
    <xf numFmtId="2" fontId="14" fillId="9" borderId="6" xfId="0" applyNumberFormat="1" applyFont="1" applyFill="1" applyBorder="1" applyAlignment="1">
      <alignment horizontal="left" vertical="center" wrapText="1"/>
    </xf>
    <xf numFmtId="187" fontId="14" fillId="9" borderId="6" xfId="1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left"/>
    </xf>
    <xf numFmtId="189" fontId="14" fillId="14" borderId="6" xfId="1" applyNumberFormat="1" applyFont="1" applyFill="1" applyBorder="1" applyAlignment="1">
      <alignment horizontal="right" vertical="center"/>
    </xf>
    <xf numFmtId="2" fontId="14" fillId="14" borderId="6" xfId="0" applyNumberFormat="1" applyFont="1" applyFill="1" applyBorder="1" applyAlignment="1">
      <alignment horizontal="left" vertical="center" wrapText="1"/>
    </xf>
    <xf numFmtId="187" fontId="14" fillId="14" borderId="2" xfId="1" applyFont="1" applyFill="1" applyBorder="1" applyAlignment="1">
      <alignment horizontal="center" vertical="center" wrapText="1"/>
    </xf>
    <xf numFmtId="189" fontId="14" fillId="0" borderId="6" xfId="1" applyNumberFormat="1" applyFont="1" applyBorder="1" applyAlignment="1">
      <alignment horizontal="right" vertical="top"/>
    </xf>
    <xf numFmtId="188" fontId="14" fillId="0" borderId="6" xfId="1" applyNumberFormat="1" applyFont="1" applyBorder="1" applyAlignment="1">
      <alignment horizontal="left" vertical="center" wrapText="1"/>
    </xf>
    <xf numFmtId="187" fontId="14" fillId="0" borderId="6" xfId="1" applyFont="1" applyBorder="1" applyAlignment="1">
      <alignment horizontal="right" vertical="center"/>
    </xf>
    <xf numFmtId="188" fontId="14" fillId="0" borderId="6" xfId="1" applyNumberFormat="1" applyFont="1" applyBorder="1" applyAlignment="1">
      <alignment horizontal="left" vertical="top"/>
    </xf>
    <xf numFmtId="188" fontId="14" fillId="0" borderId="6" xfId="1" applyNumberFormat="1" applyFont="1" applyBorder="1" applyAlignment="1">
      <alignment horizontal="left" vertical="top" wrapText="1"/>
    </xf>
    <xf numFmtId="187" fontId="14" fillId="0" borderId="6" xfId="1" applyFont="1" applyBorder="1" applyAlignment="1">
      <alignment horizontal="right" vertical="top"/>
    </xf>
    <xf numFmtId="187" fontId="14" fillId="0" borderId="13" xfId="1" applyFont="1" applyBorder="1" applyAlignment="1">
      <alignment horizontal="center" vertical="top"/>
    </xf>
    <xf numFmtId="188" fontId="14" fillId="2" borderId="6" xfId="1" applyNumberFormat="1" applyFont="1" applyFill="1" applyBorder="1" applyAlignment="1">
      <alignment horizontal="right" vertical="center"/>
    </xf>
    <xf numFmtId="187" fontId="14" fillId="2" borderId="6" xfId="1" applyFont="1" applyFill="1" applyBorder="1" applyAlignment="1">
      <alignment horizontal="center" vertical="center"/>
    </xf>
    <xf numFmtId="187" fontId="10" fillId="13" borderId="5" xfId="1" applyFont="1" applyFill="1" applyBorder="1" applyAlignment="1">
      <alignment horizontal="left" vertical="center" wrapText="1"/>
    </xf>
    <xf numFmtId="2" fontId="10" fillId="6" borderId="6" xfId="0" applyNumberFormat="1" applyFont="1" applyFill="1" applyBorder="1" applyAlignment="1">
      <alignment horizontal="left" vertical="top" wrapText="1"/>
    </xf>
    <xf numFmtId="187" fontId="10" fillId="6" borderId="6" xfId="1" applyFont="1" applyFill="1" applyBorder="1" applyAlignment="1">
      <alignment horizontal="left" vertical="center" wrapText="1"/>
    </xf>
    <xf numFmtId="0" fontId="14" fillId="6" borderId="6" xfId="0" applyFont="1" applyFill="1" applyBorder="1" applyAlignment="1">
      <alignment horizontal="left" vertical="center" wrapText="1"/>
    </xf>
    <xf numFmtId="188" fontId="14" fillId="6" borderId="6" xfId="1" applyNumberFormat="1" applyFont="1" applyFill="1" applyBorder="1" applyAlignment="1">
      <alignment horizontal="right" vertical="top"/>
    </xf>
    <xf numFmtId="189" fontId="14" fillId="13" borderId="5" xfId="1" applyNumberFormat="1" applyFont="1" applyFill="1" applyBorder="1" applyAlignment="1">
      <alignment horizontal="right" vertical="center"/>
    </xf>
    <xf numFmtId="187" fontId="14" fillId="13" borderId="10" xfId="1" applyFont="1" applyFill="1" applyBorder="1" applyAlignment="1">
      <alignment horizontal="left" vertical="center" wrapText="1"/>
    </xf>
    <xf numFmtId="187" fontId="14" fillId="6" borderId="6" xfId="1" applyFont="1" applyFill="1" applyBorder="1" applyAlignment="1">
      <alignment horizontal="left" vertical="center" wrapText="1"/>
    </xf>
    <xf numFmtId="187" fontId="14" fillId="13" borderId="6" xfId="1" applyFont="1" applyFill="1" applyBorder="1" applyAlignment="1">
      <alignment horizontal="left" vertical="center" wrapText="1"/>
    </xf>
    <xf numFmtId="187" fontId="15" fillId="3" borderId="6" xfId="1" applyFont="1" applyFill="1" applyBorder="1" applyAlignment="1">
      <alignment horizontal="center"/>
    </xf>
    <xf numFmtId="2" fontId="15" fillId="3" borderId="6" xfId="1" applyNumberFormat="1" applyFont="1" applyFill="1" applyBorder="1" applyAlignment="1">
      <alignment horizontal="center"/>
    </xf>
    <xf numFmtId="187" fontId="20" fillId="3" borderId="6" xfId="1" applyFont="1" applyFill="1" applyBorder="1" applyAlignment="1">
      <alignment horizontal="center"/>
    </xf>
    <xf numFmtId="187" fontId="13" fillId="3" borderId="6" xfId="1" applyFont="1" applyFill="1" applyBorder="1" applyAlignment="1">
      <alignment horizontal="center"/>
    </xf>
    <xf numFmtId="2" fontId="14" fillId="6" borderId="0" xfId="0" applyNumberFormat="1" applyFont="1" applyFill="1" applyAlignment="1">
      <alignment horizontal="left" vertical="center"/>
    </xf>
    <xf numFmtId="187" fontId="15" fillId="6" borderId="0" xfId="1" applyFont="1" applyFill="1" applyBorder="1" applyAlignment="1">
      <alignment horizontal="center"/>
    </xf>
    <xf numFmtId="187" fontId="13" fillId="6" borderId="0" xfId="1" applyFont="1" applyFill="1" applyBorder="1"/>
    <xf numFmtId="187" fontId="14" fillId="6" borderId="0" xfId="0" applyNumberFormat="1" applyFont="1" applyFill="1" applyAlignment="1">
      <alignment horizontal="left"/>
    </xf>
    <xf numFmtId="188" fontId="14" fillId="6" borderId="0" xfId="1" applyNumberFormat="1" applyFont="1" applyFill="1" applyBorder="1" applyAlignment="1"/>
    <xf numFmtId="2" fontId="14" fillId="6" borderId="0" xfId="1" applyNumberFormat="1" applyFont="1" applyFill="1" applyBorder="1" applyAlignment="1">
      <alignment horizontal="left"/>
    </xf>
    <xf numFmtId="2" fontId="14" fillId="6" borderId="0" xfId="1" applyNumberFormat="1" applyFont="1" applyFill="1" applyBorder="1" applyAlignment="1">
      <alignment horizontal="left" vertical="center"/>
    </xf>
    <xf numFmtId="187" fontId="14" fillId="6" borderId="0" xfId="0" applyNumberFormat="1" applyFont="1" applyFill="1"/>
    <xf numFmtId="187" fontId="14" fillId="6" borderId="0" xfId="1" applyFont="1" applyFill="1" applyBorder="1" applyAlignment="1"/>
    <xf numFmtId="187" fontId="14" fillId="6" borderId="0" xfId="1" applyFont="1" applyFill="1" applyBorder="1" applyAlignment="1">
      <alignment horizontal="left" vertical="center"/>
    </xf>
    <xf numFmtId="187" fontId="26" fillId="6" borderId="0" xfId="1" applyFont="1" applyFill="1" applyBorder="1" applyAlignment="1">
      <alignment horizontal="center"/>
    </xf>
    <xf numFmtId="0" fontId="19" fillId="6" borderId="0" xfId="0" applyFont="1" applyFill="1"/>
    <xf numFmtId="187" fontId="14" fillId="6" borderId="0" xfId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188" fontId="14" fillId="6" borderId="0" xfId="1" applyNumberFormat="1" applyFont="1" applyFill="1" applyBorder="1" applyAlignment="1">
      <alignment horizontal="left"/>
    </xf>
    <xf numFmtId="187" fontId="19" fillId="6" borderId="0" xfId="1" applyFont="1" applyFill="1"/>
    <xf numFmtId="0" fontId="27" fillId="6" borderId="6" xfId="0" applyFont="1" applyFill="1" applyBorder="1" applyAlignment="1">
      <alignment horizontal="center" vertical="center"/>
    </xf>
    <xf numFmtId="2" fontId="9" fillId="6" borderId="6" xfId="0" applyNumberFormat="1" applyFont="1" applyFill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top"/>
    </xf>
    <xf numFmtId="187" fontId="10" fillId="11" borderId="11" xfId="1" applyFont="1" applyFill="1" applyBorder="1" applyAlignment="1">
      <alignment vertical="top"/>
    </xf>
    <xf numFmtId="187" fontId="10" fillId="11" borderId="6" xfId="0" applyNumberFormat="1" applyFont="1" applyFill="1" applyBorder="1" applyAlignment="1">
      <alignment horizontal="center" vertical="top"/>
    </xf>
    <xf numFmtId="0" fontId="14" fillId="11" borderId="6" xfId="0" applyFont="1" applyFill="1" applyBorder="1" applyAlignment="1">
      <alignment horizontal="center" vertical="top"/>
    </xf>
    <xf numFmtId="189" fontId="27" fillId="15" borderId="10" xfId="1" applyNumberFormat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horizontal="left" vertical="top" wrapText="1"/>
    </xf>
    <xf numFmtId="187" fontId="10" fillId="15" borderId="6" xfId="1" applyFont="1" applyFill="1" applyBorder="1" applyAlignment="1">
      <alignment vertical="top"/>
    </xf>
    <xf numFmtId="2" fontId="10" fillId="15" borderId="6" xfId="1" applyNumberFormat="1" applyFont="1" applyFill="1" applyBorder="1" applyAlignment="1">
      <alignment vertical="top"/>
    </xf>
    <xf numFmtId="188" fontId="27" fillId="9" borderId="5" xfId="1" applyNumberFormat="1" applyFont="1" applyFill="1" applyBorder="1" applyAlignment="1">
      <alignment vertical="top"/>
    </xf>
    <xf numFmtId="187" fontId="10" fillId="9" borderId="5" xfId="1" applyFont="1" applyFill="1" applyBorder="1" applyAlignment="1">
      <alignment vertical="top"/>
    </xf>
    <xf numFmtId="2" fontId="10" fillId="9" borderId="6" xfId="1" applyNumberFormat="1" applyFont="1" applyFill="1" applyBorder="1" applyAlignment="1">
      <alignment vertical="top"/>
    </xf>
    <xf numFmtId="189" fontId="27" fillId="7" borderId="6" xfId="1" applyNumberFormat="1" applyFont="1" applyFill="1" applyBorder="1" applyAlignment="1">
      <alignment vertical="top"/>
    </xf>
    <xf numFmtId="2" fontId="14" fillId="7" borderId="1" xfId="1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vertical="top"/>
    </xf>
    <xf numFmtId="2" fontId="10" fillId="7" borderId="6" xfId="1" applyNumberFormat="1" applyFont="1" applyFill="1" applyBorder="1" applyAlignment="1">
      <alignment vertical="top"/>
    </xf>
    <xf numFmtId="188" fontId="27" fillId="6" borderId="13" xfId="1" applyNumberFormat="1" applyFont="1" applyFill="1" applyBorder="1" applyAlignment="1">
      <alignment vertical="top"/>
    </xf>
    <xf numFmtId="0" fontId="14" fillId="0" borderId="13" xfId="0" applyFont="1" applyBorder="1" applyAlignment="1">
      <alignment horizontal="left" vertical="top" wrapText="1"/>
    </xf>
    <xf numFmtId="2" fontId="14" fillId="0" borderId="13" xfId="0" applyNumberFormat="1" applyFont="1" applyBorder="1" applyAlignment="1">
      <alignment horizontal="left" vertical="top" wrapText="1"/>
    </xf>
    <xf numFmtId="187" fontId="10" fillId="6" borderId="13" xfId="1" applyFont="1" applyFill="1" applyBorder="1" applyAlignment="1">
      <alignment vertical="top"/>
    </xf>
    <xf numFmtId="187" fontId="14" fillId="6" borderId="13" xfId="1" applyFont="1" applyFill="1" applyBorder="1" applyAlignment="1">
      <alignment vertical="top"/>
    </xf>
    <xf numFmtId="2" fontId="14" fillId="6" borderId="13" xfId="0" applyNumberFormat="1" applyFont="1" applyFill="1" applyBorder="1" applyAlignment="1">
      <alignment vertical="top" wrapText="1"/>
    </xf>
    <xf numFmtId="188" fontId="27" fillId="6" borderId="24" xfId="1" applyNumberFormat="1" applyFont="1" applyFill="1" applyBorder="1" applyAlignment="1">
      <alignment vertical="top"/>
    </xf>
    <xf numFmtId="0" fontId="14" fillId="0" borderId="24" xfId="0" applyFont="1" applyBorder="1" applyAlignment="1">
      <alignment horizontal="left" vertical="top" wrapText="1"/>
    </xf>
    <xf numFmtId="2" fontId="14" fillId="0" borderId="24" xfId="0" applyNumberFormat="1" applyFont="1" applyBorder="1" applyAlignment="1">
      <alignment horizontal="left" vertical="top" wrapText="1"/>
    </xf>
    <xf numFmtId="187" fontId="10" fillId="6" borderId="24" xfId="1" applyFont="1" applyFill="1" applyBorder="1" applyAlignment="1">
      <alignment vertical="top"/>
    </xf>
    <xf numFmtId="187" fontId="14" fillId="6" borderId="24" xfId="1" applyFont="1" applyFill="1" applyBorder="1" applyAlignment="1">
      <alignment vertical="top"/>
    </xf>
    <xf numFmtId="2" fontId="14" fillId="6" borderId="24" xfId="0" applyNumberFormat="1" applyFont="1" applyFill="1" applyBorder="1" applyAlignment="1">
      <alignment vertical="top" wrapText="1"/>
    </xf>
    <xf numFmtId="188" fontId="27" fillId="6" borderId="14" xfId="1" applyNumberFormat="1" applyFont="1" applyFill="1" applyBorder="1" applyAlignment="1">
      <alignment vertical="top"/>
    </xf>
    <xf numFmtId="187" fontId="10" fillId="6" borderId="14" xfId="1" applyFont="1" applyFill="1" applyBorder="1" applyAlignment="1">
      <alignment vertical="top"/>
    </xf>
    <xf numFmtId="187" fontId="14" fillId="6" borderId="14" xfId="1" applyFont="1" applyFill="1" applyBorder="1" applyAlignment="1">
      <alignment vertical="top"/>
    </xf>
    <xf numFmtId="187" fontId="10" fillId="6" borderId="5" xfId="1" applyFont="1" applyFill="1" applyBorder="1" applyAlignment="1">
      <alignment vertical="top"/>
    </xf>
    <xf numFmtId="187" fontId="14" fillId="6" borderId="5" xfId="1" applyFont="1" applyFill="1" applyBorder="1" applyAlignment="1">
      <alignment vertical="top"/>
    </xf>
    <xf numFmtId="188" fontId="27" fillId="6" borderId="2" xfId="1" applyNumberFormat="1" applyFont="1" applyFill="1" applyBorder="1" applyAlignment="1">
      <alignment vertical="top"/>
    </xf>
    <xf numFmtId="187" fontId="10" fillId="6" borderId="2" xfId="1" applyFont="1" applyFill="1" applyBorder="1" applyAlignment="1">
      <alignment vertical="top"/>
    </xf>
    <xf numFmtId="187" fontId="14" fillId="6" borderId="2" xfId="1" applyFont="1" applyFill="1" applyBorder="1" applyAlignment="1">
      <alignment vertical="top"/>
    </xf>
    <xf numFmtId="188" fontId="27" fillId="6" borderId="5" xfId="1" applyNumberFormat="1" applyFont="1" applyFill="1" applyBorder="1" applyAlignment="1">
      <alignment vertical="top"/>
    </xf>
    <xf numFmtId="188" fontId="27" fillId="6" borderId="6" xfId="1" applyNumberFormat="1" applyFont="1" applyFill="1" applyBorder="1" applyAlignment="1">
      <alignment vertical="top"/>
    </xf>
    <xf numFmtId="187" fontId="10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vertical="top"/>
    </xf>
    <xf numFmtId="188" fontId="27" fillId="6" borderId="17" xfId="1" applyNumberFormat="1" applyFont="1" applyFill="1" applyBorder="1" applyAlignment="1">
      <alignment vertical="top"/>
    </xf>
    <xf numFmtId="187" fontId="10" fillId="6" borderId="17" xfId="1" applyFont="1" applyFill="1" applyBorder="1" applyAlignment="1">
      <alignment vertical="top"/>
    </xf>
    <xf numFmtId="187" fontId="14" fillId="6" borderId="17" xfId="1" applyFont="1" applyFill="1" applyBorder="1" applyAlignment="1">
      <alignment vertical="top"/>
    </xf>
    <xf numFmtId="187" fontId="10" fillId="7" borderId="5" xfId="1" applyFont="1" applyFill="1" applyBorder="1" applyAlignment="1">
      <alignment vertical="top"/>
    </xf>
    <xf numFmtId="188" fontId="27" fillId="9" borderId="6" xfId="1" applyNumberFormat="1" applyFont="1" applyFill="1" applyBorder="1" applyAlignment="1">
      <alignment vertical="top"/>
    </xf>
    <xf numFmtId="187" fontId="10" fillId="9" borderId="6" xfId="1" applyFont="1" applyFill="1" applyBorder="1" applyAlignment="1">
      <alignment vertical="top"/>
    </xf>
    <xf numFmtId="187" fontId="14" fillId="9" borderId="6" xfId="1" applyFont="1" applyFill="1" applyBorder="1" applyAlignment="1">
      <alignment vertical="top"/>
    </xf>
    <xf numFmtId="187" fontId="14" fillId="7" borderId="1" xfId="1" applyFont="1" applyFill="1" applyBorder="1" applyAlignment="1">
      <alignment horizontal="left" vertical="top" wrapText="1"/>
    </xf>
    <xf numFmtId="187" fontId="14" fillId="6" borderId="6" xfId="0" applyNumberFormat="1" applyFont="1" applyFill="1" applyBorder="1" applyAlignment="1">
      <alignment vertical="top" wrapText="1"/>
    </xf>
    <xf numFmtId="0" fontId="14" fillId="4" borderId="6" xfId="0" applyFont="1" applyFill="1" applyBorder="1" applyAlignment="1">
      <alignment horizontal="left" vertical="top" wrapText="1"/>
    </xf>
    <xf numFmtId="187" fontId="14" fillId="4" borderId="6" xfId="0" applyNumberFormat="1" applyFont="1" applyFill="1" applyBorder="1" applyAlignment="1">
      <alignment vertical="top" wrapText="1"/>
    </xf>
    <xf numFmtId="187" fontId="14" fillId="6" borderId="6" xfId="0" applyNumberFormat="1" applyFont="1" applyFill="1" applyBorder="1" applyAlignment="1">
      <alignment vertical="top"/>
    </xf>
    <xf numFmtId="188" fontId="10" fillId="9" borderId="6" xfId="1" applyNumberFormat="1" applyFont="1" applyFill="1" applyBorder="1" applyAlignment="1">
      <alignment vertical="top" wrapText="1"/>
    </xf>
    <xf numFmtId="188" fontId="10" fillId="9" borderId="6" xfId="1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vertical="top"/>
    </xf>
    <xf numFmtId="188" fontId="27" fillId="7" borderId="6" xfId="1" applyNumberFormat="1" applyFont="1" applyFill="1" applyBorder="1" applyAlignment="1">
      <alignment vertical="top"/>
    </xf>
    <xf numFmtId="2" fontId="10" fillId="7" borderId="6" xfId="0" applyNumberFormat="1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vertical="top"/>
    </xf>
    <xf numFmtId="0" fontId="14" fillId="9" borderId="6" xfId="0" applyFont="1" applyFill="1" applyBorder="1" applyAlignment="1">
      <alignment vertical="top" wrapText="1"/>
    </xf>
    <xf numFmtId="187" fontId="14" fillId="7" borderId="6" xfId="0" applyNumberFormat="1" applyFont="1" applyFill="1" applyBorder="1" applyAlignment="1">
      <alignment horizontal="left" vertical="top" wrapText="1"/>
    </xf>
    <xf numFmtId="188" fontId="10" fillId="6" borderId="6" xfId="1" applyNumberFormat="1" applyFont="1" applyFill="1" applyBorder="1" applyAlignment="1">
      <alignment vertical="top" wrapText="1"/>
    </xf>
    <xf numFmtId="188" fontId="10" fillId="6" borderId="6" xfId="1" applyNumberFormat="1" applyFont="1" applyFill="1" applyBorder="1" applyAlignment="1">
      <alignment vertical="top"/>
    </xf>
    <xf numFmtId="187" fontId="10" fillId="6" borderId="6" xfId="0" applyNumberFormat="1" applyFont="1" applyFill="1" applyBorder="1" applyAlignment="1">
      <alignment vertical="top"/>
    </xf>
    <xf numFmtId="2" fontId="14" fillId="9" borderId="5" xfId="0" applyNumberFormat="1" applyFont="1" applyFill="1" applyBorder="1" applyAlignment="1">
      <alignment vertical="top" wrapText="1"/>
    </xf>
    <xf numFmtId="2" fontId="14" fillId="9" borderId="5" xfId="0" applyNumberFormat="1" applyFont="1" applyFill="1" applyBorder="1" applyAlignment="1">
      <alignment horizontal="justify" vertical="top"/>
    </xf>
    <xf numFmtId="2" fontId="14" fillId="7" borderId="6" xfId="1" applyNumberFormat="1" applyFont="1" applyFill="1" applyBorder="1" applyAlignment="1">
      <alignment horizontal="left" vertical="top" wrapText="1"/>
    </xf>
    <xf numFmtId="189" fontId="27" fillId="6" borderId="6" xfId="1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/>
    </xf>
    <xf numFmtId="187" fontId="14" fillId="6" borderId="5" xfId="0" applyNumberFormat="1" applyFont="1" applyFill="1" applyBorder="1" applyAlignment="1">
      <alignment vertical="top" wrapText="1"/>
    </xf>
    <xf numFmtId="188" fontId="10" fillId="6" borderId="17" xfId="1" applyNumberFormat="1" applyFont="1" applyFill="1" applyBorder="1" applyAlignment="1">
      <alignment vertical="top" wrapText="1"/>
    </xf>
    <xf numFmtId="187" fontId="14" fillId="6" borderId="17" xfId="0" applyNumberFormat="1" applyFont="1" applyFill="1" applyBorder="1" applyAlignment="1">
      <alignment vertical="top"/>
    </xf>
    <xf numFmtId="187" fontId="14" fillId="6" borderId="17" xfId="0" applyNumberFormat="1" applyFont="1" applyFill="1" applyBorder="1" applyAlignment="1">
      <alignment vertical="top" wrapText="1"/>
    </xf>
    <xf numFmtId="188" fontId="10" fillId="6" borderId="24" xfId="1" applyNumberFormat="1" applyFont="1" applyFill="1" applyBorder="1" applyAlignment="1">
      <alignment vertical="top" wrapText="1"/>
    </xf>
    <xf numFmtId="187" fontId="14" fillId="6" borderId="24" xfId="0" applyNumberFormat="1" applyFont="1" applyFill="1" applyBorder="1" applyAlignment="1">
      <alignment vertical="top"/>
    </xf>
    <xf numFmtId="187" fontId="14" fillId="6" borderId="24" xfId="0" applyNumberFormat="1" applyFont="1" applyFill="1" applyBorder="1" applyAlignment="1">
      <alignment vertical="top" wrapText="1"/>
    </xf>
    <xf numFmtId="188" fontId="10" fillId="6" borderId="14" xfId="1" applyNumberFormat="1" applyFont="1" applyFill="1" applyBorder="1" applyAlignment="1">
      <alignment vertical="top" wrapText="1"/>
    </xf>
    <xf numFmtId="187" fontId="14" fillId="6" borderId="14" xfId="0" applyNumberFormat="1" applyFont="1" applyFill="1" applyBorder="1" applyAlignment="1">
      <alignment vertical="top"/>
    </xf>
    <xf numFmtId="187" fontId="14" fillId="6" borderId="14" xfId="0" applyNumberFormat="1" applyFont="1" applyFill="1" applyBorder="1" applyAlignment="1">
      <alignment vertical="top" wrapText="1"/>
    </xf>
    <xf numFmtId="187" fontId="14" fillId="7" borderId="6" xfId="1" applyFont="1" applyFill="1" applyBorder="1" applyAlignment="1">
      <alignment horizontal="center" vertical="top" wrapText="1"/>
    </xf>
    <xf numFmtId="187" fontId="10" fillId="6" borderId="4" xfId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/>
    </xf>
    <xf numFmtId="187" fontId="14" fillId="6" borderId="4" xfId="0" applyNumberFormat="1" applyFont="1" applyFill="1" applyBorder="1" applyAlignment="1">
      <alignment vertical="top" wrapText="1"/>
    </xf>
    <xf numFmtId="188" fontId="10" fillId="6" borderId="13" xfId="1" applyNumberFormat="1" applyFont="1" applyFill="1" applyBorder="1" applyAlignment="1">
      <alignment vertical="top" wrapText="1"/>
    </xf>
    <xf numFmtId="187" fontId="14" fillId="6" borderId="13" xfId="0" applyNumberFormat="1" applyFont="1" applyFill="1" applyBorder="1" applyAlignment="1">
      <alignment vertical="top"/>
    </xf>
    <xf numFmtId="187" fontId="14" fillId="6" borderId="13" xfId="0" applyNumberFormat="1" applyFont="1" applyFill="1" applyBorder="1" applyAlignment="1">
      <alignment vertical="top" wrapText="1"/>
    </xf>
    <xf numFmtId="189" fontId="27" fillId="7" borderId="5" xfId="1" applyNumberFormat="1" applyFont="1" applyFill="1" applyBorder="1" applyAlignment="1">
      <alignment vertical="top"/>
    </xf>
    <xf numFmtId="188" fontId="10" fillId="7" borderId="14" xfId="1" applyNumberFormat="1" applyFont="1" applyFill="1" applyBorder="1" applyAlignment="1">
      <alignment vertical="top" wrapText="1"/>
    </xf>
    <xf numFmtId="187" fontId="10" fillId="7" borderId="14" xfId="1" applyFont="1" applyFill="1" applyBorder="1" applyAlignment="1">
      <alignment vertical="top"/>
    </xf>
    <xf numFmtId="187" fontId="14" fillId="7" borderId="14" xfId="0" applyNumberFormat="1" applyFont="1" applyFill="1" applyBorder="1" applyAlignment="1">
      <alignment vertical="top" wrapText="1"/>
    </xf>
    <xf numFmtId="187" fontId="27" fillId="9" borderId="5" xfId="1" applyFont="1" applyFill="1" applyBorder="1" applyAlignment="1">
      <alignment vertical="top"/>
    </xf>
    <xf numFmtId="187" fontId="14" fillId="7" borderId="6" xfId="1" applyFont="1" applyFill="1" applyBorder="1" applyAlignment="1">
      <alignment horizontal="left" vertical="top" wrapText="1"/>
    </xf>
    <xf numFmtId="49" fontId="10" fillId="6" borderId="6" xfId="1" applyNumberFormat="1" applyFont="1" applyFill="1" applyBorder="1" applyAlignment="1">
      <alignment vertical="top" wrapText="1"/>
    </xf>
    <xf numFmtId="0" fontId="14" fillId="19" borderId="6" xfId="3" applyFont="1" applyFill="1" applyBorder="1" applyAlignment="1">
      <alignment horizontal="left" vertical="center" wrapText="1" shrinkToFit="1"/>
    </xf>
    <xf numFmtId="0" fontId="27" fillId="15" borderId="6" xfId="0" applyFont="1" applyFill="1" applyBorder="1" applyAlignment="1">
      <alignment horizontal="center" vertical="top"/>
    </xf>
    <xf numFmtId="187" fontId="10" fillId="15" borderId="6" xfId="0" applyNumberFormat="1" applyFont="1" applyFill="1" applyBorder="1" applyAlignment="1">
      <alignment horizontal="center" vertical="top"/>
    </xf>
    <xf numFmtId="0" fontId="27" fillId="16" borderId="6" xfId="0" applyFont="1" applyFill="1" applyBorder="1" applyAlignment="1">
      <alignment horizontal="center" vertical="top"/>
    </xf>
    <xf numFmtId="187" fontId="10" fillId="16" borderId="6" xfId="0" applyNumberFormat="1" applyFont="1" applyFill="1" applyBorder="1" applyAlignment="1">
      <alignment horizontal="center" vertical="top"/>
    </xf>
    <xf numFmtId="187" fontId="14" fillId="16" borderId="6" xfId="0" applyNumberFormat="1" applyFont="1" applyFill="1" applyBorder="1" applyAlignment="1">
      <alignment vertical="top"/>
    </xf>
    <xf numFmtId="0" fontId="27" fillId="7" borderId="2" xfId="0" applyFont="1" applyFill="1" applyBorder="1" applyAlignment="1">
      <alignment horizontal="center" vertical="top"/>
    </xf>
    <xf numFmtId="2" fontId="10" fillId="7" borderId="8" xfId="0" applyNumberFormat="1" applyFont="1" applyFill="1" applyBorder="1" applyAlignment="1">
      <alignment horizontal="center" vertical="top" wrapText="1"/>
    </xf>
    <xf numFmtId="187" fontId="10" fillId="7" borderId="2" xfId="0" applyNumberFormat="1" applyFont="1" applyFill="1" applyBorder="1" applyAlignment="1">
      <alignment horizontal="center" vertical="top"/>
    </xf>
    <xf numFmtId="0" fontId="27" fillId="6" borderId="6" xfId="0" applyFont="1" applyFill="1" applyBorder="1" applyAlignment="1">
      <alignment horizontal="center" vertical="top"/>
    </xf>
    <xf numFmtId="187" fontId="10" fillId="6" borderId="6" xfId="0" applyNumberFormat="1" applyFont="1" applyFill="1" applyBorder="1" applyAlignment="1">
      <alignment horizontal="center" vertical="top"/>
    </xf>
    <xf numFmtId="187" fontId="14" fillId="6" borderId="6" xfId="0" applyNumberFormat="1" applyFont="1" applyFill="1" applyBorder="1" applyAlignment="1">
      <alignment horizontal="center" vertical="top"/>
    </xf>
    <xf numFmtId="187" fontId="14" fillId="7" borderId="1" xfId="1" applyFont="1" applyFill="1" applyBorder="1" applyAlignment="1">
      <alignment horizontal="center" vertical="top" wrapText="1"/>
    </xf>
    <xf numFmtId="0" fontId="27" fillId="7" borderId="6" xfId="0" applyFont="1" applyFill="1" applyBorder="1" applyAlignment="1">
      <alignment horizontal="center" vertical="top"/>
    </xf>
    <xf numFmtId="187" fontId="10" fillId="7" borderId="6" xfId="0" applyNumberFormat="1" applyFont="1" applyFill="1" applyBorder="1" applyAlignment="1">
      <alignment horizontal="center" vertical="top"/>
    </xf>
    <xf numFmtId="2" fontId="10" fillId="15" borderId="6" xfId="0" applyNumberFormat="1" applyFont="1" applyFill="1" applyBorder="1" applyAlignment="1">
      <alignment vertical="top" wrapText="1"/>
    </xf>
    <xf numFmtId="1" fontId="10" fillId="15" borderId="6" xfId="0" applyNumberFormat="1" applyFont="1" applyFill="1" applyBorder="1" applyAlignment="1">
      <alignment horizontal="left" vertical="top" wrapText="1"/>
    </xf>
    <xf numFmtId="0" fontId="14" fillId="7" borderId="6" xfId="0" applyFont="1" applyFill="1" applyBorder="1" applyAlignment="1">
      <alignment horizontal="left" vertical="top"/>
    </xf>
    <xf numFmtId="190" fontId="27" fillId="16" borderId="6" xfId="0" applyNumberFormat="1" applyFont="1" applyFill="1" applyBorder="1" applyAlignment="1">
      <alignment horizontal="center" vertical="top"/>
    </xf>
    <xf numFmtId="187" fontId="10" fillId="16" borderId="6" xfId="1" applyFont="1" applyFill="1" applyBorder="1" applyAlignment="1">
      <alignment horizontal="center" vertical="top"/>
    </xf>
    <xf numFmtId="2" fontId="14" fillId="16" borderId="6" xfId="0" applyNumberFormat="1" applyFont="1" applyFill="1" applyBorder="1" applyAlignment="1">
      <alignment vertical="top"/>
    </xf>
    <xf numFmtId="2" fontId="27" fillId="7" borderId="6" xfId="0" applyNumberFormat="1" applyFont="1" applyFill="1" applyBorder="1" applyAlignment="1">
      <alignment horizontal="center" vertical="top"/>
    </xf>
    <xf numFmtId="187" fontId="10" fillId="7" borderId="6" xfId="1" applyFont="1" applyFill="1" applyBorder="1" applyAlignment="1">
      <alignment horizontal="center" vertical="top"/>
    </xf>
    <xf numFmtId="2" fontId="14" fillId="7" borderId="6" xfId="0" applyNumberFormat="1" applyFont="1" applyFill="1" applyBorder="1" applyAlignment="1">
      <alignment horizontal="left" vertical="top"/>
    </xf>
    <xf numFmtId="2" fontId="10" fillId="16" borderId="6" xfId="0" applyNumberFormat="1" applyFont="1" applyFill="1" applyBorder="1" applyAlignment="1">
      <alignment vertical="top"/>
    </xf>
    <xf numFmtId="0" fontId="27" fillId="25" borderId="6" xfId="0" applyFont="1" applyFill="1" applyBorder="1" applyAlignment="1">
      <alignment horizontal="center" vertical="top"/>
    </xf>
    <xf numFmtId="2" fontId="10" fillId="25" borderId="6" xfId="0" applyNumberFormat="1" applyFont="1" applyFill="1" applyBorder="1" applyAlignment="1">
      <alignment vertical="top" wrapText="1"/>
    </xf>
    <xf numFmtId="187" fontId="10" fillId="25" borderId="6" xfId="1" applyFont="1" applyFill="1" applyBorder="1" applyAlignment="1">
      <alignment vertical="top"/>
    </xf>
    <xf numFmtId="187" fontId="10" fillId="25" borderId="6" xfId="0" applyNumberFormat="1" applyFont="1" applyFill="1" applyBorder="1" applyAlignment="1">
      <alignment horizontal="center" vertical="top"/>
    </xf>
    <xf numFmtId="0" fontId="14" fillId="25" borderId="6" xfId="0" applyFont="1" applyFill="1" applyBorder="1" applyAlignment="1">
      <alignment vertical="top"/>
    </xf>
    <xf numFmtId="0" fontId="27" fillId="4" borderId="6" xfId="0" applyFont="1" applyFill="1" applyBorder="1" applyAlignment="1">
      <alignment horizontal="center" vertical="top"/>
    </xf>
    <xf numFmtId="2" fontId="10" fillId="4" borderId="11" xfId="0" applyNumberFormat="1" applyFont="1" applyFill="1" applyBorder="1" applyAlignment="1">
      <alignment vertical="top" wrapText="1"/>
    </xf>
    <xf numFmtId="187" fontId="10" fillId="4" borderId="5" xfId="0" applyNumberFormat="1" applyFont="1" applyFill="1" applyBorder="1" applyAlignment="1">
      <alignment horizontal="center" vertical="top"/>
    </xf>
    <xf numFmtId="187" fontId="10" fillId="6" borderId="5" xfId="0" applyNumberFormat="1" applyFont="1" applyFill="1" applyBorder="1" applyAlignment="1">
      <alignment horizontal="center" vertical="top"/>
    </xf>
    <xf numFmtId="187" fontId="14" fillId="6" borderId="5" xfId="0" applyNumberFormat="1" applyFont="1" applyFill="1" applyBorder="1" applyAlignment="1">
      <alignment horizontal="center" vertical="top"/>
    </xf>
    <xf numFmtId="0" fontId="17" fillId="4" borderId="6" xfId="0" applyFont="1" applyFill="1" applyBorder="1" applyAlignment="1">
      <alignment vertical="top" wrapText="1"/>
    </xf>
    <xf numFmtId="187" fontId="14" fillId="16" borderId="6" xfId="0" applyNumberFormat="1" applyFont="1" applyFill="1" applyBorder="1" applyAlignment="1">
      <alignment horizontal="center" vertical="top"/>
    </xf>
    <xf numFmtId="187" fontId="27" fillId="7" borderId="6" xfId="0" applyNumberFormat="1" applyFont="1" applyFill="1" applyBorder="1" applyAlignment="1">
      <alignment horizontal="center" vertical="top"/>
    </xf>
    <xf numFmtId="0" fontId="28" fillId="0" borderId="6" xfId="0" applyFont="1" applyBorder="1" applyAlignment="1">
      <alignment vertical="top" wrapText="1"/>
    </xf>
    <xf numFmtId="187" fontId="27" fillId="6" borderId="6" xfId="0" applyNumberFormat="1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left" vertical="top" wrapText="1"/>
    </xf>
    <xf numFmtId="2" fontId="10" fillId="15" borderId="6" xfId="0" applyNumberFormat="1" applyFont="1" applyFill="1" applyBorder="1" applyAlignment="1">
      <alignment vertical="top"/>
    </xf>
    <xf numFmtId="0" fontId="27" fillId="24" borderId="6" xfId="0" applyFont="1" applyFill="1" applyBorder="1" applyAlignment="1">
      <alignment horizontal="center" vertical="top"/>
    </xf>
    <xf numFmtId="2" fontId="10" fillId="24" borderId="6" xfId="0" applyNumberFormat="1" applyFont="1" applyFill="1" applyBorder="1" applyAlignment="1">
      <alignment vertical="top" wrapText="1"/>
    </xf>
    <xf numFmtId="2" fontId="10" fillId="24" borderId="6" xfId="0" applyNumberFormat="1" applyFont="1" applyFill="1" applyBorder="1" applyAlignment="1">
      <alignment vertical="top"/>
    </xf>
    <xf numFmtId="187" fontId="10" fillId="24" borderId="6" xfId="0" applyNumberFormat="1" applyFont="1" applyFill="1" applyBorder="1" applyAlignment="1">
      <alignment horizontal="center" vertical="top"/>
    </xf>
    <xf numFmtId="0" fontId="29" fillId="6" borderId="6" xfId="0" applyFont="1" applyFill="1" applyBorder="1" applyAlignment="1">
      <alignment horizontal="center" vertical="top"/>
    </xf>
    <xf numFmtId="2" fontId="14" fillId="0" borderId="6" xfId="0" applyNumberFormat="1" applyFont="1" applyBorder="1" applyAlignment="1">
      <alignment vertical="top" wrapText="1"/>
    </xf>
    <xf numFmtId="0" fontId="28" fillId="0" borderId="6" xfId="0" applyFont="1" applyBorder="1" applyAlignment="1">
      <alignment vertical="top"/>
    </xf>
    <xf numFmtId="187" fontId="10" fillId="15" borderId="6" xfId="1" applyFont="1" applyFill="1" applyBorder="1" applyAlignment="1">
      <alignment vertical="top" wrapText="1"/>
    </xf>
    <xf numFmtId="187" fontId="10" fillId="16" borderId="6" xfId="1" applyFont="1" applyFill="1" applyBorder="1" applyAlignment="1">
      <alignment vertical="top" wrapText="1"/>
    </xf>
    <xf numFmtId="190" fontId="10" fillId="16" borderId="6" xfId="0" applyNumberFormat="1" applyFont="1" applyFill="1" applyBorder="1" applyAlignment="1">
      <alignment horizontal="center" vertical="center" wrapText="1"/>
    </xf>
    <xf numFmtId="1" fontId="10" fillId="16" borderId="6" xfId="1" applyNumberFormat="1" applyFont="1" applyFill="1" applyBorder="1" applyAlignment="1">
      <alignment horizontal="left" vertical="top" wrapText="1"/>
    </xf>
    <xf numFmtId="0" fontId="14" fillId="15" borderId="14" xfId="0" applyFont="1" applyFill="1" applyBorder="1" applyAlignment="1">
      <alignment vertical="top" wrapText="1"/>
    </xf>
    <xf numFmtId="187" fontId="10" fillId="6" borderId="6" xfId="1" applyFont="1" applyFill="1" applyBorder="1" applyAlignment="1">
      <alignment vertical="top" wrapText="1"/>
    </xf>
    <xf numFmtId="187" fontId="10" fillId="16" borderId="6" xfId="0" applyNumberFormat="1" applyFont="1" applyFill="1" applyBorder="1" applyAlignment="1">
      <alignment horizontal="center" vertical="top" wrapText="1"/>
    </xf>
    <xf numFmtId="187" fontId="10" fillId="7" borderId="6" xfId="0" applyNumberFormat="1" applyFont="1" applyFill="1" applyBorder="1" applyAlignment="1">
      <alignment horizontal="center" vertical="top" wrapText="1"/>
    </xf>
    <xf numFmtId="187" fontId="10" fillId="6" borderId="11" xfId="1" applyFont="1" applyFill="1" applyBorder="1" applyAlignment="1">
      <alignment vertical="top" wrapText="1"/>
    </xf>
    <xf numFmtId="187" fontId="27" fillId="7" borderId="6" xfId="1" applyFont="1" applyFill="1" applyBorder="1" applyAlignment="1">
      <alignment horizontal="center" vertical="top"/>
    </xf>
    <xf numFmtId="0" fontId="27" fillId="6" borderId="5" xfId="0" applyFont="1" applyFill="1" applyBorder="1" applyAlignment="1">
      <alignment horizontal="center" vertical="top"/>
    </xf>
    <xf numFmtId="2" fontId="10" fillId="0" borderId="12" xfId="0" applyNumberFormat="1" applyFont="1" applyBorder="1" applyAlignment="1">
      <alignment vertical="top" wrapText="1"/>
    </xf>
    <xf numFmtId="0" fontId="27" fillId="6" borderId="13" xfId="0" applyFont="1" applyFill="1" applyBorder="1" applyAlignment="1">
      <alignment horizontal="center" vertical="top"/>
    </xf>
    <xf numFmtId="0" fontId="10" fillId="6" borderId="6" xfId="0" applyFont="1" applyFill="1" applyBorder="1" applyAlignment="1">
      <alignment horizontal="center" vertical="top" wrapText="1"/>
    </xf>
    <xf numFmtId="187" fontId="10" fillId="6" borderId="6" xfId="1" applyFont="1" applyFill="1" applyBorder="1" applyAlignment="1">
      <alignment horizontal="center" vertical="top"/>
    </xf>
    <xf numFmtId="187" fontId="10" fillId="6" borderId="13" xfId="1" applyFont="1" applyFill="1" applyBorder="1" applyAlignment="1">
      <alignment horizontal="center" vertical="top"/>
    </xf>
    <xf numFmtId="187" fontId="14" fillId="6" borderId="13" xfId="0" applyNumberFormat="1" applyFont="1" applyFill="1" applyBorder="1" applyAlignment="1">
      <alignment horizontal="center" vertical="top"/>
    </xf>
    <xf numFmtId="0" fontId="27" fillId="6" borderId="24" xfId="0" applyFont="1" applyFill="1" applyBorder="1" applyAlignment="1">
      <alignment horizontal="center" vertical="top"/>
    </xf>
    <xf numFmtId="187" fontId="10" fillId="6" borderId="24" xfId="1" applyFont="1" applyFill="1" applyBorder="1" applyAlignment="1">
      <alignment horizontal="center" vertical="top"/>
    </xf>
    <xf numFmtId="187" fontId="14" fillId="6" borderId="24" xfId="0" applyNumberFormat="1" applyFont="1" applyFill="1" applyBorder="1" applyAlignment="1">
      <alignment horizontal="center" vertical="top"/>
    </xf>
    <xf numFmtId="187" fontId="10" fillId="6" borderId="14" xfId="1" applyFont="1" applyFill="1" applyBorder="1" applyAlignment="1">
      <alignment horizontal="center" vertical="top"/>
    </xf>
    <xf numFmtId="187" fontId="14" fillId="6" borderId="14" xfId="0" applyNumberFormat="1" applyFont="1" applyFill="1" applyBorder="1" applyAlignment="1">
      <alignment horizontal="center" vertical="top"/>
    </xf>
    <xf numFmtId="187" fontId="27" fillId="6" borderId="6" xfId="1" applyFont="1" applyFill="1" applyBorder="1" applyAlignment="1">
      <alignment horizontal="center" vertical="top"/>
    </xf>
    <xf numFmtId="187" fontId="18" fillId="6" borderId="5" xfId="0" applyNumberFormat="1" applyFont="1" applyFill="1" applyBorder="1" applyAlignment="1">
      <alignment horizontal="center" vertical="top"/>
    </xf>
    <xf numFmtId="191" fontId="27" fillId="6" borderId="6" xfId="1" applyNumberFormat="1" applyFont="1" applyFill="1" applyBorder="1" applyAlignment="1">
      <alignment horizontal="center" vertical="top"/>
    </xf>
    <xf numFmtId="190" fontId="10" fillId="16" borderId="6" xfId="0" applyNumberFormat="1" applyFont="1" applyFill="1" applyBorder="1" applyAlignment="1">
      <alignment horizontal="left" vertical="top" wrapText="1"/>
    </xf>
    <xf numFmtId="187" fontId="10" fillId="7" borderId="6" xfId="1" applyFont="1" applyFill="1" applyBorder="1" applyAlignment="1">
      <alignment horizontal="left" vertical="top" wrapText="1"/>
    </xf>
    <xf numFmtId="2" fontId="10" fillId="6" borderId="11" xfId="0" applyNumberFormat="1" applyFont="1" applyFill="1" applyBorder="1" applyAlignment="1">
      <alignment horizontal="left" vertical="top" wrapText="1"/>
    </xf>
    <xf numFmtId="0" fontId="10" fillId="0" borderId="11" xfId="1" applyNumberFormat="1" applyFont="1" applyBorder="1" applyAlignment="1">
      <alignment vertical="top" wrapText="1"/>
    </xf>
    <xf numFmtId="187" fontId="10" fillId="0" borderId="6" xfId="1" applyFont="1" applyBorder="1" applyAlignment="1">
      <alignment vertical="top" wrapText="1"/>
    </xf>
    <xf numFmtId="187" fontId="14" fillId="0" borderId="6" xfId="1" applyFont="1" applyBorder="1" applyAlignment="1">
      <alignment vertical="top" wrapText="1"/>
    </xf>
    <xf numFmtId="192" fontId="27" fillId="9" borderId="6" xfId="1" applyNumberFormat="1" applyFont="1" applyFill="1" applyBorder="1" applyAlignment="1">
      <alignment horizontal="center" vertical="top"/>
    </xf>
    <xf numFmtId="0" fontId="10" fillId="9" borderId="11" xfId="1" applyNumberFormat="1" applyFont="1" applyFill="1" applyBorder="1" applyAlignment="1">
      <alignment vertical="top" wrapText="1"/>
    </xf>
    <xf numFmtId="187" fontId="10" fillId="9" borderId="6" xfId="1" applyFont="1" applyFill="1" applyBorder="1" applyAlignment="1">
      <alignment vertical="top" wrapText="1"/>
    </xf>
    <xf numFmtId="187" fontId="10" fillId="9" borderId="6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horizontal="center" vertical="top"/>
    </xf>
    <xf numFmtId="187" fontId="14" fillId="9" borderId="5" xfId="1" applyFont="1" applyFill="1" applyBorder="1" applyAlignment="1">
      <alignment horizontal="center" vertical="top"/>
    </xf>
    <xf numFmtId="187" fontId="14" fillId="9" borderId="6" xfId="1" applyFont="1" applyFill="1" applyBorder="1" applyAlignment="1">
      <alignment vertical="top" wrapText="1"/>
    </xf>
    <xf numFmtId="192" fontId="27" fillId="7" borderId="6" xfId="1" applyNumberFormat="1" applyFont="1" applyFill="1" applyBorder="1" applyAlignment="1">
      <alignment horizontal="center" vertical="top"/>
    </xf>
    <xf numFmtId="0" fontId="10" fillId="7" borderId="11" xfId="1" applyNumberFormat="1" applyFont="1" applyFill="1" applyBorder="1" applyAlignment="1">
      <alignment vertical="top" wrapText="1"/>
    </xf>
    <xf numFmtId="187" fontId="10" fillId="7" borderId="6" xfId="1" applyFont="1" applyFill="1" applyBorder="1" applyAlignment="1">
      <alignment vertical="top" wrapText="1"/>
    </xf>
    <xf numFmtId="187" fontId="14" fillId="7" borderId="6" xfId="1" applyFont="1" applyFill="1" applyBorder="1" applyAlignment="1">
      <alignment vertical="top" wrapText="1"/>
    </xf>
    <xf numFmtId="2" fontId="10" fillId="0" borderId="11" xfId="1" applyNumberFormat="1" applyFont="1" applyBorder="1" applyAlignment="1">
      <alignment vertical="top" wrapText="1"/>
    </xf>
    <xf numFmtId="0" fontId="30" fillId="6" borderId="13" xfId="0" applyFont="1" applyFill="1" applyBorder="1" applyAlignment="1">
      <alignment horizontal="center" vertical="top"/>
    </xf>
    <xf numFmtId="187" fontId="19" fillId="6" borderId="13" xfId="0" applyNumberFormat="1" applyFont="1" applyFill="1" applyBorder="1" applyAlignment="1">
      <alignment horizontal="center" vertical="top"/>
    </xf>
    <xf numFmtId="187" fontId="10" fillId="6" borderId="13" xfId="0" applyNumberFormat="1" applyFont="1" applyFill="1" applyBorder="1" applyAlignment="1">
      <alignment horizontal="center" vertical="top"/>
    </xf>
    <xf numFmtId="0" fontId="14" fillId="6" borderId="5" xfId="0" applyFont="1" applyFill="1" applyBorder="1" applyAlignment="1">
      <alignment vertical="top" wrapText="1"/>
    </xf>
    <xf numFmtId="0" fontId="27" fillId="11" borderId="5" xfId="0" applyFont="1" applyFill="1" applyBorder="1" applyAlignment="1">
      <alignment horizontal="center" vertical="top"/>
    </xf>
    <xf numFmtId="187" fontId="10" fillId="11" borderId="5" xfId="0" applyNumberFormat="1" applyFont="1" applyFill="1" applyBorder="1" applyAlignment="1">
      <alignment horizontal="center" vertical="top"/>
    </xf>
    <xf numFmtId="0" fontId="27" fillId="8" borderId="5" xfId="0" applyFont="1" applyFill="1" applyBorder="1" applyAlignment="1">
      <alignment horizontal="center" vertical="top"/>
    </xf>
    <xf numFmtId="187" fontId="10" fillId="8" borderId="5" xfId="0" applyNumberFormat="1" applyFont="1" applyFill="1" applyBorder="1" applyAlignment="1">
      <alignment horizontal="center" vertical="top"/>
    </xf>
    <xf numFmtId="0" fontId="27" fillId="9" borderId="6" xfId="0" applyFont="1" applyFill="1" applyBorder="1" applyAlignment="1">
      <alignment horizontal="center" vertical="top"/>
    </xf>
    <xf numFmtId="187" fontId="10" fillId="9" borderId="6" xfId="0" applyNumberFormat="1" applyFont="1" applyFill="1" applyBorder="1" applyAlignment="1">
      <alignment horizontal="center" vertical="top"/>
    </xf>
    <xf numFmtId="187" fontId="10" fillId="0" borderId="13" xfId="0" applyNumberFormat="1" applyFont="1" applyBorder="1" applyAlignment="1">
      <alignment horizontal="center" vertical="top"/>
    </xf>
    <xf numFmtId="187" fontId="14" fillId="0" borderId="13" xfId="0" applyNumberFormat="1" applyFont="1" applyBorder="1" applyAlignment="1">
      <alignment horizontal="center" vertical="top"/>
    </xf>
    <xf numFmtId="187" fontId="14" fillId="0" borderId="6" xfId="0" applyNumberFormat="1" applyFont="1" applyBorder="1" applyAlignment="1">
      <alignment horizontal="center" vertical="top"/>
    </xf>
    <xf numFmtId="187" fontId="10" fillId="0" borderId="6" xfId="0" applyNumberFormat="1" applyFont="1" applyBorder="1" applyAlignment="1">
      <alignment horizontal="center" vertical="top"/>
    </xf>
    <xf numFmtId="0" fontId="14" fillId="4" borderId="6" xfId="0" applyFont="1" applyFill="1" applyBorder="1" applyAlignment="1">
      <alignment vertical="top" wrapText="1"/>
    </xf>
    <xf numFmtId="2" fontId="10" fillId="6" borderId="5" xfId="0" applyNumberFormat="1" applyFont="1" applyFill="1" applyBorder="1" applyAlignment="1">
      <alignment horizontal="center" vertical="top"/>
    </xf>
    <xf numFmtId="2" fontId="14" fillId="6" borderId="5" xfId="0" applyNumberFormat="1" applyFont="1" applyFill="1" applyBorder="1" applyAlignment="1">
      <alignment horizontal="center" vertical="top"/>
    </xf>
    <xf numFmtId="0" fontId="27" fillId="6" borderId="14" xfId="0" applyFont="1" applyFill="1" applyBorder="1" applyAlignment="1">
      <alignment horizontal="center" vertical="top"/>
    </xf>
    <xf numFmtId="187" fontId="10" fillId="0" borderId="14" xfId="0" applyNumberFormat="1" applyFont="1" applyBorder="1" applyAlignment="1">
      <alignment horizontal="center" vertical="top"/>
    </xf>
    <xf numFmtId="187" fontId="14" fillId="0" borderId="14" xfId="0" applyNumberFormat="1" applyFont="1" applyBorder="1" applyAlignment="1">
      <alignment horizontal="center" vertical="top"/>
    </xf>
    <xf numFmtId="187" fontId="10" fillId="0" borderId="5" xfId="0" applyNumberFormat="1" applyFont="1" applyBorder="1" applyAlignment="1">
      <alignment horizontal="center" vertical="top"/>
    </xf>
    <xf numFmtId="187" fontId="14" fillId="0" borderId="5" xfId="0" applyNumberFormat="1" applyFont="1" applyBorder="1" applyAlignment="1">
      <alignment horizontal="center" vertical="top"/>
    </xf>
    <xf numFmtId="187" fontId="10" fillId="8" borderId="6" xfId="0" applyNumberFormat="1" applyFont="1" applyFill="1" applyBorder="1" applyAlignment="1">
      <alignment horizontal="center" vertical="top"/>
    </xf>
    <xf numFmtId="0" fontId="27" fillId="9" borderId="13" xfId="0" applyFont="1" applyFill="1" applyBorder="1" applyAlignment="1">
      <alignment horizontal="center" vertical="top"/>
    </xf>
    <xf numFmtId="187" fontId="10" fillId="9" borderId="13" xfId="0" applyNumberFormat="1" applyFont="1" applyFill="1" applyBorder="1" applyAlignment="1">
      <alignment horizontal="center" vertical="top"/>
    </xf>
    <xf numFmtId="0" fontId="14" fillId="7" borderId="6" xfId="0" applyFont="1" applyFill="1" applyBorder="1" applyAlignment="1">
      <alignment vertical="top" wrapText="1"/>
    </xf>
    <xf numFmtId="188" fontId="27" fillId="9" borderId="13" xfId="0" applyNumberFormat="1" applyFont="1" applyFill="1" applyBorder="1" applyAlignment="1">
      <alignment horizontal="center" vertical="top"/>
    </xf>
    <xf numFmtId="0" fontId="27" fillId="7" borderId="13" xfId="0" applyFont="1" applyFill="1" applyBorder="1" applyAlignment="1">
      <alignment horizontal="center" vertical="top"/>
    </xf>
    <xf numFmtId="187" fontId="10" fillId="7" borderId="13" xfId="0" applyNumberFormat="1" applyFont="1" applyFill="1" applyBorder="1" applyAlignment="1">
      <alignment horizontal="center" vertical="top"/>
    </xf>
    <xf numFmtId="187" fontId="14" fillId="9" borderId="13" xfId="0" applyNumberFormat="1" applyFont="1" applyFill="1" applyBorder="1" applyAlignment="1">
      <alignment horizontal="center" vertical="top"/>
    </xf>
    <xf numFmtId="187" fontId="14" fillId="7" borderId="13" xfId="0" applyNumberFormat="1" applyFont="1" applyFill="1" applyBorder="1" applyAlignment="1">
      <alignment horizontal="center" vertical="top"/>
    </xf>
    <xf numFmtId="0" fontId="27" fillId="3" borderId="6" xfId="0" applyFont="1" applyFill="1" applyBorder="1" applyAlignment="1">
      <alignment horizontal="center"/>
    </xf>
    <xf numFmtId="2" fontId="10" fillId="3" borderId="6" xfId="0" applyNumberFormat="1" applyFont="1" applyFill="1" applyBorder="1" applyAlignment="1">
      <alignment horizontal="center" wrapText="1"/>
    </xf>
    <xf numFmtId="2" fontId="10" fillId="3" borderId="6" xfId="0" applyNumberFormat="1" applyFont="1" applyFill="1" applyBorder="1" applyAlignment="1">
      <alignment horizontal="center"/>
    </xf>
    <xf numFmtId="187" fontId="10" fillId="3" borderId="6" xfId="0" applyNumberFormat="1" applyFont="1" applyFill="1" applyBorder="1" applyAlignment="1">
      <alignment horizontal="center"/>
    </xf>
    <xf numFmtId="2" fontId="14" fillId="3" borderId="6" xfId="0" applyNumberFormat="1" applyFont="1" applyFill="1" applyBorder="1"/>
    <xf numFmtId="187" fontId="10" fillId="3" borderId="6" xfId="1" applyFont="1" applyFill="1" applyBorder="1" applyAlignment="1">
      <alignment horizontal="center"/>
    </xf>
    <xf numFmtId="187" fontId="18" fillId="3" borderId="6" xfId="1" applyFont="1" applyFill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21" fillId="0" borderId="0" xfId="0" applyFont="1"/>
    <xf numFmtId="189" fontId="14" fillId="20" borderId="6" xfId="1" applyNumberFormat="1" applyFont="1" applyFill="1" applyBorder="1" applyAlignment="1">
      <alignment horizontal="center" vertical="center"/>
    </xf>
    <xf numFmtId="49" fontId="11" fillId="20" borderId="6" xfId="0" applyNumberFormat="1" applyFont="1" applyFill="1" applyBorder="1" applyAlignment="1">
      <alignment horizontal="left" vertical="center"/>
    </xf>
    <xf numFmtId="187" fontId="11" fillId="20" borderId="6" xfId="1" applyFont="1" applyFill="1" applyBorder="1" applyAlignment="1">
      <alignment horizontal="center" vertical="center"/>
    </xf>
    <xf numFmtId="0" fontId="17" fillId="20" borderId="6" xfId="0" applyFont="1" applyFill="1" applyBorder="1" applyAlignment="1">
      <alignment horizontal="left" vertical="center"/>
    </xf>
    <xf numFmtId="2" fontId="11" fillId="7" borderId="5" xfId="0" applyNumberFormat="1" applyFont="1" applyFill="1" applyBorder="1" applyAlignment="1">
      <alignment horizontal="left"/>
    </xf>
    <xf numFmtId="187" fontId="11" fillId="7" borderId="6" xfId="1" applyFont="1" applyFill="1" applyBorder="1" applyAlignment="1">
      <alignment horizontal="right"/>
    </xf>
    <xf numFmtId="187" fontId="17" fillId="7" borderId="6" xfId="1" applyFont="1" applyFill="1" applyBorder="1" applyAlignment="1">
      <alignment horizontal="right"/>
    </xf>
    <xf numFmtId="2" fontId="11" fillId="7" borderId="5" xfId="0" applyNumberFormat="1" applyFont="1" applyFill="1" applyBorder="1"/>
    <xf numFmtId="0" fontId="14" fillId="21" borderId="5" xfId="0" applyFont="1" applyFill="1" applyBorder="1" applyAlignment="1">
      <alignment horizontal="center" vertical="center"/>
    </xf>
    <xf numFmtId="49" fontId="11" fillId="21" borderId="5" xfId="0" applyNumberFormat="1" applyFont="1" applyFill="1" applyBorder="1" applyAlignment="1">
      <alignment horizontal="left" vertical="top"/>
    </xf>
    <xf numFmtId="187" fontId="11" fillId="21" borderId="5" xfId="1" applyFont="1" applyFill="1" applyBorder="1" applyAlignment="1">
      <alignment horizontal="right" vertical="top"/>
    </xf>
    <xf numFmtId="0" fontId="17" fillId="21" borderId="6" xfId="0" applyFont="1" applyFill="1" applyBorder="1" applyAlignment="1">
      <alignment vertical="top"/>
    </xf>
    <xf numFmtId="190" fontId="14" fillId="9" borderId="6" xfId="0" applyNumberFormat="1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horizontal="left" vertical="top" wrapText="1"/>
    </xf>
    <xf numFmtId="187" fontId="11" fillId="9" borderId="6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vertical="top"/>
    </xf>
    <xf numFmtId="2" fontId="11" fillId="7" borderId="6" xfId="0" applyNumberFormat="1" applyFont="1" applyFill="1" applyBorder="1" applyAlignment="1">
      <alignment horizontal="left"/>
    </xf>
    <xf numFmtId="0" fontId="17" fillId="7" borderId="6" xfId="0" applyFont="1" applyFill="1" applyBorder="1"/>
    <xf numFmtId="0" fontId="14" fillId="10" borderId="6" xfId="0" applyFont="1" applyFill="1" applyBorder="1" applyAlignment="1">
      <alignment horizontal="center" vertical="center"/>
    </xf>
    <xf numFmtId="2" fontId="11" fillId="10" borderId="6" xfId="0" applyNumberFormat="1" applyFont="1" applyFill="1" applyBorder="1" applyAlignment="1">
      <alignment horizontal="left" vertical="top"/>
    </xf>
    <xf numFmtId="187" fontId="11" fillId="10" borderId="6" xfId="1" applyFont="1" applyFill="1" applyBorder="1" applyAlignment="1">
      <alignment horizontal="right" vertical="top"/>
    </xf>
    <xf numFmtId="0" fontId="17" fillId="10" borderId="6" xfId="0" applyFont="1" applyFill="1" applyBorder="1" applyAlignment="1">
      <alignment vertical="top"/>
    </xf>
    <xf numFmtId="2" fontId="11" fillId="6" borderId="6" xfId="0" applyNumberFormat="1" applyFont="1" applyFill="1" applyBorder="1" applyAlignment="1">
      <alignment horizontal="left"/>
    </xf>
    <xf numFmtId="187" fontId="11" fillId="6" borderId="6" xfId="1" applyFont="1" applyFill="1" applyBorder="1" applyAlignment="1">
      <alignment horizontal="right"/>
    </xf>
    <xf numFmtId="0" fontId="17" fillId="6" borderId="6" xfId="0" applyFont="1" applyFill="1" applyBorder="1"/>
    <xf numFmtId="0" fontId="21" fillId="10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right" vertical="top"/>
    </xf>
    <xf numFmtId="187" fontId="14" fillId="15" borderId="6" xfId="1" applyFont="1" applyFill="1" applyBorder="1" applyAlignment="1">
      <alignment horizontal="center" vertical="center"/>
    </xf>
    <xf numFmtId="2" fontId="11" fillId="15" borderId="6" xfId="0" applyNumberFormat="1" applyFont="1" applyFill="1" applyBorder="1" applyAlignment="1">
      <alignment horizontal="left" vertical="top" wrapText="1"/>
    </xf>
    <xf numFmtId="187" fontId="11" fillId="15" borderId="6" xfId="1" applyFont="1" applyFill="1" applyBorder="1" applyAlignment="1">
      <alignment horizontal="right" vertical="top"/>
    </xf>
    <xf numFmtId="0" fontId="17" fillId="15" borderId="6" xfId="0" applyFont="1" applyFill="1" applyBorder="1" applyAlignment="1">
      <alignment horizontal="left" vertical="top"/>
    </xf>
    <xf numFmtId="0" fontId="14" fillId="6" borderId="17" xfId="0" applyFont="1" applyFill="1" applyBorder="1" applyAlignment="1">
      <alignment horizontal="center" vertical="center"/>
    </xf>
    <xf numFmtId="0" fontId="11" fillId="6" borderId="17" xfId="0" applyFont="1" applyFill="1" applyBorder="1"/>
    <xf numFmtId="187" fontId="11" fillId="6" borderId="17" xfId="1" applyFont="1" applyFill="1" applyBorder="1" applyAlignment="1">
      <alignment horizontal="right"/>
    </xf>
    <xf numFmtId="187" fontId="11" fillId="6" borderId="17" xfId="1" applyFont="1" applyFill="1" applyBorder="1" applyAlignment="1">
      <alignment horizontal="center"/>
    </xf>
    <xf numFmtId="187" fontId="11" fillId="6" borderId="17" xfId="1" applyFont="1" applyFill="1" applyBorder="1"/>
    <xf numFmtId="0" fontId="11" fillId="6" borderId="17" xfId="0" applyFont="1" applyFill="1" applyBorder="1" applyAlignment="1">
      <alignment horizontal="left"/>
    </xf>
    <xf numFmtId="187" fontId="11" fillId="6" borderId="20" xfId="0" applyNumberFormat="1" applyFont="1" applyFill="1" applyBorder="1" applyAlignment="1">
      <alignment horizontal="left"/>
    </xf>
    <xf numFmtId="0" fontId="17" fillId="6" borderId="17" xfId="0" applyFont="1" applyFill="1" applyBorder="1" applyAlignment="1">
      <alignment horizontal="left"/>
    </xf>
    <xf numFmtId="0" fontId="14" fillId="6" borderId="4" xfId="0" applyFont="1" applyFill="1" applyBorder="1" applyAlignment="1">
      <alignment horizontal="center" vertical="center"/>
    </xf>
    <xf numFmtId="187" fontId="11" fillId="6" borderId="4" xfId="1" applyFont="1" applyFill="1" applyBorder="1" applyAlignment="1">
      <alignment horizontal="right"/>
    </xf>
    <xf numFmtId="187" fontId="11" fillId="6" borderId="4" xfId="1" applyFont="1" applyFill="1" applyBorder="1" applyAlignment="1">
      <alignment horizontal="center"/>
    </xf>
    <xf numFmtId="187" fontId="11" fillId="6" borderId="4" xfId="1" applyFont="1" applyFill="1" applyBorder="1"/>
    <xf numFmtId="0" fontId="11" fillId="6" borderId="4" xfId="0" applyFont="1" applyFill="1" applyBorder="1" applyAlignment="1">
      <alignment horizontal="left"/>
    </xf>
    <xf numFmtId="187" fontId="11" fillId="6" borderId="3" xfId="0" applyNumberFormat="1" applyFont="1" applyFill="1" applyBorder="1" applyAlignment="1">
      <alignment horizontal="left"/>
    </xf>
    <xf numFmtId="0" fontId="17" fillId="6" borderId="4" xfId="0" applyFont="1" applyFill="1" applyBorder="1" applyAlignment="1">
      <alignment horizontal="left"/>
    </xf>
    <xf numFmtId="187" fontId="11" fillId="15" borderId="10" xfId="1" applyFont="1" applyFill="1" applyBorder="1" applyAlignment="1">
      <alignment horizontal="right" vertical="top"/>
    </xf>
    <xf numFmtId="2" fontId="11" fillId="7" borderId="6" xfId="0" applyNumberFormat="1" applyFont="1" applyFill="1" applyBorder="1" applyAlignment="1">
      <alignment horizontal="left" vertical="top" wrapText="1"/>
    </xf>
    <xf numFmtId="187" fontId="11" fillId="7" borderId="6" xfId="1" applyFont="1" applyFill="1" applyBorder="1" applyAlignment="1">
      <alignment horizontal="right" vertical="top"/>
    </xf>
    <xf numFmtId="0" fontId="17" fillId="7" borderId="6" xfId="0" applyFont="1" applyFill="1" applyBorder="1" applyAlignment="1">
      <alignment horizontal="left" vertical="top"/>
    </xf>
    <xf numFmtId="2" fontId="11" fillId="12" borderId="5" xfId="0" applyNumberFormat="1" applyFont="1" applyFill="1" applyBorder="1" applyAlignment="1">
      <alignment horizontal="left"/>
    </xf>
    <xf numFmtId="187" fontId="11" fillId="12" borderId="5" xfId="1" applyFont="1" applyFill="1" applyBorder="1" applyAlignment="1">
      <alignment horizontal="right"/>
    </xf>
    <xf numFmtId="0" fontId="17" fillId="12" borderId="5" xfId="0" applyFont="1" applyFill="1" applyBorder="1" applyAlignment="1">
      <alignment horizontal="left"/>
    </xf>
    <xf numFmtId="190" fontId="14" fillId="9" borderId="5" xfId="0" applyNumberFormat="1" applyFont="1" applyFill="1" applyBorder="1" applyAlignment="1">
      <alignment horizontal="center" vertical="center"/>
    </xf>
    <xf numFmtId="187" fontId="11" fillId="9" borderId="5" xfId="1" applyFont="1" applyFill="1" applyBorder="1" applyAlignment="1">
      <alignment horizontal="right" vertical="top"/>
    </xf>
    <xf numFmtId="0" fontId="17" fillId="9" borderId="6" xfId="0" applyFont="1" applyFill="1" applyBorder="1" applyAlignment="1">
      <alignment horizontal="left" vertical="top"/>
    </xf>
    <xf numFmtId="187" fontId="17" fillId="7" borderId="6" xfId="0" applyNumberFormat="1" applyFont="1" applyFill="1" applyBorder="1" applyAlignment="1">
      <alignment horizontal="center"/>
    </xf>
    <xf numFmtId="0" fontId="14" fillId="27" borderId="2" xfId="0" applyFont="1" applyFill="1" applyBorder="1" applyAlignment="1">
      <alignment horizontal="center" vertical="center"/>
    </xf>
    <xf numFmtId="2" fontId="11" fillId="27" borderId="2" xfId="0" applyNumberFormat="1" applyFont="1" applyFill="1" applyBorder="1" applyAlignment="1">
      <alignment horizontal="left"/>
    </xf>
    <xf numFmtId="187" fontId="11" fillId="27" borderId="13" xfId="1" applyFont="1" applyFill="1" applyBorder="1" applyAlignment="1">
      <alignment horizontal="right"/>
    </xf>
    <xf numFmtId="0" fontId="14" fillId="12" borderId="13" xfId="0" applyFont="1" applyFill="1" applyBorder="1" applyAlignment="1">
      <alignment horizontal="center" vertical="top"/>
    </xf>
    <xf numFmtId="2" fontId="11" fillId="12" borderId="13" xfId="0" applyNumberFormat="1" applyFont="1" applyFill="1" applyBorder="1" applyAlignment="1">
      <alignment vertical="top"/>
    </xf>
    <xf numFmtId="187" fontId="11" fillId="12" borderId="13" xfId="1" applyFont="1" applyFill="1" applyBorder="1" applyAlignment="1">
      <alignment horizontal="right" vertical="top"/>
    </xf>
    <xf numFmtId="3" fontId="17" fillId="12" borderId="13" xfId="0" applyNumberFormat="1" applyFont="1" applyFill="1" applyBorder="1" applyAlignment="1">
      <alignment vertical="top"/>
    </xf>
    <xf numFmtId="0" fontId="14" fillId="6" borderId="14" xfId="0" applyFont="1" applyFill="1" applyBorder="1" applyAlignment="1">
      <alignment horizontal="center" vertical="center"/>
    </xf>
    <xf numFmtId="2" fontId="11" fillId="6" borderId="14" xfId="0" applyNumberFormat="1" applyFont="1" applyFill="1" applyBorder="1" applyAlignment="1">
      <alignment vertical="top"/>
    </xf>
    <xf numFmtId="187" fontId="11" fillId="6" borderId="14" xfId="1" applyFont="1" applyFill="1" applyBorder="1" applyAlignment="1">
      <alignment horizontal="right" vertical="top"/>
    </xf>
    <xf numFmtId="187" fontId="11" fillId="6" borderId="14" xfId="1" applyFont="1" applyFill="1" applyBorder="1" applyAlignment="1">
      <alignment horizontal="center" vertical="top"/>
    </xf>
    <xf numFmtId="187" fontId="11" fillId="6" borderId="14" xfId="1" applyFont="1" applyFill="1" applyBorder="1" applyAlignment="1">
      <alignment horizontal="left" vertical="top"/>
    </xf>
    <xf numFmtId="14" fontId="11" fillId="6" borderId="14" xfId="0" quotePrefix="1" applyNumberFormat="1" applyFont="1" applyFill="1" applyBorder="1" applyAlignment="1">
      <alignment horizontal="left" vertical="top"/>
    </xf>
    <xf numFmtId="187" fontId="11" fillId="6" borderId="21" xfId="0" applyNumberFormat="1" applyFont="1" applyFill="1" applyBorder="1" applyAlignment="1">
      <alignment horizontal="left" vertical="top"/>
    </xf>
    <xf numFmtId="3" fontId="17" fillId="6" borderId="14" xfId="0" applyNumberFormat="1" applyFont="1" applyFill="1" applyBorder="1" applyAlignment="1">
      <alignment horizontal="left" vertical="top"/>
    </xf>
    <xf numFmtId="3" fontId="17" fillId="7" borderId="6" xfId="0" applyNumberFormat="1" applyFont="1" applyFill="1" applyBorder="1"/>
    <xf numFmtId="0" fontId="14" fillId="12" borderId="13" xfId="0" applyFont="1" applyFill="1" applyBorder="1" applyAlignment="1">
      <alignment horizontal="center" vertical="center"/>
    </xf>
    <xf numFmtId="2" fontId="11" fillId="12" borderId="13" xfId="0" applyNumberFormat="1" applyFont="1" applyFill="1" applyBorder="1" applyAlignment="1">
      <alignment vertical="top" wrapText="1"/>
    </xf>
    <xf numFmtId="0" fontId="14" fillId="0" borderId="14" xfId="0" applyFont="1" applyBorder="1" applyAlignment="1">
      <alignment horizontal="center" vertical="center"/>
    </xf>
    <xf numFmtId="2" fontId="11" fillId="0" borderId="14" xfId="0" applyNumberFormat="1" applyFont="1" applyBorder="1" applyAlignment="1">
      <alignment horizontal="left" vertical="top"/>
    </xf>
    <xf numFmtId="187" fontId="11" fillId="0" borderId="14" xfId="1" applyFont="1" applyBorder="1" applyAlignment="1">
      <alignment horizontal="center" vertical="top"/>
    </xf>
    <xf numFmtId="0" fontId="11" fillId="6" borderId="14" xfId="0" applyFont="1" applyFill="1" applyBorder="1" applyAlignment="1">
      <alignment horizontal="center" vertical="top"/>
    </xf>
    <xf numFmtId="187" fontId="11" fillId="6" borderId="21" xfId="0" applyNumberFormat="1" applyFont="1" applyFill="1" applyBorder="1" applyAlignment="1">
      <alignment horizontal="center" vertical="top"/>
    </xf>
    <xf numFmtId="3" fontId="17" fillId="0" borderId="14" xfId="0" applyNumberFormat="1" applyFont="1" applyBorder="1" applyAlignment="1">
      <alignment horizontal="center" vertical="top"/>
    </xf>
    <xf numFmtId="0" fontId="11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center"/>
    </xf>
    <xf numFmtId="187" fontId="11" fillId="0" borderId="6" xfId="1" applyFont="1" applyBorder="1"/>
    <xf numFmtId="0" fontId="11" fillId="6" borderId="6" xfId="0" applyFont="1" applyFill="1" applyBorder="1"/>
    <xf numFmtId="187" fontId="11" fillId="6" borderId="6" xfId="0" applyNumberFormat="1" applyFont="1" applyFill="1" applyBorder="1" applyAlignment="1">
      <alignment horizontal="left"/>
    </xf>
    <xf numFmtId="3" fontId="17" fillId="0" borderId="6" xfId="0" applyNumberFormat="1" applyFont="1" applyBorder="1"/>
    <xf numFmtId="187" fontId="11" fillId="6" borderId="6" xfId="1" applyFont="1" applyFill="1" applyBorder="1" applyAlignment="1">
      <alignment vertical="top"/>
    </xf>
    <xf numFmtId="187" fontId="11" fillId="6" borderId="6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 wrapText="1"/>
    </xf>
    <xf numFmtId="0" fontId="14" fillId="12" borderId="6" xfId="0" applyFont="1" applyFill="1" applyBorder="1" applyAlignment="1">
      <alignment horizontal="center" vertical="center"/>
    </xf>
    <xf numFmtId="0" fontId="11" fillId="12" borderId="6" xfId="0" applyFont="1" applyFill="1" applyBorder="1" applyAlignment="1">
      <alignment vertical="top"/>
    </xf>
    <xf numFmtId="187" fontId="11" fillId="12" borderId="6" xfId="1" applyFont="1" applyFill="1" applyBorder="1" applyAlignment="1">
      <alignment vertical="top"/>
    </xf>
    <xf numFmtId="187" fontId="11" fillId="12" borderId="6" xfId="0" applyNumberFormat="1" applyFont="1" applyFill="1" applyBorder="1" applyAlignment="1">
      <alignment vertical="top"/>
    </xf>
    <xf numFmtId="187" fontId="17" fillId="12" borderId="6" xfId="1" applyFont="1" applyFill="1" applyBorder="1" applyAlignment="1">
      <alignment horizontal="right" vertical="top"/>
    </xf>
    <xf numFmtId="0" fontId="14" fillId="6" borderId="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vertical="top"/>
    </xf>
    <xf numFmtId="187" fontId="11" fillId="6" borderId="5" xfId="1" applyFont="1" applyFill="1" applyBorder="1" applyAlignment="1">
      <alignment horizontal="right" vertical="top"/>
    </xf>
    <xf numFmtId="187" fontId="11" fillId="0" borderId="5" xfId="1" applyFont="1" applyBorder="1" applyAlignment="1">
      <alignment horizontal="center" vertical="top"/>
    </xf>
    <xf numFmtId="187" fontId="11" fillId="0" borderId="6" xfId="1" applyFont="1" applyBorder="1" applyAlignment="1">
      <alignment vertical="top"/>
    </xf>
    <xf numFmtId="3" fontId="17" fillId="6" borderId="6" xfId="0" applyNumberFormat="1" applyFont="1" applyFill="1" applyBorder="1" applyAlignment="1">
      <alignment wrapText="1"/>
    </xf>
    <xf numFmtId="0" fontId="11" fillId="6" borderId="14" xfId="0" applyFont="1" applyFill="1" applyBorder="1" applyAlignment="1">
      <alignment vertical="top"/>
    </xf>
    <xf numFmtId="187" fontId="11" fillId="0" borderId="5" xfId="1" applyFont="1" applyBorder="1" applyAlignment="1">
      <alignment vertical="top"/>
    </xf>
    <xf numFmtId="187" fontId="11" fillId="6" borderId="5" xfId="0" applyNumberFormat="1" applyFont="1" applyFill="1" applyBorder="1" applyAlignment="1">
      <alignment horizontal="left" vertical="top"/>
    </xf>
    <xf numFmtId="3" fontId="17" fillId="6" borderId="6" xfId="0" applyNumberFormat="1" applyFont="1" applyFill="1" applyBorder="1" applyAlignment="1">
      <alignment vertical="top"/>
    </xf>
    <xf numFmtId="187" fontId="11" fillId="6" borderId="5" xfId="1" applyFont="1" applyFill="1" applyBorder="1" applyAlignment="1">
      <alignment horizontal="center" vertical="top"/>
    </xf>
    <xf numFmtId="0" fontId="11" fillId="12" borderId="14" xfId="0" applyFont="1" applyFill="1" applyBorder="1" applyAlignment="1">
      <alignment vertical="top"/>
    </xf>
    <xf numFmtId="187" fontId="11" fillId="12" borderId="5" xfId="1" applyFont="1" applyFill="1" applyBorder="1" applyAlignment="1">
      <alignment horizontal="right" vertical="top"/>
    </xf>
    <xf numFmtId="187" fontId="11" fillId="12" borderId="5" xfId="1" applyFont="1" applyFill="1" applyBorder="1" applyAlignment="1">
      <alignment horizontal="center" vertical="top"/>
    </xf>
    <xf numFmtId="187" fontId="11" fillId="12" borderId="6" xfId="0" applyNumberFormat="1" applyFont="1" applyFill="1" applyBorder="1" applyAlignment="1">
      <alignment horizontal="left" vertical="top"/>
    </xf>
    <xf numFmtId="3" fontId="17" fillId="12" borderId="6" xfId="0" applyNumberFormat="1" applyFont="1" applyFill="1" applyBorder="1" applyAlignment="1">
      <alignment vertical="top"/>
    </xf>
    <xf numFmtId="0" fontId="14" fillId="18" borderId="6" xfId="0" applyFont="1" applyFill="1" applyBorder="1" applyAlignment="1">
      <alignment horizontal="center" vertical="center"/>
    </xf>
    <xf numFmtId="0" fontId="11" fillId="18" borderId="14" xfId="0" applyFont="1" applyFill="1" applyBorder="1" applyAlignment="1">
      <alignment vertical="top"/>
    </xf>
    <xf numFmtId="187" fontId="11" fillId="18" borderId="5" xfId="1" applyFont="1" applyFill="1" applyBorder="1" applyAlignment="1">
      <alignment horizontal="right" vertical="top"/>
    </xf>
    <xf numFmtId="187" fontId="11" fillId="18" borderId="5" xfId="1" applyFont="1" applyFill="1" applyBorder="1" applyAlignment="1">
      <alignment horizontal="center" vertical="top"/>
    </xf>
    <xf numFmtId="187" fontId="11" fillId="18" borderId="6" xfId="1" applyFont="1" applyFill="1" applyBorder="1" applyAlignment="1">
      <alignment vertical="top"/>
    </xf>
    <xf numFmtId="0" fontId="11" fillId="18" borderId="6" xfId="0" applyFont="1" applyFill="1" applyBorder="1" applyAlignment="1">
      <alignment vertical="top"/>
    </xf>
    <xf numFmtId="187" fontId="11" fillId="18" borderId="6" xfId="0" applyNumberFormat="1" applyFont="1" applyFill="1" applyBorder="1" applyAlignment="1">
      <alignment horizontal="left" vertical="top"/>
    </xf>
    <xf numFmtId="0" fontId="11" fillId="18" borderId="5" xfId="0" applyFont="1" applyFill="1" applyBorder="1" applyAlignment="1">
      <alignment vertical="top"/>
    </xf>
    <xf numFmtId="0" fontId="14" fillId="9" borderId="6" xfId="0" applyFont="1" applyFill="1" applyBorder="1" applyAlignment="1">
      <alignment horizontal="center" vertical="center"/>
    </xf>
    <xf numFmtId="2" fontId="11" fillId="9" borderId="6" xfId="0" applyNumberFormat="1" applyFont="1" applyFill="1" applyBorder="1" applyAlignment="1">
      <alignment vertical="top" wrapText="1"/>
    </xf>
    <xf numFmtId="3" fontId="17" fillId="9" borderId="6" xfId="0" applyNumberFormat="1" applyFont="1" applyFill="1" applyBorder="1" applyAlignment="1">
      <alignment vertical="top"/>
    </xf>
    <xf numFmtId="187" fontId="11" fillId="7" borderId="5" xfId="1" applyFont="1" applyFill="1" applyBorder="1" applyAlignment="1">
      <alignment horizontal="right"/>
    </xf>
    <xf numFmtId="3" fontId="17" fillId="7" borderId="5" xfId="0" applyNumberFormat="1" applyFont="1" applyFill="1" applyBorder="1" applyAlignment="1">
      <alignment horizontal="left"/>
    </xf>
    <xf numFmtId="0" fontId="14" fillId="22" borderId="6" xfId="0" applyFont="1" applyFill="1" applyBorder="1" applyAlignment="1">
      <alignment horizontal="center" vertical="center"/>
    </xf>
    <xf numFmtId="0" fontId="11" fillId="22" borderId="6" xfId="0" applyFont="1" applyFill="1" applyBorder="1" applyAlignment="1">
      <alignment vertical="top" wrapText="1"/>
    </xf>
    <xf numFmtId="187" fontId="11" fillId="22" borderId="6" xfId="1" applyFont="1" applyFill="1" applyBorder="1" applyAlignment="1">
      <alignment horizontal="right" vertical="top"/>
    </xf>
    <xf numFmtId="3" fontId="17" fillId="22" borderId="13" xfId="0" applyNumberFormat="1" applyFont="1" applyFill="1" applyBorder="1" applyAlignment="1">
      <alignment vertical="top"/>
    </xf>
    <xf numFmtId="0" fontId="14" fillId="18" borderId="5" xfId="0" applyFont="1" applyFill="1" applyBorder="1" applyAlignment="1">
      <alignment horizontal="center" vertical="center"/>
    </xf>
    <xf numFmtId="187" fontId="32" fillId="18" borderId="5" xfId="1" applyFont="1" applyFill="1" applyBorder="1" applyAlignment="1">
      <alignment horizontal="left" vertical="top" wrapText="1"/>
    </xf>
    <xf numFmtId="3" fontId="17" fillId="18" borderId="14" xfId="0" applyNumberFormat="1" applyFont="1" applyFill="1" applyBorder="1" applyAlignment="1">
      <alignment vertical="top"/>
    </xf>
    <xf numFmtId="3" fontId="17" fillId="18" borderId="5" xfId="0" applyNumberFormat="1" applyFont="1" applyFill="1" applyBorder="1" applyAlignment="1">
      <alignment vertical="top"/>
    </xf>
    <xf numFmtId="0" fontId="14" fillId="18" borderId="14" xfId="0" applyFont="1" applyFill="1" applyBorder="1" applyAlignment="1">
      <alignment horizontal="center" vertical="center"/>
    </xf>
    <xf numFmtId="3" fontId="17" fillId="18" borderId="6" xfId="0" applyNumberFormat="1" applyFont="1" applyFill="1" applyBorder="1" applyAlignment="1">
      <alignment vertical="top"/>
    </xf>
    <xf numFmtId="187" fontId="11" fillId="18" borderId="14" xfId="1" applyFont="1" applyFill="1" applyBorder="1" applyAlignment="1">
      <alignment horizontal="right" vertical="top"/>
    </xf>
    <xf numFmtId="49" fontId="11" fillId="22" borderId="6" xfId="0" applyNumberFormat="1" applyFont="1" applyFill="1" applyBorder="1" applyAlignment="1">
      <alignment vertical="top" wrapText="1"/>
    </xf>
    <xf numFmtId="49" fontId="11" fillId="18" borderId="6" xfId="0" applyNumberFormat="1" applyFont="1" applyFill="1" applyBorder="1" applyAlignment="1">
      <alignment vertical="top"/>
    </xf>
    <xf numFmtId="187" fontId="32" fillId="18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center" vertical="top"/>
    </xf>
    <xf numFmtId="2" fontId="11" fillId="18" borderId="6" xfId="0" applyNumberFormat="1" applyFont="1" applyFill="1" applyBorder="1" applyAlignment="1">
      <alignment vertical="top"/>
    </xf>
    <xf numFmtId="187" fontId="11" fillId="18" borderId="6" xfId="1" applyFont="1" applyFill="1" applyBorder="1" applyAlignment="1">
      <alignment horizontal="right" vertical="top"/>
    </xf>
    <xf numFmtId="3" fontId="17" fillId="22" borderId="6" xfId="0" applyNumberFormat="1" applyFont="1" applyFill="1" applyBorder="1" applyAlignment="1">
      <alignment vertical="top"/>
    </xf>
    <xf numFmtId="0" fontId="11" fillId="18" borderId="14" xfId="0" applyFont="1" applyFill="1" applyBorder="1"/>
    <xf numFmtId="2" fontId="11" fillId="18" borderId="14" xfId="0" applyNumberFormat="1" applyFont="1" applyFill="1" applyBorder="1"/>
    <xf numFmtId="0" fontId="11" fillId="18" borderId="5" xfId="0" applyFont="1" applyFill="1" applyBorder="1"/>
    <xf numFmtId="187" fontId="11" fillId="18" borderId="14" xfId="1" applyFont="1" applyFill="1" applyBorder="1" applyAlignment="1">
      <alignment horizontal="right"/>
    </xf>
    <xf numFmtId="187" fontId="9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right"/>
    </xf>
    <xf numFmtId="187" fontId="11" fillId="6" borderId="5" xfId="1" applyFont="1" applyFill="1" applyBorder="1" applyAlignment="1">
      <alignment horizontal="center"/>
    </xf>
    <xf numFmtId="3" fontId="17" fillId="18" borderId="6" xfId="0" applyNumberFormat="1" applyFont="1" applyFill="1" applyBorder="1"/>
    <xf numFmtId="187" fontId="9" fillId="6" borderId="6" xfId="1" applyFont="1" applyFill="1" applyBorder="1" applyAlignment="1">
      <alignment horizontal="right" vertical="top"/>
    </xf>
    <xf numFmtId="0" fontId="11" fillId="18" borderId="6" xfId="0" applyFont="1" applyFill="1" applyBorder="1"/>
    <xf numFmtId="187" fontId="11" fillId="18" borderId="6" xfId="1" applyFont="1" applyFill="1" applyBorder="1" applyAlignment="1">
      <alignment horizontal="right"/>
    </xf>
    <xf numFmtId="3" fontId="17" fillId="9" borderId="6" xfId="0" applyNumberFormat="1" applyFont="1" applyFill="1" applyBorder="1"/>
    <xf numFmtId="2" fontId="14" fillId="22" borderId="6" xfId="0" applyNumberFormat="1" applyFont="1" applyFill="1" applyBorder="1" applyAlignment="1">
      <alignment horizontal="center" vertical="center"/>
    </xf>
    <xf numFmtId="2" fontId="11" fillId="22" borderId="6" xfId="0" applyNumberFormat="1" applyFont="1" applyFill="1" applyBorder="1" applyAlignment="1">
      <alignment vertical="top" wrapText="1"/>
    </xf>
    <xf numFmtId="187" fontId="11" fillId="22" borderId="6" xfId="1" applyFont="1" applyFill="1" applyBorder="1" applyAlignment="1">
      <alignment vertical="top"/>
    </xf>
    <xf numFmtId="0" fontId="11" fillId="18" borderId="5" xfId="0" applyFont="1" applyFill="1" applyBorder="1" applyAlignment="1">
      <alignment horizontal="left" vertical="top"/>
    </xf>
    <xf numFmtId="2" fontId="11" fillId="18" borderId="5" xfId="0" applyNumberFormat="1" applyFont="1" applyFill="1" applyBorder="1" applyAlignment="1">
      <alignment horizontal="left" vertical="top"/>
    </xf>
    <xf numFmtId="0" fontId="14" fillId="11" borderId="5" xfId="0" applyFont="1" applyFill="1" applyBorder="1" applyAlignment="1">
      <alignment horizontal="center" vertical="center"/>
    </xf>
    <xf numFmtId="2" fontId="11" fillId="11" borderId="5" xfId="0" applyNumberFormat="1" applyFont="1" applyFill="1" applyBorder="1"/>
    <xf numFmtId="187" fontId="11" fillId="11" borderId="5" xfId="1" applyFont="1" applyFill="1" applyBorder="1" applyAlignment="1">
      <alignment horizontal="right"/>
    </xf>
    <xf numFmtId="3" fontId="17" fillId="11" borderId="4" xfId="0" applyNumberFormat="1" applyFont="1" applyFill="1" applyBorder="1" applyAlignment="1">
      <alignment horizontal="left"/>
    </xf>
    <xf numFmtId="2" fontId="11" fillId="6" borderId="6" xfId="0" applyNumberFormat="1" applyFont="1" applyFill="1" applyBorder="1" applyAlignment="1">
      <alignment vertical="top" wrapText="1"/>
    </xf>
    <xf numFmtId="3" fontId="17" fillId="6" borderId="6" xfId="0" applyNumberFormat="1" applyFont="1" applyFill="1" applyBorder="1"/>
    <xf numFmtId="0" fontId="11" fillId="18" borderId="5" xfId="0" applyFont="1" applyFill="1" applyBorder="1" applyAlignment="1">
      <alignment horizontal="center" vertical="center"/>
    </xf>
    <xf numFmtId="3" fontId="11" fillId="6" borderId="6" xfId="0" applyNumberFormat="1" applyFont="1" applyFill="1" applyBorder="1" applyAlignment="1">
      <alignment wrapText="1"/>
    </xf>
    <xf numFmtId="3" fontId="11" fillId="6" borderId="6" xfId="0" applyNumberFormat="1" applyFont="1" applyFill="1" applyBorder="1"/>
    <xf numFmtId="3" fontId="11" fillId="18" borderId="6" xfId="0" applyNumberFormat="1" applyFont="1" applyFill="1" applyBorder="1"/>
    <xf numFmtId="2" fontId="14" fillId="11" borderId="6" xfId="0" applyNumberFormat="1" applyFont="1" applyFill="1" applyBorder="1" applyAlignment="1">
      <alignment horizontal="center" vertical="center"/>
    </xf>
    <xf numFmtId="2" fontId="11" fillId="11" borderId="6" xfId="0" applyNumberFormat="1" applyFont="1" applyFill="1" applyBorder="1" applyAlignment="1">
      <alignment vertical="top" wrapText="1"/>
    </xf>
    <xf numFmtId="187" fontId="24" fillId="11" borderId="6" xfId="1" applyFont="1" applyFill="1" applyBorder="1"/>
    <xf numFmtId="1" fontId="10" fillId="15" borderId="6" xfId="1" applyNumberFormat="1" applyFont="1" applyFill="1" applyBorder="1" applyAlignment="1">
      <alignment horizontal="center" vertical="center" wrapText="1"/>
    </xf>
    <xf numFmtId="1" fontId="9" fillId="15" borderId="6" xfId="1" applyNumberFormat="1" applyFont="1" applyFill="1" applyBorder="1" applyAlignment="1">
      <alignment horizontal="left" vertical="top" wrapText="1"/>
    </xf>
    <xf numFmtId="2" fontId="24" fillId="15" borderId="6" xfId="1" applyNumberFormat="1" applyFont="1" applyFill="1" applyBorder="1" applyAlignment="1">
      <alignment vertical="top"/>
    </xf>
    <xf numFmtId="188" fontId="10" fillId="9" borderId="10" xfId="1" applyNumberFormat="1" applyFont="1" applyFill="1" applyBorder="1" applyAlignment="1">
      <alignment horizontal="center" vertical="center"/>
    </xf>
    <xf numFmtId="49" fontId="9" fillId="9" borderId="6" xfId="1" applyNumberFormat="1" applyFont="1" applyFill="1" applyBorder="1" applyAlignment="1">
      <alignment vertical="top" wrapText="1"/>
    </xf>
    <xf numFmtId="187" fontId="24" fillId="9" borderId="6" xfId="1" applyFont="1" applyFill="1" applyBorder="1" applyAlignment="1">
      <alignment vertical="top"/>
    </xf>
    <xf numFmtId="2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/>
    <xf numFmtId="2" fontId="17" fillId="7" borderId="6" xfId="0" applyNumberFormat="1" applyFont="1" applyFill="1" applyBorder="1"/>
    <xf numFmtId="2" fontId="14" fillId="22" borderId="19" xfId="0" applyNumberFormat="1" applyFont="1" applyFill="1" applyBorder="1" applyAlignment="1">
      <alignment horizontal="center" vertical="center"/>
    </xf>
    <xf numFmtId="2" fontId="11" fillId="22" borderId="19" xfId="0" applyNumberFormat="1" applyFont="1" applyFill="1" applyBorder="1" applyAlignment="1">
      <alignment vertical="center"/>
    </xf>
    <xf numFmtId="187" fontId="11" fillId="22" borderId="6" xfId="1" applyFont="1" applyFill="1" applyBorder="1" applyAlignment="1">
      <alignment horizontal="right" vertical="center"/>
    </xf>
    <xf numFmtId="2" fontId="17" fillId="22" borderId="6" xfId="0" applyNumberFormat="1" applyFont="1" applyFill="1" applyBorder="1" applyAlignment="1">
      <alignment vertical="center"/>
    </xf>
    <xf numFmtId="2" fontId="14" fillId="6" borderId="19" xfId="0" applyNumberFormat="1" applyFont="1" applyFill="1" applyBorder="1" applyAlignment="1">
      <alignment horizontal="center" vertical="center"/>
    </xf>
    <xf numFmtId="2" fontId="11" fillId="6" borderId="19" xfId="0" applyNumberFormat="1" applyFont="1" applyFill="1" applyBorder="1"/>
    <xf numFmtId="2" fontId="11" fillId="6" borderId="19" xfId="0" applyNumberFormat="1" applyFont="1" applyFill="1" applyBorder="1" applyAlignment="1">
      <alignment horizontal="left"/>
    </xf>
    <xf numFmtId="2" fontId="11" fillId="22" borderId="6" xfId="0" applyNumberFormat="1" applyFont="1" applyFill="1" applyBorder="1" applyAlignment="1">
      <alignment vertical="top"/>
    </xf>
    <xf numFmtId="187" fontId="24" fillId="15" borderId="6" xfId="1" applyFont="1" applyFill="1" applyBorder="1" applyAlignment="1">
      <alignment vertical="top"/>
    </xf>
    <xf numFmtId="189" fontId="10" fillId="7" borderId="6" xfId="1" applyNumberFormat="1" applyFont="1" applyFill="1" applyBorder="1" applyAlignment="1">
      <alignment horizontal="center" vertical="center"/>
    </xf>
    <xf numFmtId="2" fontId="9" fillId="7" borderId="6" xfId="1" applyNumberFormat="1" applyFont="1" applyFill="1" applyBorder="1" applyAlignment="1">
      <alignment horizontal="left"/>
    </xf>
    <xf numFmtId="2" fontId="24" fillId="7" borderId="6" xfId="1" applyNumberFormat="1" applyFont="1" applyFill="1" applyBorder="1"/>
    <xf numFmtId="1" fontId="14" fillId="7" borderId="6" xfId="0" applyNumberFormat="1" applyFont="1" applyFill="1" applyBorder="1" applyAlignment="1">
      <alignment horizontal="center" vertical="center"/>
    </xf>
    <xf numFmtId="2" fontId="11" fillId="7" borderId="6" xfId="0" applyNumberFormat="1" applyFont="1" applyFill="1" applyBorder="1" applyAlignment="1">
      <alignment vertical="top"/>
    </xf>
    <xf numFmtId="2" fontId="24" fillId="7" borderId="6" xfId="1" applyNumberFormat="1" applyFont="1" applyFill="1" applyBorder="1" applyAlignment="1">
      <alignment vertical="top"/>
    </xf>
    <xf numFmtId="2" fontId="11" fillId="9" borderId="6" xfId="0" applyNumberFormat="1" applyFont="1" applyFill="1" applyBorder="1" applyAlignment="1">
      <alignment wrapText="1"/>
    </xf>
    <xf numFmtId="187" fontId="24" fillId="9" borderId="6" xfId="1" applyFont="1" applyFill="1" applyBorder="1"/>
    <xf numFmtId="49" fontId="9" fillId="7" borderId="6" xfId="1" applyNumberFormat="1" applyFont="1" applyFill="1" applyBorder="1" applyAlignment="1">
      <alignment horizontal="left"/>
    </xf>
    <xf numFmtId="187" fontId="24" fillId="7" borderId="6" xfId="1" applyFont="1" applyFill="1" applyBorder="1"/>
    <xf numFmtId="187" fontId="14" fillId="5" borderId="6" xfId="0" applyNumberFormat="1" applyFont="1" applyFill="1" applyBorder="1" applyAlignment="1">
      <alignment horizontal="center" vertical="center"/>
    </xf>
    <xf numFmtId="2" fontId="11" fillId="5" borderId="6" xfId="0" applyNumberFormat="1" applyFont="1" applyFill="1" applyBorder="1" applyAlignment="1">
      <alignment horizontal="left"/>
    </xf>
    <xf numFmtId="187" fontId="11" fillId="5" borderId="6" xfId="1" applyFont="1" applyFill="1" applyBorder="1" applyAlignment="1">
      <alignment horizontal="right"/>
    </xf>
    <xf numFmtId="187" fontId="17" fillId="5" borderId="6" xfId="1" applyFont="1" applyFill="1" applyBorder="1" applyAlignment="1">
      <alignment horizontal="right"/>
    </xf>
    <xf numFmtId="187" fontId="14" fillId="15" borderId="6" xfId="0" applyNumberFormat="1" applyFont="1" applyFill="1" applyBorder="1" applyAlignment="1">
      <alignment horizontal="center" vertical="center"/>
    </xf>
    <xf numFmtId="49" fontId="11" fillId="15" borderId="6" xfId="0" applyNumberFormat="1" applyFont="1" applyFill="1" applyBorder="1" applyAlignment="1">
      <alignment vertical="top" wrapText="1"/>
    </xf>
    <xf numFmtId="187" fontId="11" fillId="15" borderId="5" xfId="1" applyFont="1" applyFill="1" applyBorder="1" applyAlignment="1">
      <alignment vertical="top"/>
    </xf>
    <xf numFmtId="0" fontId="11" fillId="15" borderId="5" xfId="0" applyFont="1" applyFill="1" applyBorder="1" applyAlignment="1">
      <alignment vertical="top"/>
    </xf>
    <xf numFmtId="187" fontId="11" fillId="15" borderId="5" xfId="0" applyNumberFormat="1" applyFont="1" applyFill="1" applyBorder="1" applyAlignment="1">
      <alignment horizontal="left" vertical="top"/>
    </xf>
    <xf numFmtId="0" fontId="17" fillId="15" borderId="6" xfId="0" applyFont="1" applyFill="1" applyBorder="1" applyAlignment="1">
      <alignment vertical="top"/>
    </xf>
    <xf numFmtId="187" fontId="14" fillId="6" borderId="6" xfId="0" applyNumberFormat="1" applyFont="1" applyFill="1" applyBorder="1" applyAlignment="1">
      <alignment horizontal="center" vertical="center"/>
    </xf>
    <xf numFmtId="49" fontId="11" fillId="6" borderId="6" xfId="0" applyNumberFormat="1" applyFont="1" applyFill="1" applyBorder="1" applyAlignment="1">
      <alignment vertical="top" wrapText="1"/>
    </xf>
    <xf numFmtId="0" fontId="17" fillId="6" borderId="6" xfId="0" applyFont="1" applyFill="1" applyBorder="1" applyAlignment="1">
      <alignment vertical="top"/>
    </xf>
    <xf numFmtId="2" fontId="11" fillId="15" borderId="6" xfId="0" applyNumberFormat="1" applyFont="1" applyFill="1" applyBorder="1" applyAlignment="1">
      <alignment vertical="top" wrapText="1"/>
    </xf>
    <xf numFmtId="2" fontId="17" fillId="15" borderId="6" xfId="0" applyNumberFormat="1" applyFont="1" applyFill="1" applyBorder="1" applyAlignment="1">
      <alignment vertical="top"/>
    </xf>
    <xf numFmtId="2" fontId="17" fillId="6" borderId="6" xfId="0" applyNumberFormat="1" applyFont="1" applyFill="1" applyBorder="1" applyAlignment="1">
      <alignment vertical="top"/>
    </xf>
    <xf numFmtId="0" fontId="14" fillId="5" borderId="6" xfId="0" applyFont="1" applyFill="1" applyBorder="1" applyAlignment="1">
      <alignment horizontal="center" vertical="center"/>
    </xf>
    <xf numFmtId="49" fontId="11" fillId="12" borderId="6" xfId="0" applyNumberFormat="1" applyFont="1" applyFill="1" applyBorder="1" applyAlignment="1">
      <alignment vertical="top" wrapText="1"/>
    </xf>
    <xf numFmtId="187" fontId="11" fillId="12" borderId="6" xfId="1" applyFont="1" applyFill="1" applyBorder="1" applyAlignment="1">
      <alignment horizontal="right" vertical="top"/>
    </xf>
    <xf numFmtId="0" fontId="17" fillId="12" borderId="6" xfId="0" applyFont="1" applyFill="1" applyBorder="1" applyAlignment="1">
      <alignment vertical="top"/>
    </xf>
    <xf numFmtId="2" fontId="14" fillId="12" borderId="6" xfId="0" applyNumberFormat="1" applyFont="1" applyFill="1" applyBorder="1" applyAlignment="1">
      <alignment horizontal="center" vertical="center"/>
    </xf>
    <xf numFmtId="2" fontId="11" fillId="12" borderId="6" xfId="0" applyNumberFormat="1" applyFont="1" applyFill="1" applyBorder="1" applyAlignment="1">
      <alignment vertical="top" wrapText="1"/>
    </xf>
    <xf numFmtId="2" fontId="11" fillId="6" borderId="6" xfId="0" applyNumberFormat="1" applyFont="1" applyFill="1" applyBorder="1" applyAlignment="1">
      <alignment horizontal="left" vertical="top"/>
    </xf>
    <xf numFmtId="2" fontId="11" fillId="9" borderId="6" xfId="0" applyNumberFormat="1" applyFont="1" applyFill="1" applyBorder="1" applyAlignment="1">
      <alignment horizontal="left"/>
    </xf>
    <xf numFmtId="187" fontId="11" fillId="9" borderId="6" xfId="1" applyFont="1" applyFill="1" applyBorder="1" applyAlignment="1">
      <alignment horizontal="right"/>
    </xf>
    <xf numFmtId="187" fontId="17" fillId="9" borderId="6" xfId="1" applyFont="1" applyFill="1" applyBorder="1" applyAlignment="1">
      <alignment horizontal="right"/>
    </xf>
    <xf numFmtId="2" fontId="11" fillId="6" borderId="6" xfId="0" applyNumberFormat="1" applyFont="1" applyFill="1" applyBorder="1" applyAlignment="1">
      <alignment vertical="top"/>
    </xf>
    <xf numFmtId="2" fontId="11" fillId="6" borderId="5" xfId="0" applyNumberFormat="1" applyFont="1" applyFill="1" applyBorder="1" applyAlignment="1">
      <alignment vertical="top"/>
    </xf>
    <xf numFmtId="187" fontId="14" fillId="9" borderId="6" xfId="0" applyNumberFormat="1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vertical="top" wrapText="1"/>
    </xf>
    <xf numFmtId="190" fontId="14" fillId="7" borderId="6" xfId="0" applyNumberFormat="1" applyFont="1" applyFill="1" applyBorder="1" applyAlignment="1">
      <alignment horizontal="center" vertical="center"/>
    </xf>
    <xf numFmtId="0" fontId="14" fillId="23" borderId="6" xfId="0" applyFont="1" applyFill="1" applyBorder="1" applyAlignment="1">
      <alignment horizontal="center" vertical="center"/>
    </xf>
    <xf numFmtId="2" fontId="11" fillId="23" borderId="6" xfId="0" applyNumberFormat="1" applyFont="1" applyFill="1" applyBorder="1" applyAlignment="1">
      <alignment horizontal="left"/>
    </xf>
    <xf numFmtId="187" fontId="11" fillId="23" borderId="6" xfId="1" applyFont="1" applyFill="1" applyBorder="1" applyAlignment="1">
      <alignment horizontal="right"/>
    </xf>
    <xf numFmtId="187" fontId="17" fillId="23" borderId="6" xfId="1" applyFont="1" applyFill="1" applyBorder="1" applyAlignment="1">
      <alignment horizontal="right"/>
    </xf>
    <xf numFmtId="2" fontId="14" fillId="6" borderId="6" xfId="0" applyNumberFormat="1" applyFont="1" applyFill="1" applyBorder="1" applyAlignment="1">
      <alignment horizontal="center" vertical="center"/>
    </xf>
    <xf numFmtId="2" fontId="11" fillId="0" borderId="6" xfId="1" applyNumberFormat="1" applyFont="1" applyBorder="1" applyAlignment="1">
      <alignment vertical="top"/>
    </xf>
    <xf numFmtId="2" fontId="11" fillId="6" borderId="6" xfId="1" applyNumberFormat="1" applyFont="1" applyFill="1" applyBorder="1" applyAlignment="1">
      <alignment vertical="top"/>
    </xf>
    <xf numFmtId="2" fontId="11" fillId="6" borderId="6" xfId="1" applyNumberFormat="1" applyFont="1" applyFill="1" applyBorder="1" applyAlignment="1">
      <alignment horizontal="right" vertical="top"/>
    </xf>
    <xf numFmtId="2" fontId="14" fillId="6" borderId="6" xfId="0" applyNumberFormat="1" applyFont="1" applyFill="1" applyBorder="1" applyAlignment="1">
      <alignment horizontal="left" vertical="top"/>
    </xf>
    <xf numFmtId="2" fontId="14" fillId="6" borderId="5" xfId="0" applyNumberFormat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/>
    </xf>
    <xf numFmtId="2" fontId="11" fillId="0" borderId="5" xfId="1" applyNumberFormat="1" applyFont="1" applyBorder="1" applyAlignment="1">
      <alignment vertical="top"/>
    </xf>
    <xf numFmtId="2" fontId="11" fillId="6" borderId="5" xfId="1" applyNumberFormat="1" applyFont="1" applyFill="1" applyBorder="1" applyAlignment="1">
      <alignment vertical="top"/>
    </xf>
    <xf numFmtId="2" fontId="11" fillId="9" borderId="5" xfId="0" applyNumberFormat="1" applyFont="1" applyFill="1" applyBorder="1" applyAlignment="1">
      <alignment horizontal="left" vertical="top" wrapText="1"/>
    </xf>
    <xf numFmtId="187" fontId="11" fillId="9" borderId="5" xfId="1" applyFont="1" applyFill="1" applyBorder="1" applyAlignment="1">
      <alignment horizontal="center" vertical="top"/>
    </xf>
    <xf numFmtId="2" fontId="11" fillId="9" borderId="5" xfId="1" applyNumberFormat="1" applyFont="1" applyFill="1" applyBorder="1" applyAlignment="1">
      <alignment vertical="top"/>
    </xf>
    <xf numFmtId="187" fontId="14" fillId="9" borderId="5" xfId="1" applyFont="1" applyFill="1" applyBorder="1" applyAlignment="1">
      <alignment horizontal="center" vertical="center"/>
    </xf>
    <xf numFmtId="2" fontId="11" fillId="6" borderId="5" xfId="0" applyNumberFormat="1" applyFont="1" applyFill="1" applyBorder="1" applyAlignment="1">
      <alignment horizontal="left" vertical="top"/>
    </xf>
    <xf numFmtId="188" fontId="10" fillId="9" borderId="5" xfId="1" applyNumberFormat="1" applyFont="1" applyFill="1" applyBorder="1" applyAlignment="1">
      <alignment horizontal="center" vertical="center"/>
    </xf>
    <xf numFmtId="49" fontId="9" fillId="9" borderId="5" xfId="1" applyNumberFormat="1" applyFont="1" applyFill="1" applyBorder="1" applyAlignment="1">
      <alignment vertical="top" wrapText="1"/>
    </xf>
    <xf numFmtId="187" fontId="9" fillId="9" borderId="5" xfId="1" applyFont="1" applyFill="1" applyBorder="1" applyAlignment="1">
      <alignment vertical="top"/>
    </xf>
    <xf numFmtId="187" fontId="11" fillId="7" borderId="6" xfId="1" applyFont="1" applyFill="1" applyBorder="1" applyAlignment="1">
      <alignment horizontal="left"/>
    </xf>
    <xf numFmtId="188" fontId="10" fillId="15" borderId="6" xfId="1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left" vertical="top" wrapText="1"/>
    </xf>
    <xf numFmtId="187" fontId="32" fillId="6" borderId="6" xfId="1" applyFont="1" applyFill="1" applyBorder="1" applyAlignment="1">
      <alignment horizontal="left" vertical="top" wrapText="1"/>
    </xf>
    <xf numFmtId="187" fontId="22" fillId="6" borderId="5" xfId="0" applyNumberFormat="1" applyFont="1" applyFill="1" applyBorder="1" applyAlignment="1">
      <alignment horizontal="left" vertical="top"/>
    </xf>
    <xf numFmtId="0" fontId="22" fillId="6" borderId="6" xfId="0" applyFont="1" applyFill="1" applyBorder="1" applyAlignment="1">
      <alignment vertical="top"/>
    </xf>
    <xf numFmtId="187" fontId="11" fillId="6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top"/>
    </xf>
    <xf numFmtId="0" fontId="14" fillId="15" borderId="6" xfId="0" applyFont="1" applyFill="1" applyBorder="1" applyAlignment="1">
      <alignment horizontal="center" vertical="center"/>
    </xf>
    <xf numFmtId="0" fontId="11" fillId="15" borderId="6" xfId="0" applyFont="1" applyFill="1" applyBorder="1" applyAlignment="1">
      <alignment vertical="top" wrapText="1"/>
    </xf>
    <xf numFmtId="0" fontId="11" fillId="6" borderId="6" xfId="0" applyFont="1" applyFill="1" applyBorder="1" applyAlignment="1">
      <alignment horizontal="left" vertical="top"/>
    </xf>
    <xf numFmtId="49" fontId="11" fillId="6" borderId="6" xfId="0" applyNumberFormat="1" applyFont="1" applyFill="1" applyBorder="1" applyAlignment="1">
      <alignment horizontal="left" vertical="top"/>
    </xf>
    <xf numFmtId="187" fontId="17" fillId="6" borderId="6" xfId="1" applyFont="1" applyFill="1" applyBorder="1" applyAlignment="1">
      <alignment vertical="top"/>
    </xf>
    <xf numFmtId="2" fontId="11" fillId="10" borderId="6" xfId="0" applyNumberFormat="1" applyFont="1" applyFill="1" applyBorder="1" applyAlignment="1">
      <alignment vertical="top" wrapText="1"/>
    </xf>
    <xf numFmtId="0" fontId="17" fillId="10" borderId="6" xfId="0" applyFont="1" applyFill="1" applyBorder="1"/>
    <xf numFmtId="187" fontId="11" fillId="6" borderId="6" xfId="1" applyFont="1" applyFill="1" applyBorder="1"/>
    <xf numFmtId="0" fontId="14" fillId="25" borderId="6" xfId="0" applyFont="1" applyFill="1" applyBorder="1" applyAlignment="1">
      <alignment horizontal="center" vertical="center"/>
    </xf>
    <xf numFmtId="0" fontId="11" fillId="25" borderId="6" xfId="0" applyFont="1" applyFill="1" applyBorder="1" applyAlignment="1">
      <alignment horizontal="left" vertical="top" wrapText="1"/>
    </xf>
    <xf numFmtId="187" fontId="11" fillId="25" borderId="6" xfId="1" applyFont="1" applyFill="1" applyBorder="1" applyAlignment="1">
      <alignment horizontal="right" vertical="top"/>
    </xf>
    <xf numFmtId="0" fontId="17" fillId="25" borderId="6" xfId="0" applyFont="1" applyFill="1" applyBorder="1" applyAlignment="1">
      <alignment vertical="top"/>
    </xf>
    <xf numFmtId="0" fontId="11" fillId="6" borderId="6" xfId="0" applyFont="1" applyFill="1" applyBorder="1" applyAlignment="1">
      <alignment horizontal="left" vertical="top" wrapText="1"/>
    </xf>
    <xf numFmtId="2" fontId="22" fillId="6" borderId="6" xfId="0" applyNumberFormat="1" applyFont="1" applyFill="1" applyBorder="1" applyAlignment="1">
      <alignment vertical="top"/>
    </xf>
    <xf numFmtId="2" fontId="9" fillId="9" borderId="5" xfId="1" applyNumberFormat="1" applyFont="1" applyFill="1" applyBorder="1" applyAlignment="1">
      <alignment vertical="top" wrapText="1"/>
    </xf>
    <xf numFmtId="187" fontId="11" fillId="15" borderId="6" xfId="1" applyFont="1" applyFill="1" applyBorder="1" applyAlignment="1">
      <alignment horizontal="left"/>
    </xf>
    <xf numFmtId="187" fontId="11" fillId="15" borderId="6" xfId="1" applyFont="1" applyFill="1" applyBorder="1" applyAlignment="1">
      <alignment horizontal="left" wrapText="1"/>
    </xf>
    <xf numFmtId="187" fontId="9" fillId="15" borderId="6" xfId="1" applyFont="1" applyFill="1" applyBorder="1"/>
    <xf numFmtId="187" fontId="24" fillId="15" borderId="6" xfId="1" applyFont="1" applyFill="1" applyBorder="1"/>
    <xf numFmtId="187" fontId="11" fillId="6" borderId="6" xfId="1" applyFont="1" applyFill="1" applyBorder="1" applyAlignment="1">
      <alignment horizontal="left"/>
    </xf>
    <xf numFmtId="187" fontId="24" fillId="6" borderId="6" xfId="1" applyFont="1" applyFill="1" applyBorder="1"/>
    <xf numFmtId="187" fontId="11" fillId="15" borderId="6" xfId="1" applyFont="1" applyFill="1" applyBorder="1" applyAlignment="1">
      <alignment horizontal="left" vertical="top"/>
    </xf>
    <xf numFmtId="187" fontId="11" fillId="15" borderId="6" xfId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wrapText="1"/>
    </xf>
    <xf numFmtId="187" fontId="11" fillId="7" borderId="6" xfId="1" applyFont="1" applyFill="1" applyBorder="1" applyAlignment="1">
      <alignment horizontal="left" vertical="top"/>
    </xf>
    <xf numFmtId="187" fontId="11" fillId="7" borderId="6" xfId="1" applyFont="1" applyFill="1" applyBorder="1" applyAlignment="1">
      <alignment horizontal="left" vertical="top" wrapText="1"/>
    </xf>
    <xf numFmtId="187" fontId="24" fillId="7" borderId="6" xfId="1" applyFont="1" applyFill="1" applyBorder="1" applyAlignment="1">
      <alignment vertical="top"/>
    </xf>
    <xf numFmtId="188" fontId="10" fillId="6" borderId="6" xfId="1" applyNumberFormat="1" applyFont="1" applyFill="1" applyBorder="1" applyAlignment="1">
      <alignment horizontal="left" vertical="center"/>
    </xf>
    <xf numFmtId="188" fontId="10" fillId="15" borderId="6" xfId="1" applyNumberFormat="1" applyFont="1" applyFill="1" applyBorder="1" applyAlignment="1">
      <alignment horizontal="left" vertical="center"/>
    </xf>
    <xf numFmtId="0" fontId="21" fillId="0" borderId="6" xfId="0" applyFont="1" applyBorder="1" applyAlignment="1">
      <alignment vertical="top"/>
    </xf>
    <xf numFmtId="2" fontId="9" fillId="7" borderId="1" xfId="1" applyNumberFormat="1" applyFont="1" applyFill="1" applyBorder="1" applyAlignment="1">
      <alignment vertical="top" wrapText="1"/>
    </xf>
    <xf numFmtId="187" fontId="9" fillId="7" borderId="5" xfId="1" applyFont="1" applyFill="1" applyBorder="1" applyAlignment="1">
      <alignment vertical="top"/>
    </xf>
    <xf numFmtId="49" fontId="11" fillId="7" borderId="1" xfId="1" applyNumberFormat="1" applyFont="1" applyFill="1" applyBorder="1" applyAlignment="1">
      <alignment horizontal="left"/>
    </xf>
    <xf numFmtId="187" fontId="14" fillId="25" borderId="6" xfId="0" applyNumberFormat="1" applyFont="1" applyFill="1" applyBorder="1" applyAlignment="1">
      <alignment horizontal="center" vertical="center"/>
    </xf>
    <xf numFmtId="2" fontId="11" fillId="25" borderId="6" xfId="0" applyNumberFormat="1" applyFont="1" applyFill="1" applyBorder="1" applyAlignment="1">
      <alignment horizontal="left" vertical="top"/>
    </xf>
    <xf numFmtId="187" fontId="17" fillId="25" borderId="6" xfId="1" applyFont="1" applyFill="1" applyBorder="1" applyAlignment="1">
      <alignment horizontal="right" vertical="top"/>
    </xf>
    <xf numFmtId="187" fontId="22" fillId="6" borderId="6" xfId="1" applyFont="1" applyFill="1" applyBorder="1" applyAlignment="1">
      <alignment horizontal="right" vertical="top"/>
    </xf>
    <xf numFmtId="187" fontId="17" fillId="6" borderId="6" xfId="1" applyFont="1" applyFill="1" applyBorder="1" applyAlignment="1">
      <alignment horizontal="right"/>
    </xf>
    <xf numFmtId="187" fontId="14" fillId="7" borderId="6" xfId="0" applyNumberFormat="1" applyFont="1" applyFill="1" applyBorder="1" applyAlignment="1">
      <alignment horizontal="center" vertical="center"/>
    </xf>
    <xf numFmtId="188" fontId="9" fillId="15" borderId="6" xfId="1" applyNumberFormat="1" applyFont="1" applyFill="1" applyBorder="1" applyAlignment="1">
      <alignment horizontal="center" vertical="center" wrapText="1"/>
    </xf>
    <xf numFmtId="187" fontId="14" fillId="6" borderId="2" xfId="0" applyNumberFormat="1" applyFont="1" applyFill="1" applyBorder="1" applyAlignment="1">
      <alignment horizontal="center" vertical="center"/>
    </xf>
    <xf numFmtId="187" fontId="24" fillId="6" borderId="6" xfId="1" applyFont="1" applyFill="1" applyBorder="1" applyAlignment="1">
      <alignment vertical="top"/>
    </xf>
    <xf numFmtId="187" fontId="14" fillId="6" borderId="6" xfId="1" applyFont="1" applyFill="1" applyBorder="1" applyAlignment="1">
      <alignment horizontal="right"/>
    </xf>
    <xf numFmtId="0" fontId="14" fillId="6" borderId="7" xfId="0" applyFont="1" applyFill="1" applyBorder="1" applyAlignment="1">
      <alignment horizontal="center" vertical="center"/>
    </xf>
    <xf numFmtId="187" fontId="11" fillId="7" borderId="1" xfId="1" applyFont="1" applyFill="1" applyBorder="1" applyAlignment="1">
      <alignment horizontal="left"/>
    </xf>
    <xf numFmtId="187" fontId="14" fillId="6" borderId="6" xfId="0" applyNumberFormat="1" applyFont="1" applyFill="1" applyBorder="1" applyAlignment="1">
      <alignment horizontal="left"/>
    </xf>
    <xf numFmtId="189" fontId="10" fillId="11" borderId="6" xfId="1" applyNumberFormat="1" applyFont="1" applyFill="1" applyBorder="1" applyAlignment="1">
      <alignment horizontal="center" vertical="center"/>
    </xf>
    <xf numFmtId="49" fontId="10" fillId="11" borderId="6" xfId="1" applyNumberFormat="1" applyFont="1" applyFill="1" applyBorder="1" applyAlignment="1">
      <alignment horizontal="left" vertical="top"/>
    </xf>
    <xf numFmtId="187" fontId="10" fillId="11" borderId="6" xfId="1" applyFont="1" applyFill="1" applyBorder="1" applyAlignment="1">
      <alignment vertical="top"/>
    </xf>
    <xf numFmtId="187" fontId="24" fillId="11" borderId="6" xfId="1" applyFont="1" applyFill="1" applyBorder="1" applyAlignment="1">
      <alignment vertical="top"/>
    </xf>
    <xf numFmtId="2" fontId="9" fillId="15" borderId="6" xfId="1" applyNumberFormat="1" applyFont="1" applyFill="1" applyBorder="1" applyAlignment="1">
      <alignment horizontal="left" vertical="top" wrapText="1"/>
    </xf>
    <xf numFmtId="188" fontId="10" fillId="9" borderId="6" xfId="1" applyNumberFormat="1" applyFont="1" applyFill="1" applyBorder="1" applyAlignment="1">
      <alignment horizontal="center" vertical="center"/>
    </xf>
    <xf numFmtId="2" fontId="24" fillId="9" borderId="6" xfId="1" applyNumberFormat="1" applyFont="1" applyFill="1" applyBorder="1" applyAlignment="1">
      <alignment vertical="top"/>
    </xf>
    <xf numFmtId="2" fontId="17" fillId="7" borderId="6" xfId="1" applyNumberFormat="1" applyFont="1" applyFill="1" applyBorder="1" applyAlignment="1">
      <alignment horizontal="right"/>
    </xf>
    <xf numFmtId="187" fontId="11" fillId="22" borderId="4" xfId="1" applyFont="1" applyFill="1" applyBorder="1" applyAlignment="1">
      <alignment horizontal="right" vertical="top"/>
    </xf>
    <xf numFmtId="187" fontId="17" fillId="22" borderId="4" xfId="1" applyFont="1" applyFill="1" applyBorder="1" applyAlignment="1">
      <alignment horizontal="right" vertical="top"/>
    </xf>
    <xf numFmtId="187" fontId="11" fillId="8" borderId="6" xfId="1" applyFont="1" applyFill="1" applyBorder="1" applyAlignment="1">
      <alignment horizontal="right"/>
    </xf>
    <xf numFmtId="0" fontId="17" fillId="8" borderId="6" xfId="0" applyFont="1" applyFill="1" applyBorder="1"/>
    <xf numFmtId="0" fontId="11" fillId="23" borderId="6" xfId="0" applyFont="1" applyFill="1" applyBorder="1" applyAlignment="1">
      <alignment horizontal="center"/>
    </xf>
    <xf numFmtId="187" fontId="11" fillId="23" borderId="4" xfId="1" applyFont="1" applyFill="1" applyBorder="1" applyAlignment="1">
      <alignment horizontal="right"/>
    </xf>
    <xf numFmtId="187" fontId="17" fillId="23" borderId="4" xfId="0" applyNumberFormat="1" applyFont="1" applyFill="1" applyBorder="1" applyAlignment="1">
      <alignment horizontal="left"/>
    </xf>
    <xf numFmtId="0" fontId="14" fillId="16" borderId="6" xfId="0" applyFont="1" applyFill="1" applyBorder="1" applyAlignment="1">
      <alignment horizontal="center" vertical="center"/>
    </xf>
    <xf numFmtId="0" fontId="11" fillId="16" borderId="6" xfId="0" applyFont="1" applyFill="1" applyBorder="1" applyAlignment="1">
      <alignment horizontal="center"/>
    </xf>
    <xf numFmtId="187" fontId="11" fillId="16" borderId="6" xfId="1" applyFont="1" applyFill="1" applyBorder="1"/>
    <xf numFmtId="187" fontId="11" fillId="16" borderId="6" xfId="1" applyFont="1" applyFill="1" applyBorder="1" applyAlignment="1">
      <alignment horizontal="right"/>
    </xf>
    <xf numFmtId="187" fontId="9" fillId="16" borderId="6" xfId="1" applyFont="1" applyFill="1" applyBorder="1" applyAlignment="1">
      <alignment horizontal="right"/>
    </xf>
    <xf numFmtId="187" fontId="17" fillId="16" borderId="6" xfId="1" applyFont="1" applyFill="1" applyBorder="1" applyAlignment="1">
      <alignment horizontal="left"/>
    </xf>
    <xf numFmtId="0" fontId="11" fillId="6" borderId="0" xfId="0" applyFont="1" applyFill="1"/>
    <xf numFmtId="187" fontId="11" fillId="6" borderId="0" xfId="1" applyFont="1" applyFill="1" applyBorder="1"/>
    <xf numFmtId="2" fontId="11" fillId="6" borderId="0" xfId="0" applyNumberFormat="1" applyFont="1" applyFill="1"/>
    <xf numFmtId="0" fontId="11" fillId="6" borderId="0" xfId="0" applyFont="1" applyFill="1" applyAlignment="1">
      <alignment horizontal="center" vertical="center"/>
    </xf>
    <xf numFmtId="0" fontId="11" fillId="6" borderId="0" xfId="0" applyFont="1" applyFill="1" applyAlignment="1">
      <alignment horizontal="center"/>
    </xf>
    <xf numFmtId="187" fontId="11" fillId="6" borderId="0" xfId="1" applyFont="1" applyFill="1"/>
    <xf numFmtId="187" fontId="11" fillId="6" borderId="0" xfId="1" applyFont="1" applyFill="1" applyAlignment="1">
      <alignment horizontal="right"/>
    </xf>
    <xf numFmtId="187" fontId="11" fillId="0" borderId="0" xfId="1" applyFont="1" applyAlignment="1">
      <alignment horizontal="right"/>
    </xf>
    <xf numFmtId="2" fontId="11" fillId="0" borderId="0" xfId="1" applyNumberFormat="1" applyFont="1" applyBorder="1" applyAlignment="1">
      <alignment horizontal="left"/>
    </xf>
    <xf numFmtId="187" fontId="11" fillId="6" borderId="0" xfId="1" applyFont="1" applyFill="1" applyBorder="1" applyAlignment="1">
      <alignment horizontal="center"/>
    </xf>
    <xf numFmtId="187" fontId="11" fillId="0" borderId="0" xfId="1" applyFont="1" applyBorder="1" applyAlignment="1">
      <alignment horizontal="right"/>
    </xf>
    <xf numFmtId="187" fontId="11" fillId="0" borderId="0" xfId="1" applyFont="1" applyAlignment="1">
      <alignment horizontal="left"/>
    </xf>
    <xf numFmtId="187" fontId="9" fillId="6" borderId="0" xfId="1" applyFont="1" applyFill="1" applyBorder="1"/>
    <xf numFmtId="2" fontId="9" fillId="6" borderId="0" xfId="1" applyNumberFormat="1" applyFont="1" applyFill="1" applyBorder="1"/>
    <xf numFmtId="187" fontId="11" fillId="0" borderId="0" xfId="1" applyFont="1" applyBorder="1" applyAlignment="1">
      <alignment vertical="center"/>
    </xf>
    <xf numFmtId="187" fontId="11" fillId="0" borderId="0" xfId="1" applyFont="1" applyBorder="1" applyAlignment="1">
      <alignment horizontal="left"/>
    </xf>
    <xf numFmtId="0" fontId="12" fillId="0" borderId="0" xfId="1" applyNumberFormat="1" applyFont="1" applyAlignment="1"/>
    <xf numFmtId="0" fontId="11" fillId="0" borderId="0" xfId="1" applyNumberFormat="1" applyFont="1" applyAlignment="1"/>
    <xf numFmtId="49" fontId="8" fillId="17" borderId="6" xfId="0" applyNumberFormat="1" applyFont="1" applyFill="1" applyBorder="1" applyAlignment="1">
      <alignment horizontal="center" vertical="center"/>
    </xf>
    <xf numFmtId="0" fontId="9" fillId="11" borderId="6" xfId="0" applyFont="1" applyFill="1" applyBorder="1" applyAlignment="1">
      <alignment vertical="center"/>
    </xf>
    <xf numFmtId="49" fontId="8" fillId="11" borderId="6" xfId="0" applyNumberFormat="1" applyFont="1" applyFill="1" applyBorder="1" applyAlignment="1">
      <alignment vertical="center" wrapText="1"/>
    </xf>
    <xf numFmtId="2" fontId="8" fillId="11" borderId="6" xfId="0" applyNumberFormat="1" applyFont="1" applyFill="1" applyBorder="1" applyAlignment="1">
      <alignment horizontal="center" vertical="center" wrapText="1"/>
    </xf>
    <xf numFmtId="43" fontId="9" fillId="11" borderId="6" xfId="0" applyNumberFormat="1" applyFont="1" applyFill="1" applyBorder="1" applyAlignment="1">
      <alignment vertical="center"/>
    </xf>
    <xf numFmtId="0" fontId="9" fillId="15" borderId="6" xfId="0" applyFont="1" applyFill="1" applyBorder="1" applyAlignment="1">
      <alignment vertical="center"/>
    </xf>
    <xf numFmtId="49" fontId="8" fillId="15" borderId="6" xfId="0" applyNumberFormat="1" applyFont="1" applyFill="1" applyBorder="1" applyAlignment="1">
      <alignment vertical="center" wrapText="1"/>
    </xf>
    <xf numFmtId="2" fontId="8" fillId="15" borderId="11" xfId="0" applyNumberFormat="1" applyFont="1" applyFill="1" applyBorder="1" applyAlignment="1">
      <alignment horizontal="center" vertical="center" wrapText="1"/>
    </xf>
    <xf numFmtId="43" fontId="9" fillId="15" borderId="6" xfId="0" applyNumberFormat="1" applyFont="1" applyFill="1" applyBorder="1" applyAlignment="1">
      <alignment vertical="center"/>
    </xf>
    <xf numFmtId="0" fontId="9" fillId="9" borderId="6" xfId="0" applyFont="1" applyFill="1" applyBorder="1" applyAlignment="1">
      <alignment vertical="center"/>
    </xf>
    <xf numFmtId="2" fontId="8" fillId="9" borderId="6" xfId="0" applyNumberFormat="1" applyFont="1" applyFill="1" applyBorder="1" applyAlignment="1">
      <alignment vertical="center" wrapText="1"/>
    </xf>
    <xf numFmtId="2" fontId="9" fillId="9" borderId="11" xfId="0" applyNumberFormat="1" applyFont="1" applyFill="1" applyBorder="1" applyAlignment="1">
      <alignment horizontal="center" vertical="center" wrapText="1"/>
    </xf>
    <xf numFmtId="43" fontId="9" fillId="9" borderId="6" xfId="0" applyNumberFormat="1" applyFont="1" applyFill="1" applyBorder="1" applyAlignment="1">
      <alignment vertical="center"/>
    </xf>
    <xf numFmtId="0" fontId="9" fillId="7" borderId="6" xfId="0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/>
    </xf>
    <xf numFmtId="49" fontId="9" fillId="7" borderId="11" xfId="0" applyNumberFormat="1" applyFont="1" applyFill="1" applyBorder="1" applyAlignment="1">
      <alignment horizontal="center" vertical="center" wrapText="1"/>
    </xf>
    <xf numFmtId="43" fontId="9" fillId="7" borderId="6" xfId="0" applyNumberFormat="1" applyFont="1" applyFill="1" applyBorder="1" applyAlignment="1">
      <alignment vertical="center"/>
    </xf>
    <xf numFmtId="0" fontId="9" fillId="25" borderId="6" xfId="0" applyFont="1" applyFill="1" applyBorder="1" applyAlignment="1">
      <alignment vertical="center"/>
    </xf>
    <xf numFmtId="2" fontId="9" fillId="25" borderId="6" xfId="0" applyNumberFormat="1" applyFont="1" applyFill="1" applyBorder="1" applyAlignment="1">
      <alignment horizontal="center" vertical="center" wrapText="1"/>
    </xf>
    <xf numFmtId="2" fontId="9" fillId="25" borderId="11" xfId="0" applyNumberFormat="1" applyFont="1" applyFill="1" applyBorder="1" applyAlignment="1">
      <alignment horizontal="center" vertical="center" wrapText="1"/>
    </xf>
    <xf numFmtId="187" fontId="9" fillId="25" borderId="6" xfId="1" applyFont="1" applyFill="1" applyBorder="1" applyAlignment="1">
      <alignment vertical="center"/>
    </xf>
    <xf numFmtId="0" fontId="9" fillId="6" borderId="6" xfId="0" applyFont="1" applyFill="1" applyBorder="1" applyAlignment="1">
      <alignment vertical="center"/>
    </xf>
    <xf numFmtId="2" fontId="9" fillId="0" borderId="6" xfId="0" applyNumberFormat="1" applyFont="1" applyBorder="1" applyAlignment="1">
      <alignment vertical="center"/>
    </xf>
    <xf numFmtId="49" fontId="9" fillId="0" borderId="11" xfId="0" applyNumberFormat="1" applyFont="1" applyBorder="1" applyAlignment="1">
      <alignment horizontal="center" vertical="center" wrapText="1"/>
    </xf>
    <xf numFmtId="187" fontId="9" fillId="0" borderId="6" xfId="1" applyFont="1" applyBorder="1" applyAlignment="1">
      <alignment vertical="center"/>
    </xf>
    <xf numFmtId="2" fontId="9" fillId="0" borderId="11" xfId="0" applyNumberFormat="1" applyFont="1" applyBorder="1" applyAlignment="1">
      <alignment horizontal="center" vertical="center" wrapText="1"/>
    </xf>
    <xf numFmtId="2" fontId="8" fillId="15" borderId="6" xfId="0" applyNumberFormat="1" applyFont="1" applyFill="1" applyBorder="1" applyAlignment="1">
      <alignment vertical="center" wrapText="1"/>
    </xf>
    <xf numFmtId="0" fontId="10" fillId="6" borderId="6" xfId="0" applyFont="1" applyFill="1" applyBorder="1" applyAlignment="1">
      <alignment vertical="top"/>
    </xf>
    <xf numFmtId="49" fontId="9" fillId="15" borderId="6" xfId="0" applyNumberFormat="1" applyFont="1" applyFill="1" applyBorder="1" applyAlignment="1">
      <alignment horizontal="center" vertical="top" wrapText="1"/>
    </xf>
    <xf numFmtId="0" fontId="9" fillId="6" borderId="6" xfId="0" applyFont="1" applyFill="1" applyBorder="1" applyAlignment="1">
      <alignment horizontal="right" vertical="center"/>
    </xf>
    <xf numFmtId="2" fontId="9" fillId="6" borderId="6" xfId="0" applyNumberFormat="1" applyFont="1" applyFill="1" applyBorder="1" applyAlignment="1">
      <alignment horizontal="left" vertical="center" wrapText="1"/>
    </xf>
    <xf numFmtId="1" fontId="9" fillId="6" borderId="6" xfId="0" applyNumberFormat="1" applyFont="1" applyFill="1" applyBorder="1" applyAlignment="1">
      <alignment horizontal="center" vertical="center" wrapText="1"/>
    </xf>
    <xf numFmtId="43" fontId="9" fillId="6" borderId="6" xfId="0" applyNumberFormat="1" applyFont="1" applyFill="1" applyBorder="1" applyAlignment="1">
      <alignment vertical="center"/>
    </xf>
    <xf numFmtId="1" fontId="9" fillId="6" borderId="11" xfId="0" applyNumberFormat="1" applyFont="1" applyFill="1" applyBorder="1" applyAlignment="1">
      <alignment horizontal="center" vertical="center" wrapText="1"/>
    </xf>
    <xf numFmtId="0" fontId="9" fillId="15" borderId="6" xfId="0" applyFont="1" applyFill="1" applyBorder="1" applyAlignment="1">
      <alignment vertical="center" wrapText="1"/>
    </xf>
    <xf numFmtId="2" fontId="9" fillId="15" borderId="6" xfId="0" applyNumberFormat="1" applyFont="1" applyFill="1" applyBorder="1" applyAlignment="1">
      <alignment horizontal="center" vertical="center" wrapText="1"/>
    </xf>
    <xf numFmtId="187" fontId="9" fillId="7" borderId="11" xfId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 wrapText="1"/>
    </xf>
    <xf numFmtId="0" fontId="9" fillId="15" borderId="6" xfId="0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horizontal="left" vertical="center"/>
    </xf>
    <xf numFmtId="2" fontId="9" fillId="6" borderId="6" xfId="0" applyNumberFormat="1" applyFont="1" applyFill="1" applyBorder="1" applyAlignment="1">
      <alignment horizontal="left" vertical="center"/>
    </xf>
    <xf numFmtId="2" fontId="8" fillId="6" borderId="11" xfId="0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vertical="center"/>
    </xf>
    <xf numFmtId="2" fontId="8" fillId="11" borderId="6" xfId="0" applyNumberFormat="1" applyFont="1" applyFill="1" applyBorder="1" applyAlignment="1">
      <alignment horizontal="left" vertical="center" wrapText="1"/>
    </xf>
    <xf numFmtId="187" fontId="9" fillId="11" borderId="6" xfId="1" applyFont="1" applyFill="1" applyBorder="1" applyAlignment="1">
      <alignment vertical="center"/>
    </xf>
    <xf numFmtId="0" fontId="9" fillId="12" borderId="6" xfId="0" applyFont="1" applyFill="1" applyBorder="1" applyAlignment="1">
      <alignment vertical="center"/>
    </xf>
    <xf numFmtId="2" fontId="8" fillId="12" borderId="6" xfId="0" applyNumberFormat="1" applyFont="1" applyFill="1" applyBorder="1" applyAlignment="1">
      <alignment horizontal="left" vertical="center"/>
    </xf>
    <xf numFmtId="2" fontId="8" fillId="12" borderId="6" xfId="0" applyNumberFormat="1" applyFont="1" applyFill="1" applyBorder="1" applyAlignment="1">
      <alignment horizontal="center" vertical="center" wrapText="1"/>
    </xf>
    <xf numFmtId="187" fontId="9" fillId="12" borderId="6" xfId="1" applyFont="1" applyFill="1" applyBorder="1" applyAlignment="1">
      <alignment vertical="center"/>
    </xf>
    <xf numFmtId="2" fontId="9" fillId="9" borderId="6" xfId="1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horizontal="left" vertical="center"/>
    </xf>
    <xf numFmtId="187" fontId="9" fillId="9" borderId="11" xfId="1" applyFont="1" applyFill="1" applyBorder="1" applyAlignment="1">
      <alignment horizontal="left" vertical="center"/>
    </xf>
    <xf numFmtId="1" fontId="9" fillId="7" borderId="6" xfId="1" applyNumberFormat="1" applyFont="1" applyFill="1" applyBorder="1" applyAlignment="1">
      <alignment horizontal="center" vertical="center" wrapText="1"/>
    </xf>
    <xf numFmtId="187" fontId="9" fillId="7" borderId="6" xfId="1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/>
    </xf>
    <xf numFmtId="49" fontId="9" fillId="4" borderId="6" xfId="0" applyNumberFormat="1" applyFont="1" applyFill="1" applyBorder="1" applyAlignment="1">
      <alignment vertical="center"/>
    </xf>
    <xf numFmtId="2" fontId="8" fillId="4" borderId="6" xfId="0" applyNumberFormat="1" applyFont="1" applyFill="1" applyBorder="1" applyAlignment="1">
      <alignment horizontal="center" vertical="center" wrapText="1"/>
    </xf>
    <xf numFmtId="187" fontId="9" fillId="4" borderId="6" xfId="1" applyFont="1" applyFill="1" applyBorder="1" applyAlignment="1">
      <alignment vertical="center"/>
    </xf>
    <xf numFmtId="2" fontId="9" fillId="6" borderId="6" xfId="0" applyNumberFormat="1" applyFont="1" applyFill="1" applyBorder="1" applyAlignment="1">
      <alignment vertical="center"/>
    </xf>
    <xf numFmtId="2" fontId="9" fillId="6" borderId="6" xfId="1" applyNumberFormat="1" applyFont="1" applyFill="1" applyBorder="1" applyAlignment="1">
      <alignment horizontal="center" vertical="center" wrapText="1"/>
    </xf>
    <xf numFmtId="187" fontId="9" fillId="6" borderId="10" xfId="1" applyFont="1" applyFill="1" applyBorder="1" applyAlignment="1">
      <alignment vertical="center"/>
    </xf>
    <xf numFmtId="187" fontId="9" fillId="7" borderId="6" xfId="1" applyFont="1" applyFill="1" applyBorder="1" applyAlignment="1">
      <alignment vertical="center"/>
    </xf>
    <xf numFmtId="187" fontId="8" fillId="7" borderId="6" xfId="1" applyFont="1" applyFill="1" applyBorder="1" applyAlignment="1">
      <alignment vertical="center"/>
    </xf>
    <xf numFmtId="187" fontId="9" fillId="7" borderId="10" xfId="1" applyFont="1" applyFill="1" applyBorder="1" applyAlignment="1">
      <alignment vertical="center"/>
    </xf>
    <xf numFmtId="187" fontId="9" fillId="4" borderId="6" xfId="1" applyFont="1" applyFill="1" applyBorder="1" applyAlignment="1">
      <alignment vertical="center" wrapText="1"/>
    </xf>
    <xf numFmtId="2" fontId="9" fillId="4" borderId="6" xfId="1" applyNumberFormat="1" applyFont="1" applyFill="1" applyBorder="1" applyAlignment="1">
      <alignment horizontal="center" vertical="center" wrapText="1"/>
    </xf>
    <xf numFmtId="0" fontId="9" fillId="6" borderId="0" xfId="0" applyFont="1" applyFill="1" applyAlignment="1">
      <alignment vertical="center"/>
    </xf>
    <xf numFmtId="2" fontId="9" fillId="4" borderId="6" xfId="0" applyNumberFormat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horizontal="center" vertical="center" wrapText="1"/>
    </xf>
    <xf numFmtId="187" fontId="9" fillId="4" borderId="10" xfId="1" applyFont="1" applyFill="1" applyBorder="1" applyAlignment="1">
      <alignment vertical="center"/>
    </xf>
    <xf numFmtId="2" fontId="9" fillId="4" borderId="6" xfId="0" applyNumberFormat="1" applyFont="1" applyFill="1" applyBorder="1" applyAlignment="1">
      <alignment vertical="center" wrapText="1"/>
    </xf>
    <xf numFmtId="0" fontId="9" fillId="5" borderId="6" xfId="0" applyFont="1" applyFill="1" applyBorder="1" applyAlignment="1">
      <alignment vertical="center"/>
    </xf>
    <xf numFmtId="2" fontId="8" fillId="5" borderId="6" xfId="0" applyNumberFormat="1" applyFont="1" applyFill="1" applyBorder="1" applyAlignment="1">
      <alignment vertical="center" wrapText="1"/>
    </xf>
    <xf numFmtId="2" fontId="9" fillId="5" borderId="6" xfId="0" applyNumberFormat="1" applyFont="1" applyFill="1" applyBorder="1" applyAlignment="1">
      <alignment horizontal="center" vertical="center" wrapText="1"/>
    </xf>
    <xf numFmtId="187" fontId="9" fillId="5" borderId="6" xfId="1" applyFont="1" applyFill="1" applyBorder="1" applyAlignment="1">
      <alignment vertical="center"/>
    </xf>
    <xf numFmtId="187" fontId="9" fillId="5" borderId="10" xfId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vertical="center"/>
    </xf>
    <xf numFmtId="2" fontId="9" fillId="7" borderId="6" xfId="0" applyNumberFormat="1" applyFont="1" applyFill="1" applyBorder="1" applyAlignment="1">
      <alignment horizontal="center" vertical="center" wrapText="1"/>
    </xf>
    <xf numFmtId="187" fontId="9" fillId="9" borderId="6" xfId="1" applyFont="1" applyFill="1" applyBorder="1" applyAlignment="1">
      <alignment vertical="center"/>
    </xf>
    <xf numFmtId="0" fontId="9" fillId="7" borderId="6" xfId="1" applyNumberFormat="1" applyFont="1" applyFill="1" applyBorder="1" applyAlignment="1">
      <alignment horizontal="center" vertical="center" wrapText="1"/>
    </xf>
    <xf numFmtId="2" fontId="9" fillId="15" borderId="6" xfId="0" applyNumberFormat="1" applyFont="1" applyFill="1" applyBorder="1" applyAlignment="1">
      <alignment vertical="center" wrapText="1"/>
    </xf>
    <xf numFmtId="2" fontId="9" fillId="15" borderId="6" xfId="1" applyNumberFormat="1" applyFont="1" applyFill="1" applyBorder="1" applyAlignment="1">
      <alignment horizontal="center" vertical="center" wrapText="1"/>
    </xf>
    <xf numFmtId="187" fontId="9" fillId="15" borderId="6" xfId="1" applyFont="1" applyFill="1" applyBorder="1" applyAlignment="1">
      <alignment vertical="center"/>
    </xf>
    <xf numFmtId="2" fontId="9" fillId="15" borderId="6" xfId="0" applyNumberFormat="1" applyFont="1" applyFill="1" applyBorder="1" applyAlignment="1">
      <alignment vertical="center"/>
    </xf>
    <xf numFmtId="187" fontId="9" fillId="15" borderId="10" xfId="1" applyFont="1" applyFill="1" applyBorder="1" applyAlignment="1">
      <alignment vertical="center"/>
    </xf>
    <xf numFmtId="187" fontId="9" fillId="15" borderId="6" xfId="1" applyFont="1" applyFill="1" applyBorder="1" applyAlignment="1">
      <alignment vertical="center" wrapText="1"/>
    </xf>
    <xf numFmtId="1" fontId="9" fillId="6" borderId="6" xfId="1" applyNumberFormat="1" applyFont="1" applyFill="1" applyBorder="1" applyAlignment="1">
      <alignment horizontal="center" vertical="center" wrapText="1"/>
    </xf>
    <xf numFmtId="188" fontId="9" fillId="9" borderId="6" xfId="0" applyNumberFormat="1" applyFont="1" applyFill="1" applyBorder="1" applyAlignment="1">
      <alignment vertical="center"/>
    </xf>
    <xf numFmtId="2" fontId="9" fillId="9" borderId="6" xfId="0" applyNumberFormat="1" applyFont="1" applyFill="1" applyBorder="1" applyAlignment="1">
      <alignment horizontal="center" vertical="center" wrapText="1"/>
    </xf>
    <xf numFmtId="0" fontId="9" fillId="26" borderId="6" xfId="0" applyFont="1" applyFill="1" applyBorder="1" applyAlignment="1">
      <alignment vertical="center"/>
    </xf>
    <xf numFmtId="2" fontId="9" fillId="26" borderId="6" xfId="0" applyNumberFormat="1" applyFont="1" applyFill="1" applyBorder="1" applyAlignment="1">
      <alignment horizontal="center" vertical="center"/>
    </xf>
    <xf numFmtId="2" fontId="9" fillId="26" borderId="6" xfId="0" applyNumberFormat="1" applyFont="1" applyFill="1" applyBorder="1" applyAlignment="1">
      <alignment horizontal="center" vertical="center" wrapText="1"/>
    </xf>
    <xf numFmtId="43" fontId="9" fillId="26" borderId="6" xfId="0" applyNumberFormat="1" applyFont="1" applyFill="1" applyBorder="1" applyAlignment="1">
      <alignment vertical="center"/>
    </xf>
    <xf numFmtId="0" fontId="8" fillId="7" borderId="6" xfId="0" applyFont="1" applyFill="1" applyBorder="1" applyAlignment="1">
      <alignment horizontal="center" vertical="center"/>
    </xf>
    <xf numFmtId="0" fontId="9" fillId="19" borderId="6" xfId="0" applyFont="1" applyFill="1" applyBorder="1" applyAlignment="1">
      <alignment vertical="center"/>
    </xf>
    <xf numFmtId="2" fontId="9" fillId="19" borderId="6" xfId="0" applyNumberFormat="1" applyFont="1" applyFill="1" applyBorder="1" applyAlignment="1">
      <alignment horizontal="center" vertical="center"/>
    </xf>
    <xf numFmtId="2" fontId="9" fillId="19" borderId="11" xfId="0" applyNumberFormat="1" applyFont="1" applyFill="1" applyBorder="1" applyAlignment="1">
      <alignment horizontal="center" vertical="center" wrapText="1"/>
    </xf>
    <xf numFmtId="43" fontId="9" fillId="19" borderId="6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2" fontId="8" fillId="0" borderId="0" xfId="0" applyNumberFormat="1" applyFont="1" applyAlignment="1">
      <alignment horizontal="center" vertical="center" wrapText="1"/>
    </xf>
    <xf numFmtId="43" fontId="9" fillId="6" borderId="18" xfId="2" applyFont="1" applyFill="1" applyBorder="1" applyAlignment="1">
      <alignment vertical="center"/>
    </xf>
    <xf numFmtId="2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2" fontId="8" fillId="12" borderId="6" xfId="0" applyNumberFormat="1" applyFont="1" applyFill="1" applyBorder="1" applyAlignment="1">
      <alignment horizontal="left" vertical="center" wrapText="1"/>
    </xf>
    <xf numFmtId="2" fontId="9" fillId="9" borderId="6" xfId="0" applyNumberFormat="1" applyFont="1" applyFill="1" applyBorder="1" applyAlignment="1">
      <alignment vertical="center" wrapText="1"/>
    </xf>
    <xf numFmtId="190" fontId="9" fillId="15" borderId="6" xfId="0" applyNumberFormat="1" applyFont="1" applyFill="1" applyBorder="1" applyAlignment="1">
      <alignment vertical="center" wrapText="1"/>
    </xf>
    <xf numFmtId="0" fontId="10" fillId="15" borderId="0" xfId="0" applyFont="1" applyFill="1" applyAlignment="1">
      <alignment vertical="top"/>
    </xf>
    <xf numFmtId="49" fontId="9" fillId="7" borderId="6" xfId="1" applyNumberFormat="1" applyFont="1" applyFill="1" applyBorder="1" applyAlignment="1">
      <alignment horizontal="center" vertical="center" wrapText="1"/>
    </xf>
    <xf numFmtId="187" fontId="9" fillId="6" borderId="6" xfId="1" applyFont="1" applyFill="1" applyBorder="1" applyAlignment="1">
      <alignment horizontal="right" vertical="center"/>
    </xf>
    <xf numFmtId="187" fontId="14" fillId="23" borderId="6" xfId="1" applyFont="1" applyFill="1" applyBorder="1" applyAlignment="1">
      <alignment horizontal="center" vertical="center"/>
    </xf>
    <xf numFmtId="187" fontId="10" fillId="6" borderId="6" xfId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27" fillId="6" borderId="6" xfId="0" applyFont="1" applyFill="1" applyBorder="1" applyAlignment="1">
      <alignment horizontal="right" vertical="top"/>
    </xf>
    <xf numFmtId="187" fontId="10" fillId="7" borderId="5" xfId="0" applyNumberFormat="1" applyFont="1" applyFill="1" applyBorder="1" applyAlignment="1">
      <alignment horizontal="center" vertical="top"/>
    </xf>
    <xf numFmtId="187" fontId="10" fillId="15" borderId="5" xfId="0" applyNumberFormat="1" applyFont="1" applyFill="1" applyBorder="1" applyAlignment="1">
      <alignment horizontal="center" vertical="top"/>
    </xf>
    <xf numFmtId="191" fontId="27" fillId="6" borderId="6" xfId="1" applyNumberFormat="1" applyFont="1" applyFill="1" applyBorder="1" applyAlignment="1">
      <alignment horizontal="right" vertical="top"/>
    </xf>
    <xf numFmtId="0" fontId="27" fillId="6" borderId="13" xfId="0" applyFont="1" applyFill="1" applyBorder="1" applyAlignment="1">
      <alignment horizontal="left" vertical="top" wrapText="1"/>
    </xf>
    <xf numFmtId="187" fontId="10" fillId="0" borderId="4" xfId="1" applyFont="1" applyFill="1" applyBorder="1" applyAlignment="1">
      <alignment horizontal="left"/>
    </xf>
    <xf numFmtId="43" fontId="9" fillId="7" borderId="6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14" fillId="7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0" fontId="14" fillId="9" borderId="6" xfId="0" applyFont="1" applyFill="1" applyBorder="1" applyAlignment="1">
      <alignment horizontal="left" vertical="top"/>
    </xf>
    <xf numFmtId="0" fontId="3" fillId="0" borderId="6" xfId="0" applyFont="1" applyBorder="1" applyAlignment="1">
      <alignment vertical="top"/>
    </xf>
    <xf numFmtId="0" fontId="28" fillId="4" borderId="6" xfId="0" applyFont="1" applyFill="1" applyBorder="1" applyAlignment="1">
      <alignment vertical="top" wrapText="1"/>
    </xf>
    <xf numFmtId="0" fontId="10" fillId="28" borderId="6" xfId="0" applyFont="1" applyFill="1" applyBorder="1" applyAlignment="1">
      <alignment horizontal="left" vertical="top"/>
    </xf>
    <xf numFmtId="2" fontId="27" fillId="16" borderId="6" xfId="0" applyNumberFormat="1" applyFont="1" applyFill="1" applyBorder="1" applyAlignment="1">
      <alignment horizontal="center" vertical="top"/>
    </xf>
    <xf numFmtId="187" fontId="10" fillId="11" borderId="12" xfId="1" applyFont="1" applyFill="1" applyBorder="1" applyAlignment="1">
      <alignment vertical="top" wrapText="1"/>
    </xf>
    <xf numFmtId="188" fontId="14" fillId="4" borderId="9" xfId="1" applyNumberFormat="1" applyFont="1" applyFill="1" applyBorder="1" applyAlignment="1">
      <alignment horizontal="right" vertical="top"/>
    </xf>
    <xf numFmtId="2" fontId="10" fillId="4" borderId="6" xfId="0" applyNumberFormat="1" applyFont="1" applyFill="1" applyBorder="1" applyAlignment="1">
      <alignment horizontal="left" vertical="top" wrapText="1"/>
    </xf>
    <xf numFmtId="187" fontId="10" fillId="4" borderId="6" xfId="1" applyFont="1" applyFill="1" applyBorder="1" applyAlignment="1">
      <alignment horizontal="left" vertical="center" wrapText="1"/>
    </xf>
    <xf numFmtId="187" fontId="14" fillId="4" borderId="6" xfId="1" applyFont="1" applyFill="1" applyBorder="1" applyAlignment="1">
      <alignment horizontal="center" vertical="top"/>
    </xf>
    <xf numFmtId="187" fontId="14" fillId="4" borderId="5" xfId="1" applyFont="1" applyFill="1" applyBorder="1" applyAlignment="1">
      <alignment horizontal="center" vertical="top"/>
    </xf>
    <xf numFmtId="0" fontId="14" fillId="4" borderId="6" xfId="0" applyFont="1" applyFill="1" applyBorder="1" applyAlignment="1">
      <alignment horizontal="left" vertical="center" wrapText="1"/>
    </xf>
    <xf numFmtId="188" fontId="14" fillId="4" borderId="6" xfId="1" applyNumberFormat="1" applyFont="1" applyFill="1" applyBorder="1" applyAlignment="1">
      <alignment horizontal="right"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left" vertical="top"/>
    </xf>
    <xf numFmtId="2" fontId="6" fillId="0" borderId="0" xfId="0" applyNumberFormat="1" applyFont="1" applyAlignment="1">
      <alignment vertical="top"/>
    </xf>
    <xf numFmtId="187" fontId="6" fillId="0" borderId="0" xfId="1" applyFont="1" applyAlignment="1">
      <alignment vertical="top"/>
    </xf>
    <xf numFmtId="2" fontId="14" fillId="9" borderId="4" xfId="0" applyNumberFormat="1" applyFont="1" applyFill="1" applyBorder="1" applyAlignment="1">
      <alignment vertical="center"/>
    </xf>
    <xf numFmtId="187" fontId="14" fillId="9" borderId="4" xfId="0" applyNumberFormat="1" applyFont="1" applyFill="1" applyBorder="1" applyAlignment="1">
      <alignment vertical="center"/>
    </xf>
    <xf numFmtId="2" fontId="18" fillId="0" borderId="4" xfId="0" applyNumberFormat="1" applyFont="1" applyBorder="1" applyAlignment="1">
      <alignment vertical="top"/>
    </xf>
    <xf numFmtId="187" fontId="14" fillId="9" borderId="4" xfId="1" applyFont="1" applyFill="1" applyBorder="1" applyAlignment="1">
      <alignment vertical="center"/>
    </xf>
    <xf numFmtId="49" fontId="32" fillId="6" borderId="6" xfId="1" applyNumberFormat="1" applyFont="1" applyFill="1" applyBorder="1" applyAlignment="1">
      <alignment horizontal="left" vertical="top" wrapText="1"/>
    </xf>
    <xf numFmtId="0" fontId="14" fillId="6" borderId="3" xfId="0" applyFont="1" applyFill="1" applyBorder="1" applyAlignment="1">
      <alignment horizontal="center" vertical="center"/>
    </xf>
    <xf numFmtId="49" fontId="9" fillId="15" borderId="6" xfId="1" applyNumberFormat="1" applyFont="1" applyFill="1" applyBorder="1" applyAlignment="1">
      <alignment vertical="center" wrapText="1"/>
    </xf>
    <xf numFmtId="0" fontId="10" fillId="6" borderId="0" xfId="0" applyFont="1" applyFill="1" applyAlignment="1">
      <alignment vertical="top"/>
    </xf>
    <xf numFmtId="0" fontId="9" fillId="0" borderId="0" xfId="0" applyFont="1" applyAlignment="1">
      <alignment horizontal="center"/>
    </xf>
    <xf numFmtId="2" fontId="9" fillId="9" borderId="6" xfId="0" applyNumberFormat="1" applyFont="1" applyFill="1" applyBorder="1" applyAlignment="1">
      <alignment horizontal="left" vertical="center" wrapText="1"/>
    </xf>
    <xf numFmtId="1" fontId="9" fillId="7" borderId="6" xfId="0" applyNumberFormat="1" applyFont="1" applyFill="1" applyBorder="1" applyAlignment="1">
      <alignment horizontal="center" vertical="center" wrapText="1"/>
    </xf>
    <xf numFmtId="187" fontId="10" fillId="6" borderId="5" xfId="1" applyFont="1" applyFill="1" applyBorder="1" applyAlignment="1">
      <alignment horizontal="left" vertical="top" wrapText="1"/>
    </xf>
    <xf numFmtId="2" fontId="10" fillId="9" borderId="5" xfId="0" applyNumberFormat="1" applyFont="1" applyFill="1" applyBorder="1" applyAlignment="1">
      <alignment horizontal="left" vertical="top" wrapText="1"/>
    </xf>
    <xf numFmtId="187" fontId="10" fillId="9" borderId="5" xfId="1" applyFont="1" applyFill="1" applyBorder="1" applyAlignment="1">
      <alignment horizontal="left" vertical="top" wrapText="1"/>
    </xf>
    <xf numFmtId="0" fontId="14" fillId="9" borderId="5" xfId="0" applyFont="1" applyFill="1" applyBorder="1" applyAlignment="1">
      <alignment horizontal="left" vertical="top" wrapText="1"/>
    </xf>
    <xf numFmtId="188" fontId="14" fillId="7" borderId="9" xfId="1" applyNumberFormat="1" applyFont="1" applyFill="1" applyBorder="1" applyAlignment="1">
      <alignment horizontal="right" vertical="top"/>
    </xf>
    <xf numFmtId="2" fontId="10" fillId="7" borderId="9" xfId="0" applyNumberFormat="1" applyFont="1" applyFill="1" applyBorder="1" applyAlignment="1">
      <alignment horizontal="left" vertical="top" wrapText="1"/>
    </xf>
    <xf numFmtId="187" fontId="10" fillId="7" borderId="9" xfId="1" applyFont="1" applyFill="1" applyBorder="1" applyAlignment="1">
      <alignment horizontal="left" vertical="top" wrapText="1"/>
    </xf>
    <xf numFmtId="187" fontId="14" fillId="7" borderId="9" xfId="1" applyFont="1" applyFill="1" applyBorder="1" applyAlignment="1">
      <alignment horizontal="center" vertical="top"/>
    </xf>
    <xf numFmtId="188" fontId="14" fillId="14" borderId="9" xfId="1" applyNumberFormat="1" applyFont="1" applyFill="1" applyBorder="1" applyAlignment="1">
      <alignment horizontal="right" vertical="top"/>
    </xf>
    <xf numFmtId="2" fontId="10" fillId="14" borderId="9" xfId="0" applyNumberFormat="1" applyFont="1" applyFill="1" applyBorder="1" applyAlignment="1">
      <alignment horizontal="left" vertical="top" wrapText="1"/>
    </xf>
    <xf numFmtId="187" fontId="10" fillId="14" borderId="9" xfId="1" applyFont="1" applyFill="1" applyBorder="1" applyAlignment="1">
      <alignment horizontal="left" vertical="top" wrapText="1"/>
    </xf>
    <xf numFmtId="187" fontId="14" fillId="14" borderId="9" xfId="1" applyFont="1" applyFill="1" applyBorder="1" applyAlignment="1">
      <alignment horizontal="center" vertical="top"/>
    </xf>
    <xf numFmtId="2" fontId="10" fillId="4" borderId="9" xfId="0" applyNumberFormat="1" applyFont="1" applyFill="1" applyBorder="1" applyAlignment="1">
      <alignment horizontal="left" vertical="top" wrapText="1"/>
    </xf>
    <xf numFmtId="187" fontId="10" fillId="4" borderId="9" xfId="1" applyFont="1" applyFill="1" applyBorder="1" applyAlignment="1">
      <alignment horizontal="left" vertical="top" wrapText="1"/>
    </xf>
    <xf numFmtId="187" fontId="14" fillId="4" borderId="9" xfId="1" applyFont="1" applyFill="1" applyBorder="1" applyAlignment="1">
      <alignment horizontal="center" vertical="top"/>
    </xf>
    <xf numFmtId="188" fontId="14" fillId="15" borderId="6" xfId="1" applyNumberFormat="1" applyFont="1" applyFill="1" applyBorder="1" applyAlignment="1">
      <alignment horizontal="right" vertical="top"/>
    </xf>
    <xf numFmtId="2" fontId="14" fillId="15" borderId="6" xfId="0" applyNumberFormat="1" applyFont="1" applyFill="1" applyBorder="1" applyAlignment="1">
      <alignment horizontal="left" vertical="top" wrapText="1"/>
    </xf>
    <xf numFmtId="187" fontId="14" fillId="15" borderId="6" xfId="1" applyFont="1" applyFill="1" applyBorder="1" applyAlignment="1">
      <alignment horizontal="center" vertical="top"/>
    </xf>
    <xf numFmtId="0" fontId="14" fillId="15" borderId="6" xfId="0" applyFont="1" applyFill="1" applyBorder="1" applyAlignment="1">
      <alignment horizontal="left" vertical="top" wrapText="1"/>
    </xf>
    <xf numFmtId="187" fontId="13" fillId="3" borderId="6" xfId="1" applyFont="1" applyFill="1" applyBorder="1" applyAlignment="1">
      <alignment horizontal="left" indent="2"/>
    </xf>
    <xf numFmtId="187" fontId="19" fillId="6" borderId="0" xfId="1" applyFont="1" applyFill="1" applyBorder="1" applyAlignment="1"/>
    <xf numFmtId="187" fontId="14" fillId="22" borderId="6" xfId="1" applyFont="1" applyFill="1" applyBorder="1" applyAlignment="1">
      <alignment horizontal="center" vertical="center"/>
    </xf>
    <xf numFmtId="187" fontId="14" fillId="5" borderId="6" xfId="0" applyNumberFormat="1" applyFont="1" applyFill="1" applyBorder="1"/>
    <xf numFmtId="0" fontId="37" fillId="0" borderId="0" xfId="0" applyFont="1"/>
    <xf numFmtId="49" fontId="32" fillId="6" borderId="6" xfId="1" applyNumberFormat="1" applyFont="1" applyFill="1" applyBorder="1" applyAlignment="1">
      <alignment horizontal="left"/>
    </xf>
    <xf numFmtId="49" fontId="32" fillId="6" borderId="6" xfId="1" applyNumberFormat="1" applyFont="1" applyFill="1" applyBorder="1" applyAlignment="1">
      <alignment horizontal="left" vertical="top"/>
    </xf>
    <xf numFmtId="49" fontId="32" fillId="16" borderId="6" xfId="1" applyNumberFormat="1" applyFont="1" applyFill="1" applyBorder="1" applyAlignment="1">
      <alignment horizontal="left"/>
    </xf>
    <xf numFmtId="49" fontId="32" fillId="20" borderId="6" xfId="1" applyNumberFormat="1" applyFont="1" applyFill="1" applyBorder="1" applyAlignment="1">
      <alignment horizontal="left" vertical="center"/>
    </xf>
    <xf numFmtId="0" fontId="14" fillId="7" borderId="6" xfId="0" applyFont="1" applyFill="1" applyBorder="1" applyAlignment="1">
      <alignment horizontal="center" vertical="top"/>
    </xf>
    <xf numFmtId="2" fontId="11" fillId="7" borderId="5" xfId="0" applyNumberFormat="1" applyFont="1" applyFill="1" applyBorder="1" applyAlignment="1">
      <alignment horizontal="left" vertical="top"/>
    </xf>
    <xf numFmtId="49" fontId="32" fillId="7" borderId="6" xfId="1" applyNumberFormat="1" applyFont="1" applyFill="1" applyBorder="1" applyAlignment="1">
      <alignment horizontal="left" vertical="top"/>
    </xf>
    <xf numFmtId="187" fontId="17" fillId="7" borderId="6" xfId="1" applyFont="1" applyFill="1" applyBorder="1" applyAlignment="1">
      <alignment horizontal="right" vertical="top"/>
    </xf>
    <xf numFmtId="2" fontId="11" fillId="7" borderId="5" xfId="0" applyNumberFormat="1" applyFont="1" applyFill="1" applyBorder="1" applyAlignment="1">
      <alignment vertical="top"/>
    </xf>
    <xf numFmtId="49" fontId="32" fillId="21" borderId="5" xfId="1" applyNumberFormat="1" applyFont="1" applyFill="1" applyBorder="1" applyAlignment="1">
      <alignment horizontal="left" vertical="top" wrapText="1"/>
    </xf>
    <xf numFmtId="49" fontId="32" fillId="9" borderId="6" xfId="1" applyNumberFormat="1" applyFont="1" applyFill="1" applyBorder="1" applyAlignment="1">
      <alignment horizontal="left" vertical="top" wrapText="1"/>
    </xf>
    <xf numFmtId="2" fontId="11" fillId="7" borderId="6" xfId="0" applyNumberFormat="1" applyFont="1" applyFill="1" applyBorder="1" applyAlignment="1">
      <alignment horizontal="left" vertical="top"/>
    </xf>
    <xf numFmtId="0" fontId="17" fillId="7" borderId="6" xfId="0" applyFont="1" applyFill="1" applyBorder="1" applyAlignment="1">
      <alignment vertical="top"/>
    </xf>
    <xf numFmtId="0" fontId="14" fillId="10" borderId="6" xfId="0" applyFont="1" applyFill="1" applyBorder="1" applyAlignment="1">
      <alignment horizontal="center" vertical="top"/>
    </xf>
    <xf numFmtId="49" fontId="32" fillId="10" borderId="6" xfId="1" applyNumberFormat="1" applyFont="1" applyFill="1" applyBorder="1" applyAlignment="1">
      <alignment horizontal="left" vertical="top" wrapText="1"/>
    </xf>
    <xf numFmtId="49" fontId="32" fillId="7" borderId="6" xfId="1" applyNumberFormat="1" applyFont="1" applyFill="1" applyBorder="1" applyAlignment="1">
      <alignment horizontal="left"/>
    </xf>
    <xf numFmtId="49" fontId="32" fillId="15" borderId="6" xfId="1" applyNumberFormat="1" applyFont="1" applyFill="1" applyBorder="1" applyAlignment="1">
      <alignment horizontal="left" vertical="top" wrapText="1"/>
    </xf>
    <xf numFmtId="49" fontId="32" fillId="6" borderId="17" xfId="1" applyNumberFormat="1" applyFont="1" applyFill="1" applyBorder="1" applyAlignment="1">
      <alignment horizontal="left"/>
    </xf>
    <xf numFmtId="49" fontId="32" fillId="7" borderId="6" xfId="1" applyNumberFormat="1" applyFont="1" applyFill="1" applyBorder="1" applyAlignment="1">
      <alignment horizontal="left" vertical="top" wrapText="1"/>
    </xf>
    <xf numFmtId="49" fontId="32" fillId="12" borderId="5" xfId="1" applyNumberFormat="1" applyFont="1" applyFill="1" applyBorder="1" applyAlignment="1">
      <alignment horizontal="left"/>
    </xf>
    <xf numFmtId="49" fontId="32" fillId="9" borderId="5" xfId="1" applyNumberFormat="1" applyFont="1" applyFill="1" applyBorder="1" applyAlignment="1">
      <alignment horizontal="left" vertical="top"/>
    </xf>
    <xf numFmtId="49" fontId="32" fillId="27" borderId="13" xfId="1" applyNumberFormat="1" applyFont="1" applyFill="1" applyBorder="1" applyAlignment="1">
      <alignment horizontal="left"/>
    </xf>
    <xf numFmtId="49" fontId="32" fillId="12" borderId="13" xfId="1" applyNumberFormat="1" applyFont="1" applyFill="1" applyBorder="1" applyAlignment="1">
      <alignment horizontal="left" vertical="top" wrapText="1"/>
    </xf>
    <xf numFmtId="49" fontId="32" fillId="6" borderId="14" xfId="1" applyNumberFormat="1" applyFont="1" applyFill="1" applyBorder="1" applyAlignment="1">
      <alignment horizontal="left" wrapText="1"/>
    </xf>
    <xf numFmtId="49" fontId="11" fillId="12" borderId="13" xfId="1" applyNumberFormat="1" applyFont="1" applyFill="1" applyBorder="1" applyAlignment="1">
      <alignment vertical="top" wrapText="1"/>
    </xf>
    <xf numFmtId="49" fontId="32" fillId="0" borderId="14" xfId="1" applyNumberFormat="1" applyFont="1" applyBorder="1" applyAlignment="1">
      <alignment horizontal="left" vertical="top"/>
    </xf>
    <xf numFmtId="49" fontId="32" fillId="12" borderId="6" xfId="1" applyNumberFormat="1" applyFont="1" applyFill="1" applyBorder="1" applyAlignment="1">
      <alignment horizontal="left" vertical="top" wrapText="1"/>
    </xf>
    <xf numFmtId="49" fontId="32" fillId="6" borderId="5" xfId="1" applyNumberFormat="1" applyFont="1" applyFill="1" applyBorder="1" applyAlignment="1">
      <alignment horizontal="left" vertical="top" wrapText="1"/>
    </xf>
    <xf numFmtId="49" fontId="32" fillId="6" borderId="14" xfId="1" applyNumberFormat="1" applyFont="1" applyFill="1" applyBorder="1" applyAlignment="1">
      <alignment horizontal="left" vertical="top" wrapText="1"/>
    </xf>
    <xf numFmtId="49" fontId="32" fillId="12" borderId="14" xfId="1" applyNumberFormat="1" applyFont="1" applyFill="1" applyBorder="1" applyAlignment="1">
      <alignment horizontal="left" vertical="top" wrapText="1"/>
    </xf>
    <xf numFmtId="49" fontId="32" fillId="18" borderId="14" xfId="1" applyNumberFormat="1" applyFont="1" applyFill="1" applyBorder="1" applyAlignment="1">
      <alignment horizontal="left" vertical="top" wrapText="1"/>
    </xf>
    <xf numFmtId="49" fontId="32" fillId="18" borderId="5" xfId="1" applyNumberFormat="1" applyFont="1" applyFill="1" applyBorder="1" applyAlignment="1">
      <alignment horizontal="left" vertical="top" wrapText="1"/>
    </xf>
    <xf numFmtId="49" fontId="32" fillId="7" borderId="5" xfId="1" applyNumberFormat="1" applyFont="1" applyFill="1" applyBorder="1" applyAlignment="1">
      <alignment horizontal="left"/>
    </xf>
    <xf numFmtId="49" fontId="32" fillId="22" borderId="6" xfId="1" applyNumberFormat="1" applyFont="1" applyFill="1" applyBorder="1" applyAlignment="1">
      <alignment horizontal="left" vertical="top" wrapText="1"/>
    </xf>
    <xf numFmtId="49" fontId="32" fillId="18" borderId="14" xfId="1" applyNumberFormat="1" applyFont="1" applyFill="1" applyBorder="1" applyAlignment="1">
      <alignment horizontal="left" vertical="top"/>
    </xf>
    <xf numFmtId="49" fontId="32" fillId="18" borderId="6" xfId="1" applyNumberFormat="1" applyFont="1" applyFill="1" applyBorder="1" applyAlignment="1">
      <alignment horizontal="left" vertical="top" wrapText="1"/>
    </xf>
    <xf numFmtId="49" fontId="32" fillId="18" borderId="14" xfId="1" applyNumberFormat="1" applyFont="1" applyFill="1" applyBorder="1" applyAlignment="1">
      <alignment horizontal="left"/>
    </xf>
    <xf numFmtId="49" fontId="32" fillId="18" borderId="5" xfId="1" applyNumberFormat="1" applyFont="1" applyFill="1" applyBorder="1" applyAlignment="1">
      <alignment horizontal="left"/>
    </xf>
    <xf numFmtId="49" fontId="32" fillId="18" borderId="14" xfId="1" applyNumberFormat="1" applyFont="1" applyFill="1" applyBorder="1" applyAlignment="1">
      <alignment horizontal="left" wrapText="1"/>
    </xf>
    <xf numFmtId="49" fontId="32" fillId="18" borderId="6" xfId="1" applyNumberFormat="1" applyFont="1" applyFill="1" applyBorder="1" applyAlignment="1">
      <alignment horizontal="left"/>
    </xf>
    <xf numFmtId="49" fontId="32" fillId="18" borderId="5" xfId="1" applyNumberFormat="1" applyFont="1" applyFill="1" applyBorder="1" applyAlignment="1">
      <alignment horizontal="left" vertical="top"/>
    </xf>
    <xf numFmtId="49" fontId="32" fillId="11" borderId="5" xfId="1" applyNumberFormat="1" applyFont="1" applyFill="1" applyBorder="1" applyAlignment="1">
      <alignment horizontal="left"/>
    </xf>
    <xf numFmtId="49" fontId="33" fillId="11" borderId="6" xfId="1" applyNumberFormat="1" applyFont="1" applyFill="1" applyBorder="1" applyAlignment="1">
      <alignment horizontal="left"/>
    </xf>
    <xf numFmtId="49" fontId="33" fillId="15" borderId="6" xfId="1" applyNumberFormat="1" applyFont="1" applyFill="1" applyBorder="1" applyAlignment="1">
      <alignment horizontal="left" vertical="top" wrapText="1"/>
    </xf>
    <xf numFmtId="49" fontId="33" fillId="9" borderId="6" xfId="1" applyNumberFormat="1" applyFont="1" applyFill="1" applyBorder="1" applyAlignment="1">
      <alignment horizontal="left" vertical="top"/>
    </xf>
    <xf numFmtId="49" fontId="32" fillId="22" borderId="19" xfId="1" applyNumberFormat="1" applyFont="1" applyFill="1" applyBorder="1" applyAlignment="1">
      <alignment horizontal="left" vertical="center" wrapText="1"/>
    </xf>
    <xf numFmtId="49" fontId="32" fillId="6" borderId="19" xfId="1" applyNumberFormat="1" applyFont="1" applyFill="1" applyBorder="1" applyAlignment="1">
      <alignment horizontal="left"/>
    </xf>
    <xf numFmtId="49" fontId="33" fillId="7" borderId="6" xfId="1" applyNumberFormat="1" applyFont="1" applyFill="1" applyBorder="1" applyAlignment="1">
      <alignment horizontal="left"/>
    </xf>
    <xf numFmtId="49" fontId="32" fillId="9" borderId="6" xfId="1" applyNumberFormat="1" applyFont="1" applyFill="1" applyBorder="1" applyAlignment="1">
      <alignment horizontal="left"/>
    </xf>
    <xf numFmtId="49" fontId="32" fillId="5" borderId="6" xfId="1" applyNumberFormat="1" applyFont="1" applyFill="1" applyBorder="1" applyAlignment="1">
      <alignment horizontal="left"/>
    </xf>
    <xf numFmtId="49" fontId="32" fillId="9" borderId="6" xfId="1" applyNumberFormat="1" applyFont="1" applyFill="1" applyBorder="1" applyAlignment="1">
      <alignment horizontal="left" vertical="top"/>
    </xf>
    <xf numFmtId="49" fontId="32" fillId="23" borderId="6" xfId="1" applyNumberFormat="1" applyFont="1" applyFill="1" applyBorder="1" applyAlignment="1">
      <alignment horizontal="left"/>
    </xf>
    <xf numFmtId="49" fontId="32" fillId="6" borderId="5" xfId="1" applyNumberFormat="1" applyFont="1" applyFill="1" applyBorder="1" applyAlignment="1">
      <alignment horizontal="left" vertical="top"/>
    </xf>
    <xf numFmtId="49" fontId="33" fillId="9" borderId="5" xfId="1" applyNumberFormat="1" applyFont="1" applyFill="1" applyBorder="1" applyAlignment="1">
      <alignment horizontal="left" vertical="top" wrapText="1"/>
    </xf>
    <xf numFmtId="49" fontId="32" fillId="0" borderId="6" xfId="1" applyNumberFormat="1" applyFont="1" applyBorder="1" applyAlignment="1">
      <alignment horizontal="left" vertical="top"/>
    </xf>
    <xf numFmtId="49" fontId="31" fillId="0" borderId="6" xfId="1" applyNumberFormat="1" applyFont="1" applyBorder="1" applyAlignment="1">
      <alignment horizontal="left" vertical="top"/>
    </xf>
    <xf numFmtId="49" fontId="32" fillId="25" borderId="6" xfId="1" applyNumberFormat="1" applyFont="1" applyFill="1" applyBorder="1" applyAlignment="1">
      <alignment horizontal="left" vertical="top" wrapText="1"/>
    </xf>
    <xf numFmtId="49" fontId="11" fillId="6" borderId="6" xfId="1" applyNumberFormat="1" applyFont="1" applyFill="1" applyBorder="1" applyAlignment="1">
      <alignment horizontal="left" vertical="top" wrapText="1"/>
    </xf>
    <xf numFmtId="49" fontId="34" fillId="0" borderId="6" xfId="1" applyNumberFormat="1" applyFont="1" applyBorder="1" applyAlignment="1">
      <alignment horizontal="center"/>
    </xf>
    <xf numFmtId="49" fontId="14" fillId="0" borderId="6" xfId="1" applyNumberFormat="1" applyFont="1" applyBorder="1"/>
    <xf numFmtId="1" fontId="33" fillId="9" borderId="5" xfId="1" applyNumberFormat="1" applyFont="1" applyFill="1" applyBorder="1" applyAlignment="1">
      <alignment horizontal="left" vertical="top" wrapText="1"/>
    </xf>
    <xf numFmtId="49" fontId="33" fillId="15" borderId="6" xfId="1" applyNumberFormat="1" applyFont="1" applyFill="1" applyBorder="1" applyAlignment="1">
      <alignment horizontal="left" wrapText="1"/>
    </xf>
    <xf numFmtId="49" fontId="33" fillId="6" borderId="6" xfId="1" applyNumberFormat="1" applyFont="1" applyFill="1" applyBorder="1" applyAlignment="1">
      <alignment horizontal="left"/>
    </xf>
    <xf numFmtId="49" fontId="33" fillId="6" borderId="6" xfId="1" applyNumberFormat="1" applyFont="1" applyFill="1" applyBorder="1" applyAlignment="1">
      <alignment horizontal="left" vertical="top"/>
    </xf>
    <xf numFmtId="49" fontId="33" fillId="7" borderId="6" xfId="1" applyNumberFormat="1" applyFont="1" applyFill="1" applyBorder="1" applyAlignment="1">
      <alignment horizontal="left" vertical="top" wrapText="1"/>
    </xf>
    <xf numFmtId="187" fontId="11" fillId="6" borderId="6" xfId="1" applyFont="1" applyFill="1" applyBorder="1" applyAlignment="1">
      <alignment horizontal="left" vertical="center"/>
    </xf>
    <xf numFmtId="187" fontId="11" fillId="6" borderId="6" xfId="1" applyFont="1" applyFill="1" applyBorder="1" applyAlignment="1">
      <alignment horizontal="left" vertical="center" wrapText="1"/>
    </xf>
    <xf numFmtId="49" fontId="33" fillId="6" borderId="6" xfId="1" applyNumberFormat="1" applyFont="1" applyFill="1" applyBorder="1" applyAlignment="1">
      <alignment horizontal="left" vertical="center" wrapText="1"/>
    </xf>
    <xf numFmtId="187" fontId="24" fillId="6" borderId="6" xfId="1" applyFont="1" applyFill="1" applyBorder="1" applyAlignment="1">
      <alignment vertical="center"/>
    </xf>
    <xf numFmtId="49" fontId="33" fillId="6" borderId="6" xfId="1" applyNumberFormat="1" applyFont="1" applyFill="1" applyBorder="1" applyAlignment="1">
      <alignment horizontal="left" wrapText="1"/>
    </xf>
    <xf numFmtId="188" fontId="10" fillId="15" borderId="6" xfId="1" applyNumberFormat="1" applyFont="1" applyFill="1" applyBorder="1" applyAlignment="1">
      <alignment horizontal="center" vertical="center" wrapText="1"/>
    </xf>
    <xf numFmtId="49" fontId="10" fillId="15" borderId="6" xfId="1" applyNumberFormat="1" applyFont="1" applyFill="1" applyBorder="1" applyAlignment="1">
      <alignment horizontal="center" vertical="center" wrapText="1"/>
    </xf>
    <xf numFmtId="49" fontId="10" fillId="6" borderId="6" xfId="1" applyNumberFormat="1" applyFont="1" applyFill="1" applyBorder="1" applyAlignment="1">
      <alignment horizontal="left" vertical="center"/>
    </xf>
    <xf numFmtId="49" fontId="33" fillId="7" borderId="5" xfId="1" applyNumberFormat="1" applyFont="1" applyFill="1" applyBorder="1" applyAlignment="1">
      <alignment horizontal="left" vertical="top" wrapText="1"/>
    </xf>
    <xf numFmtId="49" fontId="33" fillId="11" borderId="6" xfId="1" applyNumberFormat="1" applyFont="1" applyFill="1" applyBorder="1" applyAlignment="1">
      <alignment horizontal="left" vertical="top"/>
    </xf>
    <xf numFmtId="49" fontId="32" fillId="22" borderId="4" xfId="1" applyNumberFormat="1" applyFont="1" applyFill="1" applyBorder="1" applyAlignment="1">
      <alignment horizontal="left" vertical="top" wrapText="1"/>
    </xf>
    <xf numFmtId="0" fontId="11" fillId="10" borderId="6" xfId="0" applyFont="1" applyFill="1" applyBorder="1" applyAlignment="1">
      <alignment horizontal="center" vertical="top"/>
    </xf>
    <xf numFmtId="49" fontId="32" fillId="8" borderId="6" xfId="1" applyNumberFormat="1" applyFont="1" applyFill="1" applyBorder="1" applyAlignment="1">
      <alignment horizontal="center"/>
    </xf>
    <xf numFmtId="49" fontId="32" fillId="23" borderId="0" xfId="1" applyNumberFormat="1" applyFont="1" applyFill="1" applyBorder="1" applyAlignment="1">
      <alignment horizontal="center"/>
    </xf>
    <xf numFmtId="49" fontId="11" fillId="6" borderId="0" xfId="1" applyNumberFormat="1" applyFont="1" applyFill="1" applyBorder="1" applyAlignment="1">
      <alignment horizontal="left"/>
    </xf>
    <xf numFmtId="49" fontId="9" fillId="6" borderId="0" xfId="1" applyNumberFormat="1" applyFont="1" applyFill="1" applyBorder="1" applyAlignment="1">
      <alignment horizontal="left"/>
    </xf>
    <xf numFmtId="0" fontId="23" fillId="0" borderId="0" xfId="0" applyFont="1"/>
    <xf numFmtId="0" fontId="23" fillId="0" borderId="0" xfId="0" applyFont="1" applyAlignment="1">
      <alignment horizontal="left"/>
    </xf>
    <xf numFmtId="187" fontId="23" fillId="0" borderId="0" xfId="1" applyFont="1" applyFill="1" applyBorder="1" applyAlignment="1"/>
    <xf numFmtId="187" fontId="23" fillId="0" borderId="0" xfId="1" applyFont="1" applyFill="1" applyBorder="1" applyAlignment="1">
      <alignment horizontal="center"/>
    </xf>
    <xf numFmtId="187" fontId="23" fillId="0" borderId="0" xfId="0" applyNumberFormat="1" applyFont="1"/>
    <xf numFmtId="0" fontId="38" fillId="0" borderId="0" xfId="0" applyFont="1"/>
    <xf numFmtId="187" fontId="38" fillId="0" borderId="0" xfId="0" applyNumberFormat="1" applyFont="1"/>
    <xf numFmtId="0" fontId="39" fillId="6" borderId="0" xfId="0" applyFont="1" applyFill="1"/>
    <xf numFmtId="189" fontId="14" fillId="6" borderId="0" xfId="1" applyNumberFormat="1" applyFont="1" applyFill="1" applyBorder="1" applyAlignment="1">
      <alignment horizontal="center" vertical="center"/>
    </xf>
    <xf numFmtId="49" fontId="33" fillId="6" borderId="0" xfId="1" applyNumberFormat="1" applyFont="1" applyFill="1" applyBorder="1" applyAlignment="1">
      <alignment horizontal="left"/>
    </xf>
    <xf numFmtId="187" fontId="17" fillId="6" borderId="0" xfId="1" applyFont="1" applyFill="1" applyBorder="1" applyAlignment="1">
      <alignment horizontal="center"/>
    </xf>
    <xf numFmtId="49" fontId="40" fillId="0" borderId="0" xfId="1" applyNumberFormat="1" applyFont="1" applyBorder="1" applyAlignment="1">
      <alignment horizontal="left"/>
    </xf>
    <xf numFmtId="187" fontId="8" fillId="0" borderId="0" xfId="1" applyFont="1" applyBorder="1" applyAlignment="1">
      <alignment horizontal="right"/>
    </xf>
    <xf numFmtId="187" fontId="8" fillId="0" borderId="0" xfId="1" applyFont="1" applyBorder="1"/>
    <xf numFmtId="2" fontId="8" fillId="0" borderId="0" xfId="0" applyNumberFormat="1" applyFont="1"/>
    <xf numFmtId="0" fontId="8" fillId="0" borderId="0" xfId="0" applyFont="1"/>
    <xf numFmtId="43" fontId="9" fillId="19" borderId="11" xfId="0" applyNumberFormat="1" applyFont="1" applyFill="1" applyBorder="1" applyAlignment="1">
      <alignment horizontal="center" vertical="center"/>
    </xf>
    <xf numFmtId="187" fontId="11" fillId="0" borderId="0" xfId="1" applyFont="1" applyBorder="1" applyAlignment="1">
      <alignment horizontal="center"/>
    </xf>
    <xf numFmtId="187" fontId="11" fillId="0" borderId="0" xfId="1" applyFont="1" applyBorder="1" applyAlignment="1">
      <alignment horizontal="left" vertical="center"/>
    </xf>
    <xf numFmtId="0" fontId="14" fillId="7" borderId="5" xfId="0" applyFont="1" applyFill="1" applyBorder="1" applyAlignment="1">
      <alignment horizontal="center" vertical="center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11" fillId="7" borderId="13" xfId="0" applyNumberFormat="1" applyFont="1" applyFill="1" applyBorder="1"/>
    <xf numFmtId="49" fontId="32" fillId="7" borderId="13" xfId="1" applyNumberFormat="1" applyFont="1" applyFill="1" applyBorder="1" applyAlignment="1">
      <alignment horizontal="left"/>
    </xf>
    <xf numFmtId="187" fontId="11" fillId="7" borderId="13" xfId="1" applyFont="1" applyFill="1" applyBorder="1" applyAlignment="1">
      <alignment horizontal="right"/>
    </xf>
    <xf numFmtId="2" fontId="32" fillId="6" borderId="6" xfId="1" applyNumberFormat="1" applyFont="1" applyFill="1" applyBorder="1" applyAlignment="1">
      <alignment horizontal="left" vertical="top" wrapText="1"/>
    </xf>
    <xf numFmtId="187" fontId="22" fillId="16" borderId="6" xfId="1" applyFont="1" applyFill="1" applyBorder="1" applyAlignment="1">
      <alignment horizontal="right"/>
    </xf>
    <xf numFmtId="187" fontId="9" fillId="6" borderId="0" xfId="1" applyFont="1" applyFill="1" applyBorder="1" applyAlignment="1">
      <alignment horizontal="right"/>
    </xf>
    <xf numFmtId="2" fontId="9" fillId="6" borderId="0" xfId="0" applyNumberFormat="1" applyFont="1" applyFill="1"/>
    <xf numFmtId="0" fontId="9" fillId="6" borderId="18" xfId="0" applyFont="1" applyFill="1" applyBorder="1"/>
    <xf numFmtId="0" fontId="24" fillId="6" borderId="18" xfId="0" applyFont="1" applyFill="1" applyBorder="1"/>
    <xf numFmtId="0" fontId="9" fillId="6" borderId="0" xfId="0" applyFont="1" applyFill="1"/>
    <xf numFmtId="187" fontId="9" fillId="0" borderId="0" xfId="1" applyFont="1" applyBorder="1" applyAlignment="1">
      <alignment horizontal="right"/>
    </xf>
    <xf numFmtId="2" fontId="9" fillId="0" borderId="0" xfId="1" applyNumberFormat="1" applyFont="1" applyBorder="1" applyAlignment="1">
      <alignment horizontal="left"/>
    </xf>
    <xf numFmtId="187" fontId="9" fillId="6" borderId="0" xfId="1" applyFont="1" applyFill="1" applyBorder="1" applyAlignment="1">
      <alignment horizontal="center"/>
    </xf>
    <xf numFmtId="187" fontId="9" fillId="0" borderId="0" xfId="1" applyFont="1" applyBorder="1" applyAlignment="1">
      <alignment horizontal="left"/>
    </xf>
    <xf numFmtId="187" fontId="10" fillId="4" borderId="6" xfId="1" applyFont="1" applyFill="1" applyBorder="1" applyAlignment="1">
      <alignment horizontal="left" vertical="top" wrapText="1"/>
    </xf>
    <xf numFmtId="188" fontId="14" fillId="13" borderId="6" xfId="1" applyNumberFormat="1" applyFont="1" applyFill="1" applyBorder="1" applyAlignment="1">
      <alignment horizontal="right" vertical="top"/>
    </xf>
    <xf numFmtId="2" fontId="14" fillId="13" borderId="6" xfId="0" applyNumberFormat="1" applyFont="1" applyFill="1" applyBorder="1" applyAlignment="1">
      <alignment horizontal="left" vertical="top" wrapText="1"/>
    </xf>
    <xf numFmtId="187" fontId="14" fillId="13" borderId="6" xfId="1" applyFont="1" applyFill="1" applyBorder="1" applyAlignment="1">
      <alignment horizontal="center" vertical="top"/>
    </xf>
    <xf numFmtId="0" fontId="14" fillId="13" borderId="6" xfId="0" applyFont="1" applyFill="1" applyBorder="1" applyAlignment="1">
      <alignment horizontal="left" vertical="top" wrapText="1"/>
    </xf>
    <xf numFmtId="188" fontId="14" fillId="9" borderId="6" xfId="1" applyNumberFormat="1" applyFont="1" applyFill="1" applyBorder="1" applyAlignment="1">
      <alignment horizontal="right" vertical="top"/>
    </xf>
    <xf numFmtId="187" fontId="14" fillId="9" borderId="6" xfId="1" applyFont="1" applyFill="1" applyBorder="1" applyAlignment="1">
      <alignment horizontal="left" vertical="center" wrapText="1"/>
    </xf>
    <xf numFmtId="187" fontId="14" fillId="15" borderId="6" xfId="1" applyFont="1" applyFill="1" applyBorder="1" applyAlignment="1">
      <alignment horizontal="left" vertical="center" wrapText="1"/>
    </xf>
    <xf numFmtId="188" fontId="27" fillId="6" borderId="4" xfId="1" applyNumberFormat="1" applyFont="1" applyFill="1" applyBorder="1" applyAlignment="1">
      <alignment vertical="top"/>
    </xf>
    <xf numFmtId="2" fontId="14" fillId="0" borderId="4" xfId="0" applyNumberFormat="1" applyFont="1" applyBorder="1" applyAlignment="1">
      <alignment horizontal="left" vertical="top" wrapText="1"/>
    </xf>
    <xf numFmtId="187" fontId="14" fillId="6" borderId="4" xfId="1" applyFont="1" applyFill="1" applyBorder="1" applyAlignment="1">
      <alignment vertical="top"/>
    </xf>
    <xf numFmtId="2" fontId="14" fillId="6" borderId="4" xfId="0" applyNumberFormat="1" applyFont="1" applyFill="1" applyBorder="1" applyAlignment="1">
      <alignment vertical="top" wrapText="1"/>
    </xf>
    <xf numFmtId="189" fontId="27" fillId="29" borderId="10" xfId="1" applyNumberFormat="1" applyFont="1" applyFill="1" applyBorder="1" applyAlignment="1">
      <alignment vertical="top"/>
    </xf>
    <xf numFmtId="2" fontId="10" fillId="29" borderId="6" xfId="1" applyNumberFormat="1" applyFont="1" applyFill="1" applyBorder="1" applyAlignment="1">
      <alignment horizontal="left" vertical="top" wrapText="1"/>
    </xf>
    <xf numFmtId="187" fontId="10" fillId="29" borderId="6" xfId="1" applyFont="1" applyFill="1" applyBorder="1" applyAlignment="1">
      <alignment vertical="top"/>
    </xf>
    <xf numFmtId="2" fontId="10" fillId="29" borderId="6" xfId="1" applyNumberFormat="1" applyFont="1" applyFill="1" applyBorder="1" applyAlignment="1">
      <alignment vertical="top"/>
    </xf>
    <xf numFmtId="2" fontId="14" fillId="29" borderId="6" xfId="0" applyNumberFormat="1" applyFont="1" applyFill="1" applyBorder="1" applyAlignment="1">
      <alignment vertical="top" wrapText="1"/>
    </xf>
    <xf numFmtId="187" fontId="41" fillId="6" borderId="6" xfId="0" applyNumberFormat="1" applyFont="1" applyFill="1" applyBorder="1" applyAlignment="1">
      <alignment vertical="top"/>
    </xf>
    <xf numFmtId="0" fontId="42" fillId="0" borderId="6" xfId="0" applyFont="1" applyBorder="1" applyAlignment="1">
      <alignment vertical="top" wrapText="1"/>
    </xf>
    <xf numFmtId="43" fontId="27" fillId="9" borderId="5" xfId="1" applyNumberFormat="1" applyFont="1" applyFill="1" applyBorder="1" applyAlignment="1">
      <alignment vertical="top"/>
    </xf>
    <xf numFmtId="1" fontId="27" fillId="29" borderId="6" xfId="0" applyNumberFormat="1" applyFont="1" applyFill="1" applyBorder="1" applyAlignment="1">
      <alignment horizontal="center" vertical="top"/>
    </xf>
    <xf numFmtId="2" fontId="10" fillId="29" borderId="11" xfId="0" applyNumberFormat="1" applyFont="1" applyFill="1" applyBorder="1" applyAlignment="1">
      <alignment vertical="top" wrapText="1"/>
    </xf>
    <xf numFmtId="187" fontId="10" fillId="29" borderId="6" xfId="0" applyNumberFormat="1" applyFont="1" applyFill="1" applyBorder="1" applyAlignment="1">
      <alignment horizontal="center" vertical="top"/>
    </xf>
    <xf numFmtId="0" fontId="14" fillId="29" borderId="6" xfId="0" applyFont="1" applyFill="1" applyBorder="1" applyAlignment="1">
      <alignment horizontal="left" vertical="top"/>
    </xf>
    <xf numFmtId="2" fontId="10" fillId="29" borderId="6" xfId="0" applyNumberFormat="1" applyFont="1" applyFill="1" applyBorder="1" applyAlignment="1">
      <alignment vertical="top" wrapText="1"/>
    </xf>
    <xf numFmtId="187" fontId="14" fillId="29" borderId="6" xfId="0" applyNumberFormat="1" applyFont="1" applyFill="1" applyBorder="1" applyAlignment="1">
      <alignment horizontal="center" vertical="top"/>
    </xf>
    <xf numFmtId="2" fontId="10" fillId="0" borderId="6" xfId="0" applyNumberFormat="1" applyFont="1" applyBorder="1" applyAlignment="1">
      <alignment horizontal="left" vertical="top" wrapText="1"/>
    </xf>
    <xf numFmtId="0" fontId="27" fillId="8" borderId="6" xfId="0" applyFont="1" applyFill="1" applyBorder="1" applyAlignment="1">
      <alignment horizontal="center" vertical="top"/>
    </xf>
    <xf numFmtId="2" fontId="10" fillId="8" borderId="6" xfId="0" applyNumberFormat="1" applyFont="1" applyFill="1" applyBorder="1" applyAlignment="1">
      <alignment vertical="top" wrapText="1"/>
    </xf>
    <xf numFmtId="187" fontId="18" fillId="0" borderId="4" xfId="0" applyNumberFormat="1" applyFont="1" applyBorder="1" applyAlignment="1">
      <alignment vertical="top"/>
    </xf>
    <xf numFmtId="187" fontId="18" fillId="0" borderId="4" xfId="0" applyNumberFormat="1" applyFont="1" applyBorder="1" applyAlignment="1">
      <alignment vertical="center"/>
    </xf>
    <xf numFmtId="187" fontId="14" fillId="28" borderId="4" xfId="1" applyFont="1" applyFill="1" applyBorder="1" applyAlignment="1">
      <alignment vertical="center"/>
    </xf>
    <xf numFmtId="187" fontId="10" fillId="30" borderId="4" xfId="0" applyNumberFormat="1" applyFont="1" applyFill="1" applyBorder="1" applyAlignment="1">
      <alignment vertical="center"/>
    </xf>
    <xf numFmtId="187" fontId="10" fillId="0" borderId="4" xfId="0" applyNumberFormat="1" applyFont="1" applyBorder="1" applyAlignment="1">
      <alignment vertical="top"/>
    </xf>
    <xf numFmtId="2" fontId="9" fillId="15" borderId="6" xfId="0" applyNumberFormat="1" applyFont="1" applyFill="1" applyBorder="1" applyAlignment="1">
      <alignment horizontal="center" vertical="top" wrapText="1"/>
    </xf>
    <xf numFmtId="2" fontId="9" fillId="27" borderId="6" xfId="0" applyNumberFormat="1" applyFont="1" applyFill="1" applyBorder="1" applyAlignment="1">
      <alignment horizontal="center" vertical="center" wrapText="1"/>
    </xf>
    <xf numFmtId="1" fontId="9" fillId="27" borderId="6" xfId="1" applyNumberFormat="1" applyFont="1" applyFill="1" applyBorder="1" applyAlignment="1">
      <alignment horizontal="center" vertical="center" wrapText="1"/>
    </xf>
    <xf numFmtId="187" fontId="9" fillId="27" borderId="6" xfId="1" applyFont="1" applyFill="1" applyBorder="1" applyAlignment="1">
      <alignment horizontal="left" vertical="center"/>
    </xf>
    <xf numFmtId="1" fontId="9" fillId="4" borderId="6" xfId="0" applyNumberFormat="1" applyFont="1" applyFill="1" applyBorder="1" applyAlignment="1">
      <alignment horizontal="center" vertical="center"/>
    </xf>
    <xf numFmtId="0" fontId="10" fillId="27" borderId="6" xfId="0" applyFont="1" applyFill="1" applyBorder="1" applyAlignment="1">
      <alignment vertical="top"/>
    </xf>
    <xf numFmtId="43" fontId="43" fillId="23" borderId="6" xfId="4" quotePrefix="1" applyNumberFormat="1" applyFont="1" applyFill="1" applyBorder="1" applyAlignment="1">
      <alignment vertical="top" wrapText="1" shrinkToFit="1"/>
    </xf>
    <xf numFmtId="0" fontId="43" fillId="23" borderId="6" xfId="4" quotePrefix="1" applyFont="1" applyFill="1" applyBorder="1" applyAlignment="1">
      <alignment horizontal="center" vertical="top" wrapText="1" shrinkToFit="1"/>
    </xf>
    <xf numFmtId="187" fontId="43" fillId="23" borderId="6" xfId="1" quotePrefix="1" applyFont="1" applyFill="1" applyBorder="1" applyAlignment="1">
      <alignment horizontal="right" vertical="top" wrapText="1" shrinkToFit="1"/>
    </xf>
    <xf numFmtId="43" fontId="43" fillId="23" borderId="6" xfId="4" quotePrefix="1" applyNumberFormat="1" applyFont="1" applyFill="1" applyBorder="1" applyAlignment="1">
      <alignment horizontal="right" vertical="top" wrapText="1" shrinkToFit="1"/>
    </xf>
    <xf numFmtId="2" fontId="9" fillId="6" borderId="6" xfId="0" applyNumberFormat="1" applyFont="1" applyFill="1" applyBorder="1" applyAlignment="1">
      <alignment vertical="center" wrapText="1"/>
    </xf>
    <xf numFmtId="4" fontId="10" fillId="0" borderId="0" xfId="0" applyNumberFormat="1" applyFont="1" applyAlignment="1">
      <alignment vertical="center"/>
    </xf>
    <xf numFmtId="43" fontId="22" fillId="19" borderId="6" xfId="0" applyNumberFormat="1" applyFont="1" applyFill="1" applyBorder="1" applyAlignment="1">
      <alignment vertical="center"/>
    </xf>
    <xf numFmtId="49" fontId="31" fillId="0" borderId="0" xfId="1" applyNumberFormat="1" applyFont="1" applyBorder="1" applyAlignment="1">
      <alignment horizontal="left"/>
    </xf>
    <xf numFmtId="187" fontId="21" fillId="0" borderId="0" xfId="1" applyFont="1" applyBorder="1" applyAlignment="1">
      <alignment horizontal="right"/>
    </xf>
    <xf numFmtId="187" fontId="21" fillId="0" borderId="0" xfId="1" applyFont="1" applyBorder="1"/>
    <xf numFmtId="2" fontId="21" fillId="0" borderId="0" xfId="0" applyNumberFormat="1" applyFont="1"/>
    <xf numFmtId="1" fontId="11" fillId="12" borderId="5" xfId="0" applyNumberFormat="1" applyFont="1" applyFill="1" applyBorder="1" applyAlignment="1">
      <alignment horizontal="left" indent="3"/>
    </xf>
    <xf numFmtId="190" fontId="11" fillId="9" borderId="5" xfId="0" applyNumberFormat="1" applyFont="1" applyFill="1" applyBorder="1" applyAlignment="1">
      <alignment horizontal="right" vertical="top" wrapText="1"/>
    </xf>
    <xf numFmtId="187" fontId="17" fillId="27" borderId="6" xfId="1" applyFont="1" applyFill="1" applyBorder="1"/>
    <xf numFmtId="187" fontId="14" fillId="7" borderId="13" xfId="1" applyFont="1" applyFill="1" applyBorder="1" applyAlignment="1">
      <alignment horizontal="center" vertical="center"/>
    </xf>
    <xf numFmtId="190" fontId="11" fillId="9" borderId="6" xfId="0" applyNumberFormat="1" applyFont="1" applyFill="1" applyBorder="1" applyAlignment="1">
      <alignment vertical="top" wrapText="1"/>
    </xf>
    <xf numFmtId="0" fontId="11" fillId="22" borderId="6" xfId="0" applyFont="1" applyFill="1" applyBorder="1" applyAlignment="1">
      <alignment horizontal="right" vertical="top" wrapText="1"/>
    </xf>
    <xf numFmtId="0" fontId="14" fillId="22" borderId="14" xfId="0" applyFont="1" applyFill="1" applyBorder="1" applyAlignment="1">
      <alignment horizontal="center" vertical="center"/>
    </xf>
    <xf numFmtId="0" fontId="11" fillId="22" borderId="14" xfId="0" applyFont="1" applyFill="1" applyBorder="1" applyAlignment="1">
      <alignment vertical="top" wrapText="1"/>
    </xf>
    <xf numFmtId="49" fontId="32" fillId="22" borderId="14" xfId="1" applyNumberFormat="1" applyFont="1" applyFill="1" applyBorder="1" applyAlignment="1">
      <alignment horizontal="left" vertical="top" wrapText="1"/>
    </xf>
    <xf numFmtId="187" fontId="11" fillId="22" borderId="5" xfId="1" applyFont="1" applyFill="1" applyBorder="1" applyAlignment="1">
      <alignment vertical="top"/>
    </xf>
    <xf numFmtId="0" fontId="11" fillId="22" borderId="5" xfId="0" applyFont="1" applyFill="1" applyBorder="1" applyAlignment="1">
      <alignment vertical="top"/>
    </xf>
    <xf numFmtId="187" fontId="11" fillId="22" borderId="5" xfId="0" applyNumberFormat="1" applyFont="1" applyFill="1" applyBorder="1" applyAlignment="1">
      <alignment horizontal="left" vertical="top"/>
    </xf>
    <xf numFmtId="0" fontId="21" fillId="18" borderId="6" xfId="0" applyFont="1" applyFill="1" applyBorder="1" applyAlignment="1">
      <alignment vertical="top"/>
    </xf>
    <xf numFmtId="49" fontId="11" fillId="22" borderId="6" xfId="0" applyNumberFormat="1" applyFont="1" applyFill="1" applyBorder="1" applyAlignment="1">
      <alignment horizontal="right" vertical="top" wrapText="1"/>
    </xf>
    <xf numFmtId="187" fontId="15" fillId="12" borderId="10" xfId="1" applyFont="1" applyFill="1" applyBorder="1" applyAlignment="1">
      <alignment horizontal="left" vertical="center" wrapText="1"/>
    </xf>
    <xf numFmtId="190" fontId="10" fillId="9" borderId="5" xfId="0" applyNumberFormat="1" applyFont="1" applyFill="1" applyBorder="1" applyAlignment="1">
      <alignment horizontal="right" vertical="top" wrapText="1"/>
    </xf>
    <xf numFmtId="188" fontId="14" fillId="0" borderId="6" xfId="1" applyNumberFormat="1" applyFont="1" applyBorder="1" applyAlignment="1">
      <alignment horizontal="center" vertical="center"/>
    </xf>
    <xf numFmtId="188" fontId="14" fillId="0" borderId="6" xfId="1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187" fontId="14" fillId="6" borderId="6" xfId="1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vertical="top"/>
    </xf>
    <xf numFmtId="1" fontId="27" fillId="31" borderId="6" xfId="0" applyNumberFormat="1" applyFont="1" applyFill="1" applyBorder="1" applyAlignment="1">
      <alignment horizontal="center" vertical="top"/>
    </xf>
    <xf numFmtId="2" fontId="10" fillId="31" borderId="6" xfId="0" applyNumberFormat="1" applyFont="1" applyFill="1" applyBorder="1" applyAlignment="1">
      <alignment vertical="top" wrapText="1"/>
    </xf>
    <xf numFmtId="187" fontId="10" fillId="31" borderId="6" xfId="0" applyNumberFormat="1" applyFont="1" applyFill="1" applyBorder="1" applyAlignment="1">
      <alignment horizontal="center" vertical="top"/>
    </xf>
    <xf numFmtId="0" fontId="14" fillId="31" borderId="6" xfId="0" applyFont="1" applyFill="1" applyBorder="1" applyAlignment="1">
      <alignment horizontal="left" vertical="top"/>
    </xf>
    <xf numFmtId="187" fontId="10" fillId="6" borderId="14" xfId="0" applyNumberFormat="1" applyFont="1" applyFill="1" applyBorder="1" applyAlignment="1">
      <alignment horizontal="center" vertical="top"/>
    </xf>
    <xf numFmtId="0" fontId="27" fillId="6" borderId="13" xfId="0" applyFont="1" applyFill="1" applyBorder="1" applyAlignment="1">
      <alignment horizontal="center" vertical="top" wrapText="1"/>
    </xf>
    <xf numFmtId="0" fontId="9" fillId="0" borderId="0" xfId="0" applyFont="1" applyAlignment="1">
      <alignment horizontal="center"/>
    </xf>
    <xf numFmtId="43" fontId="12" fillId="0" borderId="0" xfId="2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17" borderId="6" xfId="0" applyFont="1" applyFill="1" applyBorder="1" applyAlignment="1">
      <alignment horizontal="center" vertical="center"/>
    </xf>
    <xf numFmtId="0" fontId="8" fillId="17" borderId="10" xfId="0" applyFont="1" applyFill="1" applyBorder="1" applyAlignment="1">
      <alignment horizontal="center" vertical="center"/>
    </xf>
    <xf numFmtId="0" fontId="8" fillId="17" borderId="11" xfId="0" applyFont="1" applyFill="1" applyBorder="1" applyAlignment="1">
      <alignment horizontal="center" vertical="center"/>
    </xf>
    <xf numFmtId="0" fontId="8" fillId="17" borderId="2" xfId="0" applyFont="1" applyFill="1" applyBorder="1" applyAlignment="1">
      <alignment horizontal="center" vertical="center"/>
    </xf>
    <xf numFmtId="0" fontId="8" fillId="17" borderId="5" xfId="0" applyFont="1" applyFill="1" applyBorder="1" applyAlignment="1">
      <alignment horizontal="center" vertical="center"/>
    </xf>
    <xf numFmtId="43" fontId="22" fillId="19" borderId="10" xfId="0" applyNumberFormat="1" applyFont="1" applyFill="1" applyBorder="1" applyAlignment="1">
      <alignment horizontal="center" vertical="center"/>
    </xf>
    <xf numFmtId="43" fontId="22" fillId="19" borderId="11" xfId="0" applyNumberFormat="1" applyFont="1" applyFill="1" applyBorder="1" applyAlignment="1">
      <alignment horizontal="center" vertical="center"/>
    </xf>
    <xf numFmtId="43" fontId="9" fillId="19" borderId="10" xfId="0" applyNumberFormat="1" applyFont="1" applyFill="1" applyBorder="1" applyAlignment="1">
      <alignment horizontal="center" vertical="center"/>
    </xf>
    <xf numFmtId="43" fontId="9" fillId="19" borderId="11" xfId="0" applyNumberFormat="1" applyFont="1" applyFill="1" applyBorder="1" applyAlignment="1">
      <alignment horizontal="center" vertical="center"/>
    </xf>
    <xf numFmtId="43" fontId="9" fillId="6" borderId="18" xfId="2" applyFont="1" applyFill="1" applyBorder="1" applyAlignment="1">
      <alignment horizontal="center" vertical="center"/>
    </xf>
    <xf numFmtId="43" fontId="8" fillId="17" borderId="2" xfId="0" applyNumberFormat="1" applyFont="1" applyFill="1" applyBorder="1" applyAlignment="1">
      <alignment horizontal="center" vertical="center"/>
    </xf>
    <xf numFmtId="43" fontId="8" fillId="17" borderId="5" xfId="0" applyNumberFormat="1" applyFont="1" applyFill="1" applyBorder="1" applyAlignment="1">
      <alignment horizontal="center" vertical="center"/>
    </xf>
    <xf numFmtId="43" fontId="9" fillId="7" borderId="6" xfId="0" applyNumberFormat="1" applyFont="1" applyFill="1" applyBorder="1" applyAlignment="1">
      <alignment horizontal="center" vertical="center"/>
    </xf>
    <xf numFmtId="187" fontId="11" fillId="7" borderId="2" xfId="1" applyFont="1" applyFill="1" applyBorder="1" applyAlignment="1">
      <alignment horizontal="center" vertical="center"/>
    </xf>
    <xf numFmtId="187" fontId="11" fillId="7" borderId="5" xfId="1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center" vertical="center"/>
    </xf>
    <xf numFmtId="0" fontId="11" fillId="7" borderId="7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/>
    </xf>
    <xf numFmtId="0" fontId="14" fillId="7" borderId="6" xfId="0" applyFont="1" applyFill="1" applyBorder="1" applyAlignment="1">
      <alignment horizontal="center" vertical="center" wrapText="1"/>
    </xf>
    <xf numFmtId="187" fontId="9" fillId="0" borderId="0" xfId="1" applyFont="1" applyBorder="1" applyAlignment="1">
      <alignment horizontal="center"/>
    </xf>
    <xf numFmtId="49" fontId="32" fillId="7" borderId="2" xfId="1" applyNumberFormat="1" applyFont="1" applyFill="1" applyBorder="1" applyAlignment="1">
      <alignment horizontal="center" vertical="center" wrapText="1"/>
    </xf>
    <xf numFmtId="49" fontId="32" fillId="7" borderId="5" xfId="1" applyNumberFormat="1" applyFont="1" applyFill="1" applyBorder="1" applyAlignment="1">
      <alignment horizontal="center" vertical="center" wrapText="1"/>
    </xf>
    <xf numFmtId="187" fontId="11" fillId="0" borderId="0" xfId="1" applyFont="1" applyBorder="1" applyAlignment="1">
      <alignment horizontal="center" vertical="center"/>
    </xf>
    <xf numFmtId="187" fontId="12" fillId="0" borderId="0" xfId="1" applyFont="1" applyAlignment="1">
      <alignment horizontal="center"/>
    </xf>
    <xf numFmtId="187" fontId="11" fillId="0" borderId="0" xfId="1" applyFont="1" applyBorder="1" applyAlignment="1">
      <alignment horizontal="left" vertical="center"/>
    </xf>
    <xf numFmtId="187" fontId="38" fillId="0" borderId="0" xfId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87" fontId="8" fillId="0" borderId="1" xfId="1" applyFont="1" applyBorder="1" applyAlignment="1">
      <alignment horizontal="center"/>
    </xf>
    <xf numFmtId="0" fontId="14" fillId="7" borderId="2" xfId="0" applyFont="1" applyFill="1" applyBorder="1" applyAlignment="1">
      <alignment horizontal="center" vertical="center"/>
    </xf>
    <xf numFmtId="0" fontId="14" fillId="7" borderId="5" xfId="0" applyFont="1" applyFill="1" applyBorder="1" applyAlignment="1">
      <alignment horizontal="center" vertical="center"/>
    </xf>
    <xf numFmtId="187" fontId="14" fillId="6" borderId="0" xfId="1" applyFont="1" applyFill="1" applyBorder="1" applyAlignment="1">
      <alignment horizontal="left"/>
    </xf>
    <xf numFmtId="187" fontId="19" fillId="6" borderId="0" xfId="1" applyFont="1" applyFill="1" applyBorder="1" applyAlignment="1">
      <alignment horizontal="center"/>
    </xf>
    <xf numFmtId="187" fontId="8" fillId="0" borderId="1" xfId="0" applyNumberFormat="1" applyFont="1" applyBorder="1" applyAlignment="1">
      <alignment horizontal="center"/>
    </xf>
    <xf numFmtId="188" fontId="10" fillId="0" borderId="2" xfId="1" applyNumberFormat="1" applyFont="1" applyBorder="1" applyAlignment="1">
      <alignment horizontal="center" vertical="center"/>
    </xf>
    <xf numFmtId="188" fontId="10" fillId="0" borderId="4" xfId="1" applyNumberFormat="1" applyFont="1" applyBorder="1" applyAlignment="1">
      <alignment horizontal="center" vertical="center"/>
    </xf>
    <xf numFmtId="188" fontId="10" fillId="0" borderId="5" xfId="1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2" fontId="10" fillId="0" borderId="4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187" fontId="10" fillId="0" borderId="2" xfId="1" applyFont="1" applyBorder="1" applyAlignment="1">
      <alignment horizontal="center" vertical="center" wrapText="1"/>
    </xf>
    <xf numFmtId="187" fontId="10" fillId="0" borderId="4" xfId="1" applyFont="1" applyBorder="1" applyAlignment="1">
      <alignment horizontal="center" vertical="center" wrapText="1"/>
    </xf>
    <xf numFmtId="2" fontId="10" fillId="6" borderId="2" xfId="0" applyNumberFormat="1" applyFont="1" applyFill="1" applyBorder="1" applyAlignment="1">
      <alignment horizontal="center" vertical="center" wrapText="1"/>
    </xf>
    <xf numFmtId="2" fontId="10" fillId="6" borderId="4" xfId="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187" fontId="10" fillId="6" borderId="18" xfId="1" applyFont="1" applyFill="1" applyBorder="1" applyAlignment="1">
      <alignment horizontal="left"/>
    </xf>
    <xf numFmtId="2" fontId="8" fillId="0" borderId="1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 wrapText="1"/>
    </xf>
    <xf numFmtId="187" fontId="14" fillId="0" borderId="0" xfId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2" fontId="11" fillId="6" borderId="14" xfId="0" applyNumberFormat="1" applyFont="1" applyFill="1" applyBorder="1" applyAlignment="1">
      <alignment vertical="center"/>
    </xf>
    <xf numFmtId="49" fontId="32" fillId="6" borderId="14" xfId="1" applyNumberFormat="1" applyFont="1" applyFill="1" applyBorder="1" applyAlignment="1">
      <alignment horizontal="left" vertical="center" wrapText="1"/>
    </xf>
    <xf numFmtId="187" fontId="11" fillId="6" borderId="14" xfId="1" applyFont="1" applyFill="1" applyBorder="1" applyAlignment="1">
      <alignment horizontal="right" vertical="center"/>
    </xf>
    <xf numFmtId="187" fontId="11" fillId="6" borderId="14" xfId="1" applyFont="1" applyFill="1" applyBorder="1" applyAlignment="1">
      <alignment horizontal="center" vertical="center"/>
    </xf>
    <xf numFmtId="187" fontId="11" fillId="6" borderId="14" xfId="1" applyFont="1" applyFill="1" applyBorder="1" applyAlignment="1">
      <alignment horizontal="left" vertical="center"/>
    </xf>
    <xf numFmtId="14" fontId="11" fillId="6" borderId="14" xfId="0" quotePrefix="1" applyNumberFormat="1" applyFont="1" applyFill="1" applyBorder="1" applyAlignment="1">
      <alignment horizontal="left" vertical="center"/>
    </xf>
    <xf numFmtId="187" fontId="11" fillId="6" borderId="21" xfId="0" applyNumberFormat="1" applyFont="1" applyFill="1" applyBorder="1" applyAlignment="1">
      <alignment horizontal="left" vertical="center"/>
    </xf>
    <xf numFmtId="3" fontId="17" fillId="6" borderId="14" xfId="0" applyNumberFormat="1" applyFont="1" applyFill="1" applyBorder="1" applyAlignment="1">
      <alignment horizontal="left" vertical="center"/>
    </xf>
    <xf numFmtId="187" fontId="10" fillId="27" borderId="6" xfId="1" applyFont="1" applyFill="1" applyBorder="1" applyAlignment="1">
      <alignment horizontal="left" vertical="top" wrapText="1"/>
    </xf>
    <xf numFmtId="187" fontId="14" fillId="27" borderId="6" xfId="1" applyFont="1" applyFill="1" applyBorder="1" applyAlignment="1">
      <alignment horizontal="center" vertical="top"/>
    </xf>
    <xf numFmtId="0" fontId="14" fillId="14" borderId="6" xfId="0" applyFont="1" applyFill="1" applyBorder="1" applyAlignment="1">
      <alignment horizontal="left" vertical="top" wrapText="1"/>
    </xf>
    <xf numFmtId="0" fontId="14" fillId="6" borderId="6" xfId="0" applyFont="1" applyFill="1" applyBorder="1"/>
    <xf numFmtId="0" fontId="14" fillId="6" borderId="6" xfId="0" applyFont="1" applyFill="1" applyBorder="1" applyAlignment="1">
      <alignment vertical="top"/>
    </xf>
    <xf numFmtId="187" fontId="14" fillId="27" borderId="6" xfId="1" applyFont="1" applyFill="1" applyBorder="1" applyAlignment="1">
      <alignment horizontal="left" vertical="top" wrapText="1"/>
    </xf>
    <xf numFmtId="2" fontId="14" fillId="27" borderId="6" xfId="0" applyNumberFormat="1" applyFont="1" applyFill="1" applyBorder="1" applyAlignment="1">
      <alignment horizontal="left" vertical="top" wrapText="1"/>
    </xf>
    <xf numFmtId="2" fontId="14" fillId="27" borderId="6" xfId="0" applyNumberFormat="1" applyFont="1" applyFill="1" applyBorder="1" applyAlignment="1">
      <alignment horizontal="left" vertical="center" wrapText="1"/>
    </xf>
    <xf numFmtId="187" fontId="14" fillId="0" borderId="0" xfId="1" applyFont="1" applyAlignment="1">
      <alignment horizontal="center"/>
    </xf>
    <xf numFmtId="0" fontId="18" fillId="0" borderId="6" xfId="0" applyFont="1" applyBorder="1" applyAlignment="1">
      <alignment vertical="top" wrapText="1"/>
    </xf>
    <xf numFmtId="0" fontId="18" fillId="6" borderId="6" xfId="0" applyFont="1" applyFill="1" applyBorder="1" applyAlignment="1">
      <alignment horizontal="left" vertical="top" wrapText="1"/>
    </xf>
    <xf numFmtId="0" fontId="18" fillId="6" borderId="6" xfId="0" applyFont="1" applyFill="1" applyBorder="1" applyAlignment="1">
      <alignment vertical="top" wrapText="1"/>
    </xf>
    <xf numFmtId="0" fontId="18" fillId="0" borderId="13" xfId="0" applyFont="1" applyBorder="1" applyAlignment="1">
      <alignment vertical="top" wrapText="1"/>
    </xf>
    <xf numFmtId="0" fontId="15" fillId="32" borderId="18" xfId="0" applyFont="1" applyFill="1" applyBorder="1"/>
    <xf numFmtId="0" fontId="14" fillId="32" borderId="18" xfId="0" applyFont="1" applyFill="1" applyBorder="1"/>
    <xf numFmtId="0" fontId="15" fillId="32" borderId="0" xfId="0" applyFont="1" applyFill="1"/>
    <xf numFmtId="0" fontId="14" fillId="32" borderId="0" xfId="0" applyFont="1" applyFill="1"/>
    <xf numFmtId="187" fontId="10" fillId="0" borderId="0" xfId="1" applyFont="1" applyBorder="1" applyAlignment="1">
      <alignment horizontal="right"/>
    </xf>
    <xf numFmtId="187" fontId="10" fillId="0" borderId="0" xfId="1" applyFont="1" applyBorder="1" applyAlignment="1"/>
    <xf numFmtId="0" fontId="10" fillId="0" borderId="0" xfId="0" applyFont="1" applyAlignment="1">
      <alignment horizontal="center"/>
    </xf>
    <xf numFmtId="0" fontId="10" fillId="6" borderId="6" xfId="0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2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43" fontId="12" fillId="0" borderId="0" xfId="2" applyFont="1" applyBorder="1" applyAlignment="1">
      <alignment horizontal="center" vertical="center"/>
    </xf>
    <xf numFmtId="43" fontId="9" fillId="0" borderId="0" xfId="2" applyFont="1" applyBorder="1" applyAlignment="1">
      <alignment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87" fontId="11" fillId="0" borderId="0" xfId="1" applyFont="1" applyBorder="1"/>
    <xf numFmtId="187" fontId="12" fillId="0" borderId="0" xfId="1" applyFont="1" applyBorder="1"/>
    <xf numFmtId="0" fontId="12" fillId="0" borderId="0" xfId="0" applyFont="1" applyAlignment="1">
      <alignment horizontal="right"/>
    </xf>
  </cellXfs>
  <cellStyles count="5">
    <cellStyle name="Normal 3 2" xfId="4" xr:uid="{929F01DC-9758-4941-8B43-58AFF1565E20}"/>
    <cellStyle name="จุลภาค" xfId="1" builtinId="3"/>
    <cellStyle name="จุลภาค 2" xfId="2" xr:uid="{3057F25D-35B6-46E2-BBD0-647C3C7DB753}"/>
    <cellStyle name="ปกติ" xfId="0" builtinId="0"/>
    <cellStyle name="ปกติ 2 3 2" xfId="3" xr:uid="{5CC34BD6-4A79-455B-84F4-02471E4FBB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%2066/&#3648;&#3591;&#3636;&#3609;&#3591;&#3623;&#3604;&#3605;.&#3588;.6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17;.&#3588;.65%20&#3651;&#3627;&#3617;&#365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5/&#3648;&#3591;&#3636;&#3609;&#3591;&#3610;&#3611;&#3619;&#3632;&#3617;&#3634;&#3603;/&#3648;&#3591;&#3636;&#3609;&#3591;&#3623;&#3604;&#3585;.&#3614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08;&#3633;&#3609;&#3623;&#3634;&#3588;&#3617;%2067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637;&#3588;%2068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591;&#3610;&#3611;&#3619;&#3632;&#3617;&#3634;&#3603;/&#3607;&#3632;&#3648;&#3610;&#3637;&#3618;&#3609;&#3588;&#3640;&#3617;&#3591;&#3623;&#3604;%20&#3617;&#3636;&#3606;&#3640;&#3609;&#3634;&#3618;&#3609;%202568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88;&#3640;&#3617;&#3591;&#3623;&#3604;/&#3591;&#3623;&#3604;68/&#3648;&#3591;&#3636;&#3609;&#3585;&#3633;&#3609;&#3652;&#3623;&#3657;&#3648;&#3610;&#3636;&#3585;&#3648;&#3627;&#3621;&#3639;&#3656;&#3629;&#3617;&#3611;&#3637;/&#3648;&#3591;&#3636;&#3609;&#3585;&#3633;&#3609;%20&#3617;&#3636;.&#3618;.%206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57037บูรณาการต่อต้านการทุจร "/>
      <sheetName val="คุมงบ 36001 36002 ครุภัณฑ์"/>
      <sheetName val="3022ยุทธศาสตร์สร้างความเสมอภาค"/>
      <sheetName val="ควบคุมสิ่งก่อสร้าง 36001 36002"/>
      <sheetName val="งบกลาง รายการเงินสำรอง"/>
      <sheetName val="ก่อนประถม"/>
      <sheetName val="เด็กผู้มีความสามารถพิเศษ36007"/>
      <sheetName val="ประถม มัธยมต้น"/>
      <sheetName val="ทะเบียนคุมย่อย"/>
      <sheetName val="ยุธศาสตร์การเรียนร310011 310061"/>
      <sheetName val="Sheet1"/>
      <sheetName val="06036บูรณาการป้องกัน ปราบปราม ฯ"/>
      <sheetName val="รายงานเงินงวด"/>
      <sheetName val="ผลผลิตเด็กพิการ36004"/>
      <sheetName val="งบลงทุน65"/>
      <sheetName val="มาตการ รวมงบบุคลากร"/>
      <sheetName val="1408บุคลากรภาครัฐ"/>
      <sheetName val="ระบบการควบคุมฯ"/>
      <sheetName val="งบประจำและงบกลยุทธ์"/>
      <sheetName val="งบสพฐ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544">
          <cell r="I1544">
            <v>0</v>
          </cell>
          <cell r="J1544">
            <v>0</v>
          </cell>
          <cell r="K1544">
            <v>0</v>
          </cell>
          <cell r="L1544">
            <v>0</v>
          </cell>
          <cell r="M1544">
            <v>0</v>
          </cell>
          <cell r="N1544">
            <v>0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>
        <row r="5">
          <cell r="A5" t="str">
            <v>ประจำเดือนตุลาคม 2565</v>
          </cell>
        </row>
        <row r="6">
          <cell r="I6" t="str">
            <v>กันเงินไว้เบิก</v>
          </cell>
        </row>
        <row r="48">
          <cell r="C48" t="str">
            <v>20004 32003100 5000005</v>
          </cell>
          <cell r="K48">
            <v>0</v>
          </cell>
          <cell r="L48">
            <v>0</v>
          </cell>
        </row>
        <row r="51">
          <cell r="C51" t="str">
            <v>20004 6686176 00000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A58"/>
          <cell r="B58" t="str">
            <v>งบรายจ่ายอื่น   6611500</v>
          </cell>
          <cell r="C58" t="str">
            <v>20004 31003100 5000003</v>
          </cell>
        </row>
        <row r="65">
          <cell r="A65">
            <v>2.2000000000000002</v>
          </cell>
          <cell r="B65" t="str">
            <v xml:space="preserve">กิจกรรมการพัฒนาครูและบุคลากรทางการศึกษา           </v>
          </cell>
          <cell r="C65" t="str">
            <v>20004 66 00091 00000</v>
          </cell>
        </row>
        <row r="66">
          <cell r="C66" t="str">
            <v>20004 32004500 2000000</v>
          </cell>
        </row>
        <row r="67">
          <cell r="B67" t="str">
            <v>ค่าใช้จ่ายในการขยายผลการพัฒนาครูและบุคลากรทางการศึกษาด้วยกระบวนการ  การจัดการเรียนรู้</v>
          </cell>
          <cell r="C67" t="str">
            <v>ศธ 04002/ว2595 ลว.7 ก.ค.65 โอนครั้งที่ 604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/>
        </row>
        <row r="71">
          <cell r="B71" t="str">
            <v>โครงการขับเคลื่อนการพัฒนาการศึกษาที่ยั่งยืน</v>
          </cell>
        </row>
        <row r="83">
          <cell r="B83" t="str">
            <v>กิจกรรมอารยเกษตร สืบสาน รักษา ต่อยอด ตามแนวพระราชดำริเศรษฐกิจพอเพียง</v>
          </cell>
        </row>
        <row r="85">
          <cell r="B85" t="str">
    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    </cell>
        </row>
        <row r="91">
          <cell r="C91" t="str">
            <v>20004 66 86178 00000</v>
          </cell>
          <cell r="G91">
            <v>0</v>
          </cell>
          <cell r="H91">
            <v>0</v>
          </cell>
        </row>
        <row r="94"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/>
          <cell r="L94"/>
        </row>
        <row r="136">
          <cell r="C136" t="str">
            <v>20004 31006200</v>
          </cell>
        </row>
        <row r="137">
          <cell r="A137">
            <v>4.0999999999999996</v>
          </cell>
          <cell r="B137" t="str">
    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    </cell>
          <cell r="C137" t="str">
            <v>20004 66 5203900000</v>
          </cell>
        </row>
        <row r="138">
          <cell r="B138" t="str">
            <v>งบรายจ่ายอื่น 6611500</v>
          </cell>
          <cell r="C138" t="str">
            <v xml:space="preserve">20004 31006200 </v>
          </cell>
        </row>
        <row r="139">
          <cell r="A139" t="str">
            <v>4.1.1</v>
          </cell>
        </row>
        <row r="140">
          <cell r="A140" t="str">
            <v>4.1.2</v>
          </cell>
        </row>
        <row r="142">
          <cell r="A142">
            <v>4.2</v>
          </cell>
          <cell r="C142" t="str">
            <v>20004 66 86179 00000</v>
          </cell>
        </row>
        <row r="143">
          <cell r="C143" t="str">
            <v>20004 31006200 5000007</v>
          </cell>
        </row>
        <row r="146">
          <cell r="A146" t="str">
            <v>4.2.3</v>
          </cell>
          <cell r="B146" t="str">
    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    </cell>
          <cell r="C146" t="str">
            <v>ศธ 04002/ว1771 ลว.10/พ.ค./2565 โอนครั้งที่ 433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92">
          <cell r="B192" t="str">
    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    </cell>
          <cell r="C192" t="str">
            <v>ศธ 04002/ว3001 ลว.5ส.ค. 2565 โอนครั้งที่ 721</v>
          </cell>
          <cell r="D192"/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6">
          <cell r="A196" t="str">
            <v>ค</v>
          </cell>
          <cell r="B196" t="str">
            <v>แผนงานยุทธศาสตร์ : สร้างความเสมอภาคทางการศึกษา</v>
          </cell>
        </row>
        <row r="253">
          <cell r="A253" t="str">
            <v>1.1.1.2</v>
          </cell>
          <cell r="B253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    </cell>
          <cell r="E253">
            <v>0</v>
          </cell>
          <cell r="F253">
            <v>0</v>
          </cell>
          <cell r="G253"/>
          <cell r="H253"/>
          <cell r="I253"/>
          <cell r="J253"/>
          <cell r="K253"/>
          <cell r="L253"/>
        </row>
        <row r="254">
          <cell r="C254"/>
          <cell r="E254"/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6">
          <cell r="C256"/>
          <cell r="E256"/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C257"/>
          <cell r="E257"/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C258"/>
          <cell r="E258"/>
          <cell r="G258">
            <v>0</v>
          </cell>
          <cell r="H258">
            <v>0</v>
          </cell>
          <cell r="K258">
            <v>0</v>
          </cell>
          <cell r="L258">
            <v>0</v>
          </cell>
        </row>
        <row r="259">
          <cell r="C259"/>
          <cell r="E259"/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C260"/>
          <cell r="E260"/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C261"/>
          <cell r="E261"/>
          <cell r="G261">
            <v>0</v>
          </cell>
          <cell r="H261">
            <v>0</v>
          </cell>
          <cell r="K261">
            <v>0</v>
          </cell>
          <cell r="L261">
            <v>0</v>
          </cell>
        </row>
        <row r="262">
          <cell r="C262"/>
          <cell r="E262"/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E263"/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A264" t="str">
            <v>(8.2</v>
          </cell>
          <cell r="B264" t="str">
            <v>โครงการเสริมสร้างคุณธรรม จริยธรรม และธรรมาภิบาลในสถานศึกษา</v>
          </cell>
          <cell r="E264"/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6">
          <cell r="C266" t="str">
            <v>20004 35000100 200000</v>
          </cell>
        </row>
        <row r="267">
          <cell r="E267"/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E268"/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E269"/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E270"/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E271"/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E272"/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7">
          <cell r="E277"/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E278"/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 t="str">
            <v>ซ่อมแซมครุภัณฑ์</v>
          </cell>
          <cell r="C279" t="str">
            <v>ยืมงบเพิ่มประสิทธิผลกลยุทธ์สพฐ.บท.17มี.ค.65</v>
          </cell>
          <cell r="E279"/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 t="str">
            <v xml:space="preserve">ค่าสาธารณูปโภค </v>
          </cell>
          <cell r="C280" t="str">
            <v>บท.แผนลว. 30 พ.ค.65</v>
          </cell>
          <cell r="E280"/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 t="str">
            <v>โครงการแข่งขันทักษะภาษาไทยโครงการรักษ์ภาษาไทยเนื่องในสัปดาห์วันภาษาไทยแห่งชาติ ปี ท2565</v>
          </cell>
          <cell r="E281"/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/>
        </row>
        <row r="282">
          <cell r="B282" t="str">
            <v>โครงการ ส่งเสริมสนับสนุนการทำวิจัยการบริหารจัดการของสถานศึกษา ฯ</v>
          </cell>
          <cell r="C282" t="str">
            <v>บท.แผนลว. 27 มิ..ย.65</v>
          </cell>
          <cell r="E282"/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 t="str">
    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    </cell>
          <cell r="C283" t="str">
            <v>บท.แผนลว. 11 ส.ค.65</v>
          </cell>
          <cell r="E283"/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 t="str">
            <v>โครงการเสริมสร้างคุณธรรม จริยธรรม และธรรมาภิบาลในสถานศึกษา</v>
          </cell>
          <cell r="C284" t="str">
            <v>บท.แผนลว. 22 ก.ค.65</v>
          </cell>
          <cell r="E284"/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 t="str">
            <v>โครงการเสริมสร้างศักยภาพทรัพยากรบุคคลให้มีทักษะที่จำเป็นในศตวรรษที่ 21</v>
          </cell>
          <cell r="C285"/>
          <cell r="E285"/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357">
          <cell r="A357" t="str">
            <v>2.1.2.2</v>
          </cell>
        </row>
        <row r="394">
          <cell r="D394"/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6">
          <cell r="G396"/>
          <cell r="H396"/>
          <cell r="I396"/>
          <cell r="J396"/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F406">
            <v>0</v>
          </cell>
          <cell r="K406">
            <v>0</v>
          </cell>
          <cell r="L406">
            <v>0</v>
          </cell>
        </row>
        <row r="407">
          <cell r="F407">
            <v>0</v>
          </cell>
          <cell r="K407">
            <v>0</v>
          </cell>
          <cell r="L407">
            <v>0</v>
          </cell>
        </row>
        <row r="408">
          <cell r="F408">
            <v>0</v>
          </cell>
          <cell r="K408">
            <v>0</v>
          </cell>
          <cell r="L408">
            <v>0</v>
          </cell>
        </row>
        <row r="409">
          <cell r="F409">
            <v>0</v>
          </cell>
          <cell r="K409">
            <v>0</v>
          </cell>
          <cell r="L409">
            <v>0</v>
          </cell>
        </row>
        <row r="410">
          <cell r="F410">
            <v>0</v>
          </cell>
          <cell r="K410">
            <v>0</v>
          </cell>
          <cell r="L410">
            <v>0</v>
          </cell>
        </row>
        <row r="411">
          <cell r="F411">
            <v>0</v>
          </cell>
          <cell r="K411">
            <v>0</v>
          </cell>
          <cell r="L411">
            <v>0</v>
          </cell>
        </row>
        <row r="412">
          <cell r="F412">
            <v>0</v>
          </cell>
          <cell r="K412">
            <v>0</v>
          </cell>
          <cell r="L412">
            <v>0</v>
          </cell>
        </row>
        <row r="890">
          <cell r="C890" t="str">
            <v>20004 66 5201500000</v>
          </cell>
        </row>
        <row r="909">
          <cell r="F909">
            <v>0</v>
          </cell>
          <cell r="G909">
            <v>0</v>
          </cell>
          <cell r="H909">
            <v>0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C910" t="str">
            <v>20004 66 62408 00000</v>
          </cell>
        </row>
        <row r="1099">
          <cell r="B1099" t="str">
    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    </cell>
          <cell r="C1099" t="str">
            <v>20004 66 00082 00000</v>
          </cell>
        </row>
        <row r="1100">
          <cell r="B1100" t="str">
            <v xml:space="preserve"> งบดำเนินงาน 66112xx</v>
          </cell>
          <cell r="C1100" t="str">
            <v>20004 35000700 2000000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D1101"/>
        </row>
        <row r="1105">
          <cell r="C1105"/>
        </row>
        <row r="1107">
          <cell r="C1107" t="str">
            <v>20004 66 57455 00000</v>
          </cell>
        </row>
        <row r="1111">
          <cell r="A1111" t="str">
            <v>1.1.2</v>
          </cell>
          <cell r="B1111" t="str">
    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    </cell>
          <cell r="C1111" t="str">
            <v>ศธ 04002/ว1970  ลว 25 พ.ค. 65 ครั้งที่ 479</v>
          </cell>
          <cell r="D1111"/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C1112" t="str">
            <v>20004 06003600</v>
          </cell>
        </row>
        <row r="1113">
          <cell r="A1113" t="str">
            <v>1.1.3</v>
          </cell>
          <cell r="B1113" t="str">
            <v xml:space="preserve">ค่าใช้จ่ายโครงการพัฒนาทักษะชีวิตเพื่อปรับเปลี่ยนพฤติกรรมนักเรียนกลุ่มเฝ้าระวัง  </v>
          </cell>
          <cell r="C1113" t="str">
            <v>ศธ 04002/ว2903  ลว 2 ส.ค. 65 ครั้งที่ 680</v>
          </cell>
          <cell r="D1113"/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C1114" t="str">
            <v>20004 06003600</v>
          </cell>
        </row>
        <row r="1115">
          <cell r="A1115" t="str">
            <v>1.1.4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28">
          <cell r="A1128">
            <v>1.2</v>
          </cell>
          <cell r="B1128" t="str">
            <v>กิจกรรมการบูรณาการระบบการประเมินด้านคุณธรรมและความโปร่งใสในการดำเนินงานของหน่วยงาน</v>
          </cell>
          <cell r="C1128" t="str">
            <v>20004 66 00060 00000</v>
          </cell>
        </row>
        <row r="1129">
          <cell r="C1129" t="str">
            <v>20004 57003700 2000000</v>
          </cell>
        </row>
        <row r="1132">
          <cell r="A1132">
            <v>1.3</v>
          </cell>
          <cell r="B1132" t="str">
            <v>กิจกรรมเสริมสร้างธรรมาภิบาลเพื่อเพิ่มประสิทธิภาพในการบริหารจัดการ</v>
          </cell>
          <cell r="C1132" t="str">
            <v>20004 66 00068 00000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 t="str">
            <v xml:space="preserve"> งบดำเนินงาน 66112xx</v>
          </cell>
          <cell r="C1133" t="str">
            <v>20004 57003700 200000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A1134" t="str">
            <v>1.3.1</v>
          </cell>
          <cell r="B1134" t="str">
            <v xml:space="preserve">ค่าใช้จ่ายในการดำเนินโครงการเสริมสร้างคุณธรรมจริยธรรมและธรรมาภิบาลในสถานศึกษา </v>
          </cell>
          <cell r="C1134" t="str">
            <v>ที่ ศธ 04002/ว1422 ลว. 11 เม.ย. 65 ครั้งที่ 342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A1135" t="str">
            <v>1.3.2</v>
          </cell>
          <cell r="B1135" t="str">
            <v xml:space="preserve">ค่าใช้จ่ายในการนิเทศ กำกับ ติดตาม แบบบูรณาการ และค่าใช้จ่ายในการดำเนินการอื่น ๆ </v>
          </cell>
          <cell r="C1135" t="str">
            <v>ศธ 04002/ว2730 ลว 19 ก.ค. 65  ครั้งที่ 639</v>
          </cell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</sheetData>
      <sheetData sheetId="45">
        <row r="4">
          <cell r="A4" t="str">
            <v xml:space="preserve">                ประจำเดือนตุลาคม 2565</v>
          </cell>
        </row>
      </sheetData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รายงานเงินงวด"/>
      <sheetName val="คุมสิ่งก่อสร้าง64"/>
      <sheetName val="350B611ยุทธศาสตร์กศไม่เอา"/>
      <sheetName val="ทะเบียนคุมย่อย"/>
      <sheetName val="ยุธศาสตร์การเรียนร 32061  3206B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ควบคุมสิ่งก่อสร้าง 36001 36002"/>
      <sheetName val="57037บูรณาการต่อต้านการทุจร "/>
      <sheetName val="งบประจำและงบกลยุทธ์"/>
      <sheetName val="ระบบการควบคุมฯ"/>
      <sheetName val="งบสพฐ"/>
      <sheetName val="มาตการ รวมงบบุคลากร"/>
      <sheetName val="งบลงทุน65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11">
          <cell r="B111"/>
        </row>
        <row r="112">
          <cell r="B112" t="str">
            <v>แผนงานพื้นฐานด้านการพัฒนาและเสริมสร้างศักยภาพทรัพยากรมนุษย์</v>
          </cell>
        </row>
        <row r="115">
          <cell r="C115"/>
        </row>
        <row r="116">
          <cell r="B116" t="str">
            <v xml:space="preserve">งบประจำเพื่อการบริหารสำนักงาน </v>
          </cell>
        </row>
        <row r="117">
          <cell r="B117" t="str">
    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117" t="str">
            <v xml:space="preserve">ศธ04002/ว4623 ลว.28 ต.ค.64 โอนครั้งที่ 10 </v>
          </cell>
        </row>
        <row r="118">
          <cell r="A118" t="str">
            <v>(1</v>
          </cell>
          <cell r="B118" t="str">
            <v xml:space="preserve">ค้าจ้างเหมาบริการ ลูกจ้างสพป.ปท.2 </v>
          </cell>
        </row>
        <row r="119">
          <cell r="B119" t="str">
            <v>15000x5คนx6 เดือน/9000x1คนx6 เดือน</v>
          </cell>
          <cell r="F119">
            <v>0</v>
          </cell>
        </row>
        <row r="120">
          <cell r="A120" t="str">
            <v>(2</v>
          </cell>
          <cell r="B120" t="str">
            <v xml:space="preserve">ค่าใช้จ่ายในการประชุมราชการ ค่าตอบแทนบุคคล </v>
          </cell>
        </row>
        <row r="121">
          <cell r="A121" t="str">
            <v>(3</v>
          </cell>
          <cell r="B121" t="str">
            <v>ค่าใช้จ่ายในการเดินทางไปราชการ</v>
          </cell>
        </row>
        <row r="122">
          <cell r="A122" t="str">
            <v>(4</v>
          </cell>
          <cell r="B122" t="str">
            <v xml:space="preserve">ค่าซ่อมแซมและบำรุงรักษาทรัพย์สิน </v>
          </cell>
          <cell r="I122">
            <v>0</v>
          </cell>
          <cell r="J122">
            <v>0</v>
          </cell>
        </row>
        <row r="123">
          <cell r="A123" t="str">
            <v>(5</v>
          </cell>
          <cell r="B123" t="str">
            <v xml:space="preserve">ค่าวัสดุสำนักงาน </v>
          </cell>
        </row>
        <row r="124">
          <cell r="A124" t="str">
            <v>(6</v>
          </cell>
          <cell r="B124" t="str">
            <v xml:space="preserve">ค่าน้ำมันเชื้อเพลิงและหล่อลื่น </v>
          </cell>
        </row>
        <row r="125">
          <cell r="A125" t="str">
            <v>(7</v>
          </cell>
          <cell r="B125" t="str">
            <v xml:space="preserve">ค่าสาธารณูปโภค </v>
          </cell>
        </row>
        <row r="126">
          <cell r="A126" t="str">
            <v>(8</v>
          </cell>
          <cell r="B126" t="str">
            <v xml:space="preserve">อื่นๆ (รายการนอกเหนือ(1-(7 และหรือถัวจ่ายให้รายการ (1 -(7 โดยเฉพาะรายการที่ (7 ) </v>
          </cell>
        </row>
        <row r="127">
          <cell r="A127" t="str">
            <v>(8.1</v>
          </cell>
          <cell r="B127" t="str">
            <v>ค่าทำการนอกเวลา</v>
          </cell>
        </row>
        <row r="129">
          <cell r="B129" t="str">
            <v>งบพัฒนาเพื่อพัฒนาคุณภาพการศึกษา 1,400,000 บาท</v>
          </cell>
          <cell r="C129" t="str">
            <v xml:space="preserve">ศธ04002/ว4623 ลว.28 ต.ค.64 โอนครั้งที่ 10 </v>
          </cell>
        </row>
        <row r="130">
          <cell r="B130" t="str">
            <v>งบกลยุทธ์ ของสพป.ปท.2 900,000 บาท</v>
          </cell>
        </row>
        <row r="131">
          <cell r="B131" t="str">
            <v xml:space="preserve">โครงการพัฒนาคุณภาพงานวิชาการ สู่ 4 smart </v>
          </cell>
        </row>
        <row r="132">
          <cell r="B132" t="str">
            <v xml:space="preserve">โครงการนิเทศการศึกษาวิถีใหม่ วิถีคุณภาพ </v>
          </cell>
        </row>
        <row r="133">
          <cell r="B133" t="str">
            <v xml:space="preserve">โครงการพัฒนาภาคีเครือข่ายการบริหารจัดกการการศึกษา </v>
          </cell>
        </row>
        <row r="134">
          <cell r="B134" t="str">
            <v xml:space="preserve">โครงการพัฒนาระบบบริหารจัดการประชากรวัยเรียน </v>
          </cell>
        </row>
        <row r="135">
          <cell r="B135" t="str">
            <v xml:space="preserve">โครงการระบบติดตามการปฏิบัติงานเพื่อการบริหารงานขององค์กร </v>
          </cell>
        </row>
        <row r="136">
          <cell r="B136" t="str">
            <v>โครงการเสริมสร้างศักยภาพทรัพยากรบุคคลให้มีทักษะที่จำเป็นในศตวรรษที่ 21</v>
          </cell>
        </row>
        <row r="137">
          <cell r="B137"/>
          <cell r="C137"/>
          <cell r="F137"/>
        </row>
        <row r="138">
          <cell r="B138"/>
          <cell r="C138"/>
          <cell r="F138"/>
        </row>
        <row r="139">
          <cell r="B139"/>
          <cell r="C139"/>
          <cell r="F139"/>
        </row>
        <row r="140">
          <cell r="B140" t="str">
            <v>งบเพิ่มประสิทธิผลกลยุทธ์ของ สพฐ.</v>
          </cell>
          <cell r="C140" t="str">
            <v xml:space="preserve">ศธ04002/ว4623 ลว.28 ต.ค.64 โอนครั้งที่ 10 </v>
          </cell>
        </row>
        <row r="141">
          <cell r="C141"/>
        </row>
        <row r="142">
          <cell r="B142" t="str">
            <v>โครงการสพป.ปท. 2: องค์กรคุณธรรมต้นแบบในวิถึชีวิตใหม่(New Normal)</v>
          </cell>
          <cell r="C142" t="str">
            <v>บันทึกกลุ่มนิเทศติดตามและประเมินผลฯ ลว. 6 ม.ค.65</v>
          </cell>
        </row>
        <row r="145">
          <cell r="C145" t="str">
            <v>ที่ ศธ04002/ว331/27 ม.ค.65 ครั้งที่ 172</v>
          </cell>
        </row>
        <row r="152">
          <cell r="C152"/>
        </row>
        <row r="197">
          <cell r="C197"/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รายงานคลัง (แผนการเบิก)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เด็กผู้มีความสามารถพิเศษ36007"/>
      <sheetName val="รายงานเงินงวด"/>
      <sheetName val="งบประจำและงบกลยุทธ์"/>
      <sheetName val="งบสพฐ"/>
      <sheetName val="ทะเบียนคุมย่อย"/>
      <sheetName val="3022ยุทธศาสตร์สร้างความเสมอภาค"/>
      <sheetName val="1408บุคลากรภาครัฐ"/>
      <sheetName val="ก่อนประถม"/>
      <sheetName val="ประถม มัธยมต้น"/>
      <sheetName val="ผลผลิตเด็กพิการ36004"/>
      <sheetName val="คุมงบ 36001 36002 ครุภัณฑ์"/>
      <sheetName val="งบลงทุน65"/>
      <sheetName val="ยุธศาสตร์การเรียนร 32061  3206B"/>
      <sheetName val="ระบบการควบคุมฯ"/>
      <sheetName val="ควบคุมสิ่งก่อสร้าง 36001 36002"/>
      <sheetName val="57037บูรณาการต่อต้านการทุจร "/>
      <sheetName val="มาตการ รวมงบบุคลากร"/>
      <sheetName val="06036บูรณาการป้องกัน ปราบปราม ฯ"/>
      <sheetName val="รายงานผล"/>
      <sheetName val="Sheet2"/>
      <sheetName val="GPP"/>
      <sheetName val="สรุปยอดก.ค.ศ"/>
      <sheetName val="ทำงบ50"/>
      <sheetName val="ของบ"/>
      <sheetName val="ติดตามงบพัฒนา"/>
      <sheetName val="ติดตามงบดำเนินงา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>
        <row r="25">
          <cell r="A25" t="str">
            <v>1.1.3</v>
          </cell>
        </row>
        <row r="30">
          <cell r="A30" t="str">
            <v>ข</v>
          </cell>
          <cell r="B30" t="str">
            <v xml:space="preserve">แผนงานยุทธศาสตร์พัฒนาคุณภาพการศึกษาและการเรียนรู้ </v>
          </cell>
        </row>
        <row r="31">
          <cell r="A31">
            <v>1</v>
          </cell>
          <cell r="B31" t="str">
            <v>โครงการพัฒนาหลักสูตรกระบวนการเรียนการสอน การวัดและประเมินผล</v>
          </cell>
        </row>
        <row r="40">
          <cell r="A40">
            <v>2.1</v>
          </cell>
        </row>
        <row r="62">
          <cell r="A62">
            <v>4</v>
          </cell>
          <cell r="B62" t="str">
            <v xml:space="preserve">โครงการเสริมสร้างระเบียบวินัย คุณธรรมและจริยธรรมและคุณลักษณะอันพึงประสงค์  </v>
          </cell>
        </row>
        <row r="63">
          <cell r="B63" t="str">
            <v xml:space="preserve">กิจกรรมส่งเสริมคุณธรรม จริยธรรมและคุณลักษณะอันพึงประสงค์และค่านิยมของชาติ            </v>
          </cell>
        </row>
        <row r="152">
          <cell r="A152" t="str">
            <v>ง</v>
          </cell>
          <cell r="B152" t="str">
            <v>แผนงานพื้นฐานด้านการพัฒนาและเสริมสร้างศักยภาพทรัพยากรมนุษย์</v>
          </cell>
        </row>
        <row r="153">
          <cell r="A153">
            <v>1</v>
          </cell>
        </row>
        <row r="272">
          <cell r="F272"/>
          <cell r="G272"/>
          <cell r="H272"/>
          <cell r="I272"/>
          <cell r="J272"/>
          <cell r="K272"/>
          <cell r="L272"/>
        </row>
        <row r="718">
          <cell r="A718">
            <v>2.2999999999999998</v>
          </cell>
          <cell r="B718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</row>
        <row r="727">
          <cell r="B727" t="str">
    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    </cell>
          <cell r="C727" t="str">
            <v>ศธ 04002/ว135 ลว 12 ม.ค.65 โอนครั้งที่ 147</v>
          </cell>
        </row>
        <row r="895">
          <cell r="A895" t="str">
            <v>จ</v>
          </cell>
          <cell r="B895" t="str">
            <v xml:space="preserve">แผนงานบูรณาการ : ป้องกัน ปราบปราม และบำบัดรักษาผู้ติดยาเสพติด        </v>
          </cell>
        </row>
        <row r="896">
          <cell r="A896">
            <v>1</v>
          </cell>
        </row>
        <row r="901">
          <cell r="B901" t="str">
            <v>ค่าใช้จ่ายโครงการลูกเสือต้านยาเสพติด</v>
          </cell>
          <cell r="C901" t="str">
            <v xml:space="preserve">ศธ 04002/ว589 ลว 11 ก.พ. 65 ครั้งที่ 208 </v>
          </cell>
        </row>
        <row r="902">
          <cell r="C902" t="str">
            <v>2000406036700002</v>
          </cell>
        </row>
      </sheetData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350002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35002  ช่วยเหลือกลุ่ม  ขับเคลื่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1408บุคลากรภาครัฐ"/>
      <sheetName val="กิจกรรมประถม รองพัฒนาระบบการวัด"/>
      <sheetName val="ยุทธศาสตร์ โครการพัฒนาหลักสูตร "/>
      <sheetName val="ส่งเสริมสนับสนุน3720"/>
      <sheetName val="ส่งเสริมการอ่าน 3720 1000"/>
      <sheetName val="3022ยุทธศาสตร์สร้างความเสมอภาค"/>
      <sheetName val="ยกระดับคุณภาพกศ บ้านนักวิท3720 "/>
      <sheetName val="โครงการโรงเรียนคุณภาพ"/>
      <sheetName val="คุมงบ 36001 36002 ครุภัณฑ์"/>
      <sheetName val="57037บูรณาการต่อต้านการทุจร "/>
      <sheetName val="ควบคุมสิ่งก่อสร้าง 37001 "/>
      <sheetName val="ประถม3720 1000"/>
      <sheetName val="ทะเบียนคุมย่อย"/>
      <sheetName val="ยุทศาสตร์ โครงการยั่งยืน310061"/>
      <sheetName val="ขั้นพื้นฐานสนับสนุนการศึกษา"/>
      <sheetName val="รายงานเงินงวด"/>
      <sheetName val="ยุธศาสตร์เรียนดีปร3100116003211"/>
      <sheetName val="ระบบการควบคุมฯ"/>
      <sheetName val="งบลงทุน รายงานแผนผล 68 แบบ 1(1)"/>
      <sheetName val="งบลงทุน รายงานแผนผล 68 แบบ1 (2)"/>
      <sheetName val="งบลงทุน67"/>
      <sheetName val="งบประจำและงบกลยุทธ์"/>
      <sheetName val="บริหารสำนักงานเขต 3720 1000"/>
      <sheetName val="งบสพฐ"/>
      <sheetName val="มาตการ รวมงบบุคลากร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219">
          <cell r="E219" t="str">
            <v xml:space="preserve">ผูกพัน ครบ </v>
          </cell>
        </row>
      </sheetData>
      <sheetData sheetId="69">
        <row r="4">
          <cell r="A4" t="str">
            <v>ประจำเดือนธันวาคม 2567</v>
          </cell>
        </row>
      </sheetData>
      <sheetData sheetId="70"/>
      <sheetData sheetId="71"/>
      <sheetData sheetId="72">
        <row r="216">
          <cell r="B216" t="str">
            <v>ค่าที่ดินและสิ่งก่อสร้าง 6811320</v>
          </cell>
        </row>
      </sheetData>
      <sheetData sheetId="73">
        <row r="4">
          <cell r="A4" t="str">
            <v xml:space="preserve">     ประจำเดือนธันวาคม 2567</v>
          </cell>
        </row>
      </sheetData>
      <sheetData sheetId="74">
        <row r="906">
          <cell r="I906">
            <v>0</v>
          </cell>
        </row>
      </sheetData>
      <sheetData sheetId="75"/>
      <sheetData sheetId="76">
        <row r="9">
          <cell r="G9">
            <v>95839353</v>
          </cell>
          <cell r="H9">
            <v>63307184.979999997</v>
          </cell>
          <cell r="K9">
            <v>82046427.079999998</v>
          </cell>
        </row>
        <row r="14">
          <cell r="G14">
            <v>73323253</v>
          </cell>
          <cell r="H14">
            <v>59753544.979999997</v>
          </cell>
          <cell r="K14">
            <v>60727497.079999998</v>
          </cell>
        </row>
        <row r="19">
          <cell r="G19">
            <v>22516100</v>
          </cell>
          <cell r="H19">
            <v>3553640</v>
          </cell>
          <cell r="K19">
            <v>21318930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สนับสนุนเสริมสร้างมัธยม52018"/>
      <sheetName val="โครงการเรียนดีประจำตำบล"/>
      <sheetName val="ยกระดับคุณภาพกศ บ้านนักวิท3720 "/>
      <sheetName val="ควบคุมสิ่งก่อสร้าง 37001 "/>
      <sheetName val="ขั้นพื้นฐานสนับสนุนการศึกษา"/>
      <sheetName val="ส่งเสริมการอ่าน 3720 1000"/>
      <sheetName val="งบลงทุน68"/>
      <sheetName val="ยุธศาสตร์เรียนดีปร3100116003211"/>
      <sheetName val="คุมงบ 36001 36002 ครุภัณฑ์"/>
      <sheetName val="มัธยม350002"/>
      <sheetName val="โครงการพัฒนาสมรรถนะครูฯ"/>
      <sheetName val="1408บุคลากรภาครัฐ"/>
      <sheetName val="6020บูรณาการต่อต้านการทุจร "/>
      <sheetName val="การพัฒนาเด็กปฐมวัย 86176"/>
      <sheetName val="3720 ช่วยเหลือกลุ่ม  ขับเคลื่"/>
      <sheetName val="3022ยุทธศาสตร์สร้างความเสมอภาค"/>
      <sheetName val="งบลงทุน รายงานแผนผล 68 "/>
      <sheetName val="ยุทศาสตร์ โครงการยั่งยืน310061"/>
      <sheetName val="รายงานเงินงวด"/>
      <sheetName val="ทะเบียนคุมย่อย"/>
      <sheetName val="ประถม3720 1000"/>
      <sheetName val="มาตการ รวมงบบุคลากร"/>
      <sheetName val="รายงานผลปี68"/>
      <sheetName val="Sheet4"/>
      <sheetName val="สรุปผลการเบิกจ่าย+"/>
      <sheetName val="งบประจำและงบกลยุทธ์"/>
      <sheetName val="บริหารสำนักงานเขต 3720 1000"/>
      <sheetName val="ระบบการควบคุมฯ"/>
      <sheetName val="งบสพฐ"/>
      <sheetName val="งบลงทุน รายงานแผนผล 68 แบบ1 (2)"/>
      <sheetName val="ยุทธศาสตร์ โครการพัฒนาหลักสูตร "/>
      <sheetName val="โครงการโรงเรียนคุณภาพ"/>
      <sheetName val="ส่งเสริมสนับสนุน3720"/>
      <sheetName val="กิจกรรมประถม รองพัฒนาระบบการวัด"/>
      <sheetName val="มาตรการ 68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>
        <row r="282">
          <cell r="C282" t="str">
            <v>20004370010003214866</v>
          </cell>
        </row>
      </sheetData>
      <sheetData sheetId="52"/>
      <sheetData sheetId="53"/>
      <sheetData sheetId="54">
        <row r="215">
          <cell r="B215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</sheetData>
      <sheetData sheetId="55">
        <row r="218">
          <cell r="E218" t="str">
            <v>โรงเรียนวัดโพสพผลเจริญ</v>
          </cell>
        </row>
      </sheetData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>
        <row r="10">
          <cell r="G10">
            <v>163518602</v>
          </cell>
          <cell r="H10">
            <v>140114479.86000001</v>
          </cell>
          <cell r="K10">
            <v>152057437.94999999</v>
          </cell>
        </row>
        <row r="15">
          <cell r="G15">
            <v>140891502</v>
          </cell>
          <cell r="H15">
            <v>128848018.55</v>
          </cell>
          <cell r="K15">
            <v>129750857.95</v>
          </cell>
        </row>
        <row r="20">
          <cell r="G20">
            <v>22627100</v>
          </cell>
          <cell r="H20">
            <v>11266461.310000001</v>
          </cell>
          <cell r="K20">
            <v>22306580</v>
          </cell>
        </row>
      </sheetData>
      <sheetData sheetId="70"/>
      <sheetData sheetId="71"/>
      <sheetData sheetId="72"/>
      <sheetData sheetId="73">
        <row r="4">
          <cell r="A4" t="str">
            <v xml:space="preserve">     ประจำเดือนมีนาคม 2568</v>
          </cell>
        </row>
      </sheetData>
      <sheetData sheetId="74"/>
      <sheetData sheetId="75">
        <row r="4">
          <cell r="A4" t="str">
            <v xml:space="preserve">ประจำเดือนมีนาคม 2568 </v>
          </cell>
        </row>
      </sheetData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ลงทุน รายงานแผนผล 67 แบบ2"/>
      <sheetName val="รายงานแผนผล1 67  งบประจำ"/>
      <sheetName val="รายงานแผนผล(2)67 (2)"/>
      <sheetName val="คืนงบเหลือจ่าย 61"/>
      <sheetName val="รายงานคลัง15 ใหม่"/>
      <sheetName val="ทวงคืนแก้ไขงบลงทุน"/>
      <sheetName val="งบลงทุน60 ประชุม 15พ.ย.60"/>
      <sheetName val="คลัง15"/>
      <sheetName val="งบลงทุน60 รายงานคลัง"/>
      <sheetName val="ประชุมเร่งรัด (2)"/>
      <sheetName val="รายงานคลัง TKK"/>
      <sheetName val="SP2 แทนกัน)"/>
      <sheetName val="รายงวดSP2แทนกัน"/>
      <sheetName val="รายงานweb-form"/>
      <sheetName val="รายงานแผนผล1 67 "/>
      <sheetName val="รายงวดSP2"/>
      <sheetName val="SP2"/>
      <sheetName val="มาตการ"/>
      <sheetName val="โอนกลับ"/>
      <sheetName val="สรุปกัน"/>
      <sheetName val="งบลงทุนงบกลาง"/>
      <sheetName val="ประชุมเร่งรัด"/>
      <sheetName val="งบปีก่อน"/>
      <sheetName val="ประชุม"/>
      <sheetName val="ทวงมี.ค.61งบลงทุน"/>
      <sheetName val="เบิกแทนกัน"/>
      <sheetName val="งบกลาง"/>
      <sheetName val="งบพัฒนา"/>
      <sheetName val="คุมสิ่งก่อสร้าง64"/>
      <sheetName val="350B611ยุทธศาสตร์กศไม่เอา"/>
      <sheetName val="งบกลาง รายการเงินสำรอง"/>
      <sheetName val="เด็กผู้มีความสามารถพิเศษ36007"/>
      <sheetName val="Sheet1"/>
      <sheetName val="ผลผลิตเด็กพิการ36004"/>
      <sheetName val="Sheet5"/>
      <sheetName val="Sheet6"/>
      <sheetName val="ยุทธศาสตร์เสริมสร้าง 31006200"/>
      <sheetName val="รายงานแผนส่งคลัง66 แนบ 7"/>
      <sheetName val="รายงานคลัง (ติดตามแบบ 8)"/>
      <sheetName val="ของบ"/>
      <sheetName val="รายงานผล67 ทำก่อน"/>
      <sheetName val="Sheet3"/>
      <sheetName val="มัธยมปลาย 35000300"/>
      <sheetName val="ยุทธ โครการศตวรรษที่ 21 310045 "/>
      <sheetName val="ก่อนประถม"/>
      <sheetName val="การหักภาษี"/>
      <sheetName val="06036บูรณาการป้องกัน ปราบปราม ฯ"/>
      <sheetName val="ยุทธศาสตร์ โครการเสริมสร้างระเบ"/>
      <sheetName val="โครงการเรียนดีประจำตำบล"/>
      <sheetName val="ส่งเสริมการอ่าน 3720 1000"/>
      <sheetName val="สรุปผลการเบิกจ่าย+"/>
      <sheetName val="1408บุคลากรภาครัฐ"/>
      <sheetName val="มัธยม350002"/>
      <sheetName val="ควบคุมสิ่งก่อสร้าง 37001 "/>
      <sheetName val="การพัฒนาเด็กปฐมวัย 86176"/>
      <sheetName val="ยกระดับคุณภาพกศ บ้านนักวิท3720 "/>
      <sheetName val="โครงการพัฒนาสมรรถนะครูฯ"/>
      <sheetName val="6020บูรณาการต่อต้านการทุจร "/>
      <sheetName val="งบสพฐ"/>
      <sheetName val="งบประจำและงบกลยุทธ์"/>
      <sheetName val="งบลงทุน68"/>
      <sheetName val="ระบบการควบคุมฯ"/>
      <sheetName val="มาตรการ 68 ประชุมผอรร"/>
      <sheetName val="บริหารสำนักงานเขต 3720 1000"/>
      <sheetName val="ยุทศาสตร์ โครงการยั่งยืน310061"/>
      <sheetName val="สนับสนุนเสริมสร้างมัธยม52018"/>
      <sheetName val="ทะเบียนคุมย่อย"/>
      <sheetName val="ประถม3720 1000"/>
      <sheetName val="งบลงทุน รายงานแผนผล 68 "/>
      <sheetName val="โครงการโรงเรียนคุณภาพ"/>
      <sheetName val="รายงานเงินงวด"/>
      <sheetName val="มาตการ รวมงบบุคลากร"/>
      <sheetName val="คุมงบ 36001 36002 ครุภัณฑ์"/>
      <sheetName val="ยุธศาสตร์เรียนดีปร3100116003211"/>
      <sheetName val="ขั้นพื้นฐานสนับสนุนการศึกษา"/>
      <sheetName val="กิจกรรมประถม รองพัฒนาระบบการวัด"/>
      <sheetName val="กิจกรรมส่งเสริมศักยภาพในการเรีย"/>
      <sheetName val="งบเบิกแทนกัน"/>
      <sheetName val="ส่งเสริมสนับสนุน3720"/>
      <sheetName val="3720 ช่วยเหลือกลุ่ม  ขับเคลื่"/>
      <sheetName val="ยุทธศาสตร์ โครการพัฒนาหลักสูตร "/>
      <sheetName val="3022ยุทธศาสตร์สร้างความเสมอภาค"/>
      <sheetName val="งบลงทุน รายงานแผนผล 68 แบบ1 (2)"/>
      <sheetName val="รายงานผล"/>
      <sheetName val="Sheet2"/>
      <sheetName val="GPP"/>
      <sheetName val="สรุปยอดก.ค.ศ"/>
      <sheetName val="ทำงบ50"/>
      <sheetName val="ติดตามงบพัฒนา"/>
      <sheetName val="ติดตามงบดำเนินงาน"/>
      <sheetName val="ประถม 350002ประถมไม่ใช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7">
          <cell r="I37">
            <v>0</v>
          </cell>
          <cell r="J37">
            <v>0</v>
          </cell>
        </row>
      </sheetData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>
        <row r="276">
          <cell r="C276" t="str">
            <v>4100604560 /25 มี.ค.68</v>
          </cell>
          <cell r="D276" t="str">
            <v>ครบ 24 พค 68</v>
          </cell>
        </row>
        <row r="283">
          <cell r="C283" t="str">
            <v>4100569081 / 14 ม.ค.68</v>
          </cell>
          <cell r="E283" t="str">
            <v>ครบ 14 มีค 68</v>
          </cell>
        </row>
        <row r="284">
          <cell r="D284" t="str">
            <v>ครบ 13 ก.พ.68</v>
          </cell>
          <cell r="E284" t="str">
            <v>งวดที่ 1 158,895 บาท</v>
          </cell>
        </row>
        <row r="285">
          <cell r="D285" t="str">
            <v>ครบ 15 มี.ค.68</v>
          </cell>
          <cell r="E285" t="str">
            <v>งวดที่ 2 158,895 บาท</v>
          </cell>
        </row>
        <row r="286">
          <cell r="D286" t="str">
            <v>ครบ 14 เมย. 68</v>
          </cell>
          <cell r="E286" t="str">
            <v>งวดที่ 3 211,860 บาท</v>
          </cell>
        </row>
      </sheetData>
      <sheetData sheetId="54"/>
      <sheetData sheetId="55"/>
      <sheetData sheetId="56"/>
      <sheetData sheetId="57"/>
      <sheetData sheetId="58"/>
      <sheetData sheetId="59">
        <row r="4">
          <cell r="A4" t="str">
            <v>ข้อมูล ณ วันที่ 30 มิถุนายน 2568</v>
          </cell>
        </row>
      </sheetData>
      <sheetData sheetId="60">
        <row r="217">
          <cell r="B217" t="str">
            <v>ค่าที่ดินและสิ่งก่อสร้าง 6811320</v>
          </cell>
        </row>
      </sheetData>
      <sheetData sheetId="61">
        <row r="4">
          <cell r="A4" t="str">
            <v xml:space="preserve">ข้อมูล ณ วันที่ 30 มิถุนายน 2568 </v>
          </cell>
        </row>
        <row r="7">
          <cell r="A7" t="str">
            <v>ก</v>
          </cell>
          <cell r="B7" t="str">
            <v xml:space="preserve">แผนงานบุคลากรภาครัฐ </v>
          </cell>
          <cell r="C7" t="str">
            <v>20004 1400 0800</v>
          </cell>
        </row>
        <row r="8">
          <cell r="A8">
            <v>1</v>
          </cell>
          <cell r="B8" t="str">
            <v>ผลผลิตรายการค่าใช้จ่ายบุคลากรภาครัฐ ยกระดับคุณภาพการศึกษาและการเรียนรู้ตลอดชีวิต</v>
          </cell>
          <cell r="C8" t="str">
            <v>20004 1400 0800</v>
          </cell>
        </row>
        <row r="10">
          <cell r="A10">
            <v>1.1000000000000001</v>
          </cell>
          <cell r="B10" t="str">
            <v>กิจกรรมค่าใช้จ่ายบุคลากรภาครัฐของสำนักงานคณะกรรมการการศึกษาขั้นพื้นฐาน</v>
          </cell>
          <cell r="C10" t="str">
            <v>20004 68 79456 00000</v>
          </cell>
        </row>
        <row r="12">
          <cell r="B12" t="str">
            <v>งบบุคลากร  6811150</v>
          </cell>
          <cell r="C12" t="str">
            <v>20004 14000800 1000000</v>
          </cell>
        </row>
        <row r="14">
          <cell r="A14" t="str">
            <v>1.1.1</v>
          </cell>
          <cell r="B14" t="str">
            <v>ค่าตอบแทนพนักงานราชการ 26 อัตรา  5 เดือน(ต.ค.67 - มีค 68) 2,930,000 บาท</v>
          </cell>
          <cell r="C14" t="str">
            <v>ศธ 04002/ว5144 ลว.21 ต.ค.67 ครั้งที่ 2</v>
          </cell>
          <cell r="F14">
            <v>6051500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461040</v>
          </cell>
          <cell r="L14">
            <v>4361132.26</v>
          </cell>
        </row>
        <row r="15">
          <cell r="A15" t="str">
            <v>1.1.1.1</v>
          </cell>
          <cell r="B15" t="str">
    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    </cell>
          <cell r="C15" t="str">
            <v>ศธ 04002/ว660 ลว.19 กพ 68 ครั้งที่ 270</v>
          </cell>
        </row>
        <row r="16">
          <cell r="A16" t="str">
            <v>1.1.1.2</v>
          </cell>
          <cell r="B16" t="str">
            <v xml:space="preserve">ค่าตอบแทนพนักงานราชการ 26 อัตรา 3 เดือน (พค-กค 68) 1,812,000 บาท </v>
          </cell>
          <cell r="C16" t="str">
            <v>ศธ 04002/ว1390 ลว. 2 เมย 68 ครั้งที่ 390</v>
          </cell>
        </row>
        <row r="17">
          <cell r="A17" t="str">
            <v>1.1.1.3</v>
          </cell>
        </row>
        <row r="18">
          <cell r="A18" t="str">
            <v>1.1.1.4</v>
          </cell>
        </row>
        <row r="22">
          <cell r="B22" t="str">
            <v xml:space="preserve"> งบดำเนินงาน 6811220</v>
          </cell>
          <cell r="C22" t="str">
            <v>20004 1420 0800 2000000</v>
          </cell>
        </row>
        <row r="24">
          <cell r="A24" t="str">
            <v>1.1.2</v>
          </cell>
          <cell r="B24" t="str">
    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    </cell>
          <cell r="C24" t="str">
            <v>ศธ 04002/ว5144 ลว.21 ต.ค.67 ครั้งที่ 2</v>
          </cell>
          <cell r="F24">
            <v>210500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20250</v>
          </cell>
          <cell r="L24">
            <v>131565</v>
          </cell>
        </row>
        <row r="25">
          <cell r="A25" t="str">
            <v>1.1.2.1</v>
          </cell>
          <cell r="B25" t="str">
            <v>เงินสมทบกองทุนประกันสังคม จำนวน 5 เดือน  ( มีนาคม -เมษายน 2568) 39,000</v>
          </cell>
          <cell r="C25" t="str">
            <v>ศธ 04002/ว660 ลว.19 กพ 68 ครั้งที่ 270</v>
          </cell>
        </row>
        <row r="26">
          <cell r="A26" t="str">
            <v>1.1.2.2</v>
          </cell>
          <cell r="B26" t="str">
            <v>เงินสมทบกองทุนประกันสังคม จำนวน 3 เดือน  (พฤษภาคม 2567 - กรกฎาคม 2567) 58,500 บาท</v>
          </cell>
          <cell r="C26" t="str">
            <v>ศธ 04002/ว1390 ลว. 2 เมย 68 ครั้งที่ 390</v>
          </cell>
        </row>
        <row r="27">
          <cell r="A27" t="str">
            <v>1.1.2.3</v>
          </cell>
        </row>
        <row r="32">
          <cell r="A32" t="str">
            <v>1.1.3</v>
          </cell>
          <cell r="B32" t="str">
            <v xml:space="preserve">ค่าเช่าบ้าน  (ตุลาคม  2566 - กพ. 2567) ครั้งที่ 1 728,400 บาท </v>
          </cell>
          <cell r="C32" t="str">
            <v>ศธ 04002/ว5415 ลว4พ.ย.2024 โอนครั้งที่ 42</v>
          </cell>
          <cell r="F32">
            <v>1553900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945645.17</v>
          </cell>
          <cell r="L32">
            <v>367209.68</v>
          </cell>
        </row>
        <row r="33">
          <cell r="A33" t="str">
            <v>1.1.3.1</v>
          </cell>
          <cell r="B33" t="str">
            <v>ค่าเช่าบ้านครั้งที่ 2 (มี.ค. - เม.ย 67) จำนวนเงิน 370,400 บาท</v>
          </cell>
          <cell r="C33" t="str">
            <v>ศธ 04002/ว934 ลว. 10 มี.ค. 68 ครั้งที่ 321</v>
          </cell>
        </row>
        <row r="34">
          <cell r="A34" t="str">
            <v>1.1.3.2</v>
          </cell>
          <cell r="B34" t="str">
            <v>ค่าเช่าบ้านครั้งที่ 3 (พค-กค 68) จำนวนเงิน 455,100 บาท</v>
          </cell>
          <cell r="C34" t="str">
            <v>ศธ 04002/ว1931 ลว. 8 พ.ค 68 ครั้งที่ 473</v>
          </cell>
        </row>
        <row r="37">
          <cell r="A37" t="str">
            <v>ข</v>
          </cell>
          <cell r="B37" t="str">
            <v xml:space="preserve">แผนงานยุทธศาสตร์พัฒนาคุณภาพการศึกษาและการเรียนรู้ </v>
          </cell>
          <cell r="C37" t="str">
            <v>20004 3300</v>
          </cell>
        </row>
        <row r="41">
          <cell r="B41" t="str">
            <v>ครุภัณฑ์ 6811310</v>
          </cell>
        </row>
        <row r="42">
          <cell r="B42" t="str">
            <v>สิ่งก่อสร้าง 6811320</v>
          </cell>
        </row>
        <row r="43">
          <cell r="C43" t="str">
            <v>20004 3320 3300 2000000</v>
          </cell>
        </row>
        <row r="46">
          <cell r="A46">
            <v>1.1000000000000001</v>
          </cell>
          <cell r="B46" t="str">
            <v>กิจกรรมการส่งเสริมและพัฒนาระบบการประกันคุณภาพภายในสถานศึกษา</v>
          </cell>
          <cell r="C46" t="str">
            <v>20004 68 00015 00000</v>
          </cell>
        </row>
        <row r="47">
          <cell r="B47" t="str">
            <v>งบดำเนินงาน   68112xx</v>
          </cell>
          <cell r="C47" t="str">
            <v>20004 3320 3300 2000000</v>
          </cell>
        </row>
        <row r="48">
          <cell r="A48" t="str">
            <v>1.1.1</v>
          </cell>
          <cell r="B48" t="str">
            <v xml:space="preserve">สนับสนุนการคัดเลือกสถานศึกษาเพื่อรับรางวัล IQA AWARD ประจำปีการศึกษา 2567 </v>
          </cell>
          <cell r="C48" t="str">
            <v>ศธ 04002/ว2336  ลว. 29 พ.ค. 68 โอนครั้งที่ 542</v>
          </cell>
          <cell r="F48">
            <v>4000</v>
          </cell>
          <cell r="G48">
            <v>0</v>
          </cell>
          <cell r="H48">
            <v>0</v>
          </cell>
          <cell r="K48">
            <v>0</v>
          </cell>
          <cell r="L48">
            <v>0</v>
          </cell>
        </row>
        <row r="52">
          <cell r="A52">
            <v>1.2</v>
          </cell>
          <cell r="B52" t="str">
            <v>กิจกรรมการยกระดับผลการทดสอบทางการศึกษาระดับชาติที่สอดคล้องกับบริบทพื้นที่</v>
          </cell>
          <cell r="C52" t="str">
            <v>20004 68 00040 00000</v>
          </cell>
        </row>
        <row r="53">
          <cell r="B53" t="str">
            <v>งบดำเนินงาน   6811200</v>
          </cell>
          <cell r="C53" t="str">
            <v>20004 3320 3300 2000000</v>
          </cell>
        </row>
        <row r="54">
          <cell r="A54" t="str">
            <v>1.2.1</v>
          </cell>
          <cell r="B54" t="str">
    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    </cell>
          <cell r="C54" t="str">
            <v>ศธ 04002/ว163  ลว. 15 มค 68โอนครั้งที่ 192</v>
          </cell>
          <cell r="F54">
            <v>40360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33912</v>
          </cell>
          <cell r="L54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61">
          <cell r="A61">
            <v>1.3</v>
          </cell>
          <cell r="B61" t="str">
            <v>กิจกรรมการขับเคลื่อนการจัดการเรียนรู้วิทยาการคำนวณและการออกแบบเทคโนโลยี</v>
          </cell>
          <cell r="C61" t="str">
            <v>20004 68 00075 00000</v>
          </cell>
        </row>
        <row r="62">
          <cell r="B62" t="str">
            <v>งบดำเนินงาน   6811200</v>
          </cell>
          <cell r="C62" t="str">
            <v>20004 3320 3300 2000000</v>
          </cell>
        </row>
        <row r="63">
          <cell r="A63" t="str">
            <v>1.3.1</v>
          </cell>
        </row>
        <row r="64">
          <cell r="A64" t="str">
            <v>1.3.2</v>
          </cell>
          <cell r="B64" t="str">
    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    </cell>
          <cell r="C64" t="str">
            <v>ศธ 04002/ว2439 ลว. 17 มค 67 โอนครั้งที่ 139</v>
          </cell>
        </row>
        <row r="65">
          <cell r="A65" t="str">
            <v>1.1.3</v>
          </cell>
          <cell r="B65" t="str">
    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    </cell>
          <cell r="C65" t="str">
            <v>ศธ 04002/ว3556  ลว. 15 สค 67 โอนครั้งที่ 324</v>
          </cell>
        </row>
        <row r="68">
          <cell r="A68">
            <v>1.4</v>
          </cell>
          <cell r="B68" t="str">
            <v>กิจกรรมการพัฒนาระบบธนาคารหน่วยกิต และผลคะแนนการเรียนเฉลี่ยสะสม</v>
          </cell>
          <cell r="C68" t="str">
            <v>20004 68 00088 00000</v>
          </cell>
        </row>
        <row r="69">
          <cell r="B69" t="str">
            <v>งบรายจ่ายอื่น   6811500</v>
          </cell>
        </row>
        <row r="70">
          <cell r="A70" t="str">
            <v>1.4.1</v>
          </cell>
          <cell r="B70" t="str">
    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    </cell>
          <cell r="C70" t="str">
            <v>ศธ 04002/ว2345 ลว.11 มิย 67 โอนครั้งที่ 118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>
            <v>1.5</v>
          </cell>
          <cell r="B72" t="str">
            <v>กิจกรรมส่งเสริมและพัฒนาศักยภาพตามพหุปัญญาระดับการศึกษาขั้นพื้นฐาน</v>
          </cell>
          <cell r="C72" t="str">
            <v>20004 68 00107 00000</v>
          </cell>
        </row>
        <row r="73">
          <cell r="B73" t="str">
            <v>งบรายจ่ายอื่น   6811500</v>
          </cell>
          <cell r="C73" t="str">
            <v>20004 31003100 5000007</v>
          </cell>
        </row>
        <row r="74">
          <cell r="A74" t="str">
            <v>1.4.1</v>
          </cell>
          <cell r="B74" t="str">
    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    </cell>
          <cell r="C74" t="str">
            <v>ศธ 04002/ว2988  ลว. 20 ก.ค. 66 โอนครั้งที่ 688 งบ 10800 บาท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A75" t="str">
            <v>1.4.2</v>
          </cell>
          <cell r="B75" t="str">
    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    </cell>
          <cell r="C75" t="str">
            <v xml:space="preserve">ศธ 04002/ว3528  ลว. 22 ส.ค. 66 โอนครั้งที่ 797 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7">
          <cell r="A77">
            <v>1.6</v>
          </cell>
          <cell r="B77" t="str">
            <v>กิจกรรมการขับเคลื่อนการจัดการเรียนรู้สตีมศึกษา</v>
          </cell>
        </row>
        <row r="78">
          <cell r="B78" t="str">
            <v>งบดำเนินงาน   68112xx</v>
          </cell>
          <cell r="C78" t="str">
            <v>20004 3320 3300 2000000</v>
          </cell>
        </row>
        <row r="79">
          <cell r="A79" t="str">
            <v>1.6.1</v>
          </cell>
          <cell r="B79" t="str">
    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    </cell>
          <cell r="C79" t="str">
            <v>ศธ 04002/ว5614 ลว.18 พย 67 โอนครั้งที่ 67</v>
          </cell>
          <cell r="F79">
            <v>2400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2400</v>
          </cell>
        </row>
        <row r="80">
          <cell r="A80" t="str">
            <v>1.6.2</v>
          </cell>
          <cell r="B80" t="str">
    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    </cell>
          <cell r="C80" t="str">
            <v>ศธ 04002/ว244 ลว.17 มค 67 โอนครั้งที่ 195</v>
          </cell>
        </row>
        <row r="82">
          <cell r="A82" t="str">
            <v>1.6.3</v>
          </cell>
          <cell r="B82" t="str">
    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    </cell>
          <cell r="C82" t="str">
            <v>ศธ 04002/ว2149 ลว.31 พ.ค.67โอนครั้งที่ 75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A84">
            <v>1.7</v>
          </cell>
          <cell r="B84" t="str">
    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    </cell>
          <cell r="C84" t="str">
            <v>20004 68 00156 00000</v>
          </cell>
        </row>
        <row r="85">
          <cell r="B85" t="str">
            <v>งบรายจ่ายอื่น   6811500</v>
          </cell>
          <cell r="C85" t="str">
            <v>20004 31003170 5000012</v>
          </cell>
        </row>
        <row r="86">
          <cell r="A86" t="str">
            <v>1.6.1</v>
          </cell>
          <cell r="B86" t="str">
    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    </cell>
          <cell r="C86" t="str">
            <v>ศธ 04002/ว5470 ลว.1 ธ.ค.65 โอนครั้งที่ 102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8">
          <cell r="A88">
            <v>2</v>
          </cell>
          <cell r="B88" t="str">
            <v>โครงการพัฒนาสมรรถนะครูและบุคลากรทางการศึกษาเพื่อความเป็นเลิศ</v>
          </cell>
          <cell r="C88" t="str">
            <v>20004 3320 4700</v>
          </cell>
        </row>
        <row r="90">
          <cell r="B90" t="str">
            <v xml:space="preserve">กิจกรรมพัฒนาสมรรถนะครูและบุคลากรทางการศึกษาเพื่อความเป็นเลิศ </v>
          </cell>
          <cell r="C90" t="str">
            <v>20004 68 00140 00000</v>
          </cell>
        </row>
        <row r="91">
          <cell r="B91" t="str">
            <v>งบดำเนินงาน   68112xx</v>
          </cell>
          <cell r="C91" t="str">
            <v>20004 31320 4700 2000000</v>
          </cell>
        </row>
        <row r="92">
          <cell r="A92" t="str">
            <v>2.1.1</v>
          </cell>
          <cell r="B92" t="str">
            <v xml:space="preserve">ค่าใช้จ่ายในการเดินทางเข้าร่วมโครงการพัฒนาศึกษานิเทศก์ ประจำปีงบประมาณ พ.ศ. 2568 (รุ่นที่ 2) ระยะระหว่างการพัฒนา(On – site Training) ระหว่างวันที่ 2-6 มีนาคม 2568 ณ โรงแรมอิงธาร รีสอร์ท จังหวัดนครนายก      </v>
          </cell>
          <cell r="C92" t="str">
            <v>ศธ 04002/ว967 ลว.12 มี.ค. 68 ครั้งที่ 328</v>
          </cell>
          <cell r="F92">
            <v>800</v>
          </cell>
          <cell r="G92">
            <v>0</v>
          </cell>
          <cell r="H92">
            <v>0</v>
          </cell>
          <cell r="K92">
            <v>800</v>
          </cell>
          <cell r="L92">
            <v>0</v>
          </cell>
        </row>
        <row r="95">
          <cell r="B95" t="str">
            <v>งบดำเนินงาน   68112xx</v>
          </cell>
        </row>
        <row r="97">
          <cell r="A97">
            <v>2.2999999999999998</v>
          </cell>
          <cell r="B97" t="str">
            <v>กิจกรรมยกระดับสมรรถนะทางด้านภาษาอังกฤษ</v>
          </cell>
          <cell r="C97" t="str">
            <v>20004 68 00142 00000</v>
          </cell>
        </row>
        <row r="98">
          <cell r="B98" t="str">
            <v>งบดำเนินงาน   68112xx</v>
          </cell>
          <cell r="C98" t="str">
            <v>20004 3320 4700 2000000</v>
          </cell>
        </row>
        <row r="99">
          <cell r="A99" t="str">
            <v>2.3.1</v>
          </cell>
          <cell r="B99" t="str">
            <v xml:space="preserve">ค่าใช้จ่ายในการเดินทางเข้าร่วมโครงการพัฒนาผู้อำนวยการกลุ่มพัฒนาครูและบุคลากรทางการศึกษา  ระหว่างวันที่ 4 - 6 มิถุนายน 2568 ณ โรงแรมริเวอร์ไซด์ กรุงเทพมหานคร      </v>
          </cell>
          <cell r="C99" t="str">
            <v>ศธ 04002/ว2600 ลว.12 มิ.ย. 68 ครั้งที่ 582</v>
          </cell>
          <cell r="F99">
            <v>800</v>
          </cell>
          <cell r="G99">
            <v>0</v>
          </cell>
          <cell r="H99">
            <v>0</v>
          </cell>
          <cell r="K99">
            <v>800</v>
          </cell>
          <cell r="L99">
            <v>0</v>
          </cell>
        </row>
        <row r="101">
          <cell r="A101">
            <v>2.4</v>
          </cell>
          <cell r="B101" t="str">
            <v xml:space="preserve">กิจกรรมพัฒนาครูเพื่อการจัดการเรียนรู้สู่ฐานสมรรถนะ  </v>
          </cell>
          <cell r="C101" t="str">
            <v>20004 67 00104 00000</v>
          </cell>
        </row>
        <row r="102">
          <cell r="B102" t="str">
            <v>งบดำเนินงาน   68112xx</v>
          </cell>
          <cell r="C102" t="str">
            <v>20004 31004500 2000000</v>
          </cell>
        </row>
        <row r="103">
          <cell r="A103" t="str">
            <v>2.4.1</v>
          </cell>
          <cell r="B103" t="str">
    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    </cell>
          <cell r="C103" t="str">
            <v>ศธ 04002/ว2072 ลว. 27 พค 67 โอนครั้งที่ 59</v>
          </cell>
        </row>
        <row r="107">
          <cell r="A107">
            <v>3</v>
          </cell>
          <cell r="B107" t="str">
            <v>โครงการขับเคลื่อนการพัฒนาการศึกษาที่ยั่งยืน</v>
          </cell>
          <cell r="C107" t="str">
            <v xml:space="preserve">20004 3300630 </v>
          </cell>
        </row>
        <row r="113">
          <cell r="A113">
            <v>3.1</v>
          </cell>
          <cell r="B113" t="str">
            <v xml:space="preserve">กิจกรรมสานความร่วมมือภาคีเครือข่ายด้านการจัดการศึกษา </v>
          </cell>
          <cell r="C113" t="str">
            <v>20004 68 00078 00000</v>
          </cell>
        </row>
        <row r="114">
          <cell r="A114">
            <v>1</v>
          </cell>
          <cell r="B114" t="str">
            <v>งบรายจ่ายอื่น   6811500</v>
          </cell>
        </row>
        <row r="116">
          <cell r="A116" t="str">
            <v>3.1.1.1</v>
          </cell>
          <cell r="B116" t="str">
    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    </cell>
          <cell r="C116" t="str">
            <v>ศธ 04002/ว1915 ลว.  11 พค 66 โอนครั้งที่ 515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A117" t="str">
            <v>3.1.1</v>
          </cell>
          <cell r="B117" t="str">
    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    </cell>
          <cell r="C117" t="str">
            <v xml:space="preserve">ศธ 04002/ว5680 ลว.  27 ธค  66 โอนครั้งที่ 110 </v>
          </cell>
        </row>
        <row r="118">
          <cell r="A118" t="str">
            <v>3.1.2</v>
          </cell>
          <cell r="B118" t="str">
    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    </cell>
          <cell r="C118" t="str">
            <v>ศธ 04002/ว3488 ลว.  9 สค 67 โอนครั้งที่ 297</v>
          </cell>
        </row>
        <row r="119">
          <cell r="A119">
            <v>3.2</v>
          </cell>
          <cell r="B119" t="str">
    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    </cell>
          <cell r="C119" t="str">
            <v>20004 68 00085 00000</v>
          </cell>
        </row>
        <row r="120">
          <cell r="A120" t="str">
            <v>3.2.1</v>
          </cell>
          <cell r="B120" t="str">
            <v>งบดำเนินงาน   6811xx</v>
          </cell>
          <cell r="C120" t="str">
            <v>20004 3320 6300 2000000</v>
          </cell>
        </row>
        <row r="121">
          <cell r="A121" t="str">
            <v>3.2.1.1</v>
          </cell>
          <cell r="B121" t="str">
    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    </cell>
          <cell r="C121" t="str">
            <v>ศธ 04002/ว789 ลว.  26 กพ 68 โอนครั้งที่ 292</v>
          </cell>
          <cell r="D121">
            <v>7000</v>
          </cell>
          <cell r="G121">
            <v>0</v>
          </cell>
          <cell r="H121">
            <v>0</v>
          </cell>
          <cell r="K121">
            <v>0</v>
          </cell>
          <cell r="L121">
            <v>0</v>
          </cell>
        </row>
        <row r="126">
          <cell r="A126">
            <v>3.3</v>
          </cell>
          <cell r="B126" t="str">
            <v>กิจกรรมการยกระดับคุณภาพด้านวิทยาศาสตร์ศึกษาเพื่อความเป็นเลิศ</v>
          </cell>
          <cell r="C126" t="str">
            <v>20004 68 00093 00000</v>
          </cell>
        </row>
        <row r="127">
          <cell r="B127" t="str">
            <v>งบดำเนินงาน   68112xx</v>
          </cell>
          <cell r="C127" t="str">
            <v>20004 3320 6300 2000000</v>
          </cell>
        </row>
        <row r="128">
          <cell r="A128" t="str">
            <v>3.3.1.1</v>
          </cell>
          <cell r="B128" t="str">
    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    </cell>
          <cell r="C128" t="str">
            <v>ศธ 04002/ว5375 ลว.  1 พย 67 โอนครั้งที่ 37</v>
          </cell>
          <cell r="F128">
            <v>30000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24000</v>
          </cell>
        </row>
        <row r="129">
          <cell r="A129" t="str">
            <v>3.3.1.2</v>
          </cell>
          <cell r="B129" t="str">
            <v xml:space="preserve">ค่าใช้จ่ายในการดำเนินงานของโรงเรียนโครงการวิทยาศาสตร์พลังสิบ ระดับประถมศึกษา ตามหลักสูตร ชั้นประถมศึกษาปีที่ 6  </v>
          </cell>
          <cell r="C129" t="str">
            <v>ที่ ศธ 04002/ว1438 ลว. 3 เม.ย. 68 ครั้ง 392</v>
          </cell>
          <cell r="F129">
            <v>10000</v>
          </cell>
          <cell r="G129">
            <v>0</v>
          </cell>
          <cell r="H129">
            <v>0</v>
          </cell>
          <cell r="K129">
            <v>0</v>
          </cell>
          <cell r="L129">
            <v>0</v>
          </cell>
        </row>
        <row r="130">
          <cell r="A130" t="str">
            <v>3.3.1.3</v>
          </cell>
          <cell r="B130" t="str">
            <v xml:space="preserve">ค่าใช้จ่ายในการลงทะเบียน/ค่าใช้จ่ายในการเดินทางเข้าร่วมการประชุมวิชาการระดับชาติศึกษาศาสตร์วิจัย มหาวิทยาลัยนเรศวร ครั้งที่ 12 ประจำปี 2568  </v>
          </cell>
          <cell r="C130" t="str">
            <v>ที่ ศธ 04002/ว1438 ลว. 3 เม.ย. 68  ครั้งที่ 393</v>
          </cell>
          <cell r="F130">
            <v>5930</v>
          </cell>
          <cell r="G130">
            <v>0</v>
          </cell>
          <cell r="H130">
            <v>0</v>
          </cell>
          <cell r="K130">
            <v>0</v>
          </cell>
          <cell r="L130">
            <v>0</v>
          </cell>
        </row>
        <row r="131">
          <cell r="A131" t="str">
            <v>3.3.1.4</v>
          </cell>
          <cell r="B131" t="str">
            <v xml:space="preserve">ค่าใช้จ่ายในการนิเทศ ติดตาม โรงเรียนในโครงการวิทยาศาสตร์พลังสิบ ระดับประถมศึกษา  </v>
          </cell>
          <cell r="C131" t="str">
            <v>ศธ 04002/ว2070 ลว.  19 พค 68 โอนครั้งที่ 492 ยอด 2,000 บาท</v>
          </cell>
          <cell r="F131">
            <v>2000</v>
          </cell>
        </row>
        <row r="132">
          <cell r="A132" t="str">
            <v>3.3.5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A133" t="str">
            <v>3.3.6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5">
          <cell r="A135" t="str">
            <v>3.3.1.1</v>
          </cell>
          <cell r="B135" t="str">
            <v xml:space="preserve">ครุภัณฑ์ห้องปฏิบัติการวิทยาศาสตร์                </v>
          </cell>
          <cell r="C135" t="str">
            <v>ศธ 04002/ว2582 ลว.  25 ตค 67 โอนครั้งที่ 8</v>
          </cell>
        </row>
        <row r="136">
          <cell r="A136" t="str">
            <v>1)</v>
          </cell>
          <cell r="B136" t="str">
            <v xml:space="preserve"> โรงเรียนวัดเขียนเขต </v>
          </cell>
          <cell r="C136" t="str">
            <v>20004 33006300 3110065</v>
          </cell>
          <cell r="F136">
            <v>249800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249800</v>
          </cell>
        </row>
        <row r="139">
          <cell r="A139" t="str">
            <v>3.3.2</v>
          </cell>
          <cell r="B139" t="str">
            <v>ปรับปรุงซ่อมแซมห้องปฏิบัติการวิทยาศาสตร์</v>
          </cell>
          <cell r="C139" t="str">
            <v>ศธ 04002/ว2582 ลว.  25 ตค 67 โอนครั้งที่ 8</v>
          </cell>
          <cell r="F139">
            <v>214600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176100</v>
          </cell>
        </row>
        <row r="140">
          <cell r="A140" t="str">
            <v>1)</v>
          </cell>
          <cell r="B140" t="str">
            <v xml:space="preserve"> โรงเรียนวัดเขียนเขต </v>
          </cell>
          <cell r="C140" t="str">
            <v>20004 33006300 3110064</v>
          </cell>
        </row>
        <row r="142">
          <cell r="A142">
            <v>3.4</v>
          </cell>
        </row>
        <row r="143">
          <cell r="B143" t="str">
            <v>งบรายจ่ายอื่น   6811500</v>
          </cell>
        </row>
        <row r="144">
          <cell r="A144" t="str">
            <v>3.4.1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A145">
            <v>3.5</v>
          </cell>
          <cell r="B145" t="str">
            <v>กิจกรรมหลักบ้านวิทยาศาสตร์น้อยประเทศไทย ระดับประถมศึกษา</v>
          </cell>
          <cell r="C145" t="str">
            <v>20004 68 00108 00000</v>
          </cell>
        </row>
        <row r="146">
          <cell r="A146">
            <v>1</v>
          </cell>
          <cell r="B146" t="str">
            <v>งบดำเนินงาน   68112xx</v>
          </cell>
        </row>
        <row r="147">
          <cell r="A147" t="str">
            <v>3.5.1</v>
          </cell>
          <cell r="B147" t="str">
    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    </cell>
          <cell r="C147" t="str">
            <v xml:space="preserve">ศธ 04002/ว41 ลว.  3 มค 68 โอนครั้งที่ 170 </v>
          </cell>
          <cell r="F147">
            <v>30000</v>
          </cell>
          <cell r="G147">
            <v>0</v>
          </cell>
          <cell r="H147">
            <v>0</v>
          </cell>
          <cell r="K147">
            <v>20140</v>
          </cell>
          <cell r="L147">
            <v>0</v>
          </cell>
        </row>
        <row r="148">
          <cell r="A148" t="str">
            <v>3.5.2</v>
          </cell>
          <cell r="B148" t="str">
    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    </cell>
          <cell r="C148" t="str">
            <v>ศธ 04002/ว604/14 กพ 68 โอนครั้งที่ 262</v>
          </cell>
          <cell r="F148">
            <v>4000</v>
          </cell>
          <cell r="G148">
            <v>0</v>
          </cell>
          <cell r="H148">
            <v>0</v>
          </cell>
          <cell r="K148">
            <v>1600</v>
          </cell>
          <cell r="L148">
            <v>0</v>
          </cell>
        </row>
        <row r="149">
          <cell r="A149" t="str">
            <v>3.5.3</v>
          </cell>
          <cell r="B149" t="str">
            <v xml:space="preserve">ค่าใช้จ่ายในการขยายผลการฝึกอบรมเชิงปฏิบัติการขั้นเฉพาะทางในหัวข้อ “เทคโนโลยี : จากที่นี่ไปที่นั่น” ให้กับครูผู้สอนระดับปฐมวัยและระดับประถมศึกษาในโรงเรียนที่เข้าร่วมโครงการบ้านนักวิทยาศาสตร์น้อย ประเทศไทย ประจำปีงบประมาณ พ.ศ. 2568  1. เพื่อเป็นค่าใช้จ่ายในการขยายผลตามแนวทางของโครงบ้านนักวิยาศาสตร์น้อย ประเทศไทย   1. ระดับปฐมวัย เขตละ 10,000 บาท (หนึ่งหมื่นบาทถ้วน) 2. ระดับประถมศึกษา เขตละ 10,000 บาท (หนึ่งหมื่นบาทถ้วน)
</v>
          </cell>
          <cell r="C149" t="str">
            <v xml:space="preserve">ศธ 04002/ว1935 ลว.  8 พ.ค. 68 โอนครั้งที่ 472  </v>
          </cell>
          <cell r="F149">
            <v>20000</v>
          </cell>
          <cell r="G149">
            <v>0</v>
          </cell>
          <cell r="H149">
            <v>0</v>
          </cell>
          <cell r="K149">
            <v>9690</v>
          </cell>
          <cell r="L149">
            <v>0</v>
          </cell>
        </row>
        <row r="169">
          <cell r="A169" t="str">
            <v>1)</v>
          </cell>
          <cell r="C169" t="str">
            <v>20004 31006100 3110010</v>
          </cell>
        </row>
        <row r="170">
          <cell r="A170" t="str">
            <v>3.6.2.2</v>
          </cell>
          <cell r="B170" t="str">
            <v xml:space="preserve">เครื่องปรับอากาศแบบติดผนัง (ระบบ INVERTER) ขนาด 18,000 บีทียู       </v>
          </cell>
          <cell r="C170" t="str">
            <v>20005 31006100 3110011</v>
          </cell>
        </row>
        <row r="171">
          <cell r="A171" t="str">
            <v>2)</v>
          </cell>
          <cell r="B171" t="str">
            <v>สพป.ปท.2</v>
          </cell>
          <cell r="C171" t="str">
            <v>20005 31006100 3110011</v>
          </cell>
          <cell r="F171">
            <v>0</v>
          </cell>
          <cell r="G171">
            <v>0</v>
          </cell>
        </row>
        <row r="172">
          <cell r="A172" t="str">
            <v>3.6.2.3</v>
          </cell>
          <cell r="B172" t="str">
            <v xml:space="preserve">โพเดียม </v>
          </cell>
          <cell r="C172" t="str">
            <v>20008 31006100 3110014</v>
          </cell>
        </row>
        <row r="173">
          <cell r="A173" t="str">
            <v>3)</v>
          </cell>
          <cell r="B173" t="str">
            <v>สพป.ปท.2</v>
          </cell>
          <cell r="C173" t="str">
            <v>20008 31006100 3110014</v>
          </cell>
          <cell r="F173">
            <v>0</v>
          </cell>
          <cell r="G173">
            <v>0</v>
          </cell>
        </row>
        <row r="174">
          <cell r="B174" t="str">
            <v>ครุภัณฑ์โฆษณาและเผยแพร่ 120601</v>
          </cell>
          <cell r="C174" t="str">
            <v>โอนเปลี่ยนแปลงครั้งที่ 1/66 บท.กลุ่มนโยบายและแผน  ที่ ศธ 04087/1957 ลว. 28 กย 66</v>
          </cell>
        </row>
        <row r="175">
          <cell r="A175" t="str">
            <v>3.6.2.4</v>
          </cell>
          <cell r="B175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  <cell r="C175" t="str">
            <v>20007 31006100 3110012</v>
          </cell>
        </row>
        <row r="176">
          <cell r="A176" t="str">
            <v>1)</v>
          </cell>
          <cell r="B176" t="str">
            <v>สพป.ปท.2</v>
          </cell>
          <cell r="F176">
            <v>0</v>
          </cell>
          <cell r="G176">
            <v>0</v>
          </cell>
        </row>
        <row r="177">
          <cell r="A177" t="str">
            <v>3.6.2.5</v>
          </cell>
          <cell r="B177" t="str">
            <v xml:space="preserve">ไมโครโฟนไร้สาย </v>
          </cell>
          <cell r="C177" t="str">
            <v>20008 31006100 3110013</v>
          </cell>
        </row>
        <row r="178">
          <cell r="A178" t="str">
            <v>2)</v>
          </cell>
          <cell r="B178" t="str">
            <v>สพป.ปท.2</v>
          </cell>
          <cell r="F178">
            <v>0</v>
          </cell>
        </row>
        <row r="179">
          <cell r="A179" t="str">
            <v>3.6.2.6</v>
          </cell>
          <cell r="B179" t="str">
            <v xml:space="preserve">เครื่องมัลติมีเดีย โปรเจคเตอร์ ระดับ XGA ขนาด 5000 ANSI Lumens  </v>
          </cell>
          <cell r="C179" t="str">
            <v>20009 31006100 3110015</v>
          </cell>
        </row>
        <row r="180">
          <cell r="A180" t="str">
            <v>3)</v>
          </cell>
          <cell r="B180" t="str">
            <v>สพป.ปท.2</v>
          </cell>
          <cell r="F180">
            <v>0</v>
          </cell>
        </row>
        <row r="183">
          <cell r="A183">
            <v>3.7</v>
          </cell>
        </row>
        <row r="187">
          <cell r="A187">
            <v>3.6</v>
          </cell>
          <cell r="B187" t="str">
            <v xml:space="preserve">กิจกรรมการจัดการศึกษาเพื่อการมีงานทำ  </v>
          </cell>
          <cell r="C187" t="str">
            <v>20004 68 86178 00000</v>
          </cell>
        </row>
        <row r="188">
          <cell r="B188" t="str">
            <v xml:space="preserve"> งบดำเนินงาน 68112xx</v>
          </cell>
        </row>
        <row r="190">
          <cell r="A190">
            <v>3.7</v>
          </cell>
          <cell r="B190" t="str">
    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    </cell>
          <cell r="C190" t="str">
            <v>20004 68 00154 86190 00000</v>
          </cell>
        </row>
        <row r="191">
          <cell r="B191" t="str">
            <v xml:space="preserve"> งบรายจ่ายอื่น 6811500</v>
          </cell>
          <cell r="C191" t="str">
            <v xml:space="preserve">20004 3300 6300 5000006 </v>
          </cell>
        </row>
        <row r="192">
          <cell r="A192" t="str">
            <v>3.7.1</v>
          </cell>
          <cell r="B192" t="str">
    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    </cell>
          <cell r="C192" t="str">
            <v>ศธ 04002/ว5124 ลว.18/10/2024 โอนครั้งที่ 1</v>
          </cell>
          <cell r="F192">
            <v>127500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76774.19</v>
          </cell>
        </row>
        <row r="193">
          <cell r="A193" t="str">
            <v>3.7.1.1</v>
          </cell>
          <cell r="B193" t="str">
            <v>ครูผู้ทรงคุณค่าแห่งแผ่นดิน ครั้งที่ 2 ระยะเวลา 2 เดือน 16 วัน (16 พฤษภาคม 2568 – 31 กรกฎาคม  2568)   จำนวน 1 อัตรา อัตราละ 17,000.-บาท จำนวนเงิน 42,500 บาท</v>
          </cell>
          <cell r="C193" t="str">
            <v>ศธ 04002/ว1526 ลว.10/4/2025 โอนครั้งที่ 408</v>
          </cell>
        </row>
        <row r="198">
          <cell r="A198">
            <v>3.8</v>
          </cell>
          <cell r="B198" t="str">
            <v>กิจกรรมจัดหาบุคลากรสนับสนุนการปฏิบัติงานให้ราชการ (คืนครูสำหรับเด็กพิการ)</v>
          </cell>
          <cell r="C198" t="str">
            <v>20004 68 00154 00122</v>
          </cell>
        </row>
        <row r="199">
          <cell r="B199" t="str">
            <v xml:space="preserve"> งบรายจ่ายอื่น 6811500</v>
          </cell>
          <cell r="C199" t="str">
            <v>20004 3300 6300 5000001</v>
          </cell>
        </row>
        <row r="200">
          <cell r="A200" t="str">
            <v>3.8.1</v>
          </cell>
          <cell r="B200" t="str">
    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    </cell>
          <cell r="C200" t="str">
            <v>ศธ 04002/ว5326 ลว 30 ตค 66 ครั้งที่ 28</v>
          </cell>
          <cell r="F200">
            <v>2616100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2176745.38</v>
          </cell>
        </row>
        <row r="201">
          <cell r="A201" t="str">
            <v>3.8.1.1</v>
          </cell>
          <cell r="B201" t="str">
            <v>พี่เลี้ยงเด็กพิการอัตราจ้างชั่วคราวรายเดือน จำนวน 36 อัตรา ครั้งที่ 2 (เม.ย. - มิ.ย. 68) ค่าจ้าง 942,100.-บาท จัดสรรแผน 1 เม.ย. 68 30 อัตรา เหลือ 6 อัตรา</v>
          </cell>
        </row>
        <row r="207">
          <cell r="A207">
            <v>3.9</v>
          </cell>
          <cell r="B207" t="str">
    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    </cell>
          <cell r="C207" t="str">
            <v>20004 68 00154 00153</v>
          </cell>
        </row>
        <row r="218">
          <cell r="B218" t="str">
            <v xml:space="preserve"> งบรายจ่ายอื่น 6811500</v>
          </cell>
          <cell r="C218" t="str">
            <v>20004 3300 6300 5000005</v>
          </cell>
        </row>
        <row r="220">
          <cell r="A220" t="str">
            <v>3.9.1</v>
          </cell>
          <cell r="B220" t="str">
    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    </cell>
          <cell r="C220" t="str">
            <v>ศธ 04002/ว5274 ลว.29/ต.ค./2024 โอนครั้งที่ 18</v>
          </cell>
          <cell r="F220">
            <v>325200</v>
          </cell>
          <cell r="I220">
            <v>0</v>
          </cell>
          <cell r="J220">
            <v>0</v>
          </cell>
          <cell r="K220">
            <v>249785.24</v>
          </cell>
          <cell r="L220">
            <v>0</v>
          </cell>
        </row>
        <row r="221">
          <cell r="A221" t="str">
            <v>3.9.1.1</v>
          </cell>
          <cell r="B221" t="str">
            <v>ค่าจ้างบุคลากรปฏิบัติงานในสำนักงานเขตพื้นที่การศึกษาที่ขาดแคลน จำนวน 4 อัตรา   ครั้งที่ 2  (เม.ย.68 - ก.ค 68) จำนวนเงิน 109,200.-บาท</v>
          </cell>
          <cell r="C221" t="str">
            <v>ศธ 04002/ว1307 ลว.28 มี.ค. 68 โอนครั้งที่ 377</v>
          </cell>
        </row>
        <row r="222">
          <cell r="A222" t="str">
            <v>3.8.1.2</v>
          </cell>
        </row>
        <row r="223">
          <cell r="A223" t="str">
            <v>3.8.1.3</v>
          </cell>
        </row>
        <row r="225">
          <cell r="A225" t="str">
            <v>3.9.2</v>
          </cell>
          <cell r="B225" t="str">
    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    </cell>
          <cell r="C225" t="str">
            <v>ศธ 04002/ว5274 ลว.29/ต.ค./2024 โอนครั้งที่ 18</v>
          </cell>
          <cell r="F225">
            <v>3571600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2827481.58</v>
          </cell>
        </row>
        <row r="226">
          <cell r="A226" t="str">
            <v>3.9.2.1</v>
          </cell>
          <cell r="B226" t="str">
    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(เม.ย. - กค 67) จำนวนเงิน 1,411,600.-บาท </v>
          </cell>
          <cell r="C226" t="str">
            <v>ศธ 04002/ว1307 ลว.28 มี.ค. 68 โอนครั้งที่ 377</v>
          </cell>
        </row>
        <row r="230">
          <cell r="A230" t="str">
            <v>3.9.3</v>
          </cell>
          <cell r="B230" t="str">
            <v>ค่าจ้างสำหรับโครงการครูคลังสมอง ครั้งที่ 1  ระยะเวลา     6 เดือน (ตุลาคม 2567 ถึง มีนาคม 2568) อัตราละ 15,000.-บาท 270,000 บาท</v>
          </cell>
          <cell r="C230" t="str">
            <v>ศธ 04002/ว5512 ลว. 11 พย 67 โอนครั้งที่ 55</v>
          </cell>
          <cell r="F230">
            <v>540000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358928.57</v>
          </cell>
        </row>
        <row r="231">
          <cell r="A231" t="str">
            <v>3.9.3.1</v>
          </cell>
          <cell r="B231" t="str">
            <v>ค่าจ้างสำหรับโครงการครูคลังสมอง ครั้งที่ 2  ระยะเวลา  2 เดือน (เมษายน 2568 ถึง พฤษภาคม 2568) อัตราละ 15,000.-บาท  90,000 บาท</v>
          </cell>
          <cell r="C231" t="str">
            <v>ศธ 04002/ว1326 ลว. 31 มี.ค.68 โอนครั้งที่ 382</v>
          </cell>
        </row>
        <row r="233">
          <cell r="A233">
            <v>3.1</v>
          </cell>
          <cell r="B233" t="str">
    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    </cell>
          <cell r="C233" t="str">
            <v>20004 68 00154 87195</v>
          </cell>
        </row>
        <row r="235">
          <cell r="A235">
            <v>1</v>
          </cell>
          <cell r="B235" t="str">
            <v xml:space="preserve"> งบรายจ่ายอื่น 6811500</v>
          </cell>
          <cell r="C235" t="str">
            <v>20004 33006300 5000007</v>
          </cell>
        </row>
        <row r="237">
          <cell r="A237" t="str">
            <v>3.10.1</v>
          </cell>
          <cell r="B237" t="str">
    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    </cell>
          <cell r="C237" t="str">
            <v>ศธ 04002/ว4543ลว.31/ต.ค./2023 โอนครั้งที่ 14</v>
          </cell>
          <cell r="F237">
            <v>4782600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3767767.28</v>
          </cell>
        </row>
        <row r="238">
          <cell r="A238" t="str">
            <v>3.10.1.1</v>
          </cell>
          <cell r="B238" t="str">
    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(เม.ย.68 - ก.ค 68) จำนวนเงิน 1,902,600.-บาท </v>
          </cell>
          <cell r="C238" t="str">
            <v>ศธ 04002/ว1328 ลว. 31 มี.ค. 68 โอนครั้งที่ 380</v>
          </cell>
        </row>
        <row r="239">
          <cell r="A239" t="str">
            <v>3.9.1.2</v>
          </cell>
        </row>
        <row r="240">
          <cell r="A240" t="str">
            <v>3.9.1.3</v>
          </cell>
        </row>
        <row r="241">
          <cell r="A241" t="str">
            <v>3.10.2</v>
          </cell>
          <cell r="B241" t="str">
    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    </cell>
          <cell r="C241" t="str">
            <v>ศธ 04002/ว4236 ลว.25 ตค 67 โอนครั้งที่ 14</v>
          </cell>
          <cell r="F241">
            <v>1796300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1421968.9</v>
          </cell>
        </row>
        <row r="242">
          <cell r="A242" t="str">
            <v>3.10.2.1</v>
          </cell>
          <cell r="B242" t="str">
            <v>ค่าจ้างเหมาธุรการโรงเรียนรายเดิมจ้างต่อเนื่อง อัตราละ 9,000.-บาท  จำนวน 20 อัตรา ครั้งที่ 1  (เม.ย.68 -ก.ค 68) จำนวนเงิน  716,300.-บาท</v>
          </cell>
          <cell r="C242" t="str">
            <v>ศธ 04002/ว1328 ลว. 31 มี.ค. 68 โอนครั้งที่ 380</v>
          </cell>
        </row>
        <row r="245">
          <cell r="A245" t="str">
            <v>3.10.3</v>
          </cell>
          <cell r="B245" t="str">
    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    </cell>
          <cell r="C245" t="str">
            <v>ศธ 04002/ว4236 ลว.25 ตค 67 โอนครั้งที่ 14</v>
          </cell>
          <cell r="F245">
            <v>5348100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4163742.16</v>
          </cell>
        </row>
        <row r="246">
          <cell r="A246" t="str">
            <v>3.10.3.1</v>
          </cell>
          <cell r="B246" t="str">
            <v>ค่าจ้างเหมาบริการนักการภารโรง อัตราละ 9,000.-บาท จำนวน 63 อัตรา (รายเดิมจ้างชั่วคราว  14 อัตรา  จ้างเหมาบริการ 3 อัตรา งบกลางเดิม  43 อัตรา ทดแทนเกษียณ 3 อัตรา) จำนวนเงิน 2,108,100.-บาท</v>
          </cell>
          <cell r="C246" t="str">
            <v>ศธ 04002/ว1328 ลว. 31 มี.ค. 68 โอนครั้งที่ 380</v>
          </cell>
        </row>
        <row r="247">
          <cell r="A247" t="str">
            <v>3.10.4</v>
          </cell>
          <cell r="B247" t="str">
    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    </cell>
          <cell r="C247" t="str">
            <v>ศธ 04002/ว5486 ลว. 8 พย 67 โอนครั้งที่ 50</v>
          </cell>
          <cell r="F247">
            <v>135000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58907.14</v>
          </cell>
        </row>
        <row r="250">
          <cell r="A250">
            <v>2</v>
          </cell>
          <cell r="B250" t="str">
            <v xml:space="preserve"> งบรายจ่ายอื่น 6811500</v>
          </cell>
          <cell r="C250" t="str">
            <v>20004 31006100 5000027</v>
          </cell>
        </row>
        <row r="251">
          <cell r="A251" t="str">
            <v>3.11.2.1</v>
          </cell>
          <cell r="B251" t="str">
    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    </cell>
          <cell r="C251" t="str">
            <v>ศธ 04002/ว3430 ลว. 17 สค 66 โอนครั้งที่ 770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A252" t="str">
            <v>3.11.2.2</v>
          </cell>
          <cell r="B252" t="str">
    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    </cell>
          <cell r="C252" t="str">
            <v>ศธ 04002/ว3449 ลว. 17 สค 66 โอนครั้งที่ 777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4">
          <cell r="A254">
            <v>3.12</v>
          </cell>
          <cell r="B254" t="str">
            <v xml:space="preserve">กิจกรรมการยกระดับคุณภาพการเรียนรู้ภาษาไทย  </v>
          </cell>
          <cell r="C254" t="str">
            <v>20004 67 96778 00000</v>
          </cell>
        </row>
        <row r="255">
          <cell r="B255" t="str">
            <v xml:space="preserve"> งบรายจ่ายอื่น 6811500</v>
          </cell>
          <cell r="C255" t="str">
            <v>20004 31006100 5000029</v>
          </cell>
        </row>
        <row r="256">
          <cell r="A256" t="str">
            <v>3.10.1</v>
          </cell>
          <cell r="B256" t="str">
    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    </cell>
          <cell r="C256" t="str">
            <v>ศธ 04002/ว2546 ลว 24 มิย 67 โอนครั้งที่ 152</v>
          </cell>
        </row>
        <row r="264">
          <cell r="B264" t="str">
    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    </cell>
          <cell r="C264" t="str">
            <v xml:space="preserve">ศธ 04002/ว2221 ลว. 5 มิย 2567 โอนครั้งที่ 86  </v>
          </cell>
        </row>
        <row r="265">
          <cell r="B265" t="str">
    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    </cell>
          <cell r="C265" t="str">
            <v>ศธ 04002/ว2796 ลว.2 ก.ค. 2567 โอนครั้งที่ 175</v>
          </cell>
        </row>
        <row r="266">
          <cell r="B266" t="str">
            <v>งบรายจ่ายอื่น 6711500</v>
          </cell>
          <cell r="C266" t="str">
            <v>20004 31006200 5000001</v>
          </cell>
        </row>
        <row r="267">
          <cell r="A267" t="str">
            <v>4.1.3</v>
          </cell>
          <cell r="B267" t="str">
    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    </cell>
          <cell r="C267" t="str">
            <v>ศธ 04002/ว3577 ลว.15 ส.ค. 2567 โอนครั้งที่ 351</v>
          </cell>
        </row>
        <row r="270">
          <cell r="B270" t="str">
            <v>งบรายจ่ายอื่น 6811500</v>
          </cell>
        </row>
        <row r="271">
          <cell r="A271" t="str">
            <v>4.2.1</v>
          </cell>
          <cell r="B271" t="str">
    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    </cell>
          <cell r="C271" t="str">
            <v>ศธ 04002/ว58 ลว. 9 มค 66 โอนครั้งที่ 176</v>
          </cell>
          <cell r="F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A272" t="str">
            <v>4.2.2</v>
          </cell>
          <cell r="B272" t="str">
    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    </cell>
          <cell r="C272" t="str">
            <v>ศธ 04002/ว3099 ลว. 3 สค 66 โอนครั้งที่ 719</v>
          </cell>
          <cell r="F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6">
          <cell r="A276">
            <v>5</v>
          </cell>
          <cell r="B276" t="str">
            <v>โครงการโรงเรียนคุณภาพ</v>
          </cell>
          <cell r="C276" t="str">
            <v>20004 3300 B800</v>
          </cell>
        </row>
        <row r="277">
          <cell r="C277" t="str">
            <v>20004 3320 B800 2000000</v>
          </cell>
        </row>
        <row r="281">
          <cell r="A281">
            <v>5.0999999999999996</v>
          </cell>
          <cell r="B281" t="str">
            <v xml:space="preserve">กิจกรรมขับเคลื่อนโรงเรียนคุณภาพ  </v>
          </cell>
          <cell r="C281" t="str">
            <v>20004 68 00132 00000</v>
          </cell>
        </row>
        <row r="282">
          <cell r="B282" t="str">
            <v>งบดำเนินงาน  68112xx</v>
          </cell>
          <cell r="C282" t="str">
            <v>20004 3320 B800 2000000</v>
          </cell>
        </row>
        <row r="283">
          <cell r="A283" t="str">
            <v>5.1.1</v>
          </cell>
          <cell r="B283" t="str">
    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    </cell>
          <cell r="C283" t="str">
            <v>ศธ 04002/ว292 ลว. 24 ม.ค.68 โอนครั้งที่ 215</v>
          </cell>
          <cell r="F283">
            <v>15840</v>
          </cell>
          <cell r="G283">
            <v>0</v>
          </cell>
          <cell r="H283">
            <v>0</v>
          </cell>
          <cell r="K283">
            <v>0</v>
          </cell>
          <cell r="L283">
            <v>12540</v>
          </cell>
        </row>
        <row r="284">
          <cell r="A284" t="str">
            <v>5.1.2</v>
          </cell>
          <cell r="B284" t="str">
            <v xml:space="preserve">ค่าใช้จ่ายในการส่งเสริม สนับสนุน เตรียมความพร้อมและยกระดับคุณธรรมและความโปร่งใสในการดำเนินงานของสถานศึกษา </v>
          </cell>
          <cell r="C284" t="str">
            <v>ศธ 04002/ว1988 ลว. 15 พ.ค.68 ครั้งที่ 482</v>
          </cell>
          <cell r="F284">
            <v>56000</v>
          </cell>
          <cell r="G284">
            <v>0</v>
          </cell>
          <cell r="H284">
            <v>0</v>
          </cell>
          <cell r="K284">
            <v>26180</v>
          </cell>
          <cell r="L284">
            <v>0</v>
          </cell>
        </row>
        <row r="285">
          <cell r="A285" t="str">
            <v>5.1.3</v>
          </cell>
          <cell r="B285" t="str">
            <v xml:space="preserve">ค่าจ้างครูผู้สอนภาษาอังกฤษและภาษาจีน ภาคเรียนที่ 1 ปีการศึกษา 2568 โครงการ 1 อำเภอ   1 โรงเรียนคุณภาพ ระยะเวลา  5  เดือน (พฤษภาคม 2568 - กันยายน 2568)  จำนวน 2 อัตราเดือนละ 27,000.-บาท จำนวนเงิน 270,000.-บาท </v>
          </cell>
          <cell r="C285" t="str">
            <v>ศธ 04002/ว2017 ลว. 16 พ.ค.68 ครั้งที่ 491</v>
          </cell>
          <cell r="F285">
            <v>270000</v>
          </cell>
          <cell r="G285">
            <v>0</v>
          </cell>
          <cell r="H285">
            <v>0</v>
          </cell>
          <cell r="K285">
            <v>0</v>
          </cell>
          <cell r="L285">
            <v>22645.16</v>
          </cell>
        </row>
        <row r="286">
          <cell r="A286" t="str">
            <v>5.1.4</v>
          </cell>
          <cell r="B286" t="str">
            <v xml:space="preserve">ค่าใช้จ่ายในการเดินทางเข้าร่วมการอบรมเชิงปฏิบัติการขยายผลการพัฒนาสมรรถนะการใช้ปัญญาประดิษฐ์ (AI) ในการจัดการเรียนการสอน โรงเรียน 1 อำเภอ 1 โรงเรียนคุณภาพ ระหว่างวันที่ 22 – 24 พฤษภาคม 2568 ณ โรงแรมริเวอร์ไซด์ กรุงเทพมหานคร </v>
          </cell>
          <cell r="C286" t="str">
            <v>ศธ 04002/ว2318 ลว. 29 พ.ค.68 ครั้งที่ 534</v>
          </cell>
          <cell r="F286">
            <v>1000</v>
          </cell>
          <cell r="G286">
            <v>0</v>
          </cell>
          <cell r="H286">
            <v>0</v>
          </cell>
          <cell r="K286">
            <v>800</v>
          </cell>
          <cell r="L286">
            <v>0</v>
          </cell>
        </row>
        <row r="287">
          <cell r="A287" t="str">
            <v>5.1.5</v>
          </cell>
          <cell r="B287" t="str">
            <v xml:space="preserve">ค่าใช้จ่ายในการพัฒนาสถานศึกษาตามแนวทางขับเคลื่อนการใช้แบบสะท้อนคุณภาพสถานศึกษา โครงการ 1 อำเภอ 1 โรงเรียนคุณภาพ      </v>
          </cell>
          <cell r="C287" t="str">
            <v>ศธ 04002/ว2519 ลว. 9 มิ.ย.68 ครั้งที่ 567</v>
          </cell>
          <cell r="F287">
            <v>30000</v>
          </cell>
          <cell r="G287">
            <v>0</v>
          </cell>
          <cell r="H287">
            <v>0</v>
          </cell>
          <cell r="K287">
            <v>0</v>
          </cell>
          <cell r="L287">
            <v>0</v>
          </cell>
        </row>
        <row r="288">
          <cell r="A288" t="str">
            <v>5.1.6</v>
          </cell>
          <cell r="B288" t="str">
            <v xml:space="preserve">ค่าใช้จ่ายในการเดินทางเข้าร่วมการอบรมเชิงปฏิบัติการพัฒนาสมรรถนะศึกษานิเทศก์ ผู้นำเทคโนโลยี เพื่อการบริหารจัดการและการเรียนรู้  โครงการ 1 อำเภอ 1 โรงเรียนคุณภาพ ระหว่างวันที่ 12 – 13 มิถุนายน 2568 ณ โรงแรมริเวอร์ไซด์ กรุงเทพมหานคร </v>
          </cell>
          <cell r="C288" t="str">
            <v>ศธ 04002/ว2721 ลว. 19 มิ.ย.68 ครั้งที่ 598</v>
          </cell>
          <cell r="F288">
            <v>1000</v>
          </cell>
          <cell r="G288">
            <v>0</v>
          </cell>
          <cell r="H288">
            <v>0</v>
          </cell>
          <cell r="K288">
            <v>0</v>
          </cell>
          <cell r="L288">
            <v>0</v>
          </cell>
        </row>
        <row r="290">
          <cell r="A290">
            <v>5.2</v>
          </cell>
          <cell r="B290" t="str">
            <v>กิจกรรมการยกระดับคุณภาพการศึกษาเพื่อขับเคลื่อนโรงเรียนคุณภาพ</v>
          </cell>
          <cell r="C290" t="str">
            <v>20004 68 00133 00000</v>
          </cell>
        </row>
        <row r="292">
          <cell r="B292" t="str">
            <v>ครุภัณฑ์  งานบ้านงานครัว 120612</v>
          </cell>
        </row>
        <row r="293">
          <cell r="A293" t="str">
            <v>5.1.1</v>
          </cell>
          <cell r="B293" t="str">
            <v>เครื่องตัดหญ้า แบบข้ออ่อน 2 เครื่องละ 10,600 บาท</v>
          </cell>
          <cell r="C293" t="str">
            <v>ที่ ศธ 04087/ว5376/1 พย 67 ครั้งที่ 39</v>
          </cell>
        </row>
        <row r="294">
          <cell r="A294" t="str">
            <v>1)</v>
          </cell>
          <cell r="B294" t="str">
            <v>โรงเรียนชุมชนวัดพิชิตปิตยาราม</v>
          </cell>
          <cell r="C294" t="str">
            <v>200043300B8003110235</v>
          </cell>
          <cell r="F294">
            <v>21200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21200</v>
          </cell>
        </row>
        <row r="295">
          <cell r="A295" t="str">
            <v>5.1.2</v>
          </cell>
          <cell r="B295" t="str">
            <v xml:space="preserve">เครื่องตัดหญ้า แบบเข็น </v>
          </cell>
          <cell r="C295" t="str">
            <v>ที่ ศธ 04087/ว5376/1 พย 67 ครั้งที่ 39</v>
          </cell>
        </row>
        <row r="296">
          <cell r="A296" t="str">
            <v>1)</v>
          </cell>
          <cell r="B296" t="str">
            <v>โรงเรียนวัดปทุมนายก</v>
          </cell>
          <cell r="C296" t="str">
            <v>200043300B8003110234</v>
          </cell>
          <cell r="F296">
            <v>13800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13800</v>
          </cell>
        </row>
        <row r="299">
          <cell r="A299">
            <v>5.3</v>
          </cell>
          <cell r="B299" t="str">
            <v>กิจกรรมการยกระดับคุณภาพการศึกษาสำหรับโรงเรียนคุณภาพตามนโยบาย 1 อำเภอ 1 โรงเรียนคุณภาพ</v>
          </cell>
          <cell r="C299" t="str">
            <v>20004 68 00134 00000</v>
          </cell>
        </row>
        <row r="300">
          <cell r="B300" t="str">
            <v>ค่าครุภัณฑ์   6811310</v>
          </cell>
          <cell r="C300" t="str">
            <v xml:space="preserve">20004 3300B800 </v>
          </cell>
        </row>
        <row r="301">
          <cell r="B301" t="str">
            <v>ครุภัณฑ์สำนักงาน 120601</v>
          </cell>
        </row>
        <row r="302">
          <cell r="A302" t="str">
            <v>5.3.1.1</v>
          </cell>
          <cell r="B302" t="str">
            <v>เครื่องถ่ายเอกสารระบบดิจิทัล (ขาว-ดำ และสี) ความเร็ว 20 แผ่นต่อนาที จำนวน 2เครื่องละ 120,000 บาท</v>
          </cell>
          <cell r="C302" t="str">
            <v>ที่ ศธ 04087/ว5376/1 พย 67 ครั้งที่ 39</v>
          </cell>
        </row>
        <row r="303">
          <cell r="A303" t="str">
            <v>1)</v>
          </cell>
          <cell r="B303" t="str">
            <v xml:space="preserve"> โรงเรียนวัดลาดสนุ่น</v>
          </cell>
          <cell r="C303" t="str">
            <v>200043300B8003110842</v>
          </cell>
          <cell r="F303">
            <v>240000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240000</v>
          </cell>
        </row>
        <row r="304">
          <cell r="A304" t="str">
            <v>5.3.1.2</v>
          </cell>
          <cell r="B304" t="str">
            <v>เครื่องถ่ายเอกสารระบบดิจิทัล (ขาว-ดำ) ความเร็ว 50 แผ่นต่อนาที โรงเรียนชุมชนบึงบา</v>
          </cell>
          <cell r="C304" t="str">
            <v>ที่ ศธ 04087/ว5376/1 พย 67 ครั้งที่ 39</v>
          </cell>
        </row>
        <row r="306">
          <cell r="A306" t="str">
            <v>1)</v>
          </cell>
          <cell r="B306" t="str">
            <v xml:space="preserve">โรงเรียนชุมชนบึงบา </v>
          </cell>
          <cell r="C306" t="str">
            <v>200043300B8003110841</v>
          </cell>
          <cell r="F306">
            <v>197500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197500</v>
          </cell>
        </row>
        <row r="307">
          <cell r="B307" t="str">
            <v>งบรายจ่ายอื่น   6811500</v>
          </cell>
          <cell r="C307" t="str">
            <v>20004 3100B600 5000001</v>
          </cell>
        </row>
        <row r="308">
          <cell r="A308" t="str">
            <v>5.1.1.1</v>
          </cell>
          <cell r="B308" t="str">
    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    </cell>
          <cell r="C308" t="str">
            <v>ศธ 04002/ว1964 ลว.23 พค 67 โอนครั้งที่ 42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 t="str">
            <v>5.1.1.2</v>
          </cell>
          <cell r="B309" t="str">
            <v xml:space="preserve">ค่าใช้จ่ายในการบริหารโครงการโรงเรียนคุณภาพ ตามนโยบาย “1 อำเภอ 1 โรงเรียนคุณภาพ”  </v>
          </cell>
          <cell r="C309" t="str">
            <v>ศธ 04002/ว2152 ลว.31 พค โอนครั้งที่ 78</v>
          </cell>
        </row>
        <row r="310">
          <cell r="A310" t="str">
            <v>5.1.1.3</v>
          </cell>
          <cell r="B310" t="str">
    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    </cell>
          <cell r="C310" t="str">
            <v>ศธ 04002/ว3401 ลว.6 ส.ค.2567 โอนครั้งที่ 289 กำหนดส่ง 31 สค 67</v>
          </cell>
        </row>
        <row r="311">
          <cell r="B311" t="str">
            <v>งบลงทุน ค่าครุภัณฑ์   6811310</v>
          </cell>
        </row>
        <row r="333">
          <cell r="B333" t="str">
            <v>โต๊ะเก้าอี้นักเรียนระดับก่อนประถมศึกษา ชุดละ 1,400 บาท</v>
          </cell>
          <cell r="C333" t="str">
            <v>ศธ04002/ว1802 ลว.8 พค 67 โอนครั้งที่ 7</v>
          </cell>
        </row>
        <row r="335">
          <cell r="A335" t="str">
            <v>1)</v>
          </cell>
          <cell r="B335" t="str">
            <v>โรงเรียนวัดอัยยิการาม</v>
          </cell>
          <cell r="C335" t="str">
            <v>200043100B6003111308</v>
          </cell>
        </row>
        <row r="336">
          <cell r="B336" t="str">
            <v>ผูกพัน ครบ 19 มิย 67</v>
          </cell>
          <cell r="C336">
            <v>4100385714</v>
          </cell>
        </row>
        <row r="337">
          <cell r="A337" t="str">
            <v>2)</v>
          </cell>
          <cell r="B337" t="str">
            <v>โรงเรียนชุมชนประชานิกรอํานวยเวทย์</v>
          </cell>
          <cell r="C337" t="str">
            <v>200043100B6003111311</v>
          </cell>
        </row>
        <row r="338">
          <cell r="B338" t="str">
            <v>ผูกพัน ครบ 28 มิย 67</v>
          </cell>
          <cell r="C338">
            <v>4100398158</v>
          </cell>
        </row>
        <row r="339">
          <cell r="A339" t="str">
            <v>3)</v>
          </cell>
          <cell r="B339" t="str">
            <v>โรงเรียนนิกรราษฎร์บํารุงวิทย์</v>
          </cell>
          <cell r="C339" t="str">
            <v>200043100B6003111312</v>
          </cell>
        </row>
        <row r="340">
          <cell r="B340" t="str">
            <v>ผูกพัน ครบ 28 มิย 67</v>
          </cell>
          <cell r="C340">
            <v>4100397984</v>
          </cell>
        </row>
        <row r="341">
          <cell r="B341" t="str">
            <v xml:space="preserve">โต๊ะเก้าอี้นักเรียนระดับประถมศึกษา ชุดละ 1,500 บาท </v>
          </cell>
          <cell r="C341" t="str">
            <v>ศธ04002/ว1802 ลว.8 พค 67 โอนครั้งที่ 7</v>
          </cell>
        </row>
        <row r="343">
          <cell r="A343" t="str">
            <v>1)</v>
          </cell>
          <cell r="B343" t="str">
            <v>โรงเรียนวัดขุมแก้ว</v>
          </cell>
          <cell r="C343" t="str">
            <v>200043100B6003111307</v>
          </cell>
        </row>
        <row r="344">
          <cell r="B344" t="str">
            <v>ผูกพัน ครบ 18 มค 68</v>
          </cell>
        </row>
        <row r="345">
          <cell r="B345" t="str">
            <v xml:space="preserve">ครุภัณฑ์พัฒนาทักษะ ระดับก่อนประถมศึกษา แบบ 3 </v>
          </cell>
          <cell r="C345" t="str">
            <v>200043100B6003111311</v>
          </cell>
          <cell r="F345">
            <v>0</v>
          </cell>
          <cell r="H345">
            <v>0</v>
          </cell>
          <cell r="J345">
            <v>0</v>
          </cell>
          <cell r="L345">
            <v>0</v>
          </cell>
        </row>
        <row r="346">
          <cell r="A346" t="str">
            <v>1)</v>
          </cell>
          <cell r="B346" t="str">
            <v xml:space="preserve">โรงเรียนวัดคลองชัน </v>
          </cell>
          <cell r="C346" t="str">
            <v>20004310116003110798</v>
          </cell>
          <cell r="F346">
            <v>0</v>
          </cell>
          <cell r="H346">
            <v>0</v>
          </cell>
          <cell r="J346">
            <v>0</v>
          </cell>
          <cell r="L346">
            <v>0</v>
          </cell>
        </row>
        <row r="348">
          <cell r="A348">
            <v>5.4</v>
          </cell>
          <cell r="B348" t="str">
    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    </cell>
          <cell r="C348" t="str">
            <v>20004 68 00135 00000</v>
          </cell>
        </row>
        <row r="350">
          <cell r="B350" t="str">
            <v>งบลงทุน  ค่าที่ดินและสิ่งก่อสร้าง 6811320</v>
          </cell>
        </row>
        <row r="351">
          <cell r="A351" t="str">
            <v>5.4.1</v>
          </cell>
          <cell r="B351" t="str">
            <v>ปรับปรุงซ่อมแซมห้องน้ำห้องส้วม</v>
          </cell>
          <cell r="C351" t="str">
            <v>ศธ04002/ว5174 ลว.21 ตค 67 โอนครั้งที่4</v>
          </cell>
        </row>
        <row r="352">
          <cell r="A352" t="str">
            <v>1)</v>
          </cell>
          <cell r="B352" t="str">
            <v>โรงเรียนวัดโพสพผลเจริญ</v>
          </cell>
          <cell r="C352" t="str">
            <v>200043300B8003211261</v>
          </cell>
          <cell r="D352">
            <v>261000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261000</v>
          </cell>
        </row>
        <row r="358">
          <cell r="A358" t="str">
            <v>5.4.2</v>
          </cell>
          <cell r="B358" t="str">
            <v xml:space="preserve">รายการก่อสร้างปรับปรุงซ่อมแซมอาคารเรียนอาคารประกอบและสิ่งก่อสร้างอื่นที่ชำรุดทรุดโทรมและที่ประสบอุบัติภัย </v>
          </cell>
          <cell r="C358" t="str">
            <v>ศธ04002/ว2239 ลว.27 พค 68 โอนครั้งที่ 519</v>
          </cell>
        </row>
        <row r="359">
          <cell r="A359" t="str">
            <v>1)</v>
          </cell>
          <cell r="B359" t="str">
            <v xml:space="preserve">โรงเรียนวัดประยูรธรรมาราม </v>
          </cell>
          <cell r="C359" t="str">
            <v>20004  3300 B800 321ZZZZ</v>
          </cell>
          <cell r="F359">
            <v>499000</v>
          </cell>
          <cell r="G359">
            <v>0</v>
          </cell>
          <cell r="H359">
            <v>499000</v>
          </cell>
          <cell r="K359">
            <v>0</v>
          </cell>
          <cell r="L359">
            <v>0</v>
          </cell>
        </row>
        <row r="360">
          <cell r="B360" t="str">
            <v>ผูกพัน 10 มิ.ย. 68 ครบ 9 ส.ค. 68</v>
          </cell>
        </row>
        <row r="361">
          <cell r="A361" t="str">
            <v>2)</v>
          </cell>
          <cell r="B361" t="str">
            <v xml:space="preserve">โรงเรียนชุมชนวัดพิชิตปิตยาราม  </v>
          </cell>
          <cell r="C361" t="str">
            <v>20004  3300 B800 321ZZZZ</v>
          </cell>
          <cell r="F361">
            <v>461000</v>
          </cell>
          <cell r="G361">
            <v>0</v>
          </cell>
          <cell r="H361">
            <v>461000</v>
          </cell>
          <cell r="K361">
            <v>0</v>
          </cell>
          <cell r="L361">
            <v>0</v>
          </cell>
        </row>
        <row r="362">
          <cell r="B362" t="str">
            <v>ผูกพัน 26 มิ.ย. 68 ครบ 4 ส.ค. 68</v>
          </cell>
        </row>
        <row r="370">
          <cell r="A370" t="str">
            <v>5.3.2</v>
          </cell>
          <cell r="B370" t="str">
            <v xml:space="preserve">ห้องน้ำห้องส้วมนักเรียนหญิง 4 ที่/49 </v>
          </cell>
          <cell r="C370" t="str">
            <v>ศธ04002/ว5174 ลว.21 ตค 67 โอนครั้งที่4</v>
          </cell>
        </row>
        <row r="372">
          <cell r="A372" t="str">
            <v>1)</v>
          </cell>
          <cell r="B372" t="str">
            <v>โรงเรียนวัดแสงสรรค์</v>
          </cell>
          <cell r="C372" t="str">
            <v>200043300B8003211259</v>
          </cell>
          <cell r="D372">
            <v>370000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370000</v>
          </cell>
        </row>
        <row r="373">
          <cell r="B373" t="str">
            <v>ครบ  20 มีค 68</v>
          </cell>
        </row>
        <row r="374">
          <cell r="A374" t="str">
            <v>2)</v>
          </cell>
          <cell r="B374" t="str">
            <v>โรงเรียนวัดแสงสรรค์</v>
          </cell>
          <cell r="C374" t="str">
            <v>200043300B8003211260</v>
          </cell>
          <cell r="D374">
            <v>370000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370000</v>
          </cell>
        </row>
        <row r="375">
          <cell r="B375" t="str">
            <v>ครบ  18 มิย 68</v>
          </cell>
        </row>
        <row r="376">
          <cell r="A376">
            <v>5.5</v>
          </cell>
          <cell r="B376" t="str">
            <v xml:space="preserve">กิจกรรมการบริหารจัดการโรงเรียนขนาดเล็ก </v>
          </cell>
          <cell r="C376" t="str">
            <v>20004 68 52010 00000</v>
          </cell>
        </row>
        <row r="377">
          <cell r="A377" t="str">
            <v>5.5.1</v>
          </cell>
          <cell r="B377" t="str">
            <v>งบดำเนินงาน   68112xx</v>
          </cell>
          <cell r="C377" t="str">
            <v>20004 3320 B800 2000000</v>
          </cell>
        </row>
        <row r="378">
          <cell r="A378" t="str">
            <v>5.5.1.1</v>
          </cell>
          <cell r="B378" t="str">
    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    </cell>
          <cell r="C378" t="str">
            <v>ศธ 04002/ว5914 ลว.9 ธค 67 โอนครั้งที่ 109</v>
          </cell>
          <cell r="F378">
            <v>22000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A379" t="str">
            <v>5.5.1.2</v>
          </cell>
          <cell r="B379" t="str">
            <v>ค่าใช้จ่ายในการเดินทางเข้าร่วมการประชุมจัดทำแนวทางการจัดสรรงบประมาณสนับสนุนการเดินทางไปเรียนรวมของนักเรียน กรณีรวมหรือเลิกสถานศึกษาขั้นพื้นฐาน ระหว่างวันที่ 2 – 4 กรกฎาคม 2568 ณ ห้องประชุมสำนักนโยบายและแผนการศึกษาขั้นพื้นฐาน 1 สพฐ.</v>
          </cell>
          <cell r="C379" t="str">
            <v>ศธ 04002/วว2800 ลว.24 มิ.ย.68 โอนครั้งที่ 617</v>
          </cell>
          <cell r="F379">
            <v>6200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6200</v>
          </cell>
          <cell r="L379">
            <v>0</v>
          </cell>
        </row>
        <row r="382">
          <cell r="B382" t="str">
    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    </cell>
          <cell r="C382" t="str">
            <v>20004 68 00079 00000</v>
          </cell>
        </row>
        <row r="383">
          <cell r="B383" t="str">
            <v>งบลงทุน  ค่าครุภัณฑ์ 6711310</v>
          </cell>
        </row>
        <row r="384">
          <cell r="B384" t="str">
            <v>ครุภัณฑ์การศึกษา 120611</v>
          </cell>
        </row>
        <row r="385">
          <cell r="B385" t="str">
            <v xml:space="preserve">โต๊ะเก้าอี้นักเรียนระดับประถมศึกษา ชุดละ 1,500 บาท </v>
          </cell>
          <cell r="C385" t="str">
            <v>ศธ04002/ว1802 ลว.8 พค 67 โอนครั้งที่ 7</v>
          </cell>
        </row>
        <row r="386">
          <cell r="B386" t="str">
            <v xml:space="preserve">โรงเรียนชุมชนบึงบา </v>
          </cell>
          <cell r="C386" t="str">
            <v>200043100B6003113826</v>
          </cell>
        </row>
        <row r="387">
          <cell r="B387" t="str">
            <v>ผูกพันครบ 19 มิย 67</v>
          </cell>
          <cell r="C387">
            <v>4100392644</v>
          </cell>
        </row>
        <row r="389">
          <cell r="B389" t="str">
            <v>งบลงทุน  ค่าที่ดินสิ่งก่อสร้าง 6711320</v>
          </cell>
        </row>
        <row r="390">
          <cell r="A390" t="str">
            <v>5.3.2</v>
          </cell>
          <cell r="B390" t="str">
            <v>เงินชดเชยค่างานก่อสร้างตามสัญญาแบบปรับราคาได้ (ค่า K)</v>
          </cell>
          <cell r="C390" t="str">
            <v>ศธ04002/ว4285 ลว.13 กย 67 โอนครั้งที่ 401</v>
          </cell>
        </row>
        <row r="391">
          <cell r="A391" t="str">
            <v>1)</v>
          </cell>
          <cell r="B391" t="str">
            <v>โรงเรียนธัญญสิทธิศิลป์</v>
          </cell>
          <cell r="C391" t="str">
            <v>20004 3100B600 321YYY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2">
          <cell r="A392" t="str">
            <v>2)</v>
          </cell>
          <cell r="B392" t="str">
            <v>โรงเรียนชุมชนเลิศพินิจพิทยาคม</v>
          </cell>
          <cell r="C392" t="str">
            <v>20004 3100B600 321YYY</v>
          </cell>
        </row>
        <row r="393">
          <cell r="A393" t="str">
            <v>3)</v>
          </cell>
          <cell r="B393" t="str">
            <v>โรงเรียนชุมชนประชานิกรณ์อำนวยเวทย์</v>
          </cell>
          <cell r="C393" t="str">
            <v>20004 3100B600 321YYY</v>
          </cell>
        </row>
        <row r="401">
          <cell r="A401" t="str">
            <v>1)</v>
          </cell>
        </row>
        <row r="408">
          <cell r="A408">
            <v>1</v>
          </cell>
          <cell r="B408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  <cell r="C408" t="str">
            <v>20004 45002400</v>
          </cell>
        </row>
        <row r="410">
          <cell r="A410">
            <v>1.1000000000000001</v>
          </cell>
          <cell r="B410" t="str">
            <v xml:space="preserve">กิจกรรมการสนับสนุนค่าใช้จ่ายในการจัดการศึกษาขั้นพื้นฐาน </v>
          </cell>
          <cell r="C410" t="str">
            <v>20004 68 51993 00000</v>
          </cell>
        </row>
        <row r="411">
          <cell r="B411" t="str">
            <v xml:space="preserve"> งบเงินอุดหนุน 6811410</v>
          </cell>
          <cell r="C411" t="str">
            <v>20004 45002400</v>
          </cell>
          <cell r="J411">
            <v>0</v>
          </cell>
        </row>
        <row r="412">
          <cell r="A412" t="str">
            <v>1.1.1</v>
          </cell>
          <cell r="B412" t="str">
            <v xml:space="preserve">เงินอุดหนุนทั่วไป รายการค่าใช้จ่ายในการจัดการศึกษาขั้นพื้นฐาน </v>
          </cell>
          <cell r="C412">
            <v>0</v>
          </cell>
          <cell r="J412">
            <v>0</v>
          </cell>
        </row>
        <row r="413">
          <cell r="A413" t="str">
            <v>1.1.1.1</v>
          </cell>
          <cell r="B413" t="str">
    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    </cell>
          <cell r="C413" t="str">
            <v>ศธ 04002/ว1018 ลว.8/3/2024โอนครั้งที่ 209</v>
          </cell>
        </row>
        <row r="415">
          <cell r="A415" t="str">
            <v>1)</v>
          </cell>
          <cell r="B415" t="str">
            <v>ค่าหนังสือเรียน รหัสบัญชีย่อย 0022001/10,931,200</v>
          </cell>
          <cell r="C415" t="str">
            <v>20004 42002270 4100040</v>
          </cell>
        </row>
        <row r="417">
          <cell r="A417" t="str">
            <v>2)</v>
          </cell>
          <cell r="B417" t="str">
            <v>ค่าอุปกรณ์การเรียน รหัสบัญชีย่อย 0022002/3,421,000</v>
          </cell>
          <cell r="C417" t="str">
            <v>20004 42002270 4100117</v>
          </cell>
        </row>
        <row r="418">
          <cell r="A418" t="str">
            <v>3)</v>
          </cell>
          <cell r="B418" t="str">
            <v>ค่าเครื่องแบบนักเรียน รหัสบัญชีย่อย 0022003/6,461,500</v>
          </cell>
          <cell r="C418" t="str">
            <v>20004 42002270 4100194</v>
          </cell>
        </row>
        <row r="420">
          <cell r="A420" t="str">
            <v>4)</v>
          </cell>
          <cell r="B420" t="str">
            <v>ค่ากิจกรรมพัฒนาคุณภาพผู้เรียน รหัสบัญชีย่อย 0022004/2,636,400</v>
          </cell>
          <cell r="C420" t="str">
            <v>20005 42002270 4100271</v>
          </cell>
        </row>
        <row r="422">
          <cell r="A422" t="str">
            <v>5)</v>
          </cell>
          <cell r="B422" t="str">
            <v>ค่าจัดการเรียนการสอน รหัสบัญชีย่อย 0022005/4,713,100</v>
          </cell>
          <cell r="C422" t="str">
            <v>20006 42002270 4100348</v>
          </cell>
        </row>
        <row r="424">
          <cell r="A424" t="str">
            <v>1.1.1.2</v>
          </cell>
          <cell r="B424" t="str">
            <v>เงินอุดหนุนทั่วไป รายการค่าใช้จ่ายในการจัดการศึกษาขั้นพื้นฐาน รหัสเจ้าของบัญชีย่อย 2000400000</v>
          </cell>
        </row>
        <row r="425">
          <cell r="A425">
            <v>1</v>
          </cell>
          <cell r="B425" t="str">
            <v xml:space="preserve"> ภาคเรียนที่ 2/2567 70%  จำนวน 35,866,384‬.00 บาท</v>
          </cell>
          <cell r="C425" t="str">
            <v>ศธ 04002/ว5233 ลว.25/ต.ค./2024 โอนครั้งที่ 9</v>
          </cell>
        </row>
        <row r="426">
          <cell r="A426">
            <v>2</v>
          </cell>
          <cell r="B426" t="str">
            <v xml:space="preserve"> ภาคเรียนที่ 2/2567 30% จำนวน 14,453,317‬.00 บาท</v>
          </cell>
          <cell r="C426" t="str">
            <v>ศธ 04002/ว5976 ลว.12/ธ.ค./2024 โอนครั้งที่ 121</v>
          </cell>
        </row>
        <row r="427">
          <cell r="A427">
            <v>3</v>
          </cell>
          <cell r="B427" t="str">
            <v xml:space="preserve"> ภาคเรียนที่ 1/2568 70%  จำนวน 40,209,500‬.00 บาท</v>
          </cell>
          <cell r="C427" t="str">
            <v>ศธ 04002/ว799 ลว.27/ก.พ./2025 โอนครั้งที่ 291</v>
          </cell>
        </row>
        <row r="428">
          <cell r="A428">
            <v>3</v>
          </cell>
          <cell r="B428" t="str">
            <v xml:space="preserve"> ภาคเรียนที่ 1/2568 70% (เพิ่มเติม) จำนวน 17,256,205‬.00 บาท</v>
          </cell>
          <cell r="C428" t="str">
            <v>ศธ 04002/ว1268 ลว.26/มี.ค./2025 โอนครั้งที่ 363</v>
          </cell>
        </row>
        <row r="429">
          <cell r="A429" t="str">
            <v>1)</v>
          </cell>
          <cell r="B429" t="str">
            <v>ค่าจัดการเรียนการสอน รหัสบัญชีย่อย 0024315/25,377,708/10,219,9446/17,709,100/7,595,070</v>
          </cell>
          <cell r="C429" t="str">
            <v>20006 45002400 4100348</v>
          </cell>
          <cell r="F429">
            <v>60901822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60901677</v>
          </cell>
        </row>
        <row r="430">
          <cell r="A430" t="str">
            <v>2)</v>
          </cell>
          <cell r="B430" t="str">
            <v>ค่าอุปกรณ์การเรียน รหัสบัญชีย่อย 0024084/4,293,970/1,734,630/2,982,600/1,282,570</v>
          </cell>
          <cell r="C430" t="str">
            <v>20004 45002400 4100117</v>
          </cell>
          <cell r="F430">
            <v>10293770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10291095</v>
          </cell>
        </row>
        <row r="431">
          <cell r="A431" t="str">
            <v>3)</v>
          </cell>
          <cell r="B431" t="str">
            <v>ค่ากิจกรรมพัฒนาคุณภาพผู้เรียน รหัสบัญชีย่อย 0024238/6194706/2,498,743/4,329,300/1,859,508</v>
          </cell>
          <cell r="C431" t="str">
            <v>20005 45002400 4100271</v>
          </cell>
          <cell r="F431">
            <v>14882257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14882257</v>
          </cell>
        </row>
        <row r="432">
          <cell r="A432" t="str">
            <v>4)</v>
          </cell>
          <cell r="B432" t="str">
            <v xml:space="preserve">ค่าหนังสือเรียน รหัสบัญชีย่อย  0024007  (9558600+4101457    </v>
          </cell>
          <cell r="C432" t="str">
            <v>20006 45002400 4100040</v>
          </cell>
          <cell r="F432">
            <v>13660057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13660057</v>
          </cell>
        </row>
        <row r="433">
          <cell r="A433" t="str">
            <v>5)</v>
          </cell>
          <cell r="B433" t="str">
            <v>ค่าเครื่องแบบนักเรียน   รหัสบัญชีย่อย 0024162      (5629900+2417600)</v>
          </cell>
          <cell r="C433" t="str">
            <v>20007 45002400 4100194</v>
          </cell>
          <cell r="F433">
            <v>8047500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8047500</v>
          </cell>
        </row>
        <row r="434">
          <cell r="C434" t="str">
            <v xml:space="preserve">ศธ 04002/ว5681 ลว.20/12/2023 โอนครั้งที่ 99 จำนวน13,680,740‬.00บาท </v>
          </cell>
        </row>
        <row r="435">
          <cell r="A435" t="str">
            <v>1)</v>
          </cell>
          <cell r="B435" t="str">
            <v>ค่าอุปกรณ์การเรียน รหัสบัญชีย่อย 0022002/1745120</v>
          </cell>
          <cell r="C435" t="str">
            <v>20004 42002270 4100117</v>
          </cell>
        </row>
        <row r="437">
          <cell r="B437" t="str">
            <v>31 กค 67 โอนคืนส่วนกลาง ครั้ง 212 6700</v>
          </cell>
        </row>
        <row r="438">
          <cell r="A438" t="str">
            <v>2)</v>
          </cell>
          <cell r="B438" t="str">
            <v>ค่ากิจกรรมพัฒนาคุณภาพผู้เรียน รหัสบัญชีย่อย 0022004/2379548</v>
          </cell>
          <cell r="C438" t="str">
            <v>20005 42002270 4100271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A439" t="str">
            <v>3)</v>
          </cell>
          <cell r="B439" t="str">
            <v>ค่าจัดการเรียนการสอน รหัสบัญชีย่อย 0022005/9556072</v>
          </cell>
          <cell r="C439" t="str">
            <v>20006 42002270 4100348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A440" t="str">
            <v>1.1.1.4</v>
          </cell>
          <cell r="B440" t="str">
    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    </cell>
          <cell r="C440" t="str">
            <v>ศธ 04002/ว3172 ลว.22 กค 67 โอนครั้งที่ 253 จำนวน 23,956,921.00  บาท</v>
          </cell>
        </row>
        <row r="441">
          <cell r="A441" t="str">
            <v>1)</v>
          </cell>
          <cell r="B441" t="str">
            <v>ค่าหนังสือเรียน 5,720,936 รหัสกิจกรรมย่อย 0022001</v>
          </cell>
          <cell r="C441" t="str">
            <v>20004 42002200 4100037</v>
          </cell>
        </row>
        <row r="442">
          <cell r="A442" t="str">
            <v>2)</v>
          </cell>
          <cell r="B442" t="str">
            <v>ค่าอุปกรณ์การเรียน รหัสบัญชีย่อย 0022002/2,632,890บาท</v>
          </cell>
          <cell r="C442" t="str">
            <v>20004 42002200 4100114</v>
          </cell>
        </row>
        <row r="443">
          <cell r="A443" t="str">
            <v>3)</v>
          </cell>
          <cell r="B443" t="str">
            <v>ค่าเครื่องแบบนักเรียน รหัสบัญชีย่อย 0022003/3,360,875</v>
          </cell>
          <cell r="C443" t="str">
            <v>20004 42002200 4100191</v>
          </cell>
        </row>
        <row r="444">
          <cell r="A444" t="str">
            <v>4)</v>
          </cell>
          <cell r="B444" t="str">
            <v>ค่ากิจกรรมพัฒนาคุณภาพผู้เรียน รหัสบัญชีย่อย 0022004/2,436,510</v>
          </cell>
          <cell r="C444" t="str">
            <v>20005 42002200 4100268</v>
          </cell>
        </row>
        <row r="445">
          <cell r="A445" t="str">
            <v>5)</v>
          </cell>
          <cell r="B445" t="str">
            <v>ค่าจัดการเรียนการสอน รหัสบัญชีย่อย 0022005/9,805,710</v>
          </cell>
          <cell r="C445" t="str">
            <v>20006 42002200 4100345</v>
          </cell>
        </row>
        <row r="458">
          <cell r="A458" t="str">
            <v>1.1.2</v>
          </cell>
          <cell r="B458" t="str">
    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    </cell>
        </row>
        <row r="459">
          <cell r="A459" t="str">
            <v>1.1.2.1</v>
          </cell>
          <cell r="B459" t="str">
    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    </cell>
          <cell r="C459" t="str">
            <v>ศธ 04002/ว5969 ลว.11/12/2024 โอนครั้งที่ 117</v>
          </cell>
        </row>
        <row r="460">
          <cell r="B460" t="str">
            <v xml:space="preserve">ภาคเรียนที่ 2/2567 สำหรับการจัดการศึกษาโดยครอบครัวและสถานประกอบการ  จำนวน 3 รายการ </v>
          </cell>
        </row>
        <row r="461">
          <cell r="A461" t="str">
            <v>1)</v>
          </cell>
          <cell r="B461" t="str">
            <v>ค่าอุปกรณ์การเรียน รหัสบัญชีย่อย 0024084/123,230/</v>
          </cell>
          <cell r="C461" t="str">
            <v>20004 45002400 4100117</v>
          </cell>
          <cell r="D461">
            <v>123230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122790</v>
          </cell>
        </row>
        <row r="462">
          <cell r="A462" t="str">
            <v>2)</v>
          </cell>
          <cell r="B462" t="str">
            <v>ค่ากิจกรรมพัฒนาคุณภาพผู้เรียน รหัสบัญชีย่อย 0024238 /245,485</v>
          </cell>
          <cell r="C462" t="str">
            <v>20004 45002400 4100117</v>
          </cell>
          <cell r="D462">
            <v>245485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244939</v>
          </cell>
        </row>
        <row r="464">
          <cell r="A464" t="str">
            <v>3)</v>
          </cell>
          <cell r="B464" t="str">
            <v>ค่าจัดกิจกรรมการเรียนการสอน รหัสบัญชีย่อย 0024315/3,145,806</v>
          </cell>
          <cell r="C464" t="str">
            <v>20004 45002400 4100348</v>
          </cell>
          <cell r="F464">
            <v>3145806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3137268</v>
          </cell>
        </row>
        <row r="466">
          <cell r="A466" t="str">
            <v>1.1.2.2</v>
          </cell>
          <cell r="B466" t="str">
    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    </cell>
        </row>
        <row r="467">
          <cell r="A467" t="str">
            <v>1.1.2.2.1</v>
          </cell>
          <cell r="B467" t="str">
            <v>หนังสือเรียน รหัสบัญชีย่อย 0022001</v>
          </cell>
          <cell r="C467" t="str">
            <v>20004 42002200 4100037</v>
          </cell>
        </row>
        <row r="468">
          <cell r="A468" t="str">
            <v>1.1.2.2.2</v>
          </cell>
          <cell r="B468" t="str">
            <v>ค่าอุปกรณ์การเรียน รหัสบัญชีย่อย 0022002</v>
          </cell>
          <cell r="C468" t="str">
            <v>20004 42002200 4100114</v>
          </cell>
        </row>
        <row r="469">
          <cell r="A469" t="str">
            <v>1.1.2.2.3</v>
          </cell>
          <cell r="B469" t="str">
            <v>ค่าเครื่องแบบนักเรียน รหัสบัญชีย่อย 0022003</v>
          </cell>
          <cell r="C469" t="str">
            <v>20004 42002200 4100191</v>
          </cell>
        </row>
        <row r="470">
          <cell r="A470" t="str">
            <v>1.1.2.2.4</v>
          </cell>
          <cell r="B470" t="str">
            <v>ค่ากิจกรรมพัฒนาคุณภาพผู้เรียน รหัสบัญชีย่อย 0022004</v>
          </cell>
          <cell r="C470" t="str">
            <v>20005 42002200 4100268</v>
          </cell>
        </row>
        <row r="471">
          <cell r="A471" t="str">
            <v>1.1.2.2.5</v>
          </cell>
          <cell r="B471" t="str">
            <v>ค่าจัดการเรียนการสอน รหัสบัญชีย่อย 0022005</v>
          </cell>
          <cell r="C471" t="str">
            <v>20006 42002200 4100345</v>
          </cell>
        </row>
        <row r="472">
          <cell r="A472" t="str">
            <v>1.1.2.2</v>
          </cell>
          <cell r="B472" t="str">
    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    </cell>
          <cell r="C472" t="str">
            <v>ศธ 04002/ว5898 ลว.6/12/2024 โอนครั้งที่ 5</v>
          </cell>
        </row>
        <row r="473">
          <cell r="A473" t="str">
            <v>1.1.2.2.1</v>
          </cell>
          <cell r="B473" t="str">
            <v>ค่าเครื่องแบบนักเรียน รหัสบัญชีย่อย 0022003</v>
          </cell>
          <cell r="C473" t="str">
            <v>20004 42002200 4100191</v>
          </cell>
        </row>
        <row r="474">
          <cell r="A474" t="str">
            <v>1.1.3</v>
          </cell>
          <cell r="B474" t="str">
    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    </cell>
          <cell r="C474" t="str">
            <v>20004450024004100348</v>
          </cell>
        </row>
        <row r="475">
          <cell r="I475">
            <v>0</v>
          </cell>
          <cell r="J475">
            <v>0</v>
          </cell>
        </row>
        <row r="476">
          <cell r="A476" t="str">
            <v>1.1.3.1</v>
          </cell>
          <cell r="B476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    </cell>
          <cell r="C476" t="str">
            <v>ศธ 04002/ว307 ลว.27 ม.ค.68 โอนครั้งที่ 222</v>
          </cell>
          <cell r="F476">
            <v>712000</v>
          </cell>
          <cell r="G476">
            <v>0</v>
          </cell>
          <cell r="H476">
            <v>0</v>
          </cell>
          <cell r="K476">
            <v>0</v>
          </cell>
          <cell r="L476">
            <v>702500</v>
          </cell>
        </row>
        <row r="478">
          <cell r="B478" t="str">
            <v>โอนกลับส่วนกลาง ที่ ศธ 04002/ว3206/ 15 กค 67 ครั้งที่ 212</v>
          </cell>
        </row>
        <row r="481">
          <cell r="A481" t="str">
            <v>1.1.3.2</v>
          </cell>
          <cell r="B481" t="str">
            <v xml:space="preserve">รายการค่าจัดการเรียนการสอน (ปัจจัยพื้นฐานนักเรียนยากจน) </v>
          </cell>
          <cell r="C481" t="str">
            <v xml:space="preserve">20004 42002200 4100345 </v>
          </cell>
        </row>
        <row r="482">
          <cell r="A482" t="str">
            <v>1.1.3.2.1</v>
          </cell>
        </row>
        <row r="483">
          <cell r="A483" t="str">
            <v>1.1.3.2.2</v>
          </cell>
          <cell r="B483" t="str">
    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    </cell>
          <cell r="C483" t="str">
            <v>ศธ 04002/ว3973 ลว.3 กย 67 โอนครั้งที่ 379</v>
          </cell>
        </row>
        <row r="484">
          <cell r="I484">
            <v>0</v>
          </cell>
          <cell r="J484">
            <v>0</v>
          </cell>
        </row>
        <row r="503">
          <cell r="A503">
            <v>2</v>
          </cell>
          <cell r="B503" t="str">
            <v xml:space="preserve">โครงการพัฒนาสื่อและเทคโนโลยีสารสนเทศเพื่อการศึกษา </v>
          </cell>
          <cell r="C503" t="str">
            <v xml:space="preserve">20004 4520 4900 </v>
          </cell>
        </row>
        <row r="504">
          <cell r="B504" t="str">
            <v xml:space="preserve"> งบดำเนินงาน 68112xx</v>
          </cell>
        </row>
        <row r="506">
          <cell r="A506">
            <v>2.1</v>
          </cell>
          <cell r="B506" t="str">
            <v xml:space="preserve">กิจกรรมการส่งเสริมการจัดการศึกษาทางไกล </v>
          </cell>
          <cell r="C506" t="str">
            <v>20004 68 86184 00000</v>
          </cell>
        </row>
        <row r="507">
          <cell r="A507" t="str">
            <v>2.1.1</v>
          </cell>
          <cell r="B507" t="str">
            <v xml:space="preserve"> งบดำเนินงาน 68112xx</v>
          </cell>
          <cell r="C507" t="str">
            <v xml:space="preserve">20004 4520 4900 2000000 </v>
          </cell>
        </row>
        <row r="508">
          <cell r="A508" t="str">
            <v>2.1.1.1</v>
          </cell>
          <cell r="B508" t="str">
    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    </cell>
          <cell r="C508" t="str">
            <v>ศธ 04002/ว72 ลว.7  มค 68 โอนครั้งที่ 174</v>
          </cell>
          <cell r="F508">
            <v>35000</v>
          </cell>
          <cell r="G508">
            <v>0</v>
          </cell>
          <cell r="H508">
            <v>0</v>
          </cell>
          <cell r="K508">
            <v>0</v>
          </cell>
          <cell r="L508">
            <v>0</v>
          </cell>
        </row>
        <row r="509">
          <cell r="A509" t="str">
            <v>2.1.1.2</v>
          </cell>
          <cell r="B509" t="str">
            <v>ค่าใช้จ่ายในการเดินทางเข้าร่วมการประชุมเชิงปฏิบัติการเพื่อขับเคลื่อนโครงการยกระดับคุณภาพการศึกษาด้วยเทคโนโลยีการศึกษาทางไกลผ่านดาวเทียม DLTV ประจำปีงบประมาณ พ.ศ. 2568 สำนักงานคณะกรรมการการศึกษาขั้นพื้นฐาน ระหว่างวันที่ 2-3 เมษายน 2568 ณ โรงแรมบางกอกพาเลส กรุงเทพมหานคร</v>
          </cell>
          <cell r="C509" t="str">
            <v>ศธ 04002/ว1247 ลว.26  มค 68 โอนครั้งที่ 362</v>
          </cell>
          <cell r="F509">
            <v>2000</v>
          </cell>
          <cell r="G509">
            <v>0</v>
          </cell>
          <cell r="H509">
            <v>0</v>
          </cell>
          <cell r="K509">
            <v>0</v>
          </cell>
          <cell r="L509">
            <v>0</v>
          </cell>
        </row>
        <row r="511">
          <cell r="B511" t="str">
            <v xml:space="preserve"> งบลงทุน ค่าครุภัณฑ์ 6811310</v>
          </cell>
          <cell r="C511" t="str">
            <v>20004 45004900 3110xxx</v>
          </cell>
        </row>
        <row r="513">
          <cell r="B513" t="str">
            <v>ครุภัณฑ์การศึกษา 120611</v>
          </cell>
        </row>
        <row r="514">
          <cell r="A514" t="str">
            <v>2.2.1</v>
          </cell>
          <cell r="B514" t="str">
            <v>ครุภัณฑ์ทดแทนโรงเรียนที่ใช้การศึกษาทางไกลผ่านดาวเทียม New DLTV</v>
          </cell>
          <cell r="C514" t="str">
            <v>ศธ 04002/ว455 ลว. 4 กพ 68 โอนครั้งที่ 239</v>
          </cell>
        </row>
        <row r="515">
          <cell r="A515" t="str">
            <v>2.2.1.1</v>
          </cell>
          <cell r="B515" t="str">
            <v>โรงเรียนวัดแสงมณี</v>
          </cell>
          <cell r="C515" t="str">
            <v>20004 45004900 3110234</v>
          </cell>
          <cell r="F515">
            <v>37000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36000</v>
          </cell>
        </row>
        <row r="516">
          <cell r="A516" t="str">
            <v>2.2.1.2</v>
          </cell>
          <cell r="B516" t="str">
            <v>โรงเรียนวัดอดิศร</v>
          </cell>
          <cell r="C516" t="str">
            <v>20005 45004900 3110235</v>
          </cell>
          <cell r="F516">
            <v>37000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36000</v>
          </cell>
        </row>
        <row r="517">
          <cell r="A517" t="str">
            <v>2.2.1.3</v>
          </cell>
          <cell r="B517" t="str">
            <v>โรงเรียนศาลาลอย</v>
          </cell>
          <cell r="C517" t="str">
            <v>20006 45004900 3110236</v>
          </cell>
          <cell r="F517">
            <v>37000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  <cell r="L517">
            <v>36000</v>
          </cell>
        </row>
        <row r="518">
          <cell r="A518" t="str">
            <v>2.2.1.4</v>
          </cell>
        </row>
        <row r="519">
          <cell r="A519" t="str">
            <v>2.2.1.5</v>
          </cell>
        </row>
        <row r="520">
          <cell r="A520" t="str">
            <v>2.2.1.6</v>
          </cell>
        </row>
        <row r="521">
          <cell r="A521" t="str">
            <v>2.2.1.7</v>
          </cell>
        </row>
        <row r="522">
          <cell r="A522" t="str">
            <v>2.2.1.8</v>
          </cell>
        </row>
        <row r="523">
          <cell r="A523" t="str">
            <v>2.2.2</v>
          </cell>
          <cell r="B523" t="str">
            <v xml:space="preserve">ครุภัณฑ์ทดแทนห้องเรียน DLTV สำหรับโรงเรียน Stan Alone      </v>
          </cell>
          <cell r="C523" t="str">
            <v>ศธ 04002/ว3517 ลว. 22/สค./2566 โอนครั้งที่ 794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A524" t="str">
            <v>2.2.1.9</v>
          </cell>
          <cell r="B524" t="str">
            <v>คลอง 11 ศาลาครุ</v>
          </cell>
          <cell r="C524" t="str">
            <v>200044200470031113337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A525" t="str">
            <v>2.2.1.10</v>
          </cell>
          <cell r="B525" t="str">
            <v>แสนจำหน่ายวิทยา</v>
          </cell>
          <cell r="C525" t="str">
            <v>200044200470031113339</v>
          </cell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7">
          <cell r="A527">
            <v>3</v>
          </cell>
          <cell r="B527" t="str">
            <v>โครงการสร้างโอกาสและลดความเหลื่อมล้ำทางการศึกษาในระดับพื้นที่</v>
          </cell>
          <cell r="C527" t="str">
            <v>20004 4520 6900 2000000</v>
          </cell>
        </row>
        <row r="528">
          <cell r="A528">
            <v>3.1</v>
          </cell>
          <cell r="B528" t="str">
            <v xml:space="preserve">กิจกรรมการยกระดับคุณภาพโรงเรียนขยายโอกาส </v>
          </cell>
          <cell r="C528" t="str">
            <v xml:space="preserve">20004 68 00106 00000 </v>
          </cell>
        </row>
        <row r="529">
          <cell r="B529" t="str">
            <v xml:space="preserve"> งบดำเนินงาน 68112xx</v>
          </cell>
          <cell r="C529" t="str">
            <v>20004 4520 6900 2000000</v>
          </cell>
        </row>
        <row r="530">
          <cell r="A530" t="str">
            <v>3.1.1</v>
          </cell>
          <cell r="B530" t="str">
            <v xml:space="preserve">ค่าใช้จ่ายในการสนับสนุนแนวทางการดำเนินการส่งเสริมเพื่อยกระดับคุณภาพการศึกษาตามแนวทางการประเมินระดับนานาชาติ (PISA) ภาคเรียนที่ 1/2568 </v>
          </cell>
          <cell r="C530" t="str">
            <v>ศธ 04002/ว1915 ลว.8 พค 68 โอนครั้งที่ 469</v>
          </cell>
          <cell r="F530">
            <v>10000</v>
          </cell>
          <cell r="G530">
            <v>0</v>
          </cell>
          <cell r="H530">
            <v>0</v>
          </cell>
          <cell r="K530">
            <v>0</v>
          </cell>
          <cell r="L530">
            <v>0</v>
          </cell>
        </row>
        <row r="531">
          <cell r="A531" t="str">
            <v>3.1.2</v>
          </cell>
          <cell r="B531" t="str">
            <v>ค่าใช้จ่ายในการเดินทางเข้าร่วมประชุมเชิงปฏิบัติการพัฒนาครู ผู้บริหาร และศึกษานิเทศก์ โรงเรียนขยายโอกาสทาการศึกษาสู่การพัฒนาสมรรถนะความฉลาดรู้ของผู้เรียน</v>
          </cell>
          <cell r="C531" t="str">
            <v>ศธ 04002/ว2335 ลว.29 พค 68 โอนครั้งที่ 543</v>
          </cell>
          <cell r="F531">
            <v>2400</v>
          </cell>
          <cell r="G531">
            <v>0</v>
          </cell>
          <cell r="H531">
            <v>0</v>
          </cell>
          <cell r="K531">
            <v>0</v>
          </cell>
          <cell r="L531">
            <v>0</v>
          </cell>
        </row>
        <row r="532">
          <cell r="A532">
            <v>4</v>
          </cell>
          <cell r="B532" t="str">
            <v>กิจกรรมพัฒนาการจัดการศึกษาโรงเรียนที่ตั้งในพื้นที่ลักษณะพิเศษ</v>
          </cell>
          <cell r="C532" t="str">
            <v>20004 67 00017 00000</v>
          </cell>
        </row>
        <row r="533">
          <cell r="B533" t="str">
            <v xml:space="preserve"> งบดำเนินงาน 67112xx</v>
          </cell>
          <cell r="C533" t="str">
            <v xml:space="preserve">20004 42006700 2000000 </v>
          </cell>
        </row>
        <row r="534">
          <cell r="A534">
            <v>4.0999999999999996</v>
          </cell>
          <cell r="B534" t="str">
    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    </cell>
          <cell r="C534" t="str">
            <v>ศธ 04002/ว2091 ลว.28 พค 67 โอนครั้งที่ 60</v>
          </cell>
        </row>
        <row r="538">
          <cell r="A538" t="str">
            <v>ง</v>
          </cell>
          <cell r="B538" t="str">
            <v>แผนงานพื้นฐานด้านการพัฒนาและเสริมสร้างศักยภาพทรัพยากรมนุษย์</v>
          </cell>
          <cell r="C538" t="str">
            <v xml:space="preserve">20004 3720 </v>
          </cell>
          <cell r="D538">
            <v>22421775</v>
          </cell>
          <cell r="E538">
            <v>4917000</v>
          </cell>
          <cell r="F538">
            <v>27338775</v>
          </cell>
          <cell r="G538">
            <v>54526.400000000001</v>
          </cell>
          <cell r="H538">
            <v>4110258.09</v>
          </cell>
          <cell r="I538">
            <v>0</v>
          </cell>
          <cell r="J538">
            <v>0</v>
          </cell>
          <cell r="K538">
            <v>3675042.53</v>
          </cell>
          <cell r="L538">
            <v>17609874.109999999</v>
          </cell>
          <cell r="M538">
            <v>1889073.87</v>
          </cell>
          <cell r="N538">
            <v>27338775</v>
          </cell>
          <cell r="O538">
            <v>4164784.49</v>
          </cell>
          <cell r="P538">
            <v>21284916.640000001</v>
          </cell>
          <cell r="Q538">
            <v>4164784.49</v>
          </cell>
          <cell r="R538">
            <v>21284916.640000001</v>
          </cell>
        </row>
        <row r="539">
          <cell r="B539" t="str">
            <v xml:space="preserve"> งบดำเนินงาน 68112xx</v>
          </cell>
        </row>
        <row r="541">
          <cell r="A541">
            <v>1</v>
          </cell>
          <cell r="B541" t="str">
            <v xml:space="preserve">ผลผลิตผู้จบการศึกษาก่อนประถมศึกษา </v>
          </cell>
          <cell r="C541" t="str">
            <v>20004 3720 1000 2000000</v>
          </cell>
        </row>
        <row r="542">
          <cell r="C542" t="str">
            <v>20004 3720 1000 2000000</v>
          </cell>
        </row>
        <row r="544">
          <cell r="B544" t="str">
            <v>ค่าครุภัณฑ์ 6811310</v>
          </cell>
        </row>
        <row r="546">
          <cell r="A546">
            <v>1.1000000000000001</v>
          </cell>
          <cell r="B546" t="str">
            <v xml:space="preserve">กิจกรรมการจัดการศึกษาก่อนประถมศึกษา  </v>
          </cell>
          <cell r="C546" t="str">
            <v>20004 68 05162 00000</v>
          </cell>
        </row>
        <row r="548">
          <cell r="B548" t="str">
            <v xml:space="preserve"> งบดำเนินงาน 68112xx</v>
          </cell>
        </row>
        <row r="585">
          <cell r="A585">
            <v>1</v>
          </cell>
          <cell r="B585" t="str">
            <v>งบสพฐ.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603">
          <cell r="B603" t="str">
            <v>ครุภัณฑ์การศึกษา 120611</v>
          </cell>
        </row>
        <row r="604">
          <cell r="B604" t="str">
            <v>เครื่องเล่นสนามระดับก่อนประถมศึกษาแบบ 2</v>
          </cell>
          <cell r="C604" t="str">
            <v>ศธ04002/ว1802 ลว.8 พค 67 โอนครั้งที่ 7</v>
          </cell>
        </row>
        <row r="605">
          <cell r="A605" t="str">
            <v>1)</v>
          </cell>
          <cell r="B605" t="str">
            <v>โรงเรียนทองพูลอุทิศ</v>
          </cell>
          <cell r="C605" t="str">
            <v>20004350001003110490</v>
          </cell>
        </row>
        <row r="606">
          <cell r="B606" t="str">
            <v>ผูกพัน ครบ 16 กค 67</v>
          </cell>
          <cell r="C606">
            <v>4100385427</v>
          </cell>
        </row>
        <row r="607">
          <cell r="A607" t="str">
            <v>2)</v>
          </cell>
          <cell r="B607" t="str">
            <v>โรงเรียนวัดชัยมังคลาราม</v>
          </cell>
          <cell r="C607" t="str">
            <v>20004350001003110491</v>
          </cell>
        </row>
        <row r="608">
          <cell r="B608" t="str">
            <v>ผูกพัน ครบ 16 กค 67</v>
          </cell>
          <cell r="C608">
            <v>4100398102</v>
          </cell>
        </row>
        <row r="609">
          <cell r="A609" t="str">
            <v>3)</v>
          </cell>
          <cell r="B609" t="str">
            <v>โรงเรียนวัดดอนใหญ่</v>
          </cell>
          <cell r="C609" t="str">
            <v>20004350001003110492</v>
          </cell>
        </row>
        <row r="610">
          <cell r="B610" t="str">
            <v>ผูกพัน ครบ 19 กค 67</v>
          </cell>
          <cell r="C610">
            <v>410034351</v>
          </cell>
        </row>
        <row r="617">
          <cell r="A617" t="str">
            <v>1.1.2</v>
          </cell>
          <cell r="B617" t="str">
            <v xml:space="preserve">เครื่องเล่นสนามระดับก่อนประถมศึกษา แบบ 1 </v>
          </cell>
          <cell r="C617" t="str">
            <v>ศธ04002/ว1802 ลว.8 พค 67 โอนครั้งที่ 7</v>
          </cell>
        </row>
        <row r="618">
          <cell r="A618" t="str">
            <v>1)</v>
          </cell>
          <cell r="B618" t="str">
            <v>โรงเรียนวัดแสงมณี</v>
          </cell>
          <cell r="C618" t="str">
            <v>20004350001003110493</v>
          </cell>
        </row>
        <row r="619">
          <cell r="B619" t="str">
            <v>ผูกพัน ครบ 9 กค 67</v>
          </cell>
          <cell r="C619">
            <v>4100394811</v>
          </cell>
        </row>
        <row r="624">
          <cell r="A624">
            <v>1.2</v>
          </cell>
          <cell r="B624" t="str">
    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    </cell>
          <cell r="C624" t="str">
            <v>20004 67 00080  00000</v>
          </cell>
        </row>
        <row r="625">
          <cell r="B625" t="str">
            <v xml:space="preserve"> งบดำเนินงาน 68112xx</v>
          </cell>
          <cell r="C625" t="str">
            <v>20004 3720 1000 2000000</v>
          </cell>
        </row>
        <row r="626">
          <cell r="A626" t="str">
            <v>1.2.1</v>
          </cell>
          <cell r="B626" t="str">
    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    </cell>
          <cell r="C626" t="str">
            <v>ที่ ศธ04002/ว5680 ลว 20 ธค 66 ครั้งที่ 100</v>
          </cell>
        </row>
        <row r="627">
          <cell r="A627" t="str">
            <v>1.2.2</v>
          </cell>
          <cell r="B627" t="str">
    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    </cell>
          <cell r="C627" t="str">
            <v>ที่ ศธ04002/ว3094 ลว 18 กค 67 ครั้งที่ 230</v>
          </cell>
        </row>
        <row r="632">
          <cell r="A632">
            <v>0</v>
          </cell>
          <cell r="B632" t="str">
            <v>ผลผลิตผู้จบการศึกษาขั้นพื้นฐาน</v>
          </cell>
          <cell r="C632" t="str">
            <v>20004 3720 1000 2000000</v>
          </cell>
        </row>
        <row r="633">
          <cell r="B633" t="str">
            <v xml:space="preserve"> รวมงบดำเนินงาน 68112xx</v>
          </cell>
          <cell r="C633" t="str">
            <v>20004 3720 1000 2000000</v>
          </cell>
        </row>
        <row r="636">
          <cell r="B636" t="str">
            <v>งบลงทุน ครุภัณฑ์ 6811310</v>
          </cell>
        </row>
        <row r="637">
          <cell r="B637" t="str">
            <v>งบลงทุน สิ่งก่อสร้าง 6811320</v>
          </cell>
        </row>
        <row r="638">
          <cell r="A638">
            <v>1.1000000000000001</v>
          </cell>
          <cell r="B638" t="str">
            <v>กิจกรรมการยกระดับคุณภาพการศึกษาตามแนวทางโครงการบ้านนักวิทยาศาสตร์น้อยประเทศไทย</v>
          </cell>
          <cell r="C638" t="str">
            <v>20004 68 00080 00000</v>
          </cell>
        </row>
        <row r="640">
          <cell r="A640" t="str">
            <v>1.1.1</v>
          </cell>
          <cell r="B640" t="str">
    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    </cell>
          <cell r="C640" t="str">
            <v>ที่ ศธ04002/ว5967 ลว 11 ธค 67 ครั้งที่ 119</v>
          </cell>
          <cell r="F640">
            <v>1100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800</v>
          </cell>
          <cell r="L640">
            <v>0</v>
          </cell>
        </row>
        <row r="641">
          <cell r="A641" t="str">
            <v>1.1.2</v>
          </cell>
          <cell r="B641" t="str">
            <v xml:space="preserve">ค่าใช้จ่ายในการเดินทางและค่าเบี้ยเลี้ยงคณะทำงานเพื่อเข้าร่วมการประชุมเชิงปฏิบัติการสรุปผล  การประเมินโรงเรียนเพื่อรับตราพระราชทาน “บ้านนักวิทยาศาสตร์น้อย ประเทศไทย” ประจำปีการศึกษา 2567 </v>
          </cell>
          <cell r="C641" t="str">
            <v>ที่ ศธ04002/ว2449 ลว 6 มิ.ย. 68 ครั้งที่ 560</v>
          </cell>
          <cell r="F641">
            <v>3000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3">
          <cell r="A643">
            <v>1.2</v>
          </cell>
          <cell r="B643" t="str">
            <v>กิจกรรมการสนับสนุนการศึกษาขั้นพื้นฐาน</v>
          </cell>
          <cell r="C643" t="str">
            <v>20004 68 00146 00000</v>
          </cell>
        </row>
        <row r="644">
          <cell r="B644" t="str">
            <v xml:space="preserve"> งบดำเนินงาน 68112xx </v>
          </cell>
          <cell r="C644" t="str">
            <v>20004 3720 1000 2000000</v>
          </cell>
        </row>
        <row r="645">
          <cell r="A645" t="str">
            <v>1.2.1</v>
          </cell>
          <cell r="B645" t="str">
            <v xml:space="preserve">ค่าเช่าใช้บริการสัญญาณอินเทอร์เน็ต </v>
          </cell>
          <cell r="F645">
            <v>1488303</v>
          </cell>
          <cell r="G645">
            <v>54526.400000000001</v>
          </cell>
          <cell r="H645">
            <v>415445.4</v>
          </cell>
          <cell r="I645">
            <v>0</v>
          </cell>
          <cell r="J645">
            <v>0</v>
          </cell>
          <cell r="K645">
            <v>113444</v>
          </cell>
          <cell r="L645">
            <v>858306.8</v>
          </cell>
        </row>
        <row r="646">
          <cell r="A646" t="str">
            <v>1)</v>
          </cell>
          <cell r="B646" t="str">
            <v xml:space="preserve">ค่าเช่าใช้บริการสัญญาณอินเทอร์เน็ต 3 เดือน (ตุลาคม 2567 – ธันวาคม 2567)   514,350.-บาท </v>
          </cell>
          <cell r="C646" t="str">
            <v>ศธ 04002/ว5931 ลว. 9 ธค 67 โอนครั้งที่ 111</v>
          </cell>
        </row>
        <row r="647">
          <cell r="A647" t="str">
            <v>2)</v>
          </cell>
          <cell r="B647" t="str">
            <v>ค่าเช่าใช้บริการสัญญาณอินเทอร์เน็ต  9 เดือน (มกราคม - กันยายน 2568) 973,953 บาท</v>
          </cell>
          <cell r="C647" t="str">
            <v>ศธ 04002/ว6222 ลว. 25 ธค 67 โอนครั้งที่ 160</v>
          </cell>
        </row>
        <row r="648">
          <cell r="A648">
            <v>1.3</v>
          </cell>
          <cell r="B648" t="str">
            <v>กิจกรรมส่งเสริมการอ่าน</v>
          </cell>
          <cell r="C648" t="str">
            <v>20004 68 00147 00000</v>
          </cell>
        </row>
        <row r="650">
          <cell r="A650" t="str">
            <v>1.3.1</v>
          </cell>
          <cell r="B650" t="str">
    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    </cell>
          <cell r="C650" t="str">
            <v>ศธ04002/ว5817 ลว.28 พย 67 ครั้งที่ 91</v>
          </cell>
          <cell r="F650">
            <v>800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800</v>
          </cell>
          <cell r="L650">
            <v>0</v>
          </cell>
        </row>
        <row r="651">
          <cell r="A651" t="str">
            <v>1.3.2</v>
          </cell>
          <cell r="B651" t="str">
    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สมเด็จพระกนิษฐาธิราชเจ้ากรมสมเด็จพระเทพรัตนราชสุดาฯ สยามบรมราชกุมารี ปีงบประมาณ 2568 </v>
          </cell>
          <cell r="C651" t="str">
            <v>ศธ04002/ว524 ลว. 11 กุมภาพันธ์ 2568 ครั้งที่ 241</v>
          </cell>
          <cell r="F651">
            <v>10000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A652">
            <v>1.4</v>
          </cell>
          <cell r="B652" t="str">
            <v>กิจกรรมการบริหารจัดการในเขตพื้นที่การศึกษา</v>
          </cell>
          <cell r="C652" t="str">
            <v>20004 68 00148 00000</v>
          </cell>
        </row>
        <row r="654">
          <cell r="B654" t="str">
            <v xml:space="preserve"> งบดำเนินงาน 68112xx </v>
          </cell>
        </row>
        <row r="659">
          <cell r="A659" t="str">
            <v>1.4.1</v>
          </cell>
          <cell r="B659" t="str">
            <v>งบประจำ บริหารจัดการสำนักงาน 3,200,000 บาท</v>
          </cell>
        </row>
        <row r="660">
          <cell r="A660">
            <v>1</v>
          </cell>
          <cell r="B660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    </cell>
          <cell r="C660" t="str">
            <v xml:space="preserve">ศธ04002/ว5273 ลว.27 ต.ค.67 ครั้งที่ 1 โอนครั้งที่ 19 </v>
          </cell>
          <cell r="F660">
            <v>0</v>
          </cell>
        </row>
        <row r="661">
          <cell r="A661" t="str">
            <v>1)</v>
          </cell>
          <cell r="B661" t="str">
            <v>ค่าสาธารณูปโภค    900,000 บาท อนุมัตครั้งที่ 1 300,000 บาท</v>
          </cell>
          <cell r="C661" t="str">
            <v xml:space="preserve">ศธ04002/ว5273 ลว.27 ต.ค.67 ครั้งที่ 1 โอนครั้งที่ 19 </v>
          </cell>
          <cell r="F661">
            <v>334679.8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334679.8</v>
          </cell>
          <cell r="L661">
            <v>0</v>
          </cell>
        </row>
        <row r="662">
          <cell r="A662" t="str">
            <v>2)</v>
          </cell>
          <cell r="B662" t="str">
            <v>ค้าจ้างเหมาบริการ ลูกจ้างสพป.ปท.2 15000x5คนx12 เดือน 900,000 บาท ครั้งที่ 1 300,000 บาท</v>
          </cell>
          <cell r="F662">
            <v>300000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297612.90999999997</v>
          </cell>
          <cell r="L662">
            <v>0</v>
          </cell>
        </row>
        <row r="663">
          <cell r="A663" t="str">
            <v>3)</v>
          </cell>
          <cell r="B663" t="str">
            <v>ค่าใช้จ่ายในการประชุม อ.ก.ค.ศ. เขตพื้นที่การศึกษา  60,000 บาท</v>
          </cell>
          <cell r="C663" t="str">
            <v xml:space="preserve">ศธ04002/ว5273 ลว.27 ต.ค.67 ครั้งที่ 1 โอนครั้งที่ 19 </v>
          </cell>
          <cell r="F663">
            <v>111978</v>
          </cell>
          <cell r="G663">
            <v>0</v>
          </cell>
          <cell r="I663">
            <v>0</v>
          </cell>
          <cell r="J663">
            <v>0</v>
          </cell>
          <cell r="K663">
            <v>111978</v>
          </cell>
          <cell r="L663">
            <v>0</v>
          </cell>
        </row>
        <row r="664">
          <cell r="A664" t="str">
            <v>4)</v>
          </cell>
          <cell r="B664" t="str">
            <v>ค่าซ่อมแซมยานพาหนะและขนส่ง 200,000 บาท</v>
          </cell>
          <cell r="F664">
            <v>65094.43</v>
          </cell>
          <cell r="G664">
            <v>0</v>
          </cell>
          <cell r="I664">
            <v>0</v>
          </cell>
          <cell r="J664">
            <v>0</v>
          </cell>
          <cell r="K664">
            <v>64890.45</v>
          </cell>
          <cell r="L664">
            <v>0</v>
          </cell>
        </row>
        <row r="665">
          <cell r="A665" t="str">
            <v>5)</v>
          </cell>
          <cell r="B665" t="str">
            <v>ค่าซ่อมแซมครุภัณฑ์ 100,000 บาท</v>
          </cell>
          <cell r="C665" t="str">
            <v xml:space="preserve">ศธ04002/ว5273 ลว.27 ต.ค.67 ครั้งที่ 1 โอนครั้งที่ 19 </v>
          </cell>
          <cell r="F665">
            <v>50000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50000</v>
          </cell>
          <cell r="L665">
            <v>0</v>
          </cell>
        </row>
        <row r="666">
          <cell r="A666" t="str">
            <v>6)</v>
          </cell>
          <cell r="B666" t="str">
            <v>ค่าวัสดุสำนักงาน 350,000 บาท อนุมัติ 150,000 บาท</v>
          </cell>
          <cell r="C666" t="str">
            <v xml:space="preserve">ศธ04002/ว5273 ลว.27 ต.ค.67 ครั้งที่ 1 โอนครั้งที่ 19 </v>
          </cell>
          <cell r="F666">
            <v>180000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170720.52</v>
          </cell>
          <cell r="L666">
            <v>0</v>
          </cell>
        </row>
        <row r="667">
          <cell r="A667" t="str">
            <v>7)</v>
          </cell>
          <cell r="B667" t="str">
            <v>ค่าน้ำมันเชื้อเพลิงและหล่อลื่น 200,000 บาท อนุมัติ 100,000 บาท</v>
          </cell>
          <cell r="C667" t="str">
            <v xml:space="preserve">ศธ04002/ว5273 ลว.27 ต.ค.67 ครั้งที่ 1 โอนครั้งที่ 19 </v>
          </cell>
          <cell r="F667">
            <v>33962.6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33962.6</v>
          </cell>
          <cell r="L667">
            <v>0</v>
          </cell>
        </row>
        <row r="668">
          <cell r="A668" t="str">
            <v>8)</v>
          </cell>
          <cell r="B668" t="str">
            <v xml:space="preserve">งบกลาง 585,685 บาท ครั้งที่ 1 124,285.17 และซ่อมแซม 62,000 บาท ค่าวอลเปเปอร์ในครั้งที่ 1 42,000 บาท  ค่าซ่อมแซมสนง. 60,000บาท และ 38,860 บาท </v>
          </cell>
          <cell r="C668" t="str">
            <v xml:space="preserve">ศธ04002/ว5273 ลว.27 ต.ค.67 ครั้งที่ 1 โอนครั้งที่ 19 </v>
          </cell>
          <cell r="F668">
            <v>107285.17</v>
          </cell>
          <cell r="G668">
            <v>0</v>
          </cell>
          <cell r="H668">
            <v>0</v>
          </cell>
          <cell r="I668">
            <v>0</v>
          </cell>
          <cell r="J668">
            <v>0</v>
          </cell>
          <cell r="K668">
            <v>107285.17</v>
          </cell>
          <cell r="L668">
            <v>0</v>
          </cell>
        </row>
        <row r="669">
          <cell r="A669" t="str">
            <v>8.1)</v>
          </cell>
          <cell r="B669" t="str">
            <v>งบกลางปรับปรุงซ่อมแซมอาคารสำนักงาน 160,860 บาท</v>
          </cell>
          <cell r="C669" t="str">
            <v xml:space="preserve">ศธ04002/ว5273 ลว.27 ต.ค.67 ครั้งที่ 1 โอนครั้งที่ 19 </v>
          </cell>
          <cell r="F669">
            <v>160860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160860</v>
          </cell>
          <cell r="L669">
            <v>0</v>
          </cell>
        </row>
        <row r="675">
          <cell r="A675" t="str">
            <v>1.4.2</v>
          </cell>
          <cell r="B675" t="str">
            <v>งบพัฒนาเพื่อพัฒนาคุณภาพการศึกษา 1,800,000 บาท</v>
          </cell>
          <cell r="C675" t="str">
            <v xml:space="preserve">ศธ04002/ว5273 ลว.27 ต.ค.67 ครั้งที่ 1 โอนครั้งที่ 19 </v>
          </cell>
        </row>
        <row r="677">
          <cell r="A677" t="str">
            <v>1.4.2.1</v>
          </cell>
          <cell r="B677" t="str">
            <v>งบกลยุทธ์ ของสพป.ปท.2 1,800,000 บาท</v>
          </cell>
          <cell r="C677" t="str">
            <v>20004 3720 1000 2000000</v>
          </cell>
        </row>
        <row r="679">
          <cell r="A679" t="str">
            <v>1)</v>
          </cell>
          <cell r="B679" t="str">
            <v>โครงการพัฒนาระบบและกลไกในการดูแลความปลอดภัยครูและบุคลากรทางการศึกษาและสถานศึกษา 38,000 บาท</v>
          </cell>
          <cell r="E679">
            <v>38000</v>
          </cell>
          <cell r="F679">
            <v>38000</v>
          </cell>
          <cell r="G679">
            <v>0</v>
          </cell>
          <cell r="H679">
            <v>0</v>
          </cell>
          <cell r="I679">
            <v>0</v>
          </cell>
          <cell r="J679">
            <v>0</v>
          </cell>
          <cell r="K679">
            <v>11900</v>
          </cell>
          <cell r="L679">
            <v>0</v>
          </cell>
        </row>
        <row r="681">
          <cell r="A681" t="str">
            <v>2.1)</v>
          </cell>
          <cell r="B681" t="str">
            <v>โครงการเพิ่มโอกาสและความเสมอภาคทางการศึกษา 20,060 บาท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A682" t="str">
            <v>2.2)</v>
          </cell>
          <cell r="B682" t="str">
            <v>โครงการส่งเสริมประชาธิปไตยในโรงเรียน 25,840 บาท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A683" t="str">
            <v>2.3)</v>
          </cell>
          <cell r="B683" t="str">
            <v>โครงการพัฒนาประสิทธิภาพในการจัดการเรียนรู้สำหรับผู้เรียนที่มีความต้องการพิเศษ 58,100 บาท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A684" t="str">
            <v>2.4)</v>
          </cell>
          <cell r="B684" t="str">
            <v>งบกลาง ปรับปรุงซ่อมแซมอาคารสำนักงาน 160860   62000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A685" t="str">
            <v>3)</v>
          </cell>
          <cell r="B685" t="str">
            <v>โครงการยกระดับคุณภาพการศึกษา 900,000 บาท อนุมัติครั้ที่ 1  240,000 บาท</v>
          </cell>
        </row>
        <row r="687">
          <cell r="A687" t="str">
            <v>3.1)</v>
          </cell>
          <cell r="B687" t="str">
    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    </cell>
          <cell r="E687">
            <v>18140</v>
          </cell>
          <cell r="F687">
            <v>18140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17030</v>
          </cell>
          <cell r="L687">
            <v>0</v>
          </cell>
        </row>
        <row r="688">
          <cell r="A688" t="str">
            <v>3.2)</v>
          </cell>
          <cell r="B688" t="str">
    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    </cell>
          <cell r="E688">
            <v>18600</v>
          </cell>
          <cell r="F688">
            <v>18600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13600</v>
          </cell>
          <cell r="L688">
            <v>0</v>
          </cell>
        </row>
        <row r="689">
          <cell r="A689" t="str">
            <v>3.3)</v>
          </cell>
          <cell r="B689" t="str">
            <v>โครงการพัฒนาคุณภาพผู้เรียนสู่ศตวรรษที่ 21   46,440 บาท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A690" t="str">
            <v>3.4)</v>
          </cell>
          <cell r="B690" t="str">
            <v>โครงการพัฒนาหลักสูตรสถานศึกษาส่านสมรรถนะ  15,000 บาท</v>
          </cell>
          <cell r="E690">
            <v>15000</v>
          </cell>
          <cell r="F690">
            <v>15000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11390</v>
          </cell>
          <cell r="L690">
            <v>0</v>
          </cell>
        </row>
        <row r="691">
          <cell r="A691" t="str">
            <v>3.5)</v>
          </cell>
          <cell r="B691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A692" t="str">
            <v>3.6)</v>
          </cell>
          <cell r="B692" t="str">
            <v>โครงการพัฒนาหลักสูตร กระบวนการเรียนการสอน การวัดและประเมินผลระดับปฐมวัย 31,320 บาท</v>
          </cell>
          <cell r="E692">
            <v>31320</v>
          </cell>
          <cell r="F692">
            <v>31320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24320</v>
          </cell>
          <cell r="L692">
            <v>0</v>
          </cell>
        </row>
        <row r="693">
          <cell r="A693" t="str">
            <v>3.7)</v>
          </cell>
          <cell r="B693" t="str">
            <v>โครงการบ้านนักวิทยาศาสตร์น้อย ประเทศไทย ระดับประถมศึกษา 21,250 บาท</v>
          </cell>
          <cell r="E693">
            <v>21250</v>
          </cell>
          <cell r="F693">
            <v>21250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21250</v>
          </cell>
          <cell r="L693">
            <v>0</v>
          </cell>
        </row>
        <row r="694">
          <cell r="A694" t="str">
            <v>3.8)</v>
          </cell>
          <cell r="B694" t="str">
            <v>โครงการบ้านนักวิทยาศาสตร์น้อย ประเทศไทย ระดับปฐมวัย 21,250 บาท</v>
          </cell>
          <cell r="E694">
            <v>21250</v>
          </cell>
          <cell r="F694">
            <v>21250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21250</v>
          </cell>
          <cell r="L694">
            <v>0</v>
          </cell>
        </row>
        <row r="695">
          <cell r="A695" t="str">
            <v>3.9)</v>
          </cell>
          <cell r="B695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A696" t="str">
            <v>3.10)</v>
          </cell>
          <cell r="B696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    </cell>
          <cell r="E696">
            <v>12000</v>
          </cell>
          <cell r="F696">
            <v>12000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12000</v>
          </cell>
          <cell r="L696">
            <v>0</v>
          </cell>
        </row>
        <row r="697">
          <cell r="A697" t="str">
            <v>3.11)</v>
          </cell>
          <cell r="B697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A698" t="str">
            <v>3.12)</v>
          </cell>
          <cell r="B698" t="str">
            <v>โครงการพัฒนานวัตกรรมสื่อการจัดการเรียนรู้เทคโนโลยีที่ทันสมัย 5,100 บาท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A699" t="str">
            <v>3.13)</v>
          </cell>
          <cell r="B699" t="str">
            <v>โครงการพัฒนาการจัดการเรียนรู้ในการเสริมสร้างทักษะชีวิตให้แก่นักเรียน 40,000 บาท</v>
          </cell>
          <cell r="E699">
            <v>40000</v>
          </cell>
          <cell r="F699">
            <v>40000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37700</v>
          </cell>
          <cell r="L699">
            <v>0</v>
          </cell>
        </row>
        <row r="700">
          <cell r="A700" t="str">
            <v>3.14)</v>
          </cell>
          <cell r="B700" t="str">
            <v>โครงการโรงเรียนคุณธรรม สพฐ. 34,000 บาท</v>
          </cell>
          <cell r="E700">
            <v>14200</v>
          </cell>
          <cell r="F700">
            <v>14200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11900</v>
          </cell>
          <cell r="L700">
            <v>0</v>
          </cell>
        </row>
        <row r="701">
          <cell r="A701" t="str">
            <v>3.15)</v>
          </cell>
          <cell r="B701" t="str">
            <v>โครงการส่งเสริมทักษะอาชีพให้แก่นักเรียน 25,400 บาท เพิ่มในกิจกรรมประถมแล้วครบ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A702" t="str">
            <v>3.16)</v>
          </cell>
          <cell r="B702" t="str">
    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A703" t="str">
            <v>4)</v>
          </cell>
          <cell r="B703" t="str">
            <v>โครงการเพิ่มประสิทธิภาพการบริหารจัดการศึกษา 800,000 บาท อนุมัติครั้งที่ 1 (400,000 บาท)</v>
          </cell>
          <cell r="C703" t="str">
            <v xml:space="preserve">ศธ04002/ว5273 ลว.27 ต.ค.67 ครั้งที่ 1 โอนครั้งที่ 19 </v>
          </cell>
        </row>
        <row r="705">
          <cell r="A705" t="str">
            <v>4.1)</v>
          </cell>
          <cell r="B705" t="str">
            <v>โครงการพัฒนาประสิทธิภาพการบริหารจัดการงานอำนวยการ 150,045 บาท</v>
          </cell>
          <cell r="E705">
            <v>44040</v>
          </cell>
          <cell r="F705">
            <v>44040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44040</v>
          </cell>
          <cell r="L705">
            <v>0</v>
          </cell>
        </row>
        <row r="706">
          <cell r="A706" t="str">
            <v>4.2)</v>
          </cell>
          <cell r="B706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    </cell>
          <cell r="E706">
            <v>49405</v>
          </cell>
          <cell r="F706">
            <v>49405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48410</v>
          </cell>
          <cell r="L706">
            <v>0</v>
          </cell>
        </row>
        <row r="707">
          <cell r="A707" t="str">
            <v>4.2.1)</v>
          </cell>
          <cell r="B707" t="str">
            <v>งบกลางปรับปรุงซ่อมแซมอาคารสำนักงาน 160860  38860</v>
          </cell>
          <cell r="F707">
            <v>0</v>
          </cell>
          <cell r="G707">
            <v>0</v>
          </cell>
          <cell r="H707">
            <v>0</v>
          </cell>
          <cell r="K707">
            <v>0</v>
          </cell>
          <cell r="L707">
            <v>0</v>
          </cell>
        </row>
        <row r="708">
          <cell r="A708" t="str">
            <v>4.3)</v>
          </cell>
          <cell r="B708" t="str">
            <v>โครงการขับเคลื่อนคุณภาพการจัดการเรียนการสอนทางไกลผ่านดาวเทียม (DLTV  ) 13,800 บาท</v>
          </cell>
          <cell r="E708">
            <v>13800</v>
          </cell>
          <cell r="F708">
            <v>13800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5100</v>
          </cell>
          <cell r="L708">
            <v>0</v>
          </cell>
        </row>
        <row r="709">
          <cell r="A709" t="str">
            <v>4.4)</v>
          </cell>
          <cell r="B709" t="str">
            <v>โครงการพัฒนาระบบดิจิทัล เพื่อการศึกษา 85,300 บาท</v>
          </cell>
          <cell r="E709">
            <v>20000</v>
          </cell>
          <cell r="F709">
            <v>20000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17200</v>
          </cell>
          <cell r="L709">
            <v>0</v>
          </cell>
        </row>
        <row r="710">
          <cell r="A710" t="str">
            <v>4.5)</v>
          </cell>
          <cell r="B710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A711" t="str">
            <v>4.6)</v>
          </cell>
          <cell r="B711" t="str">
            <v>โครงการเสริมสร้างสมรรถนะครูผู้ช่วยสู่การเป็นครูมืออาชีพ 67,000 บาท</v>
          </cell>
          <cell r="E711">
            <v>67000</v>
          </cell>
          <cell r="F711">
            <v>67000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67000</v>
          </cell>
          <cell r="L711">
            <v>0</v>
          </cell>
        </row>
        <row r="712">
          <cell r="A712" t="str">
            <v>4.7)</v>
          </cell>
          <cell r="B712" t="str">
            <v>โครงการยกย่องเชิดชูเกียรติข้าราชการครูและบุคลากรทางการศึกษา 59,700 บาท</v>
          </cell>
          <cell r="E712">
            <v>1550</v>
          </cell>
          <cell r="F712">
            <v>1550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1550</v>
          </cell>
          <cell r="L712">
            <v>0</v>
          </cell>
        </row>
        <row r="713">
          <cell r="A713" t="str">
            <v>4.8)</v>
          </cell>
          <cell r="B713" t="str">
            <v>โครงการงานศิลปหัตถกรรมนักเรียน ระดับเขตพื้นที่การศึกษา ปีการศึกษา 148,500 บาท</v>
          </cell>
          <cell r="E713">
            <v>112800</v>
          </cell>
          <cell r="F713">
            <v>112800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94800</v>
          </cell>
          <cell r="L713">
            <v>18000</v>
          </cell>
        </row>
        <row r="714">
          <cell r="A714" t="str">
            <v>4.9)</v>
          </cell>
          <cell r="B714" t="str">
            <v>โครงการพัฒนาศักยภาพบุคลากรทางการศึกษาสังกัดสพป.ปทุมธานี เขต 2 58,570 บาท</v>
          </cell>
          <cell r="E714">
            <v>47570</v>
          </cell>
          <cell r="F714">
            <v>47570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47372.6</v>
          </cell>
          <cell r="L714">
            <v>0</v>
          </cell>
        </row>
        <row r="715">
          <cell r="A715" t="str">
            <v>4.10)</v>
          </cell>
          <cell r="B715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    </cell>
          <cell r="E715">
            <v>20000</v>
          </cell>
          <cell r="F715">
            <v>20000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20000</v>
          </cell>
          <cell r="L715">
            <v>0</v>
          </cell>
        </row>
        <row r="716">
          <cell r="A716" t="str">
            <v>4.11)</v>
          </cell>
          <cell r="B716" t="str">
            <v xml:space="preserve">โครงการเพิ่มประสิทธิภาพการประกันคุณภาพภายในของสถานศึกษาให้เข้มแข็ง 38,250 บาท </v>
          </cell>
          <cell r="E716">
            <v>18000</v>
          </cell>
          <cell r="F716">
            <v>18000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17000</v>
          </cell>
          <cell r="L716">
            <v>0</v>
          </cell>
        </row>
        <row r="717">
          <cell r="A717" t="str">
            <v>4.12)</v>
          </cell>
          <cell r="B717" t="str">
            <v>โครงการเสริมสร้างประสิทธิภาพและสมรรถนะการบริหารงานบุคคล 50,000 บาท</v>
          </cell>
          <cell r="E717">
            <v>32215</v>
          </cell>
          <cell r="F717">
            <v>32215</v>
          </cell>
          <cell r="G717">
            <v>0</v>
          </cell>
          <cell r="H717">
            <v>0</v>
          </cell>
          <cell r="I717">
            <v>0</v>
          </cell>
          <cell r="J717">
            <v>0</v>
          </cell>
          <cell r="K717">
            <v>21465</v>
          </cell>
          <cell r="L717">
            <v>0</v>
          </cell>
        </row>
        <row r="758">
          <cell r="A758" t="str">
            <v>2.1.4</v>
          </cell>
        </row>
        <row r="759">
          <cell r="A759" t="str">
            <v>1)</v>
          </cell>
        </row>
        <row r="761">
          <cell r="A761" t="str">
            <v>2)</v>
          </cell>
        </row>
        <row r="763">
          <cell r="A763" t="str">
            <v>3)</v>
          </cell>
        </row>
        <row r="765">
          <cell r="A765" t="str">
            <v>4)</v>
          </cell>
        </row>
        <row r="767">
          <cell r="A767">
            <v>1.5</v>
          </cell>
          <cell r="B767" t="str">
            <v>กิจกรรมการจัดการศึกษาประถมศึกษาสำหรับโรงเรียนปกติ</v>
          </cell>
          <cell r="C767" t="str">
            <v>20004 68 05164 00000</v>
          </cell>
        </row>
        <row r="768">
          <cell r="B768" t="str">
            <v>งบดำเนินงาน  68112xx</v>
          </cell>
        </row>
        <row r="769">
          <cell r="B769" t="str">
            <v>งบประมาณสพป.ปหุมธานี เขต 2</v>
          </cell>
        </row>
        <row r="770">
          <cell r="B770" t="str">
            <v>งบประจำ บริหารจัดการสำนักงาน 818,000 บาท</v>
          </cell>
          <cell r="C770" t="str">
            <v>20004 3720 1000 2000000</v>
          </cell>
        </row>
        <row r="771">
          <cell r="A771">
            <v>1</v>
          </cell>
          <cell r="B771" t="str">
    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    </cell>
          <cell r="C771" t="str">
            <v>ศธ04002/ว465 ลว.5 กพ 68 ครั้งที่ 2 โอนครั้งที่242 1,000,000 บาท</v>
          </cell>
        </row>
        <row r="772">
          <cell r="A772" t="str">
            <v>1)</v>
          </cell>
          <cell r="B772" t="str">
            <v>ค่าสาธารณูปโภค    900,000 บาท อนุมัตครั้งที่ 1 300,000 บาท ครั้งที่ 2  300,000 บาท ให้งบกลางยืม 10,000 บาท จัดการเรียนรู้สำหรับผู้เรียนที่มีความต้องการพิเศษสายชล 42,000 บาท</v>
          </cell>
          <cell r="C772" t="str">
            <v>ศธ04002/ว465 ลว.5 กพ 68 ครั้งที่ 2 โอนครั้งที่242 1,000,000 บาท</v>
          </cell>
          <cell r="E772">
            <v>765320.2</v>
          </cell>
          <cell r="G772">
            <v>0</v>
          </cell>
          <cell r="H772">
            <v>0</v>
          </cell>
          <cell r="K772">
            <v>355619.42</v>
          </cell>
          <cell r="L772">
            <v>0</v>
          </cell>
        </row>
        <row r="774">
          <cell r="A774" t="str">
            <v>2)</v>
          </cell>
          <cell r="B774" t="str">
            <v>ค้าจ้างเหมาบริการ ลูกจ้างสพป.ปท.2 15000x5คนx12 เดือน 900,000 บาท ครั้งที่ 1 300,000 บาท</v>
          </cell>
          <cell r="C774" t="str">
            <v>ศธ04002/ว465 ลว.5 กพ 68 ครั้งที่ 2 โอนครั้งที่242 1,000,000 บาท</v>
          </cell>
          <cell r="E774">
            <v>600000</v>
          </cell>
          <cell r="G774">
            <v>0</v>
          </cell>
          <cell r="H774">
            <v>0</v>
          </cell>
          <cell r="K774">
            <v>236476.97</v>
          </cell>
          <cell r="L774">
            <v>0</v>
          </cell>
        </row>
        <row r="776">
          <cell r="A776" t="str">
            <v>3)</v>
          </cell>
          <cell r="B776" t="str">
            <v>ค่าใช้จ่ายในการประชุม อ.ก.ค.ศ. เขตพื้นที่การศึกษา  60,000 บาท</v>
          </cell>
          <cell r="C776" t="str">
            <v>ศธ04002/ว465 ลว.5 กพ 68 ครั้งที่ 2 โอนครั้งที่242 1,000,000 บาท</v>
          </cell>
          <cell r="G776">
            <v>0</v>
          </cell>
          <cell r="H776">
            <v>0</v>
          </cell>
          <cell r="K776">
            <v>0</v>
          </cell>
          <cell r="L776">
            <v>0</v>
          </cell>
        </row>
        <row r="777">
          <cell r="A777" t="str">
            <v>4)</v>
          </cell>
          <cell r="B777" t="str">
            <v>ค่าซ่อมแซมยานพาหนะและขนส่ง 200,000 บาท ครั้งที่ 1  65,094.43 บาท</v>
          </cell>
          <cell r="C777" t="str">
            <v>ศธ04002/ว465 ลว.5 กพ 68 ครั้งที่ 2 โอนครั้งที่242 1,000,000 บาท</v>
          </cell>
          <cell r="E777">
            <v>134905.57</v>
          </cell>
          <cell r="G777">
            <v>0</v>
          </cell>
          <cell r="H777">
            <v>0</v>
          </cell>
          <cell r="K777">
            <v>40772.35</v>
          </cell>
          <cell r="L777">
            <v>0</v>
          </cell>
        </row>
        <row r="779">
          <cell r="A779" t="str">
            <v>5)</v>
          </cell>
          <cell r="B779" t="str">
            <v>ค่าซ่อมแซมครุภัณฑ์ 100,000 บาท ครั้งที่ 1 5 0,000 บาท</v>
          </cell>
          <cell r="C779" t="str">
            <v>ศธ04002/ว465 ลว.5 กพ 68 ครั้งที่ 2 โอนครั้งที่242 1,000,000 บาท</v>
          </cell>
          <cell r="E779">
            <v>50000</v>
          </cell>
          <cell r="G779">
            <v>0</v>
          </cell>
          <cell r="H779">
            <v>0</v>
          </cell>
          <cell r="K779">
            <v>44022.7</v>
          </cell>
          <cell r="L779">
            <v>0</v>
          </cell>
        </row>
        <row r="780">
          <cell r="A780" t="str">
            <v>6)</v>
          </cell>
          <cell r="B780" t="str">
            <v>ค่าวัสดุสำนักงาน 350,000 บาท อนุมัติ 180,000 บาท</v>
          </cell>
          <cell r="C780" t="str">
            <v>ศธ04002/ว465 ลว.5 กพ 68 ครั้งที่ 2 โอนครั้งที่242 1,000,000 บาท</v>
          </cell>
          <cell r="E780">
            <v>170000</v>
          </cell>
          <cell r="G780">
            <v>0</v>
          </cell>
          <cell r="H780">
            <v>0</v>
          </cell>
          <cell r="K780">
            <v>152651.6</v>
          </cell>
          <cell r="L780">
            <v>0</v>
          </cell>
        </row>
        <row r="782">
          <cell r="A782" t="str">
            <v>7)</v>
          </cell>
          <cell r="B782" t="str">
            <v>ค่าน้ำมันเชื้อเพลิงและหล่อลื่น 200,000 บาท อนุมัติ 33,962.60 บาท</v>
          </cell>
          <cell r="C782" t="str">
            <v>ศธ04002/ว465 ลว.5 กพ 68 ครั้งที่ 2 โอนครั้งที่242 1,000,000 บาท</v>
          </cell>
          <cell r="E782">
            <v>116037.4</v>
          </cell>
          <cell r="G782">
            <v>0</v>
          </cell>
          <cell r="H782">
            <v>0</v>
          </cell>
          <cell r="K782">
            <v>79020</v>
          </cell>
          <cell r="L782">
            <v>0</v>
          </cell>
        </row>
        <row r="784">
          <cell r="A784" t="str">
            <v>8)</v>
          </cell>
          <cell r="B784" t="str">
            <v>งบกลาง 585,685 บาท ครั้งที่ 1 124,285.17 และซ่อมแซม 62,000 บาท ค่าวอลเปเปอร์ในครั้งที่ 1 42,000 บาท  ค่าซ่อมแซมสนง. 60,000บาท และ 38,860 บาท +ไซเบอร์ 12750</v>
          </cell>
          <cell r="C784" t="str">
            <v>ศธ04002/ว465 ลว.5 กพ 68 ครั้งที่ 2 โอนครั้งที่242 1,000,000 บาท</v>
          </cell>
          <cell r="E784">
            <v>169811.83</v>
          </cell>
          <cell r="G784">
            <v>0</v>
          </cell>
          <cell r="H784">
            <v>0</v>
          </cell>
          <cell r="K784">
            <v>111200.79</v>
          </cell>
          <cell r="L784">
            <v>600</v>
          </cell>
        </row>
        <row r="786">
          <cell r="A786" t="str">
            <v>8.1)</v>
          </cell>
          <cell r="B786" t="str">
            <v>ค่าใช้จ่ายในการประชุมเชิงปฏิบัติการส่งเสริมให้ร.ร.เข้าร่วม "โรงเรียนอุ่นใจปลอดภัยไซเบอร์"</v>
          </cell>
          <cell r="C786" t="str">
            <v>ศธ04002/ว465 ลว.5 กพ 68 ครั้งที่ 2 โอนครั้งที่242 1,000,000 บาท</v>
          </cell>
          <cell r="E786">
            <v>12750</v>
          </cell>
          <cell r="G786">
            <v>0</v>
          </cell>
          <cell r="H786">
            <v>0</v>
          </cell>
          <cell r="K786">
            <v>12750</v>
          </cell>
          <cell r="L786">
            <v>0</v>
          </cell>
        </row>
        <row r="787">
          <cell r="A787" t="str">
            <v>2)</v>
          </cell>
          <cell r="B787" t="str">
            <v>กลยุทธ์ที่ 2 เพิ่มโอกาสและความเสมอภาคทางการศึกษา</v>
          </cell>
        </row>
        <row r="788">
          <cell r="A788" t="str">
            <v>2.1)</v>
          </cell>
          <cell r="B788" t="str">
            <v>โครงการเพิ่มโอกาสและความเสมอภาคทางการศึกษา 20,060 บาท</v>
          </cell>
          <cell r="C788" t="str">
            <v>ศธ04002/ว465 ลว.5 กพ 68 ครั้งที่ 2 โอนครั้งที่242 1,000,000 บาท</v>
          </cell>
          <cell r="E788">
            <v>20060</v>
          </cell>
          <cell r="G788">
            <v>0</v>
          </cell>
          <cell r="H788">
            <v>0</v>
          </cell>
          <cell r="K788">
            <v>10030</v>
          </cell>
          <cell r="L788">
            <v>0</v>
          </cell>
        </row>
        <row r="789">
          <cell r="A789" t="str">
            <v>2.2)</v>
          </cell>
          <cell r="B789" t="str">
            <v>โครงการส่งเสริมประชาธิปไตยในโรงเรียน 25,840 บาท</v>
          </cell>
          <cell r="C789" t="str">
            <v>ศธ04002/ว465 ลว.5 กพ 68 ครั้งที่ 2 โอนครั้งที่242 1,000,000 บาท</v>
          </cell>
          <cell r="E789">
            <v>25840</v>
          </cell>
          <cell r="G789">
            <v>0</v>
          </cell>
          <cell r="H789">
            <v>0</v>
          </cell>
          <cell r="K789">
            <v>23970</v>
          </cell>
          <cell r="L789">
            <v>0</v>
          </cell>
        </row>
        <row r="790">
          <cell r="A790" t="str">
            <v>2.3)</v>
          </cell>
          <cell r="B790" t="str">
    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    </cell>
          <cell r="C790" t="str">
            <v>ศธ04002/ว465 ลว.5 กพ 68 ครั้งที่ 2 โอนครั้งที่242 1,000,000 บาท</v>
          </cell>
          <cell r="E790">
            <v>58100</v>
          </cell>
          <cell r="G790">
            <v>0</v>
          </cell>
          <cell r="H790">
            <v>0</v>
          </cell>
          <cell r="K790">
            <v>57200</v>
          </cell>
          <cell r="L790">
            <v>0</v>
          </cell>
        </row>
        <row r="791">
          <cell r="A791" t="str">
            <v>3)</v>
          </cell>
          <cell r="B791" t="str">
            <v>โครงการยกระดับคุณภาพการศึกษา 900,000 บาท อนุมัติครั้ที่ 1  240,000 บาท</v>
          </cell>
          <cell r="C791">
            <v>0</v>
          </cell>
          <cell r="D791">
            <v>0</v>
          </cell>
          <cell r="E791">
            <v>177390</v>
          </cell>
          <cell r="G791">
            <v>0</v>
          </cell>
          <cell r="H791">
            <v>0</v>
          </cell>
          <cell r="K791">
            <v>49540</v>
          </cell>
          <cell r="L791">
            <v>0</v>
          </cell>
        </row>
        <row r="792">
          <cell r="B792" t="str">
            <v>กลยุทธ์ที่ 3 ยกระดับคุณภาพการศึกษา 400000</v>
          </cell>
        </row>
        <row r="793">
          <cell r="A793" t="str">
            <v>3.3)</v>
          </cell>
          <cell r="B793" t="str">
            <v>โครงการพัฒนาคุณภาพผู้เรียนสู่ศตวรรษที่ 21   46,440 บาท</v>
          </cell>
          <cell r="C793" t="str">
            <v>ศธ04002/ว2307 ลว.28 พ.ค. 68 ครั้งที่ 535  1,917,000 บาท</v>
          </cell>
          <cell r="E793">
            <v>46440</v>
          </cell>
          <cell r="G793">
            <v>0</v>
          </cell>
          <cell r="H793">
            <v>0</v>
          </cell>
          <cell r="K793">
            <v>25840</v>
          </cell>
          <cell r="L793">
            <v>0</v>
          </cell>
        </row>
        <row r="794">
          <cell r="A794" t="str">
            <v>3.5)</v>
          </cell>
          <cell r="B794" t="str">
    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    </cell>
          <cell r="C794" t="str">
            <v>ศธ04002/ว2307 ลว.28 พ.ค. 68 ครั้งที่ 535  1,917,000 บาท</v>
          </cell>
          <cell r="E794">
            <v>13600</v>
          </cell>
          <cell r="G794">
            <v>0</v>
          </cell>
          <cell r="H794">
            <v>0</v>
          </cell>
          <cell r="K794">
            <v>0</v>
          </cell>
          <cell r="L794">
            <v>0</v>
          </cell>
        </row>
        <row r="795">
          <cell r="A795" t="str">
            <v>3.9)</v>
          </cell>
          <cell r="B795" t="str">
    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    </cell>
          <cell r="C795" t="str">
            <v>ศธ04002/ว2307 ลว.28 พ.ค. 68 ครั้งที่ 535  1,917,000 บาท</v>
          </cell>
          <cell r="E795">
            <v>10200</v>
          </cell>
          <cell r="G795">
            <v>0</v>
          </cell>
          <cell r="H795">
            <v>0</v>
          </cell>
          <cell r="K795">
            <v>0</v>
          </cell>
          <cell r="L795">
            <v>0</v>
          </cell>
        </row>
        <row r="796">
          <cell r="A796" t="str">
            <v>3.10)</v>
          </cell>
          <cell r="B796" t="str">
            <v>โครงการยกระดับระบบการเรียนรู้ตามแนวคิดการเรียนรู้เชิงรุก (Active Learning) ที่เสริมสร้างสมรรถนะ 30,000 บาท อนุมัติครั้งที่ 1  12,000 บาท รออนุมัติ 18,000 บาท</v>
          </cell>
          <cell r="C796" t="str">
            <v>ศธ04002/ว2307 ลว.28 พ.ค. 68 ครั้งที่ 535  1,917,000 บาท</v>
          </cell>
          <cell r="E796">
            <v>18000</v>
          </cell>
          <cell r="G796">
            <v>0</v>
          </cell>
          <cell r="H796">
            <v>0</v>
          </cell>
          <cell r="K796">
            <v>11800</v>
          </cell>
          <cell r="L796">
            <v>0</v>
          </cell>
        </row>
        <row r="797">
          <cell r="A797" t="str">
            <v>3.11)</v>
          </cell>
          <cell r="B797" t="str">
    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    </cell>
          <cell r="C797" t="str">
            <v>ศธ04002/ว2307 ลว.28 พ.ค. 68 ครั้งที่ 535  1,917,000 บาท</v>
          </cell>
          <cell r="E797">
            <v>22350</v>
          </cell>
          <cell r="G797">
            <v>0</v>
          </cell>
          <cell r="H797">
            <v>0</v>
          </cell>
          <cell r="K797">
            <v>0</v>
          </cell>
          <cell r="L797">
            <v>0</v>
          </cell>
        </row>
        <row r="798">
          <cell r="A798" t="str">
            <v>3.12)</v>
          </cell>
          <cell r="B798" t="str">
            <v>โครงการพัฒนานวัตกรรมสื่อการจัดการเรียนรู้เทคโนโลยีที่ทันสมัย 5,100 บาท</v>
          </cell>
          <cell r="C798" t="str">
            <v>ศธ04002/ว2307 ลว.28 พ.ค. 68 ครั้งที่ 535  1,917,000 บาท</v>
          </cell>
          <cell r="E798">
            <v>5100</v>
          </cell>
          <cell r="G798">
            <v>0</v>
          </cell>
          <cell r="H798">
            <v>0</v>
          </cell>
          <cell r="K798">
            <v>0</v>
          </cell>
          <cell r="L798">
            <v>0</v>
          </cell>
        </row>
        <row r="799">
          <cell r="A799" t="str">
            <v>3.14)</v>
          </cell>
          <cell r="B799" t="str">
            <v>โครงการโรงเรียนคุณธรรม สพฐ. 34,000 บาท ครั้งที่ 1  (14,200)</v>
          </cell>
          <cell r="C799" t="str">
            <v>ศธ04002/ว2307 ลว.28 พ.ค. 68 ครั้งที่ 535  1,917,000 บาท</v>
          </cell>
          <cell r="E799">
            <v>19800</v>
          </cell>
          <cell r="G799">
            <v>0</v>
          </cell>
          <cell r="H799">
            <v>0</v>
          </cell>
          <cell r="K799">
            <v>0</v>
          </cell>
          <cell r="L799">
            <v>0</v>
          </cell>
        </row>
        <row r="800">
          <cell r="A800" t="str">
            <v>3.15)</v>
          </cell>
          <cell r="B800" t="str">
            <v xml:space="preserve">โครงการส่งเสริมทักษะอาชีพให้แก่นักเรียน 25,400 บาท </v>
          </cell>
          <cell r="C800" t="str">
            <v>ศธ04002/ว2307 ลว.28 พ.ค. 68 ครั้งที่ 535  1,917,000 บาท</v>
          </cell>
          <cell r="E800">
            <v>25400</v>
          </cell>
          <cell r="G800">
            <v>0</v>
          </cell>
          <cell r="H800">
            <v>0</v>
          </cell>
          <cell r="K800">
            <v>11900</v>
          </cell>
          <cell r="L800">
            <v>0</v>
          </cell>
        </row>
        <row r="801">
          <cell r="A801" t="str">
            <v>3.16)</v>
          </cell>
          <cell r="B801" t="str">
    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    </cell>
          <cell r="C801" t="str">
            <v>ศธ04002/ว2307 ลว.28 พ.ค. 68 ครั้งที่ 535  1,917,000 บาท</v>
          </cell>
          <cell r="E801">
            <v>16500</v>
          </cell>
          <cell r="G801">
            <v>0</v>
          </cell>
          <cell r="H801">
            <v>0</v>
          </cell>
          <cell r="K801">
            <v>0</v>
          </cell>
          <cell r="L801">
            <v>0</v>
          </cell>
        </row>
        <row r="802">
          <cell r="A802" t="str">
            <v>4)</v>
          </cell>
          <cell r="B802" t="str">
    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    </cell>
        </row>
        <row r="804">
          <cell r="A804" t="str">
            <v>4.1)</v>
          </cell>
          <cell r="B804" t="str">
            <v xml:space="preserve">โครงการพัฒนาประสิทธิภาพการบริหารจัดการงานอำนวยการ 150,045 บาท ครั้งที่ 1   44,040 บาท </v>
          </cell>
          <cell r="C804" t="str">
            <v>ศธ04002/ว465 ลว.5 กพ 68 ครั้งที่ 2 โอนครั้งที่242 1,000,000 บาท</v>
          </cell>
          <cell r="E804">
            <v>106005</v>
          </cell>
          <cell r="G804">
            <v>0</v>
          </cell>
          <cell r="H804">
            <v>0</v>
          </cell>
          <cell r="K804">
            <v>48807.45</v>
          </cell>
          <cell r="L804">
            <v>0</v>
          </cell>
        </row>
        <row r="805">
          <cell r="B805" t="str">
            <v>โครงการพัฒนาประสิทธิภาพการบริหารจัดการงานอำนวยการ 150,045 บาท ครั้งที่ 1   44,040 บาท ครั้งที่ 2 17000 บาท ครั้งที่ 3  115,695 บาท</v>
          </cell>
          <cell r="C805" t="str">
            <v>ศธ04002/ว2307 ลว.28 พ.ค. 68 ครั้งที่ 535  1,917,000 บาท</v>
          </cell>
        </row>
        <row r="806">
          <cell r="A806" t="str">
            <v>4.2)</v>
          </cell>
          <cell r="B806" t="str">
    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49,405</v>
          </cell>
          <cell r="C806" t="str">
            <v>ศธ04002/ว465 ลว.5 กพ 68 ครั้งที่ 2 โอนครั้งที่242 1,000,000 บาท</v>
          </cell>
          <cell r="E806">
            <v>145595</v>
          </cell>
          <cell r="G806">
            <v>0</v>
          </cell>
          <cell r="H806">
            <v>0</v>
          </cell>
          <cell r="K806">
            <v>10570</v>
          </cell>
          <cell r="L806">
            <v>0</v>
          </cell>
        </row>
        <row r="807">
          <cell r="B807" t="str">
            <v xml:space="preserve"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49,405+(38860 บาท นำไปหักงบกลางแล้ว) </v>
          </cell>
          <cell r="C807" t="str">
            <v>ศธ04002/ว2307 ลว.28 พ.ค. 68 ครั้งที่ 535  1,917,000 บาท</v>
          </cell>
        </row>
        <row r="808">
          <cell r="A808" t="str">
            <v>4.2.1)</v>
          </cell>
          <cell r="B808" t="str">
            <v>ปรับปรุงซ่อมแซมอาคารสำนักงาน 160860บาท จ่ายครั้งที่ 1 38,860 บาท</v>
          </cell>
          <cell r="G808">
            <v>0</v>
          </cell>
          <cell r="H808">
            <v>0</v>
          </cell>
          <cell r="K808">
            <v>0</v>
          </cell>
          <cell r="L808">
            <v>0</v>
          </cell>
        </row>
        <row r="809">
          <cell r="A809" t="str">
            <v>4.3)</v>
          </cell>
          <cell r="B809" t="str">
            <v>โครงการพัฒนาระบบดิจิทัล เพื่อการศึกษา 85,300 บาท ครั้งที่ 1  20,000 บาท ครั้งที่ 3 65,300 บาท</v>
          </cell>
          <cell r="E809">
            <v>65300</v>
          </cell>
          <cell r="G809">
            <v>0</v>
          </cell>
          <cell r="H809">
            <v>0</v>
          </cell>
          <cell r="K809">
            <v>0</v>
          </cell>
          <cell r="L809">
            <v>0</v>
          </cell>
        </row>
        <row r="810">
          <cell r="A810" t="str">
            <v>4.4)</v>
          </cell>
          <cell r="B810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    </cell>
          <cell r="E810">
            <v>80000</v>
          </cell>
          <cell r="G810">
            <v>0</v>
          </cell>
          <cell r="H810">
            <v>0</v>
          </cell>
          <cell r="K810">
            <v>8330</v>
          </cell>
          <cell r="L810">
            <v>0</v>
          </cell>
        </row>
        <row r="811">
          <cell r="B811" t="str">
    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ครั้งที่ 3 70,400 บาท</v>
          </cell>
        </row>
        <row r="812">
          <cell r="A812" t="str">
            <v>4.7)</v>
          </cell>
          <cell r="B812" t="str">
            <v>โครงการยกย่องเชิดชูเกียรติข้าราชการครูและบุคลากรทางการศึกษา 59,700 บาท ครั้งที่ 1  1,550 บาท ครั้งที่ 3  58,150 บาท</v>
          </cell>
          <cell r="C812" t="str">
            <v>ศธ04002/ว2307 ลว.28 พ.ค. 68 ครั้งที่ 535  1,917,000 บาท</v>
          </cell>
          <cell r="E812">
            <v>58150</v>
          </cell>
          <cell r="G812">
            <v>0</v>
          </cell>
          <cell r="H812">
            <v>0</v>
          </cell>
          <cell r="K812">
            <v>2550</v>
          </cell>
          <cell r="L812">
            <v>0</v>
          </cell>
        </row>
        <row r="813">
          <cell r="A813" t="str">
            <v>4.8)</v>
          </cell>
          <cell r="B813" t="str">
            <v>โครงการงานศิลปหัตถกรรมนักเรียน ระดับเขตพื้นที่การศึกษา ปีการศึกษา 148,500 บาท ครั้งที่ 1 112,800 บาท</v>
          </cell>
          <cell r="C813" t="str">
            <v>บันทึกกลุ่มส่งเสริมการจัดการศึกษา ลว 27 ธค 67</v>
          </cell>
          <cell r="E813">
            <v>35700</v>
          </cell>
          <cell r="G813">
            <v>0</v>
          </cell>
          <cell r="H813">
            <v>0</v>
          </cell>
          <cell r="K813">
            <v>700</v>
          </cell>
          <cell r="L813">
            <v>33500</v>
          </cell>
        </row>
        <row r="814">
          <cell r="A814" t="str">
            <v>4.9)</v>
          </cell>
          <cell r="B814" t="str">
            <v>โครงการพัฒนาศักยภาพบุคลากรทางการศึกษาสังกัดสพป.ปทุมธานี เขต 2 58,570 บาท ครั้งที่ 1 47,570 บาท ครั้งที่ 3   11,000 บาท</v>
          </cell>
          <cell r="C814" t="str">
            <v>ศธ04002/ว2307 ลว.28 พ.ค. 68 ครั้งที่ 535  1,917,000 บาท</v>
          </cell>
          <cell r="E814">
            <v>11000</v>
          </cell>
          <cell r="G814">
            <v>0</v>
          </cell>
          <cell r="H814">
            <v>0</v>
          </cell>
          <cell r="K814">
            <v>0</v>
          </cell>
          <cell r="L814">
            <v>0</v>
          </cell>
        </row>
        <row r="815">
          <cell r="A815" t="str">
            <v>4.10)</v>
          </cell>
          <cell r="B815" t="str">
    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    </cell>
          <cell r="C815" t="str">
            <v>บันทึกกลุ่มนิเทศติดตามและประเมินผลการจัดการศึกษา ลว. 27 พ.ย.67</v>
          </cell>
          <cell r="E815">
            <v>77000</v>
          </cell>
          <cell r="G815">
            <v>0</v>
          </cell>
          <cell r="H815">
            <v>0</v>
          </cell>
          <cell r="K815">
            <v>28751</v>
          </cell>
          <cell r="L815">
            <v>0</v>
          </cell>
        </row>
        <row r="816">
          <cell r="A816" t="str">
            <v>4.10.1)</v>
          </cell>
          <cell r="B816" t="str">
            <v xml:space="preserve"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 ครั้งที่ 2  30,000 บาท ครั้งที่ 3 47,000 บาท  </v>
          </cell>
          <cell r="C816" t="str">
            <v>ศธ04002/ว2307 ลว.28 พ.ค. 68 ครั้งที่ 535  1,917,000 บาท</v>
          </cell>
          <cell r="G816">
            <v>0</v>
          </cell>
          <cell r="H816">
            <v>0</v>
          </cell>
          <cell r="K816">
            <v>0</v>
          </cell>
          <cell r="L816">
            <v>0</v>
          </cell>
        </row>
        <row r="817">
          <cell r="A817" t="str">
            <v>4.11)</v>
          </cell>
          <cell r="B817" t="str">
            <v>โครงการเพิ่มประสิทธิภาพการประกันคุณภาพภายในของสถานศึกษาให้เข้มแข็ง 38,250 บาท ครั้งที่ 1   18,000 บาท ครั้งที่ 3 20,250 บาท</v>
          </cell>
          <cell r="C817" t="str">
            <v>ศธ04002/ว2307 ลว.28 พ.ค. 68 ครั้งที่ 535  1,917,000 บาท</v>
          </cell>
          <cell r="E817">
            <v>20250</v>
          </cell>
          <cell r="G817">
            <v>0</v>
          </cell>
          <cell r="H817">
            <v>0</v>
          </cell>
          <cell r="K817">
            <v>0</v>
          </cell>
          <cell r="L817">
            <v>0</v>
          </cell>
        </row>
        <row r="818">
          <cell r="A818" t="str">
            <v>4.12)</v>
          </cell>
          <cell r="B818" t="str">
            <v>โครงการเสริมสร้างประสิทธิภาพและสมรรถนะการบริหารงานบุคคล 50,000 บาท จัดสรรครั้งที่ 1 32,215 บาท ครั้งที่ 3   17,785 บาท</v>
          </cell>
          <cell r="C818" t="str">
            <v>ศธ04002/ว2307 ลว.28 พ.ค. 68 ครั้งที่ 535  1,917,000 บาท</v>
          </cell>
          <cell r="E818">
            <v>17785</v>
          </cell>
          <cell r="G818">
            <v>0</v>
          </cell>
          <cell r="H818">
            <v>0</v>
          </cell>
          <cell r="K818">
            <v>0</v>
          </cell>
          <cell r="L818">
            <v>0</v>
          </cell>
        </row>
        <row r="820">
          <cell r="A820" t="str">
            <v>1)</v>
          </cell>
          <cell r="B820" t="str">
            <v xml:space="preserve">ค่าตอบแทนวิทยากรสอนอิสลามศึกษารายชั่วโมง </v>
          </cell>
          <cell r="F820">
            <v>312000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278200</v>
          </cell>
        </row>
        <row r="821">
          <cell r="A821" t="str">
            <v>1.1)</v>
          </cell>
          <cell r="B821" t="str">
    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    </cell>
          <cell r="C821" t="str">
            <v>ศธ 04002/ว5854  ลว 29 พย67 โอนครั้งที่ 97</v>
          </cell>
        </row>
        <row r="822">
          <cell r="A822" t="str">
            <v>1.2)</v>
          </cell>
          <cell r="B822" t="str">
            <v>ค่าขนย้ายสิ่งของส่วนตัวในการเดินทางไปราชการประจำของข้าราชการ</v>
          </cell>
          <cell r="C822" t="str">
            <v>ศธ 04002/ว6234  ลว 25 ธค 67 โอนครั้งที่ 161</v>
          </cell>
          <cell r="F822">
            <v>55352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55352</v>
          </cell>
          <cell r="L822">
            <v>0</v>
          </cell>
        </row>
        <row r="823">
          <cell r="A823" t="str">
            <v>1.2.1)</v>
          </cell>
          <cell r="B823" t="str">
            <v>ค่าขนย้ายสิ่งของส่วนตัวในการเดินทางไปราชการประจำของข้าราชการ ผอ.จันทร์เพ็ญ 16,428 บาท</v>
          </cell>
          <cell r="C823" t="str">
            <v>ศธ 04002/ว6234  ลว 25 ธค 67 โอนครั้งที่ 161</v>
          </cell>
        </row>
        <row r="824">
          <cell r="A824" t="str">
            <v>1.2.2)</v>
          </cell>
          <cell r="B824" t="str">
    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    </cell>
          <cell r="C824" t="str">
            <v>ศธ 04002/ว366  ลว 29 ม.ค. 68 โอนครั้งที่ 230</v>
          </cell>
        </row>
        <row r="825">
          <cell r="A825" t="str">
            <v>1.3)</v>
          </cell>
          <cell r="B825" t="str">
    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    </cell>
          <cell r="C825" t="str">
            <v>ศธ 04002/ว805  ลว 27 กพ 68 โอนครั้งที่ 295</v>
          </cell>
          <cell r="F825">
            <v>3600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3600</v>
          </cell>
          <cell r="L825">
            <v>0</v>
          </cell>
        </row>
        <row r="826">
          <cell r="A826" t="str">
            <v>1.3.1)</v>
          </cell>
          <cell r="B826" t="str">
            <v>ค่าพาหนะในการเดินทางเข้าร่วมโครงการอบรมการใช้งานระบบบริหารจัดการการใช้จ่ายและการเบิกจ่ายงบประมาณภาครัฐสำหรับเจ้าหน้าที่ผู้ปฏิบัติงานของหน่วยงานในสังกัดสำนักงานคณะกรรมการการศึกษาขั้นระหว่างวันที่ 3 - 4 เมษายน 2568  สพฐ.เปลี่ยนเป็น 21-22 เมษายน 68</v>
          </cell>
          <cell r="C826" t="str">
            <v>ศธ 04002/ว1307  ลว 28 มีค 68 โอนครั้งที่ 377</v>
          </cell>
          <cell r="F826">
            <v>2000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2000</v>
          </cell>
          <cell r="L826">
            <v>0</v>
          </cell>
        </row>
        <row r="828">
          <cell r="B828" t="str">
            <v>งบลงทุน  ค่าครุภัณฑ์  6811310</v>
          </cell>
        </row>
        <row r="852">
          <cell r="A852" t="str">
            <v>2.1.5.2</v>
          </cell>
        </row>
        <row r="853">
          <cell r="A853" t="str">
            <v>2.1.5.2.1</v>
          </cell>
          <cell r="B853" t="str">
            <v>โทรทัศน์แอลอีดี(LEDTV)แบบSmartTVระดับความละเอียดจอภาพ3840x2160พิกเซล ขนาด 55 นิ้ว เครื่องละ 23,3000 บาท</v>
          </cell>
          <cell r="C853" t="str">
            <v>ศธ04002/ว1802 ลว.8 พค 67 โอนครั้งที่ 7</v>
          </cell>
        </row>
        <row r="854">
          <cell r="A854" t="str">
            <v>1)</v>
          </cell>
          <cell r="B854" t="str">
            <v>โรงเรียนวัดทศทิศ</v>
          </cell>
          <cell r="C854" t="str">
            <v>20004350002003112042</v>
          </cell>
        </row>
        <row r="855">
          <cell r="B855" t="str">
            <v>ผูกพัน ครบ 26 มิย 67</v>
          </cell>
          <cell r="C855">
            <v>4100395240</v>
          </cell>
        </row>
        <row r="857">
          <cell r="A857" t="str">
            <v>2)</v>
          </cell>
          <cell r="B857" t="str">
            <v>โรงเรียนวัดนิเทศน์</v>
          </cell>
          <cell r="C857" t="str">
            <v>20004350002003112043</v>
          </cell>
        </row>
        <row r="858">
          <cell r="B858" t="str">
            <v>ผูกพัน ครบ 27 พค 67</v>
          </cell>
          <cell r="C858">
            <v>4100397975</v>
          </cell>
        </row>
        <row r="859">
          <cell r="A859" t="str">
            <v>3)</v>
          </cell>
          <cell r="B859" t="str">
            <v>โรงเรียนวัดสอนดีศรีเจริญ</v>
          </cell>
          <cell r="C859" t="str">
            <v>20004350002003112047</v>
          </cell>
        </row>
        <row r="860">
          <cell r="B860" t="str">
            <v>ผูกพัน ครบ 27 พค 67</v>
          </cell>
          <cell r="C860">
            <v>4100396028</v>
          </cell>
        </row>
        <row r="878">
          <cell r="B878" t="str">
            <v>ครุภัณฑ์งานบ้านงานครัว 120612</v>
          </cell>
        </row>
        <row r="879">
          <cell r="A879" t="str">
            <v>1.5.2.1</v>
          </cell>
          <cell r="B879" t="str">
            <v>เครื่องตัดหญ้า แบบข้ออ่อน  เครื่องละ 105,0000 บาท</v>
          </cell>
          <cell r="C879" t="str">
            <v>ศธ04002/ว5376 ลว. 1 พย 67 โอนครั้งที่ 39</v>
          </cell>
        </row>
        <row r="880">
          <cell r="A880" t="str">
            <v>1)</v>
          </cell>
          <cell r="B880" t="str">
            <v>โรงเรียนวัดสมุหราษฎร์บํารุง</v>
          </cell>
          <cell r="C880" t="str">
            <v>20004370010003111465</v>
          </cell>
          <cell r="F880">
            <v>10600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10600</v>
          </cell>
        </row>
        <row r="884">
          <cell r="A884" t="str">
            <v>1.5.2.2</v>
          </cell>
          <cell r="B884" t="str">
            <v xml:space="preserve">เครื่องตัดแต่งพุ่มไม้ ขนาด 29.5 นิ้ว </v>
          </cell>
          <cell r="C884" t="str">
            <v>ศธ04002/ว5376 ลว. 1 พย 67 โอนครั้งที่ 39</v>
          </cell>
        </row>
        <row r="885">
          <cell r="A885" t="str">
            <v>1)</v>
          </cell>
          <cell r="B885" t="str">
            <v>โรงเรียนวัดพวงแก้ว</v>
          </cell>
          <cell r="C885" t="str">
            <v>20004370010003111466</v>
          </cell>
          <cell r="F885">
            <v>17400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  <cell r="L885">
            <v>17400</v>
          </cell>
        </row>
        <row r="920">
          <cell r="B920" t="str">
            <v>ครุภัณฑ์โฆษณาและเผยแพร่ 120604</v>
          </cell>
        </row>
        <row r="937">
          <cell r="B937" t="str">
            <v xml:space="preserve">ครุภัณฑ์การศึกษา 120611 </v>
          </cell>
        </row>
        <row r="938">
          <cell r="B938" t="str">
            <v>ครุภัณฑ์งานอาชีพระดับประถมศึกษา แบบ 2 จำนวน 1 ชุด</v>
          </cell>
          <cell r="C938" t="str">
            <v>ศธ04002/ว1802 ลว.8 พค 67 โอนครั้งที่ 7</v>
          </cell>
        </row>
        <row r="939">
          <cell r="A939" t="str">
            <v>1)</v>
          </cell>
          <cell r="B939" t="str">
            <v>โรงเรียนกลางคลองสิบ</v>
          </cell>
          <cell r="C939" t="str">
            <v>20004350002003112040</v>
          </cell>
        </row>
        <row r="940">
          <cell r="B940" t="str">
            <v>ผูกพัน ครบ 16 มิย 67</v>
          </cell>
          <cell r="C940">
            <v>4100394375</v>
          </cell>
        </row>
        <row r="948">
          <cell r="B948" t="str">
            <v>โต๊ะเก้าอี้นักเรียน ระดับประถมศึกษา ชุดละ 1500 บาท</v>
          </cell>
          <cell r="C948" t="str">
            <v>ศธ04002/ว1802 ลว.8 พค 67 โอนครั้งที่ 7</v>
          </cell>
        </row>
        <row r="949">
          <cell r="A949" t="str">
            <v>1)</v>
          </cell>
          <cell r="B949" t="str">
            <v>โรงเรียนคลองสิบสามผิวศรีราษฏร์บำรุง</v>
          </cell>
          <cell r="C949" t="str">
            <v>20004350002003112045</v>
          </cell>
        </row>
        <row r="950">
          <cell r="B950" t="str">
            <v>ผูกพัน ครบ 19 มิย 67</v>
          </cell>
          <cell r="C950">
            <v>4100395365</v>
          </cell>
        </row>
        <row r="952">
          <cell r="A952" t="str">
            <v>2)</v>
          </cell>
          <cell r="B952" t="str">
            <v>โรงเรียนวัดพวงแก้ว</v>
          </cell>
          <cell r="C952" t="str">
            <v>20004350002003112046</v>
          </cell>
        </row>
        <row r="953">
          <cell r="B953" t="str">
            <v>ผูกพัน ครบ 26 มิย 67</v>
          </cell>
          <cell r="C953">
            <v>4100395151</v>
          </cell>
        </row>
        <row r="955">
          <cell r="A955" t="str">
            <v>3)</v>
          </cell>
          <cell r="B955" t="str">
            <v>โรงเรียนหิรัญพงษ์อนุสรณ์</v>
          </cell>
          <cell r="C955" t="str">
            <v>20004350002003112048</v>
          </cell>
        </row>
        <row r="956">
          <cell r="B956" t="str">
            <v>ผูกพัน ครบ 7 มิย 67</v>
          </cell>
          <cell r="C956">
            <v>4100392574</v>
          </cell>
        </row>
        <row r="957">
          <cell r="A957" t="str">
            <v>1.5.1</v>
          </cell>
          <cell r="B957" t="str">
            <v xml:space="preserve">กิจกรรมรองการพัฒนาประสิทธิภาพการบริหารจัดการการศึกษาขั้นพื้นฐาน </v>
          </cell>
          <cell r="C957" t="str">
            <v xml:space="preserve">20004 68 05164 00144 </v>
          </cell>
        </row>
        <row r="958">
          <cell r="B958" t="str">
            <v xml:space="preserve"> งบดำเนินงาน 68112xx </v>
          </cell>
          <cell r="C958" t="str">
            <v>20004 3720 1000 2000000</v>
          </cell>
        </row>
        <row r="959">
          <cell r="A959" t="str">
            <v>1.5.1.1.1</v>
          </cell>
          <cell r="B959" t="str">
    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    </cell>
          <cell r="C959" t="str">
            <v>ศธ 04002/ว153 ลว 14 ม.ค. 68 โอนครั้งที่ 190</v>
          </cell>
          <cell r="F959">
            <v>18000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18000</v>
          </cell>
        </row>
        <row r="962">
          <cell r="A962" t="str">
            <v>1.5.2</v>
          </cell>
          <cell r="B962" t="str">
            <v xml:space="preserve">กิจกรรมรองเทคโนโลยีดิจิทัลเพื่อการศึกษาขั้นพื้นฐาน </v>
          </cell>
          <cell r="C962" t="str">
            <v>20004 68 05164 00063</v>
          </cell>
        </row>
        <row r="963">
          <cell r="B963" t="str">
            <v xml:space="preserve"> งบดำเนินงาน 68112xx</v>
          </cell>
          <cell r="C963" t="str">
            <v>20004 3720 1000 2000000</v>
          </cell>
        </row>
        <row r="964">
          <cell r="A964" t="str">
            <v>1.5.2.1</v>
          </cell>
          <cell r="B964" t="str">
            <v xml:space="preserve">ค่าใช้จ่ายในการเดินทางเข้าร่วมประชุมเชิงปฏิบัติการปรับปรุงเอกสารคู่มือแนวทางการบริหารจัดการข้อมูลสารสนเทศเพื่อการบริหาร     (Data Management Center : DMC) ปีการศึกษา 2568 ระหว่างวันที่ 21 – 25 เมษายน 2568  และการประชุมเชิงปฏิบัติการพัฒนาบุคลากรด้านระบบสารสนเทศเพื่อการวางแผนและสนับสนุนการบริหารงบประมาณ ปีการศึกษา 2568 ระหว่างวันที่ 5 – 9 พฤษภาคม 2568ณ โรงแรมริเวอร์ไซด์ กรุงเทพมหานคร </v>
          </cell>
          <cell r="C964" t="str">
            <v>ศธ 04002/ว1623 ลว 21 เม.ย. 67 ครั้งที่ 426</v>
          </cell>
          <cell r="F964">
            <v>800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800</v>
          </cell>
          <cell r="L964">
            <v>0</v>
          </cell>
        </row>
        <row r="966">
          <cell r="A966" t="str">
            <v>1.5.2.2</v>
          </cell>
          <cell r="B966" t="str">
            <v>ค่าใช้จ่ายในการดำเนินการกิจกรรมที่ 3 การพัฒนา ส่งเสริมสนับสนุนและขับเคลื่อนการใช้เทคโนโลยีในการจัดการเรียนรู้ในการขับเคลื่อนระบบคลังสื่อเทคโนโลยีดิจิทัล    (OBEC Content Center)</v>
          </cell>
          <cell r="C966" t="str">
            <v>ศธ 04002/ว1624 ลว 21 เม.ย.68 ครั้งที่ 427</v>
          </cell>
          <cell r="F966">
            <v>10000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4250</v>
          </cell>
          <cell r="L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 t="str">
            <v xml:space="preserve"> งบลงทุน ค่าครุภัณฑ์ 6711310</v>
          </cell>
          <cell r="C969" t="str">
            <v>20004 35000200 2000000</v>
          </cell>
        </row>
        <row r="970">
          <cell r="A970" t="str">
            <v>2.1.2.1</v>
          </cell>
          <cell r="B970" t="str">
            <v>ครุภัณฑ์คอมพิวเตอร์  120610</v>
          </cell>
        </row>
        <row r="971">
          <cell r="B971" t="str">
    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    </cell>
          <cell r="C971" t="str">
            <v>ศธ 04002/ว2002 ลว 23 พค 67 โอนครั้งที่ 46</v>
          </cell>
        </row>
        <row r="972">
          <cell r="A972" t="str">
            <v>1)</v>
          </cell>
          <cell r="B972" t="str">
            <v xml:space="preserve">โรงเรียนชุมชนบึงบา </v>
          </cell>
          <cell r="C972" t="str">
            <v>20004350002003110247</v>
          </cell>
        </row>
        <row r="978">
          <cell r="A978" t="str">
            <v>1.5.4</v>
          </cell>
          <cell r="B978" t="str">
            <v>กิจกรรมการสนับสนุนการศึกษาขั้นพื้นฐาน</v>
          </cell>
          <cell r="C978" t="str">
            <v>20004 68 0146 00000</v>
          </cell>
        </row>
        <row r="1001">
          <cell r="B1001" t="str">
            <v xml:space="preserve"> งบดำเนินงาน 68112xx </v>
          </cell>
          <cell r="C1001" t="str">
            <v>20004 37201000 2000000</v>
          </cell>
        </row>
        <row r="1002">
          <cell r="A1002" t="str">
            <v>2.1.2.1</v>
          </cell>
          <cell r="B1002" t="str">
    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    </cell>
          <cell r="C1002" t="str">
            <v>ศธ 04002/ว5700 ลว 21 ธค 66 โอนครั้งที่ 103</v>
          </cell>
        </row>
        <row r="1003">
          <cell r="A1003" t="str">
            <v>2.1.2.2</v>
          </cell>
          <cell r="B1003" t="str">
            <v xml:space="preserve">เงินสมทบกองทุนเงินทดแทน ประจำปี พ.ศ. 2567 (มกราคม - ธันวาคม 2567)                             </v>
          </cell>
          <cell r="C1003" t="str">
            <v>ศธ 04002/ว35 ลว 4 มค 67 โอนครั้งที่ 117</v>
          </cell>
        </row>
        <row r="1004">
          <cell r="B1004" t="str">
            <v>ค่าเช่าใช้บริการสัญญาณอินเทอร์เน็ต 6 เดือน (เมย-มิย 66)   603600บาท</v>
          </cell>
          <cell r="C1004" t="str">
            <v>ศธ 04002/ว1923   ลว 20 พค 67 โอนครั้งที่ 30</v>
          </cell>
        </row>
        <row r="1005">
          <cell r="B1005" t="str">
            <v>ค่าเช่าใช้บริการสัญญาณอินเทอร์เน็ต 3 เดือน (กรกฎาคม 2567 – กันยายน 2567)   514,3500บาท</v>
          </cell>
          <cell r="C1005" t="str">
            <v>ศธ 04002/ว2864 ลว 2 กรกฎาคม 2567 โอนครั้งที่ 185</v>
          </cell>
        </row>
        <row r="1006">
          <cell r="A1006" t="str">
            <v>2.1.3.2</v>
          </cell>
          <cell r="B1006" t="str">
    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    </cell>
          <cell r="C1006" t="str">
            <v>ศธ 04002/ว4582 ลว 20 กย 67 โอนครั้งที่ 433</v>
          </cell>
        </row>
        <row r="1033">
          <cell r="B1033" t="str">
            <v>กิจกรรมรองการพัฒนาประสิทธิภาพการบริหารจัดการการศึกษาขั้นพื้นฐาน</v>
          </cell>
        </row>
        <row r="1034">
          <cell r="B1034" t="str">
            <v xml:space="preserve"> งบดำเนินงาน 68112xx </v>
          </cell>
        </row>
        <row r="1035">
          <cell r="A1035" t="str">
            <v>2.1.3.1</v>
          </cell>
          <cell r="B1035" t="str">
    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    </cell>
          <cell r="C1035" t="str">
            <v>ศธ 04002/ว5407 ลว 27 พย 66 โอนครั้งที่ 66</v>
          </cell>
        </row>
        <row r="1038">
          <cell r="A1038" t="str">
            <v>2.1.4</v>
          </cell>
          <cell r="B1038" t="str">
            <v>กิจกรรมรองพัฒนาหลักสูตรและกระบวนการเรียนรู้ที่หลากหลายให้เอื้อต่อการเรียนรู้ตลอดชีวิต</v>
          </cell>
        </row>
        <row r="1039">
          <cell r="B1039" t="str">
            <v xml:space="preserve"> งบดำเนินงาน 67112xx </v>
          </cell>
        </row>
        <row r="1040">
          <cell r="A1040" t="str">
            <v>2.1.4.1</v>
          </cell>
          <cell r="B1040" t="str">
            <v xml:space="preserve">ค่าใช้จ่ายในการจัดการแข่งขันงานศิลปหัตถกรรมนักเรียน ครั้งที่ 71 ปีการศึกษา 2566 </v>
          </cell>
          <cell r="C1040" t="str">
            <v>ที่ ศธ 04002/ว    /9 กพ 67  ครั้งที่ 165</v>
          </cell>
        </row>
        <row r="1041">
          <cell r="A1041" t="str">
            <v>2.1.4.2</v>
          </cell>
          <cell r="B1041" t="str">
    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    </cell>
          <cell r="C1041" t="str">
            <v>ศธ04002/ว2276 ลว. 7 มิย 67 โอนครั้งที่ 102</v>
          </cell>
        </row>
        <row r="1042">
          <cell r="A1042" t="str">
            <v>2.1.4.3</v>
          </cell>
          <cell r="B1042" t="str">
    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    </cell>
          <cell r="C1042" t="str">
            <v>ศธ04002/ว3560 ลว. 15 สค 67 โอนครั้งที่ 323</v>
          </cell>
        </row>
        <row r="1043">
          <cell r="A1043" t="str">
            <v>1.5.3</v>
          </cell>
          <cell r="B1043" t="str">
    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    </cell>
          <cell r="C1043" t="str">
            <v>20004 68 05164 36263</v>
          </cell>
        </row>
        <row r="1044">
          <cell r="B1044" t="str">
            <v xml:space="preserve"> งบดำเนินงาน 68112xx</v>
          </cell>
          <cell r="C1044" t="str">
            <v>20004 3720 1000 2000000</v>
          </cell>
        </row>
        <row r="1045">
          <cell r="A1045">
            <v>1</v>
          </cell>
          <cell r="B1045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    </cell>
          <cell r="C1045" t="str">
            <v>ศธ04002/ว5487ว.8 พย 67 โอนครั้งที่ 47</v>
          </cell>
          <cell r="F1045">
            <v>5000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1200</v>
          </cell>
          <cell r="L1045">
            <v>0</v>
          </cell>
        </row>
        <row r="1046">
          <cell r="A1046">
            <v>2</v>
          </cell>
          <cell r="B1046" t="str">
    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    </cell>
          <cell r="C1046" t="str">
            <v>ศธ04002/ว5487ว.8 พย 67 โอนครั้งที่ 47</v>
          </cell>
          <cell r="F1046">
            <v>23000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18200</v>
          </cell>
          <cell r="L1046">
            <v>0</v>
          </cell>
        </row>
        <row r="1049">
          <cell r="A1049">
            <v>1.6</v>
          </cell>
          <cell r="B1049" t="str">
            <v xml:space="preserve">กิจกรรมการจัดการศึกษามัธยมศึกษาตอนต้นสำหรับโรงเรียนปกติ  </v>
          </cell>
          <cell r="C1049" t="str">
            <v>20004 68 0516500000</v>
          </cell>
        </row>
        <row r="1050">
          <cell r="A1050" t="str">
            <v>1.6.1</v>
          </cell>
          <cell r="B1050" t="str">
            <v xml:space="preserve"> งบดำเนินงาน 68112xx</v>
          </cell>
          <cell r="C1050" t="str">
            <v>20004 3720 1000 2000000</v>
          </cell>
        </row>
        <row r="1051">
          <cell r="B1051" t="str">
            <v>งบลงทุน ค่าครุภัณฑ์ 6811310</v>
          </cell>
        </row>
        <row r="1066">
          <cell r="B1066" t="str">
            <v>ครุภัณฑ์สำนักงาน 120601</v>
          </cell>
        </row>
        <row r="1067">
          <cell r="A1067" t="str">
            <v>1.6.2.1</v>
          </cell>
          <cell r="B1067" t="str">
            <v>เครื่องถ่ายเอกสารระบบดิจิทัล (ขาว-ดำ) ความเร็ว 50 แผ่นต่อนาที</v>
          </cell>
          <cell r="C1067" t="str">
            <v>ที่ ศธ04002/ว5376 ลว 1 พย 67 ครั้งที่ 39</v>
          </cell>
        </row>
        <row r="1069">
          <cell r="A1069" t="str">
            <v>1)</v>
          </cell>
          <cell r="B1069" t="str">
            <v>สพป.ปทุมธานี เขต 2</v>
          </cell>
          <cell r="C1069" t="str">
            <v>20004370010003112315</v>
          </cell>
          <cell r="F1069">
            <v>197500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197500</v>
          </cell>
          <cell r="L1069">
            <v>0</v>
          </cell>
        </row>
        <row r="1070">
          <cell r="B1070" t="str">
            <v>ครุภัณฑ์งานบ้านงานครัว 120612</v>
          </cell>
        </row>
        <row r="1071">
          <cell r="A1071" t="str">
            <v>1.6.2.2</v>
          </cell>
          <cell r="B1071" t="str">
            <v xml:space="preserve">เครื่องตัดหญ้า แบบข้ออ่อน </v>
          </cell>
          <cell r="C1071" t="str">
            <v>ที่ ศธ04002/ว5376 ลว 1 พย 67 ครั้งที่ 39</v>
          </cell>
        </row>
        <row r="1072">
          <cell r="A1072" t="str">
            <v>1)</v>
          </cell>
          <cell r="B1072" t="str">
            <v>สพป.ปทุมธานี เขต 2</v>
          </cell>
          <cell r="C1072" t="str">
            <v>20004370010003112316</v>
          </cell>
          <cell r="F1072">
            <v>10600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10600</v>
          </cell>
          <cell r="L1072">
            <v>0</v>
          </cell>
        </row>
        <row r="1109">
          <cell r="B1109" t="str">
            <v>ครุภัณฑ์เทคโนโลยีดิจิตอล แบบ 2</v>
          </cell>
          <cell r="C1109">
            <v>0</v>
          </cell>
        </row>
        <row r="1110">
          <cell r="A1110" t="str">
            <v>1)</v>
          </cell>
          <cell r="B1110" t="str">
            <v>วัดทศทิศ</v>
          </cell>
          <cell r="C1110" t="str">
            <v>20004350002003112995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A1111" t="str">
            <v>2)</v>
          </cell>
          <cell r="B1111" t="str">
            <v>วัดสมุหราษฎร์บํารุง</v>
          </cell>
          <cell r="C1111" t="str">
            <v>20004350002003112996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A1112" t="str">
            <v>2.2.1.1</v>
          </cell>
          <cell r="B1112" t="str">
            <v xml:space="preserve">โต๊ะเก้าอี้นักเรียน ระดับประถมศึกษา </v>
          </cell>
          <cell r="C1112" t="str">
            <v>ศธ04002/ว1802 ลว.8 พค 67 โอนครั้งที่ 7</v>
          </cell>
        </row>
        <row r="1113">
          <cell r="A1113" t="str">
            <v>1)</v>
          </cell>
          <cell r="B1113" t="str">
            <v>โรงเรียนวัดลาดสนุ่น</v>
          </cell>
          <cell r="C1113" t="str">
            <v>20004350002003114141</v>
          </cell>
        </row>
        <row r="1114">
          <cell r="B1114" t="str">
            <v>ผูกพัน</v>
          </cell>
          <cell r="C1114">
            <v>4100549690</v>
          </cell>
        </row>
        <row r="1119">
          <cell r="A1119" t="str">
            <v>1.6.1</v>
          </cell>
          <cell r="B1119" t="str">
            <v>กิจกรรมรองสนับสนุนเสริมสร้างความเข้มแข็งในการพัฒนาครูอย่างมีประสิทธิภาพ</v>
          </cell>
          <cell r="C1119" t="str">
            <v>20004 68 05165 51999</v>
          </cell>
        </row>
        <row r="1120">
          <cell r="B1120" t="str">
            <v xml:space="preserve"> งบดำเนินงาน 68112xx </v>
          </cell>
          <cell r="C1120" t="str">
            <v>20004 3720 1000 2000000</v>
          </cell>
        </row>
        <row r="1121">
          <cell r="A1121" t="str">
            <v>1.6.1.1</v>
          </cell>
          <cell r="B1121" t="str">
    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    </cell>
          <cell r="C1121" t="str">
            <v>ศธ04002/5373 ลว. 1 พ.ย. 67 โอนครั้งที่ 36</v>
          </cell>
          <cell r="D1121">
            <v>60000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60000</v>
          </cell>
          <cell r="L1121">
            <v>0</v>
          </cell>
        </row>
        <row r="1122">
          <cell r="A1122" t="str">
            <v>1.6.1.2</v>
          </cell>
          <cell r="B1122" t="str">
    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    </cell>
          <cell r="C1122" t="str">
            <v>ศธ 04002/ว114  ลว 10 ม.ค. 68 ครั้งที่ 182</v>
          </cell>
          <cell r="D1122">
            <v>1600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1600</v>
          </cell>
          <cell r="L1122">
            <v>0</v>
          </cell>
        </row>
        <row r="1123">
          <cell r="A1123" t="str">
            <v>1.6.1.3</v>
          </cell>
          <cell r="B1123" t="str">
    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    </cell>
          <cell r="C1123" t="str">
            <v>ศธ04002/ว152 ลว 14 ม.ค. 68 โอนครั้งที่ 189</v>
          </cell>
          <cell r="D1123">
            <v>7720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5507.2</v>
          </cell>
          <cell r="L1123">
            <v>0</v>
          </cell>
        </row>
        <row r="1124">
          <cell r="A1124" t="str">
            <v>1.6.1.4</v>
          </cell>
          <cell r="B1124" t="str">
    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    </cell>
          <cell r="C1124" t="str">
            <v>ศธ04002/ว831 ลว 28 กพ 68 โอนครั้งที่ 298</v>
          </cell>
          <cell r="D1124">
            <v>800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800</v>
          </cell>
          <cell r="L1124">
            <v>0</v>
          </cell>
        </row>
        <row r="1125">
          <cell r="A1125" t="str">
            <v>1.6.1.5</v>
          </cell>
          <cell r="B1125" t="str">
            <v xml:space="preserve">ค่าใช้จ่ายสำหรับดำเนินงานโครงการเสริมสร้างสมรรถนะองค์ความรู้ด้านกฎหมายเพื่อพัฒนาบุคลากร ในกิจกรรมที่ 2 ค่าสมนาคุณคณะกรรมการสอบสวนวินัยข้าราชการ </v>
          </cell>
          <cell r="C1125" t="str">
            <v>ศธ04002/ว2152 ลว 22 พ.ค. 68 โอนครั้งที่ 507</v>
          </cell>
          <cell r="D1125">
            <v>5000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A1126" t="str">
            <v>1.6.1.6</v>
          </cell>
          <cell r="B1126" t="str">
            <v xml:space="preserve">สนับสนุนการคัดเลือกบุคคลเพื่อบรรจุและแต่งตั้งเข้ารับราชการเป็นข้าราชการครูและบุคลากรทางการศึกษา ตำแหน่งครูผู้ช่วย กรณีที่มีความจำเป็นหรือมีเหตุพิเศษ สังกัดสำนักงานคณะกรรมการการศึกษาขั้นพื้นฐาน ปี พ.ศ. 2568 </v>
          </cell>
          <cell r="C1126" t="str">
            <v>ศธ 04002/ว2492 ลว 9 มิ.ย. 68 โอนครั้งที่ 565</v>
          </cell>
          <cell r="D1126">
            <v>11000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8960</v>
          </cell>
          <cell r="L1126">
            <v>0</v>
          </cell>
        </row>
        <row r="1136">
          <cell r="A1136" t="str">
            <v>2.2.3</v>
          </cell>
          <cell r="B1136" t="str">
    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    </cell>
          <cell r="C1136" t="str">
            <v>20004 66 05165 90691</v>
          </cell>
        </row>
        <row r="1137">
          <cell r="B1137" t="str">
            <v xml:space="preserve"> งบดำเนินงาน 66112xx </v>
          </cell>
          <cell r="C1137" t="str">
            <v>20004 35000200 2000000</v>
          </cell>
        </row>
        <row r="1138">
          <cell r="A1138" t="str">
            <v>2.2.3.1</v>
          </cell>
          <cell r="B1138" t="str">
            <v xml:space="preserve">ค่าใช้จ่าย  รณรงค์ และติดตาม การใช้หนังสือพระราชนิพนธ์  </v>
          </cell>
          <cell r="C1138" t="str">
            <v>ศธ 04002/ว2953/25 กค 66 ครั้งที่ 689 จำนวนเงิน 61,055 บาท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A1139" t="str">
            <v>2.2.3.2</v>
          </cell>
          <cell r="B1139" t="str">
    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    </cell>
          <cell r="C1139" t="str">
            <v>ศธ 04002/ว3089/29 กค 66 ครั้งที่ 712 จำนวนเงิน 1,200.-บาท เขียนเขต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85">
          <cell r="A1185">
            <v>1.7</v>
          </cell>
          <cell r="B1185" t="str">
    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    </cell>
          <cell r="C1185" t="str">
            <v>20004 68 52015 00000</v>
          </cell>
        </row>
        <row r="1186">
          <cell r="B1186" t="str">
            <v xml:space="preserve"> งบดำเนินงาน 68112xx</v>
          </cell>
          <cell r="C1186" t="str">
            <v>20004 3720 1000 2000000</v>
          </cell>
        </row>
        <row r="1187">
          <cell r="A1187" t="str">
            <v>1.7.1</v>
          </cell>
          <cell r="B1187" t="str">
            <v>ค่าใช้จ่ายในการเข้าร่วมประชุม (โรงเรียนกพด.)3200 บาท ค่าใช้จ่ายประชุมคณะทำงาน 2,400 ยาท</v>
          </cell>
          <cell r="C1187" t="str">
            <v>ศธ 04002/ว5490 ลว8 พย 67 ครั้งที่ 51</v>
          </cell>
          <cell r="F1187">
            <v>5600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1600</v>
          </cell>
          <cell r="L1187">
            <v>3200</v>
          </cell>
        </row>
        <row r="1188">
          <cell r="A1188" t="str">
            <v>1.7.2</v>
          </cell>
          <cell r="B1188" t="str">
    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    </cell>
          <cell r="C1188" t="str">
            <v>ศธ 04002/ว5655 ลว 19 พย 67 โอนครั้งที่ 71</v>
          </cell>
          <cell r="F1188">
            <v>10000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10000</v>
          </cell>
          <cell r="L1188">
            <v>0</v>
          </cell>
        </row>
        <row r="1189">
          <cell r="A1189" t="str">
            <v>1.7.3</v>
          </cell>
          <cell r="B1189" t="str">
            <v xml:space="preserve">ค่าใช้จ่ายในการดำเนินงาน การประชุม การประชาสัมพันธ์ การกำกับ ติดตาม และการบริหารจัดการอื่นๆ ที่เกี่ยวข้องกับการจัดการศึกษาขั้นพื้นฐานตามมาตรา 12 แห่งพระราชบัญญัติการศึกษาแห่งชาติ พ.ศ. 2542 </v>
          </cell>
          <cell r="C1189" t="str">
            <v>ศธ 04002/ว2223  ลว 26 พ.ค. 68 ครั้งที่ 514</v>
          </cell>
          <cell r="F1189">
            <v>9000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A1190" t="str">
            <v>1.7.4</v>
          </cell>
          <cell r="B1190" t="str">
            <v xml:space="preserve">ค่าใช้จ่ายในการดำเนินการแข่งขันทักษะวิชาการนักเรียน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        ราชกุมารี </v>
          </cell>
          <cell r="C1190" t="str">
            <v>ศธ 04002/ว2871  ลว 27 มิ.ย. 68 ครั้งที่ 629</v>
          </cell>
          <cell r="F1190">
            <v>41000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A1191" t="str">
            <v>1.7.5</v>
          </cell>
          <cell r="B1191" t="str">
            <v>ค่าใช้จ่ายในการเดินทางเข้าร่วมการประชุมเชิงปฏิบัติการวิเคราะห์และสังเคราะห์ผลการประเมินคุณภาพผู้เรียนระดับชาติ เพื่อส่งเสริมและพัฒนาโรงเรียนในกลุ่มโรงเรียนในโครงการตามพระราชดำริและโรงเรียนเฉลิมพระเกียรติ ประจำปีงบประมาณ 2568 ระหว่างวันที่ 25 – 28 พฤษภาคม 2568 ณ โรงแรมบียอนด์ สวีท    เขตบางพลัด กรุงเทพมหานคร</v>
          </cell>
          <cell r="C1191" t="str">
            <v>ศธ 04002/ว2420  ลว 5 มิ.ย. 68 ครั้งที่ 554</v>
          </cell>
          <cell r="F1191">
            <v>800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800</v>
          </cell>
          <cell r="L1191">
            <v>0</v>
          </cell>
        </row>
        <row r="1195">
          <cell r="B1195" t="str">
            <v>งบบริหารจัดการ สพป.ปท.2</v>
          </cell>
          <cell r="C1195" t="str">
            <v>20004 35000200 00000</v>
          </cell>
        </row>
        <row r="1202">
          <cell r="C1202" t="str">
            <v>20004 1300 Q2669/20004 65 0005400000</v>
          </cell>
        </row>
        <row r="1203">
          <cell r="B1203" t="str">
            <v xml:space="preserve"> งบดำเนินงาน 68112xx</v>
          </cell>
        </row>
        <row r="1208">
          <cell r="A1208">
            <v>1.8</v>
          </cell>
          <cell r="B1208" t="str">
            <v xml:space="preserve">กิจกรรมช่วยเหลือกลุ่มเป้าหมายทางสังคม  </v>
          </cell>
          <cell r="C1208" t="str">
            <v>20004 68 62408 00000</v>
          </cell>
        </row>
        <row r="1209">
          <cell r="B1209" t="str">
            <v xml:space="preserve"> งบดำเนินงาน 68112xx</v>
          </cell>
          <cell r="C1209" t="str">
            <v>20004 33720 1000 2000000</v>
          </cell>
        </row>
        <row r="1210">
          <cell r="A1210" t="str">
            <v>1.8.1</v>
          </cell>
          <cell r="B1210" t="str">
    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    </cell>
          <cell r="C1210" t="str">
            <v>ศธ 04002/ว129 ลว 13 ม.ค.68 ครั้งที่ 184</v>
          </cell>
          <cell r="F1210">
            <v>25000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A1211" t="str">
            <v>1.8.2</v>
          </cell>
          <cell r="B1211" t="str">
            <v xml:space="preserve">ค่าใช้จ่ายในการเดินทางเข้าร่วมการประชุมอบรมเพื่อฝึกปฏิบัตางจิตวิทยาของนักจิตวิทยาโรงเรียนประจำสำนักงานเขตพื้นที่ ตามประมวลกฎหมายวิธีพิจารณาความอาญา (ป. วิ อาญา) ในรูปแบบ Onsite ระหว่างวันที่ 28-31 มีนาคม 2568 ณ โรงแรมดิไอเดิล โฮเทล แอนด์ เรสซิเดนซ์ จังหวัดปทุมธานี </v>
          </cell>
          <cell r="C1211" t="str">
            <v>ศธ 04002/ว1144 ลว 20 มี.ค. 68 ครั้งที่ 348</v>
          </cell>
          <cell r="F1211">
            <v>1000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A1212" t="str">
            <v>1.8.3</v>
          </cell>
          <cell r="B1212" t="str">
            <v>ค่าใช้จ่ายในการเดินทางเข้าร่วมประชุมเชิงปฎิบัติการอบรมผู้สนับสนุนโรงเรียนส่งเสริมความปลอดภัย (Safety Promotion School : SPS TEAMs) สำนักงานคณะกรรมการการศึกษาขั้นพื้นฐาน ประจำปีงบประมาณ พ.ศ. 2568 รุ่นที่ 1 ระหว่างวันที่ 18 – 21 พฤษภาคม 2568 ณ โรงแรมริเวอร์ไซด์ กรุงเทพมหานคร</v>
          </cell>
          <cell r="C1212" t="str">
            <v>ศธ 04002/ว2222 ลว 26 พ.ค. 68 ครั้งที่ 520</v>
          </cell>
          <cell r="F1212">
            <v>1000</v>
          </cell>
          <cell r="G1212">
            <v>0</v>
          </cell>
          <cell r="H1212">
            <v>0</v>
          </cell>
          <cell r="K1212">
            <v>0</v>
          </cell>
          <cell r="L1212">
            <v>600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23">
          <cell r="A1223">
            <v>1.9</v>
          </cell>
          <cell r="B1223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  <cell r="C1223" t="str">
            <v>20004  68 01056 00000</v>
          </cell>
        </row>
        <row r="1224">
          <cell r="B1224" t="str">
            <v>ค่าที่ดินและสิ่งก่อสร้าง 6811320</v>
          </cell>
        </row>
        <row r="1225">
          <cell r="A1225" t="str">
            <v>1.9.1</v>
          </cell>
          <cell r="B1225" t="str">
            <v xml:space="preserve">ปรับปรุงซ่อมแซมอาคารเรียนอาคารประกอบและสิ่งก่อสร้างอื่น 2 โรงเรียน </v>
          </cell>
          <cell r="C1225" t="str">
            <v>ศธ 04002/ว5174 ลว 21 ตค 67 ครั้งที่ 4</v>
          </cell>
        </row>
        <row r="1226">
          <cell r="A1226" t="str">
            <v>1)</v>
          </cell>
          <cell r="B1226" t="str">
            <v>โรงเรียนนิกรราษฎร์บูรณะ(เหราบัตย์อุทิศ)</v>
          </cell>
          <cell r="C1226" t="str">
            <v>20004370010003210924</v>
          </cell>
          <cell r="D1226">
            <v>235000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235000</v>
          </cell>
        </row>
        <row r="1227">
          <cell r="B1227" t="str">
            <v>ครบ 27 มค 68</v>
          </cell>
          <cell r="C1227">
            <v>4100554857</v>
          </cell>
        </row>
        <row r="1228">
          <cell r="A1228" t="str">
            <v>2)</v>
          </cell>
          <cell r="B1228" t="str">
            <v>โรงเรียนวัดธรรมราษฎร์เจริญผล</v>
          </cell>
          <cell r="C1228" t="str">
            <v>20004370010003210925</v>
          </cell>
          <cell r="D1228">
            <v>495000</v>
          </cell>
          <cell r="G1228">
            <v>0</v>
          </cell>
          <cell r="H1228">
            <v>495000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 t="str">
            <v>ครบ 27 มค 68</v>
          </cell>
          <cell r="C1229">
            <v>4100551110</v>
          </cell>
        </row>
        <row r="1231">
          <cell r="A1231" t="str">
            <v>1.9.2</v>
          </cell>
          <cell r="B1231" t="str">
            <v xml:space="preserve">ปรับปรุงซ่อมแซมห้องน้ำห้องส้วม 2 โรงเรียน </v>
          </cell>
          <cell r="C1231" t="str">
            <v>ศธ 04002/ว5174 ลว 21 ตค 67 ครั้งที่ 4</v>
          </cell>
        </row>
        <row r="1232">
          <cell r="A1232" t="str">
            <v>3)</v>
          </cell>
          <cell r="B1232" t="str">
            <v>โรงเรียนนิกรราษฎร์บูรณะ (เหราบัตย์อุทิศ)</v>
          </cell>
          <cell r="C1232" t="str">
            <v>20004370010003213244</v>
          </cell>
          <cell r="D1232">
            <v>187000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187000</v>
          </cell>
        </row>
        <row r="1233">
          <cell r="B1233" t="str">
            <v>ครบ 27 มค 68</v>
          </cell>
          <cell r="C1233">
            <v>4100554844</v>
          </cell>
        </row>
        <row r="1234">
          <cell r="A1234" t="str">
            <v>4)</v>
          </cell>
          <cell r="B1234" t="str">
            <v>โรงเรียนวัดนพรัตนาราม</v>
          </cell>
          <cell r="C1234" t="str">
            <v>20004370010003213243</v>
          </cell>
          <cell r="D1234">
            <v>115000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115000</v>
          </cell>
        </row>
        <row r="1235">
          <cell r="B1235" t="str">
            <v>ครบ 23 มค 68</v>
          </cell>
          <cell r="C1235">
            <v>4100557656</v>
          </cell>
        </row>
        <row r="1237">
          <cell r="A1237" t="str">
            <v>5)</v>
          </cell>
          <cell r="B1237" t="str">
            <v>วัดกลางคลองสี่</v>
          </cell>
          <cell r="C1237" t="str">
            <v>20004350002003214513</v>
          </cell>
        </row>
        <row r="1238">
          <cell r="B1238" t="str">
            <v>ครบ 15 มิย 67</v>
          </cell>
          <cell r="C1238">
            <v>4100396155</v>
          </cell>
        </row>
        <row r="1239">
          <cell r="A1239" t="str">
            <v>6)</v>
          </cell>
          <cell r="B1239" t="str">
            <v>วัดนิเทศน์</v>
          </cell>
          <cell r="C1239" t="str">
            <v>20004350002003214514</v>
          </cell>
        </row>
        <row r="1240">
          <cell r="B1240" t="str">
            <v>ครบ 27 สค 67</v>
          </cell>
          <cell r="C1240">
            <v>4100402151</v>
          </cell>
        </row>
        <row r="1241">
          <cell r="B1241" t="str">
            <v>ผูกพัน งวด 1 222,000 บาท</v>
          </cell>
        </row>
        <row r="1242">
          <cell r="B1242" t="str">
            <v>งวด 2 518,000 บาท</v>
          </cell>
        </row>
        <row r="1244">
          <cell r="A1244" t="str">
            <v>7)</v>
          </cell>
          <cell r="B1244" t="str">
            <v>วัดประชุมราษฏร์</v>
          </cell>
          <cell r="C1244" t="str">
            <v>20004350002003214515</v>
          </cell>
        </row>
        <row r="1245">
          <cell r="B1245" t="str">
            <v>ครบ 19 มิย 67</v>
          </cell>
          <cell r="C1245">
            <v>4100395245</v>
          </cell>
        </row>
        <row r="1246">
          <cell r="A1246" t="str">
            <v>8)</v>
          </cell>
          <cell r="B1246" t="str">
            <v>วัดประยูรธรรมาราม</v>
          </cell>
          <cell r="C1246" t="str">
            <v>20004350002003214516</v>
          </cell>
        </row>
        <row r="1247">
          <cell r="B1247" t="str">
            <v>ครบ 26 มิย 67</v>
          </cell>
          <cell r="C1247">
            <v>4100397176</v>
          </cell>
        </row>
        <row r="1248">
          <cell r="A1248" t="str">
            <v>9)</v>
          </cell>
          <cell r="B1248" t="str">
            <v>วัดลานนา</v>
          </cell>
          <cell r="C1248" t="str">
            <v>20004350002003214517</v>
          </cell>
        </row>
        <row r="1249">
          <cell r="B1249" t="str">
            <v>ครบ 19 มิ.ย.67</v>
          </cell>
          <cell r="C1249" t="str">
            <v>ครบ 19 มิย 67</v>
          </cell>
        </row>
        <row r="1250">
          <cell r="A1250" t="str">
            <v>10)</v>
          </cell>
          <cell r="B1250" t="str">
            <v>วัดอดิศร</v>
          </cell>
          <cell r="C1250" t="str">
            <v>20004350002003214518</v>
          </cell>
        </row>
        <row r="1251">
          <cell r="B1251" t="str">
            <v>ครบ 26 กค 67</v>
          </cell>
          <cell r="C1251" t="str">
            <v>4100393861</v>
          </cell>
        </row>
        <row r="1252">
          <cell r="A1252" t="str">
            <v>11)</v>
          </cell>
          <cell r="B1252" t="str">
            <v>สหราษฎร์บํารุง</v>
          </cell>
          <cell r="C1252" t="str">
            <v>20004350002003214519</v>
          </cell>
        </row>
        <row r="1253">
          <cell r="B1253" t="str">
            <v>ครบ 14 มิย 67</v>
          </cell>
          <cell r="C1253" t="str">
            <v>4100394897</v>
          </cell>
        </row>
        <row r="1254">
          <cell r="A1254" t="str">
            <v>12)</v>
          </cell>
          <cell r="B1254" t="str">
            <v>คลอง 11 ศาลาครุ (เทียมอุปถัมภ์)</v>
          </cell>
          <cell r="C1254" t="str">
            <v>20004350002003214520</v>
          </cell>
        </row>
        <row r="1255">
          <cell r="B1255" t="str">
            <v>ครบ 15 กค 67</v>
          </cell>
          <cell r="C1255" t="str">
            <v>4100398138</v>
          </cell>
        </row>
        <row r="1256">
          <cell r="A1256" t="str">
            <v>13)</v>
          </cell>
          <cell r="B1256" t="str">
            <v>คลองสิบสามผิวศรีราษฏร์บำรุง</v>
          </cell>
          <cell r="C1256" t="str">
            <v>20004350002003214521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9">
          <cell r="A1259" t="str">
            <v>14)</v>
          </cell>
          <cell r="B1259" t="str">
            <v>วัดเจริญบุญ</v>
          </cell>
          <cell r="C1259" t="str">
            <v>20004350002003214522</v>
          </cell>
        </row>
        <row r="1260">
          <cell r="B1260" t="str">
            <v>ครบ 17 กค 67</v>
          </cell>
          <cell r="C1260" t="str">
            <v>4100396212</v>
          </cell>
        </row>
        <row r="1261">
          <cell r="A1261" t="str">
            <v>15)</v>
          </cell>
          <cell r="B1261" t="str">
            <v>วัดนพรัตนาราม</v>
          </cell>
          <cell r="C1261" t="str">
            <v>20004350002003214523</v>
          </cell>
        </row>
        <row r="1262">
          <cell r="B1262" t="str">
            <v>งวด 1  174,000 บาท ครบ 16 กค 67</v>
          </cell>
          <cell r="C1262">
            <v>4100426445</v>
          </cell>
        </row>
        <row r="1263">
          <cell r="B1263" t="str">
            <v>งวด 2 406,000 ครบ 14 กย 67</v>
          </cell>
        </row>
        <row r="1265">
          <cell r="A1265" t="str">
            <v>16)</v>
          </cell>
          <cell r="B1265" t="str">
            <v>วัดพวงแก้ว</v>
          </cell>
          <cell r="C1265" t="str">
            <v>20004350002003214524</v>
          </cell>
        </row>
        <row r="1266">
          <cell r="B1266" t="str">
            <v>ครบ 2 สค 67</v>
          </cell>
          <cell r="C1266" t="str">
            <v>4100402841</v>
          </cell>
        </row>
        <row r="1267">
          <cell r="A1267" t="str">
            <v>17)</v>
          </cell>
          <cell r="B1267" t="str">
            <v>วัดสุขบุญฑริการาม</v>
          </cell>
          <cell r="C1267" t="str">
            <v>20004350002003214525</v>
          </cell>
        </row>
        <row r="1268">
          <cell r="B1268" t="str">
            <v>ครบ 27 มิย 67</v>
          </cell>
          <cell r="C1268" t="str">
            <v>4100396195</v>
          </cell>
        </row>
        <row r="1269">
          <cell r="A1269" t="str">
            <v>18)</v>
          </cell>
          <cell r="B1269" t="str">
            <v>วัดแสงมณี</v>
          </cell>
          <cell r="C1269" t="str">
            <v>20004350002003214526</v>
          </cell>
        </row>
        <row r="1270">
          <cell r="B1270" t="str">
            <v>ครบ 30 กค 67</v>
          </cell>
          <cell r="C1270" t="str">
            <v>4100400728</v>
          </cell>
        </row>
        <row r="1271">
          <cell r="A1271" t="str">
            <v>19)</v>
          </cell>
          <cell r="B1271" t="str">
            <v>หิรัญพงษ์อนุสรณ์</v>
          </cell>
          <cell r="C1271" t="str">
            <v>20004350002003214527</v>
          </cell>
        </row>
        <row r="1272">
          <cell r="B1272" t="str">
            <v>ครบ 22 มิย 67</v>
          </cell>
          <cell r="C1272" t="str">
            <v>4100402448</v>
          </cell>
        </row>
        <row r="1274">
          <cell r="A1274" t="str">
            <v>20)</v>
          </cell>
          <cell r="B1274" t="str">
            <v>อยู่ประชานุเคราะห์</v>
          </cell>
          <cell r="C1274" t="str">
            <v>20004350002003214528</v>
          </cell>
        </row>
        <row r="1275">
          <cell r="B1275" t="str">
            <v>ครบ 6 มิย 67</v>
          </cell>
          <cell r="C1275" t="str">
            <v>4100402861</v>
          </cell>
        </row>
        <row r="1276">
          <cell r="B1276" t="str">
            <v>โอนกลับส่วนกลาง</v>
          </cell>
          <cell r="C1276" t="str">
            <v>ศธ04002/ว4285 ลว.13 กย 67 โอนครั้งที่ 401</v>
          </cell>
        </row>
        <row r="1278">
          <cell r="A1278" t="str">
            <v>1.9.3</v>
          </cell>
          <cell r="B1278" t="str">
            <v>ห้องส้วม OBEC 4 ที่/61 ชาย-หญิง (ชาย 2 ที่ หญิง 2 ที่)</v>
          </cell>
          <cell r="C1278" t="str">
            <v>ศธ 04002/ว5174 ลว 21 ตค 67 ครั้งที่ 4</v>
          </cell>
        </row>
        <row r="1280">
          <cell r="A1280" t="str">
            <v>1)</v>
          </cell>
          <cell r="B1280" t="str">
            <v>โรงเรียนวัดราษฎรบำรุง</v>
          </cell>
          <cell r="C1280" t="str">
            <v>20004370010003213242</v>
          </cell>
          <cell r="D1280">
            <v>456900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456890</v>
          </cell>
        </row>
        <row r="1281">
          <cell r="B1281" t="str">
            <v>ครบ 26 มค 68</v>
          </cell>
          <cell r="C1281" t="str">
            <v>งวด 1 จำนวน 137067 บาท</v>
          </cell>
        </row>
        <row r="1282">
          <cell r="B1282" t="str">
            <v>ครบ 25 กพ 68</v>
          </cell>
          <cell r="C1282" t="str">
            <v>งวด 2 จำนวน 137067 บาท</v>
          </cell>
        </row>
        <row r="1285">
          <cell r="A1285" t="str">
            <v>1.9.4</v>
          </cell>
          <cell r="B1285" t="str">
    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    </cell>
          <cell r="C1285" t="str">
            <v>ที่ ศธ 04002/ว5187/21 ตค 67 ครั้งที่ 5</v>
          </cell>
        </row>
        <row r="1286">
          <cell r="A1286" t="str">
            <v>1)</v>
          </cell>
          <cell r="B1286" t="str">
            <v xml:space="preserve">โรงเรียนชุมชนเลิศพินิจพิทยาคม (ชดเชยงบประมาณที่พับไป) </v>
          </cell>
          <cell r="C1286" t="str">
            <v>20004370010003220010</v>
          </cell>
          <cell r="F1286">
            <v>3158700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3158640</v>
          </cell>
        </row>
        <row r="1313">
          <cell r="B1313" t="str">
    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    </cell>
        </row>
        <row r="1314">
          <cell r="A1314" t="str">
            <v>1)</v>
          </cell>
          <cell r="B1314" t="str">
            <v xml:space="preserve"> โรงเรียนวัดกลางคลองสี่ </v>
          </cell>
          <cell r="C1314" t="str">
            <v>20004350002003214557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 t="str">
            <v>อาคารเรียนแบบพิเศษ โรงเรียนวัดลาดสนุ่น</v>
          </cell>
          <cell r="C1315" t="str">
            <v>ศธ 04002/ว5187 ลว 21 ตค 67ครั้งที่ 5</v>
          </cell>
        </row>
        <row r="1317">
          <cell r="A1317" t="str">
            <v>1)</v>
          </cell>
          <cell r="B1317" t="str">
            <v xml:space="preserve"> โรงเรียนวัดลาดสนุ่น</v>
          </cell>
          <cell r="C1317" t="str">
            <v>20004370010003220011</v>
          </cell>
          <cell r="D1317">
            <v>14330500</v>
          </cell>
          <cell r="G1317">
            <v>0</v>
          </cell>
          <cell r="H1317">
            <v>2849812.69</v>
          </cell>
          <cell r="I1317">
            <v>0</v>
          </cell>
          <cell r="J1317">
            <v>0</v>
          </cell>
          <cell r="K1317">
            <v>0</v>
          </cell>
          <cell r="L1317">
            <v>11480687.310000001</v>
          </cell>
        </row>
        <row r="1337">
          <cell r="B1337" t="str">
            <v>งวดที่ 16  5,595,000 ครบ 18 กพ 69</v>
          </cell>
        </row>
        <row r="1415">
          <cell r="A1415">
            <v>1.1000000000000001</v>
          </cell>
          <cell r="B1415" t="str">
    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    </cell>
          <cell r="C1415">
            <v>2.00046885806E+16</v>
          </cell>
        </row>
        <row r="1416">
          <cell r="B1416" t="str">
            <v>งบลงทุน  ค่าครุภัณฑ์ 6811310</v>
          </cell>
        </row>
        <row r="1417">
          <cell r="B1417" t="str">
            <v>งบลงทุน  ค่าที่ดินและสิ่งก่อสร้าง 6811320</v>
          </cell>
        </row>
        <row r="1418">
          <cell r="B1418" t="str">
            <v>ครุภัณฑ์สำนักงาน 120601</v>
          </cell>
        </row>
        <row r="1419">
          <cell r="A1419" t="str">
            <v>1.10.1.1</v>
          </cell>
          <cell r="B1419" t="str">
            <v xml:space="preserve">เครื่องเจาะกระดาษและเข้าเล่ม แบบเจาะกระดาษไฟฟ้าและเข้าเล่มมือโยก </v>
          </cell>
          <cell r="C1419" t="str">
            <v>ศธ 04002/ว5678  ลว 21  พย 67ครั้งที่ 76</v>
          </cell>
        </row>
        <row r="1420">
          <cell r="A1420" t="str">
            <v>1)</v>
          </cell>
          <cell r="B1420" t="str">
            <v>โรงเรียนร่วมใจประสิทธิ์</v>
          </cell>
          <cell r="C1420" t="str">
            <v>20004370010003112870</v>
          </cell>
          <cell r="F1420">
            <v>18500</v>
          </cell>
          <cell r="G1420">
            <v>0</v>
          </cell>
          <cell r="H1420">
            <v>0</v>
          </cell>
          <cell r="I1420">
            <v>0</v>
          </cell>
          <cell r="J1420">
            <v>0</v>
          </cell>
          <cell r="K1420">
            <v>0</v>
          </cell>
          <cell r="L1420">
            <v>18500</v>
          </cell>
        </row>
        <row r="1421">
          <cell r="A1421" t="str">
            <v>2)</v>
          </cell>
          <cell r="B1421" t="str">
            <v>โรงเรียนรวมราษฎร์สามัคคี</v>
          </cell>
          <cell r="C1421" t="str">
            <v>20004370010003112871</v>
          </cell>
          <cell r="F1421">
            <v>18500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18500</v>
          </cell>
        </row>
        <row r="1422">
          <cell r="A1422" t="str">
            <v>1.10.1.2</v>
          </cell>
          <cell r="B1422" t="str">
            <v>เครื่องถ่ายเอกสารระบบดิจิทัล (ขาว-ดำ) ความเร็ว 20 แผ่นต่อนาที</v>
          </cell>
          <cell r="C1422" t="str">
            <v>ศธ 04002/ว5678  ลว 21  พย 67ครั้งที่ 76</v>
          </cell>
        </row>
        <row r="1423">
          <cell r="A1423" t="str">
            <v>1)</v>
          </cell>
          <cell r="B1423" t="str">
            <v>โรงเรียนร่วมใจประสิทธิ์</v>
          </cell>
          <cell r="C1423" t="str">
            <v>20004370010003112876</v>
          </cell>
          <cell r="F1423">
            <v>92100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  <cell r="L1423">
            <v>92100</v>
          </cell>
        </row>
        <row r="1424">
          <cell r="A1424" t="str">
            <v>1.10.1.3</v>
          </cell>
          <cell r="B1424" t="str">
            <v xml:space="preserve">เก้าอี้ครู </v>
          </cell>
          <cell r="C1424" t="str">
            <v>ศธ 04002/ว5678  ลว 21  พย 67ครั้งที่ 76</v>
          </cell>
        </row>
        <row r="1425">
          <cell r="A1425" t="str">
            <v>1)</v>
          </cell>
          <cell r="B1425" t="str">
            <v>โรงเรียนรวมราษฎร์สามัคคี</v>
          </cell>
          <cell r="C1425" t="str">
            <v>20004370010003112868</v>
          </cell>
          <cell r="F1425">
            <v>1300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1300</v>
          </cell>
        </row>
        <row r="1426">
          <cell r="A1426" t="str">
            <v>1.10.1.4</v>
          </cell>
          <cell r="B1426" t="str">
            <v>โต๊ะครู จำนวน 2 ตัวๆละ 4,000 บาท</v>
          </cell>
          <cell r="C1426" t="str">
            <v>ศธ 04002/ว5678  ลว 21  พย 67ครั้งที่ 76</v>
          </cell>
        </row>
        <row r="1427">
          <cell r="A1427" t="str">
            <v>1)</v>
          </cell>
          <cell r="B1427" t="str">
            <v>โรงเรียนรวมราษฎร์สามัคคี</v>
          </cell>
          <cell r="C1427" t="str">
            <v>20004370010003112881</v>
          </cell>
          <cell r="F1427">
            <v>8000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8000</v>
          </cell>
        </row>
        <row r="1428">
          <cell r="A1428" t="str">
            <v>1.10.1.5</v>
          </cell>
          <cell r="B1428" t="str">
            <v>พัดลม แบบโคจรติดผนัง ขนาดไม่น้อยกว่า 16 นิ้ว (400 มิลลิเมตร) 11 เครื่องๆละ 1,000 บาท</v>
          </cell>
          <cell r="C1428" t="str">
            <v>ศธ 04002/ว5678  ลว 21  พย 67ครั้งที่ 76</v>
          </cell>
        </row>
        <row r="1429">
          <cell r="A1429" t="str">
            <v>1)</v>
          </cell>
          <cell r="B1429" t="str">
            <v xml:space="preserve">โรงเรียนเจริญดีวิทยา </v>
          </cell>
          <cell r="C1429" t="str">
            <v>20004370010003112884</v>
          </cell>
          <cell r="F1429">
            <v>11000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11000</v>
          </cell>
        </row>
        <row r="1431">
          <cell r="B1431" t="str">
            <v>ครุภัณฑ์การศึกษา 120611</v>
          </cell>
        </row>
        <row r="1432">
          <cell r="A1432" t="str">
            <v>1.10.1.6</v>
          </cell>
          <cell r="B1432" t="str">
            <v>โต๊ะเก้าอี้นักเรียน สำหรับนักเรียนประถมศึกษา 30 ชุดๆละ 1,500 บาท</v>
          </cell>
          <cell r="C1432" t="str">
            <v>ศธ 04002/ว5678  ลว 21  พย 67ครั้งที่ 76</v>
          </cell>
          <cell r="F1432">
            <v>45000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  <cell r="L1432">
            <v>45000</v>
          </cell>
        </row>
        <row r="1433">
          <cell r="A1433" t="str">
            <v>1)</v>
          </cell>
          <cell r="B1433" t="str">
            <v xml:space="preserve">โรงเรียนรวมราษฎร์สามัคคี </v>
          </cell>
          <cell r="C1433" t="str">
            <v>20004370010003112878</v>
          </cell>
          <cell r="F1433">
            <v>45000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45000</v>
          </cell>
        </row>
        <row r="1435">
          <cell r="B1435" t="str">
            <v>ครุภัณฑ์งานบ้านงานครัว 120612</v>
          </cell>
          <cell r="F1435">
            <v>11000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11000</v>
          </cell>
        </row>
        <row r="1436">
          <cell r="A1436" t="str">
            <v>1.10.1.7</v>
          </cell>
          <cell r="B1436" t="str">
            <v xml:space="preserve">เครื่องตัดแต่งพุ่มไม้ ขนาด 22 นิ้ว </v>
          </cell>
          <cell r="C1436" t="str">
            <v>ศธ 04002/ว5678  ลว 21  พย 67ครั้งที่ 76</v>
          </cell>
          <cell r="F1436">
            <v>11000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11000</v>
          </cell>
        </row>
        <row r="1437">
          <cell r="A1437" t="str">
            <v>1)</v>
          </cell>
          <cell r="B1437" t="str">
            <v>โรงเรียนร่วมใจประสิทธิ์</v>
          </cell>
          <cell r="C1437" t="str">
            <v>20004370010003112872</v>
          </cell>
          <cell r="F1437">
            <v>11000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11000</v>
          </cell>
        </row>
        <row r="1441">
          <cell r="A1441" t="str">
            <v>2.6.2</v>
          </cell>
          <cell r="B1441" t="str">
            <v>เครื่องตัดหญ้าแบบข้ออ่อน</v>
          </cell>
          <cell r="C1441" t="str">
            <v>ศธ 04002/ว2043  ลว 24  พค 67ครั้งที่ 55</v>
          </cell>
        </row>
        <row r="1442">
          <cell r="A1442" t="str">
            <v>1)</v>
          </cell>
          <cell r="B1442" t="str">
            <v>โรงเรียนรวมราษฎร์สามัคคี</v>
          </cell>
          <cell r="C1442" t="str">
            <v>20004350002003114847</v>
          </cell>
        </row>
        <row r="1443">
          <cell r="B1443" t="str">
            <v>ผูกพัน ครบ 8 มค 68</v>
          </cell>
          <cell r="C1443">
            <v>0</v>
          </cell>
        </row>
        <row r="1444">
          <cell r="A1444" t="str">
            <v>2.6.3</v>
          </cell>
          <cell r="B1444" t="str">
            <v>เครื่องตัดแต่งพุ่มไม้ขนาด29.5นิ้ว</v>
          </cell>
          <cell r="C1444" t="str">
            <v>ศธ 04002/ว2043  ลว 24  พค 67ครั้งที่ 55</v>
          </cell>
        </row>
        <row r="1445">
          <cell r="A1445" t="str">
            <v>1)</v>
          </cell>
          <cell r="B1445" t="str">
            <v>โรงเรียนร่วมใจประสิทธิ์</v>
          </cell>
          <cell r="C1445" t="str">
            <v>20004350002003114849</v>
          </cell>
        </row>
        <row r="1446">
          <cell r="B1446" t="str">
            <v>ผูกพัน ครบ 2 ธค 67</v>
          </cell>
          <cell r="C1446">
            <v>4100549176</v>
          </cell>
        </row>
        <row r="1447">
          <cell r="A1447" t="str">
            <v>2.6.4</v>
          </cell>
          <cell r="B1447" t="str">
            <v>ตู้เย็นขนาด9คิวบิกฟุต</v>
          </cell>
          <cell r="C1447" t="str">
            <v>ศธ 04002/ว2043  ลว 24  พค 67ครั้งที่ 55</v>
          </cell>
        </row>
        <row r="1448">
          <cell r="A1448" t="str">
            <v>1)</v>
          </cell>
          <cell r="B1448" t="str">
            <v>โรงเรียนร่วมใจประสิทธิ์</v>
          </cell>
          <cell r="C1448" t="str">
            <v>20004350002003114850</v>
          </cell>
        </row>
        <row r="1449">
          <cell r="B1449" t="str">
            <v>ผูกพัน ครบ 8 มค 68</v>
          </cell>
          <cell r="C1449">
            <v>0</v>
          </cell>
        </row>
        <row r="1450">
          <cell r="B1450" t="str">
            <v>งบลงทุน  ค่าที่ดินและสิ่งก่อสร้าง 6811320</v>
          </cell>
        </row>
        <row r="1451">
          <cell r="A1451" t="str">
            <v>1.10.2.1</v>
          </cell>
          <cell r="B1451" t="str">
            <v>ปรับปรุงซ่อมแซมอาคารเรียนอาคารประกอบและสิ่งก่อสร้างอื่น</v>
          </cell>
          <cell r="C1451" t="str">
            <v>ศธ 04002/ว5644  ลว 19 พย 67ครั้งที่ 69</v>
          </cell>
        </row>
        <row r="1452">
          <cell r="A1452" t="str">
            <v>1)</v>
          </cell>
          <cell r="B1452" t="str">
            <v>โรงเรียนร่วมใจประสิทธิ์</v>
          </cell>
          <cell r="C1452" t="str">
            <v>20004370010003214867</v>
          </cell>
          <cell r="F1452">
            <v>350000</v>
          </cell>
          <cell r="H1452">
            <v>350000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 t="str">
            <v xml:space="preserve">ผูกพันครบ </v>
          </cell>
        </row>
        <row r="1456">
          <cell r="A1456" t="str">
            <v>1.10.2.2</v>
          </cell>
          <cell r="B1456" t="str">
            <v xml:space="preserve">ห้องน้ำห้องส้วมนักเรียนชาย 6 ที่/49 </v>
          </cell>
          <cell r="C1456" t="str">
            <v>ศธ 04002/ว5644  ลว 19 พย 67ครั้งที่ 69</v>
          </cell>
        </row>
        <row r="1458">
          <cell r="A1458" t="str">
            <v>1)</v>
          </cell>
          <cell r="B1458" t="str">
            <v>โรงเรียนเจริญดีวิทยา</v>
          </cell>
          <cell r="C1458" t="str">
            <v>20004370010003214866</v>
          </cell>
          <cell r="F1458">
            <v>529700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529650</v>
          </cell>
        </row>
        <row r="1463">
          <cell r="A1463">
            <v>1.1100000000000001</v>
          </cell>
          <cell r="B1463" t="str">
            <v xml:space="preserve">กิจกรรมการพัฒนาเด็กปฐมวัยอย่างมีคุณภาพ </v>
          </cell>
          <cell r="C1463" t="str">
            <v>20004 68 86176 00000</v>
          </cell>
        </row>
        <row r="1464">
          <cell r="B1464" t="str">
            <v>งบดำเนินงาน 68112xx</v>
          </cell>
          <cell r="C1464" t="str">
            <v>20004 3720 1000 200000</v>
          </cell>
        </row>
        <row r="1465">
          <cell r="A1465" t="str">
            <v>1.11.1</v>
          </cell>
          <cell r="B1465" t="str">
    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    </cell>
          <cell r="C1465" t="str">
            <v>ศธ 04002/ว48 ลว 6 มค ครั้งที่ 173</v>
          </cell>
          <cell r="F1465">
            <v>3600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3600</v>
          </cell>
          <cell r="L1465">
            <v>0</v>
          </cell>
        </row>
        <row r="1466">
          <cell r="A1466" t="str">
            <v>1.11.2</v>
          </cell>
          <cell r="B1466" t="str">
    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    </cell>
          <cell r="C1466" t="str">
            <v>ศธ 04002/ว63 ลว 7 มค ครั้งที่ 175</v>
          </cell>
          <cell r="F1466">
            <v>800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800</v>
          </cell>
        </row>
        <row r="1467">
          <cell r="A1467" t="str">
            <v>1.11.3</v>
          </cell>
          <cell r="B1467" t="str">
            <v xml:space="preserve">ค่าใช้จ่ายในการเดินทางเข้าร่วมโครงการจัดประชุมเชิงปฏิบัติการพัฒนาการคิดผ่านการเล่นด้วยกิจกรรม “เด็กอนุบาล แยก (ขยะ) เป็น เล่นได้” จำนวน 2 ครั้ง ดังนี้ ครั้งที่ 1 ระหว่างวันที่ 28-30 เมษายน 2568 และครั้งที่ 2 ระหว่างวันที่ 6-8 พฤษภาคม 2568 ณ โรงแรมรอยัลริเวอร์ กรุงเทพมหานคร  </v>
          </cell>
          <cell r="C1467" t="str">
            <v>ศธ 04002/ว1154 ลว 20 มี.ค.68 ครั้งที่ 350</v>
          </cell>
          <cell r="F1467">
            <v>800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800</v>
          </cell>
          <cell r="L1467">
            <v>0</v>
          </cell>
        </row>
        <row r="1468">
          <cell r="A1468" t="str">
            <v>1.11.4</v>
          </cell>
          <cell r="B1468" t="str">
            <v xml:space="preserve">ค่าใช้จ่ายในการเดินทางเข้าร่วมการประชุมเชิงปฏิบัติการพัฒนาเอกสารประกอบหลักสูตรการศึกษาปฐมวัย พุทธศักราช 2568 และรายงานผลการประเมินพัฒนาการนักเรียนปฐมวัย ปีการศึกษา 2567       ระหว่างวันที่ 20 – 23 กรกฎาคม 2568 ณ โรงแรมรอยัลริเวอร์ กรุงเทพมหานคร  </v>
          </cell>
          <cell r="C1468" t="str">
            <v>ศธ 04002/ว2545 ลว 11 มิ.ย.68 ครั้งที่ 569</v>
          </cell>
          <cell r="F1468">
            <v>800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94">
          <cell r="A1494">
            <v>1.1200000000000001</v>
          </cell>
          <cell r="B1494" t="str">
    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    </cell>
          <cell r="C1494" t="str">
            <v>20004 68 50194 32857</v>
          </cell>
        </row>
        <row r="1495">
          <cell r="B1495" t="str">
            <v xml:space="preserve"> งบดำเนินงาน 68112xx</v>
          </cell>
          <cell r="C1495" t="str">
            <v>20004 3720 1000 2000000</v>
          </cell>
        </row>
        <row r="1496">
          <cell r="A1496" t="str">
            <v>1.12.1</v>
          </cell>
          <cell r="B1496" t="str">
            <v>ค่าใช้จ่ายในการเข้าร่วมการประชุมเชิงปฏิบัติการพัฒนาครูและบุคลกรทางการศึกษา เพื่อขับเคลื่อนการใช้หลักสูตรการศึกษาปฐมวัย พุทธศักราช 2568 สำหรับเด็กอายุ 3 – 6 ปี และหลักสูตรการศึกษาประถมศึกษาตอนต้น (ชั้นประถมศึกษาปีที่ 1 – 3) พุทธศักราช 2568 จำนวน 4 ครั้ง จุดที่ 1 ณ โรงแรมเอวาน่า กรุงเทพมหานคร</v>
          </cell>
          <cell r="C1496" t="str">
            <v>ศธ 04002/ว1559 ลว. 11 เม.ย.68 โอนครั้งที่ 413</v>
          </cell>
          <cell r="F1496">
            <v>4000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1600</v>
          </cell>
          <cell r="L1496">
            <v>2400</v>
          </cell>
        </row>
        <row r="1500">
          <cell r="A1500" t="str">
            <v>3.2.1</v>
          </cell>
          <cell r="B1500" t="str">
    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    </cell>
          <cell r="C1500" t="str">
            <v>ศธ04002/ว3478 ลว.21 ส.ค.66 โอนครั้งที่ 782</v>
          </cell>
        </row>
        <row r="1501">
          <cell r="A1501" t="str">
            <v>1)</v>
          </cell>
          <cell r="B1501" t="str">
            <v>โรงเรียนวัดพืชอุดม</v>
          </cell>
          <cell r="C1501" t="str">
            <v xml:space="preserve">20004 35000300 321ZZZZ 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A1502" t="str">
            <v>2)</v>
          </cell>
          <cell r="B1502" t="str">
            <v>โรงเรียนรวมราษฎร์สามัคคี</v>
          </cell>
          <cell r="C1502" t="str">
            <v xml:space="preserve">20004 35000300 321ZZZZ 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5">
          <cell r="B1505" t="str">
            <v xml:space="preserve">โครงการป้องกันและแก้ไขปัญหายาเสพติดในสถานศึกษา    </v>
          </cell>
          <cell r="C1505" t="str">
            <v>20004 06003600</v>
          </cell>
        </row>
        <row r="1506">
          <cell r="A1506">
            <v>1.1000000000000001</v>
          </cell>
          <cell r="B1506" t="str">
            <v xml:space="preserve"> กิจกรรมป้องกันและแก้ไขปัญหายาเสพติดในสถานศึกษา  </v>
          </cell>
        </row>
        <row r="1507">
          <cell r="B1507" t="str">
            <v xml:space="preserve"> งบรายจ่ายอื่น 6711500</v>
          </cell>
        </row>
        <row r="1508">
          <cell r="C1508" t="str">
            <v>20004 06003600 5000002</v>
          </cell>
        </row>
        <row r="1509">
          <cell r="A1509" t="str">
            <v>1.1.1</v>
          </cell>
          <cell r="B1509" t="str">
    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    </cell>
          <cell r="C1509" t="str">
            <v>ศธ 04002/ว2972 ลว 10 ก.ค. 67 ครั้งที่ 210</v>
          </cell>
        </row>
        <row r="1510">
          <cell r="A1510" t="str">
            <v>1.1.1.1</v>
          </cell>
          <cell r="B1510" t="str">
    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    </cell>
          <cell r="C1510" t="str">
            <v>ศธ 04002/ว3392 ลว 6 ส.ค. 67 ครั้งที่ 285</v>
          </cell>
        </row>
        <row r="1511">
          <cell r="A1511" t="str">
            <v>1.1.1.2</v>
          </cell>
          <cell r="B1511" t="str">
    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    </cell>
          <cell r="C1511" t="str">
            <v>ศธ 04002/ว322 ลว 15 ส.ค. 67 ครั้งที่ 322</v>
          </cell>
        </row>
        <row r="1515">
          <cell r="A1515" t="str">
            <v>1.1.2</v>
          </cell>
          <cell r="B1515" t="str">
    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    </cell>
          <cell r="C1515" t="str">
            <v>ศธ 04002/ว3233 ลว 30 กค 67 ครั้งที่ 260</v>
          </cell>
        </row>
        <row r="1524">
          <cell r="A1524" t="str">
            <v>ฉ</v>
          </cell>
          <cell r="B1524" t="str">
            <v>แผนบูรณาการต่อต้านการทุจริตและประพฤติมิชอบ</v>
          </cell>
          <cell r="C1524" t="str">
            <v>20004 6020 3900 2000000</v>
          </cell>
        </row>
        <row r="1525">
          <cell r="A1525">
            <v>1</v>
          </cell>
          <cell r="B1525" t="str">
            <v xml:space="preserve">โครงการเสริมสร้างคุณธรรม จริยธรรม และธรรมาภิบาลในสถานศึกษาและสำนักงานเขตพื้นที่ </v>
          </cell>
          <cell r="C1525" t="str">
            <v>20004 6020 3900 2000000</v>
          </cell>
        </row>
        <row r="1526">
          <cell r="B1526" t="str">
            <v>งบดำเนินงาน 68112XX</v>
          </cell>
        </row>
        <row r="1527">
          <cell r="A1527">
            <v>1.1000000000000001</v>
          </cell>
          <cell r="B1527" t="str">
    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    </cell>
          <cell r="C1527" t="str">
            <v xml:space="preserve">20004 68 00118 00000  </v>
          </cell>
        </row>
        <row r="1528">
          <cell r="B1528" t="str">
            <v xml:space="preserve"> งบดำเนินงาน 68112xx</v>
          </cell>
        </row>
        <row r="1529">
          <cell r="A1529" t="str">
            <v>1.1.1</v>
          </cell>
          <cell r="B1529" t="str">
    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(9 ธันวาคม) ระหว่างวันที่ 6 - 11 ธันวาคม 2567 ณ โรงแรมเอวาน่า กรุงเทพมหานคร </v>
          </cell>
          <cell r="C1529" t="str">
            <v>ศธ 04002/ว6119 ลว 19 ธค 67 ครั้งที่ 141</v>
          </cell>
          <cell r="F1529">
            <v>1000</v>
          </cell>
          <cell r="G1529">
            <v>0</v>
          </cell>
          <cell r="H1529">
            <v>0</v>
          </cell>
          <cell r="I1529">
            <v>0</v>
          </cell>
          <cell r="J1529">
            <v>0</v>
          </cell>
          <cell r="K1529">
            <v>0</v>
          </cell>
          <cell r="L1529">
            <v>800</v>
          </cell>
        </row>
        <row r="1530">
          <cell r="A1530" t="str">
            <v>1.1.2</v>
          </cell>
          <cell r="B1530" t="str">
    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    </cell>
          <cell r="C1530" t="str">
            <v>ศธ 04002/ว715 ลว 21 กพ 68  ครั้งที่ 277</v>
          </cell>
          <cell r="F1530">
            <v>2000</v>
          </cell>
          <cell r="G1530">
            <v>0</v>
          </cell>
          <cell r="H1530">
            <v>0</v>
          </cell>
          <cell r="I1530">
            <v>0</v>
          </cell>
          <cell r="J1530">
            <v>0</v>
          </cell>
          <cell r="K1530">
            <v>1600</v>
          </cell>
          <cell r="L1530">
            <v>0</v>
          </cell>
        </row>
        <row r="1534">
          <cell r="B1534" t="str">
            <v xml:space="preserve"> งบดำเนินงาน 68112xx</v>
          </cell>
        </row>
        <row r="1535">
          <cell r="A1535" t="str">
            <v>1.2.1</v>
          </cell>
          <cell r="B1535" t="str">
            <v xml:space="preserve">1.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รุ่นที่ 1 จำนวนเงิน 2,000.-บาท (สองพันบาทถ้วน)
               2.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ถานศึกษาออนไลน์ จำนวนเงิน 1,000.-บาท (หนึ่งพันบาทถ้วน) 
</v>
          </cell>
          <cell r="C1535" t="str">
            <v>ที่ ศธ 04002/ว1209 ลว. 21 มี.ค.68 ครั้งที่ 354</v>
          </cell>
          <cell r="F1535">
            <v>3000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2400</v>
          </cell>
          <cell r="L1535">
            <v>0</v>
          </cell>
        </row>
        <row r="1536">
          <cell r="A1536" t="str">
            <v>1.2.2</v>
          </cell>
          <cell r="B1536" t="str">
            <v>ค่าใช้จ่ายในการดำเนินกิจกรรมสำนักงานเขตพื้นที่การศึกษาสุจริต ประจำปีงบประมาณ พ.ศ. 2568</v>
          </cell>
          <cell r="C1536" t="str">
            <v>ที่ ศธ 04002/ว  ลว. 28 เม.ย. 68 ครั้งที่ 448</v>
          </cell>
          <cell r="F1536">
            <v>30000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A1538">
            <v>1.3</v>
          </cell>
          <cell r="B1538" t="str">
            <v xml:space="preserve">กิจกรรมเสริมสร้างธรรมาภิบาลเพื่อเพิ่มประสิทธิภาพในการบริหารจัดการ      </v>
          </cell>
          <cell r="C1538" t="str">
            <v>20004 68 00068 00000</v>
          </cell>
          <cell r="F1538">
            <v>80000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68720</v>
          </cell>
          <cell r="L1538">
            <v>0</v>
          </cell>
        </row>
        <row r="1539">
          <cell r="B1539" t="str">
            <v xml:space="preserve"> งบดำเนินงาน 68112xx</v>
          </cell>
          <cell r="C1539" t="str">
            <v>20004 6020 3900 2000000</v>
          </cell>
        </row>
        <row r="1540">
          <cell r="A1540" t="str">
            <v>1.3.1</v>
          </cell>
          <cell r="B1540" t="str">
            <v>ค่าใช้จ่ายในการดำเนินกิจกรรมตามโครงการโรงเรียนสุจริตและขับเคลื่อนหลักสูตรต้านทุจริตศึกษา (Anti-Corruption Education) ประจำปีงบประมาณ พ.ศ. 2568</v>
          </cell>
          <cell r="C1540" t="str">
            <v>ศธ04087/ว1026 ลว 13 มีนาคม 68 โอนครั้งที่ 332</v>
          </cell>
        </row>
        <row r="1541">
          <cell r="A1541" t="str">
            <v>1.3.2</v>
          </cell>
          <cell r="B1541" t="str">
    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    </cell>
          <cell r="C1541" t="str">
            <v>ศธ 04002/ว3641 ลว 17 สค ครั้งที่ 350</v>
          </cell>
        </row>
        <row r="1563">
          <cell r="F1563">
            <v>6051500</v>
          </cell>
          <cell r="G1563">
            <v>0</v>
          </cell>
          <cell r="H1563">
            <v>0</v>
          </cell>
          <cell r="K1563">
            <v>461040</v>
          </cell>
          <cell r="L1563">
            <v>4361132.26</v>
          </cell>
        </row>
        <row r="1564">
          <cell r="F1564">
            <v>9528605</v>
          </cell>
          <cell r="G1564">
            <v>54526.400000000001</v>
          </cell>
          <cell r="H1564">
            <v>415445.4</v>
          </cell>
          <cell r="K1564">
            <v>4605679.7</v>
          </cell>
          <cell r="L1564">
            <v>1774766.64</v>
          </cell>
        </row>
        <row r="1565">
          <cell r="F1565">
            <v>112011927</v>
          </cell>
          <cell r="G1565">
            <v>0</v>
          </cell>
          <cell r="H1565">
            <v>0</v>
          </cell>
          <cell r="K1565">
            <v>0</v>
          </cell>
          <cell r="L1565">
            <v>111990083</v>
          </cell>
        </row>
        <row r="1566">
          <cell r="F1566">
            <v>19242400</v>
          </cell>
          <cell r="G1566">
            <v>0</v>
          </cell>
          <cell r="H1566">
            <v>0</v>
          </cell>
          <cell r="K1566">
            <v>249785.24</v>
          </cell>
          <cell r="L1566">
            <v>14852315.199999999</v>
          </cell>
        </row>
        <row r="1567">
          <cell r="C1567">
            <v>20</v>
          </cell>
          <cell r="F1567">
            <v>1274800</v>
          </cell>
        </row>
        <row r="1568">
          <cell r="C1568">
            <v>15</v>
          </cell>
          <cell r="F1568">
            <v>22033400</v>
          </cell>
        </row>
        <row r="1569">
          <cell r="G1569">
            <v>0</v>
          </cell>
          <cell r="H1569">
            <v>4654812.6900000004</v>
          </cell>
          <cell r="K1569">
            <v>208100</v>
          </cell>
          <cell r="L1569">
            <v>18403667.309999999</v>
          </cell>
        </row>
        <row r="1570">
          <cell r="F1570">
            <v>170142632</v>
          </cell>
          <cell r="G1570">
            <v>54526.400000000001</v>
          </cell>
          <cell r="H1570">
            <v>5070258.09</v>
          </cell>
          <cell r="K1570">
            <v>5524604.9400000004</v>
          </cell>
          <cell r="L1570">
            <v>151381964.41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>
        <row r="143">
          <cell r="E143" t="str">
            <v>ผูกพัน  ครบ 12 มค 67</v>
          </cell>
        </row>
        <row r="174">
          <cell r="E174" t="str">
            <v>ผูกพันครบ  20 มีค 68</v>
          </cell>
        </row>
      </sheetData>
      <sheetData sheetId="70"/>
      <sheetData sheetId="71"/>
      <sheetData sheetId="72"/>
      <sheetData sheetId="73">
        <row r="324">
          <cell r="D324" t="str">
            <v>ทำสัญญา 19 ธค 65 ครบ 16 มีค 66</v>
          </cell>
        </row>
        <row r="373">
          <cell r="E373" t="str">
            <v>ทำสัญญญา  9 มค 66 ครบ 25 มีค 66</v>
          </cell>
        </row>
      </sheetData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สิ่งก่อสร้าง งบอุดหนุน  67"/>
      <sheetName val="งบอุดหนุน 350002"/>
      <sheetName val="สรุปกัน67"/>
      <sheetName val="Sheet1"/>
      <sheetName val="รายงานคลัง 68"/>
      <sheetName val="งบกัน67 350002"/>
      <sheetName val="รายงานงวดเงินกัน67"/>
      <sheetName val="รายได้ค่าปรับ"/>
      <sheetName val="งบอบจ"/>
      <sheetName val="ดำเนินงานครุภัณฑ์ 310061ยั่งยืน"/>
      <sheetName val="งบครุภัณฑ์ 65 36001   36002"/>
      <sheetName val="สิ่งที่ส่งมาด้วย 2  2 ปี 67"/>
      <sheetName val="67สิ่งส่งมาด้วย2  1"/>
      <sheetName val="คุมย่อย"/>
    </sheetNames>
    <sheetDataSet>
      <sheetData sheetId="0">
        <row r="3">
          <cell r="A3" t="str">
            <v>สำนักงานเขตพื้นที่การศึกษาประถมศึกษาปทุมธานี เขต 2</v>
          </cell>
        </row>
        <row r="48">
          <cell r="A48" t="str">
            <v>ค</v>
          </cell>
          <cell r="E48" t="str">
            <v>แผนงานยุทธศาสตร์สร้างความเสมอภาคทางการศึกษา</v>
          </cell>
        </row>
        <row r="60">
          <cell r="D60" t="str">
            <v>2000442002200</v>
          </cell>
          <cell r="E60" t="str">
            <v>โครงการสนับสนุนค่าใช้จ่ายในการจัดการศึกษาตั้งแต่ระดับอนุบาลจนจบการศึกษาขั้นพื้นฐาน</v>
          </cell>
        </row>
        <row r="61">
          <cell r="D61" t="str">
            <v>20004675199300000</v>
          </cell>
          <cell r="E61" t="str">
            <v>กิจกรรมการสนับสนุนค่าใช้จ่ายในการจัดการศึกษาขั้นพื้นฐาน</v>
          </cell>
        </row>
        <row r="62">
          <cell r="D62" t="str">
            <v>6711410</v>
          </cell>
          <cell r="E62" t="str">
            <v>งบเงินอุดหนุน</v>
          </cell>
        </row>
        <row r="63">
          <cell r="E63" t="str">
    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    </cell>
        </row>
        <row r="64">
          <cell r="D64" t="str">
            <v>ที่  ศธ 04002/ว5898 ลว. 6 ธ.ค. 2567  ครั้งที่ 5 CK00000128</v>
          </cell>
          <cell r="E64" t="str">
            <v>ปรับปรุงซ่อมแซมอาคารเรียน อาคารประกอบและสิ่งก่อสร้างอื่น</v>
          </cell>
        </row>
        <row r="65">
          <cell r="D65" t="str">
            <v>20004420022004100386</v>
          </cell>
          <cell r="E65" t="str">
            <v>โรงเรียนแสนจำหน่ายวิทยา</v>
          </cell>
        </row>
        <row r="70">
          <cell r="G70">
            <v>499000</v>
          </cell>
          <cell r="H70">
            <v>0</v>
          </cell>
          <cell r="I70">
            <v>0</v>
          </cell>
          <cell r="J70">
            <v>0</v>
          </cell>
          <cell r="L70">
            <v>0</v>
          </cell>
          <cell r="M70">
            <v>499000</v>
          </cell>
        </row>
        <row r="71">
          <cell r="A71" t="str">
            <v>2)</v>
          </cell>
          <cell r="D71" t="str">
            <v>20004420022004100386</v>
          </cell>
          <cell r="E71" t="str">
            <v>โรงเรียนวัดขุมแก้ว</v>
          </cell>
        </row>
        <row r="76">
          <cell r="G76">
            <v>457000</v>
          </cell>
          <cell r="H76">
            <v>0</v>
          </cell>
          <cell r="I76">
            <v>0</v>
          </cell>
          <cell r="J76">
            <v>0</v>
          </cell>
          <cell r="L76">
            <v>0</v>
          </cell>
          <cell r="M76">
            <v>457000</v>
          </cell>
        </row>
        <row r="77">
          <cell r="A77" t="str">
            <v>3)</v>
          </cell>
          <cell r="D77" t="str">
            <v>20004420022004100386</v>
          </cell>
          <cell r="E77" t="str">
            <v>โรงเรียนวัดราษฎรบํารุง</v>
          </cell>
        </row>
        <row r="82">
          <cell r="G82">
            <v>476000</v>
          </cell>
          <cell r="H82">
            <v>0</v>
          </cell>
          <cell r="I82">
            <v>0</v>
          </cell>
          <cell r="J82">
            <v>0</v>
          </cell>
          <cell r="L82">
            <v>0</v>
          </cell>
          <cell r="M82">
            <v>476000</v>
          </cell>
        </row>
        <row r="83">
          <cell r="A83" t="str">
            <v>4)</v>
          </cell>
          <cell r="D83" t="str">
            <v>20004420022004100386</v>
          </cell>
          <cell r="E83" t="str">
            <v>โรงเรียนรวมราษฎร์สามัคคี</v>
          </cell>
        </row>
        <row r="88">
          <cell r="G88">
            <v>479000</v>
          </cell>
          <cell r="H88">
            <v>0</v>
          </cell>
          <cell r="I88">
            <v>0</v>
          </cell>
          <cell r="J88">
            <v>0</v>
          </cell>
          <cell r="L88">
            <v>0</v>
          </cell>
          <cell r="M88">
            <v>479000</v>
          </cell>
        </row>
        <row r="89">
          <cell r="A89" t="str">
            <v>5)</v>
          </cell>
          <cell r="D89" t="str">
            <v>20004420022004100386</v>
          </cell>
          <cell r="E89" t="str">
            <v>โรงเรียนวัดอดิศร</v>
          </cell>
        </row>
        <row r="94">
          <cell r="G94">
            <v>698000</v>
          </cell>
          <cell r="H94">
            <v>0</v>
          </cell>
          <cell r="I94">
            <v>666000</v>
          </cell>
          <cell r="J94">
            <v>0</v>
          </cell>
          <cell r="K94">
            <v>32000</v>
          </cell>
          <cell r="L94">
            <v>0</v>
          </cell>
          <cell r="M94">
            <v>0</v>
          </cell>
        </row>
        <row r="95">
          <cell r="A95" t="str">
            <v>1.1.2</v>
          </cell>
          <cell r="D95" t="str">
            <v>ที่  ศธ 04002/ว13 ลว. 2 ม.ค. 2568  ครั้งที่ 10 เลขใบกัน CK00000331</v>
          </cell>
          <cell r="E95" t="str">
            <v xml:space="preserve">ปรับปรุงซ่อมแซมระบบไฟฟ้าและประปา สำหรับสถานศึกษาที่ประสบภัยธรรมชาติ </v>
          </cell>
        </row>
        <row r="96">
          <cell r="A96" t="str">
            <v>1)</v>
          </cell>
          <cell r="D96" t="str">
            <v>20004420022004100386</v>
          </cell>
          <cell r="E96" t="str">
            <v>วัดเกตุประภา</v>
          </cell>
        </row>
        <row r="101">
          <cell r="G101">
            <v>499200</v>
          </cell>
          <cell r="H101">
            <v>0</v>
          </cell>
          <cell r="I101">
            <v>0</v>
          </cell>
          <cell r="J101">
            <v>0</v>
          </cell>
          <cell r="L101">
            <v>0</v>
          </cell>
          <cell r="M101">
            <v>499200</v>
          </cell>
        </row>
        <row r="102">
          <cell r="A102" t="str">
            <v>2)</v>
          </cell>
          <cell r="D102" t="str">
            <v>20004420022004100386</v>
          </cell>
          <cell r="E102" t="str">
            <v>วัดปัญจทายิกาวาส</v>
          </cell>
        </row>
        <row r="107">
          <cell r="G107">
            <v>487000</v>
          </cell>
          <cell r="H107">
            <v>0</v>
          </cell>
          <cell r="I107">
            <v>0</v>
          </cell>
          <cell r="J107">
            <v>0</v>
          </cell>
          <cell r="L107">
            <v>0</v>
          </cell>
          <cell r="M107">
            <v>487000</v>
          </cell>
          <cell r="N107">
            <v>0</v>
          </cell>
        </row>
        <row r="108">
          <cell r="A108" t="str">
            <v>3)</v>
          </cell>
          <cell r="D108" t="str">
            <v>20004420022004100386</v>
          </cell>
          <cell r="E108" t="str">
            <v>วัดพวงแก้ว</v>
          </cell>
        </row>
        <row r="113">
          <cell r="G113">
            <v>481500</v>
          </cell>
          <cell r="H113">
            <v>0</v>
          </cell>
          <cell r="I113">
            <v>481500</v>
          </cell>
          <cell r="J113">
            <v>0</v>
          </cell>
          <cell r="L113">
            <v>0</v>
          </cell>
          <cell r="M113">
            <v>0</v>
          </cell>
          <cell r="N113">
            <v>0</v>
          </cell>
        </row>
        <row r="120"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>
            <v>0</v>
          </cell>
          <cell r="M120">
            <v>0</v>
          </cell>
          <cell r="N120">
            <v>0</v>
          </cell>
        </row>
        <row r="121">
          <cell r="A121" t="str">
            <v>3.1.7</v>
          </cell>
          <cell r="E121" t="str">
            <v xml:space="preserve">เครื่องพิมพ์ Multifunction แบบฉีดหมึกพร้อมติดตั้งถังหมึกพิมพ์ (Ink Tank Printer)      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3.1.7.1</v>
          </cell>
          <cell r="E122" t="str">
            <v>สพป.ปท.2 จำนวน 3 เครื่อง</v>
          </cell>
          <cell r="F122" t="str">
            <v>2000436002110DBW</v>
          </cell>
        </row>
        <row r="127"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L127">
            <v>0</v>
          </cell>
          <cell r="M127">
            <v>0</v>
          </cell>
          <cell r="N127">
            <v>0</v>
          </cell>
        </row>
        <row r="128">
          <cell r="A128">
            <v>3.2</v>
          </cell>
          <cell r="E128" t="str">
            <v xml:space="preserve">กิจกรรมการจัดการศึกษามัธยมศึกษาตอนต้นสำหรับโรงเรียนปกติ  </v>
          </cell>
          <cell r="F128" t="str">
            <v>200041300P2792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E129" t="str">
            <v>งบดำเนินงาน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A130" t="str">
            <v>3.2.1</v>
          </cell>
          <cell r="E130" t="str">
            <v>ปรับปรุงซ่อมแซมผนังอาคาร ท่อลำเลียงน้ำและซ่อมพื้นดาดฟ้ารั่วซึม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0</v>
          </cell>
          <cell r="M130">
            <v>0</v>
          </cell>
          <cell r="N130">
            <v>0</v>
          </cell>
        </row>
        <row r="131">
          <cell r="A131" t="str">
            <v>3.2.1.1</v>
          </cell>
          <cell r="E131" t="str">
            <v>สพป.ปท.2</v>
          </cell>
          <cell r="F131" t="str">
            <v>2000436002000000</v>
          </cell>
        </row>
        <row r="136"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L136">
            <v>0</v>
          </cell>
          <cell r="M136">
            <v>0</v>
          </cell>
          <cell r="N136">
            <v>0</v>
          </cell>
        </row>
        <row r="355">
          <cell r="E355" t="str">
            <v>งบดำเนินงาน</v>
          </cell>
        </row>
        <row r="356">
          <cell r="E356" t="str">
            <v>งบลงทุน</v>
          </cell>
        </row>
        <row r="357">
          <cell r="E357" t="str">
            <v>รวมเงินกันทั้งสิ้น</v>
          </cell>
        </row>
        <row r="359">
          <cell r="E359" t="str">
            <v>คิดเป็นร้อยละ</v>
          </cell>
        </row>
      </sheetData>
      <sheetData sheetId="1">
        <row r="7">
          <cell r="D7">
            <v>6711410</v>
          </cell>
          <cell r="E7" t="str">
            <v>งบเงินอุดหนุน</v>
          </cell>
        </row>
        <row r="9">
          <cell r="C9" t="str">
            <v>20004350002004100006</v>
          </cell>
          <cell r="E9" t="str">
            <v xml:space="preserve">ค่าใช้จ่ายในการปรับปรุงฟื้นฟูอาคาร สิ่งก่อสร้าง และระบบสาธารณูปโภคที่ประสบภัยธรรมชาติ </v>
          </cell>
        </row>
        <row r="10">
          <cell r="E10" t="str">
            <v>ร.ร.วัดเกตประภา</v>
          </cell>
          <cell r="F10">
            <v>458400</v>
          </cell>
        </row>
        <row r="16"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458400</v>
          </cell>
        </row>
        <row r="18">
          <cell r="E18" t="str">
            <v>ร.ร.วัดเจริญบุญ</v>
          </cell>
        </row>
        <row r="29">
          <cell r="F29">
            <v>496000</v>
          </cell>
          <cell r="G29">
            <v>0</v>
          </cell>
          <cell r="H29">
            <v>0</v>
          </cell>
          <cell r="I29">
            <v>0</v>
          </cell>
          <cell r="J29">
            <v>1000</v>
          </cell>
          <cell r="K29">
            <v>0</v>
          </cell>
          <cell r="L29">
            <v>495000</v>
          </cell>
        </row>
      </sheetData>
      <sheetData sheetId="2"/>
      <sheetData sheetId="3"/>
      <sheetData sheetId="4"/>
      <sheetData sheetId="5">
        <row r="5">
          <cell r="E5" t="str">
            <v>แผนงานพื้นฐานด้านการพัฒนาและเสริมสร้างศักยภาพทรัพยากรมนุษย์</v>
          </cell>
        </row>
        <row r="6">
          <cell r="D6" t="str">
            <v>20004 35000200</v>
          </cell>
          <cell r="E6" t="str">
            <v xml:space="preserve">ผลผลิตผู้จบการศึกษาภาคบังคับ </v>
          </cell>
        </row>
        <row r="7">
          <cell r="E7" t="str">
            <v>งบดำเนินงาน</v>
          </cell>
        </row>
        <row r="16">
          <cell r="F16">
            <v>264800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264800</v>
          </cell>
          <cell r="L16">
            <v>0</v>
          </cell>
        </row>
        <row r="27">
          <cell r="D27">
            <v>6711320</v>
          </cell>
          <cell r="E27" t="str">
            <v xml:space="preserve">  งบลงทุน ค่าที่ดินและสิ่งก่อสร้าง </v>
          </cell>
        </row>
        <row r="37">
          <cell r="D37" t="str">
            <v>20004  67 01056 00000</v>
          </cell>
          <cell r="E37" t="str">
    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    </cell>
        </row>
        <row r="38">
          <cell r="A38" t="str">
            <v>1.1.1</v>
          </cell>
          <cell r="C38" t="str">
            <v>ศธ 04002/ว1787 ลว 7 พค 67 ครั้งที่ 5</v>
          </cell>
          <cell r="E38" t="str">
            <v>ค่าปรับปรุงซ่อมแซมอาคารเรียน อาคารประกอบและสิ่งก่อสร้างอื่น</v>
          </cell>
        </row>
        <row r="39">
          <cell r="A39" t="str">
            <v>1)</v>
          </cell>
          <cell r="C39">
            <v>4100426445</v>
          </cell>
          <cell r="D39" t="str">
            <v>20004350002003214523</v>
          </cell>
          <cell r="E39" t="str">
            <v>วัดนพรัตนาราม</v>
          </cell>
        </row>
        <row r="45">
          <cell r="F45">
            <v>580000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580000</v>
          </cell>
        </row>
        <row r="46">
          <cell r="E46" t="str">
            <v xml:space="preserve">ห้องน้ำห้องส้วมนักเรียนชาย 4 ที่/49 </v>
          </cell>
        </row>
        <row r="47">
          <cell r="C47" t="str">
            <v>4100428215 ครบ 12 กย 67</v>
          </cell>
          <cell r="D47" t="str">
            <v>20004350002003214508</v>
          </cell>
          <cell r="E47" t="str">
            <v xml:space="preserve">โรงเรียนคลองสิบสามผิวศรีราษฏร์บำรุง </v>
          </cell>
        </row>
        <row r="53">
          <cell r="F53">
            <v>306000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306000</v>
          </cell>
        </row>
        <row r="54">
          <cell r="C54" t="str">
            <v>ศธ 04002/ว1803 ลว 8 พค 67ครั้งที่ 8</v>
          </cell>
          <cell r="E54" t="str">
            <v>อาคารเรียนแบบพิเศษ จัดสรร 38,731,000 บาท ปี67 5,809,700 บาท</v>
          </cell>
        </row>
        <row r="55">
          <cell r="A55" t="str">
            <v>1)</v>
          </cell>
          <cell r="C55">
            <v>4100484429</v>
          </cell>
          <cell r="D55" t="str">
            <v>20004 3500200 3200026</v>
          </cell>
          <cell r="E55" t="str">
            <v xml:space="preserve"> โรงเรียนวัดลาดสนุ่น</v>
          </cell>
        </row>
        <row r="81">
          <cell r="F81">
            <v>5809700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5809700</v>
          </cell>
        </row>
        <row r="86">
          <cell r="A86" t="str">
            <v>1)</v>
          </cell>
        </row>
      </sheetData>
      <sheetData sheetId="6"/>
      <sheetData sheetId="7"/>
      <sheetData sheetId="8"/>
      <sheetData sheetId="9">
        <row r="6">
          <cell r="E6" t="str">
            <v xml:space="preserve">แผนงานยุทธศาสตร์พัฒนาคุณภาพการศึกษาและการเรียนรู้ </v>
          </cell>
        </row>
        <row r="7">
          <cell r="D7" t="str">
            <v xml:space="preserve">20004 31006100 </v>
          </cell>
          <cell r="E7" t="str">
            <v>โครงการขับเคลื่อนการพัฒนาการศึกษาที่ยั่งยืน</v>
          </cell>
        </row>
        <row r="8">
          <cell r="D8" t="str">
            <v>20004 67 52010 00000</v>
          </cell>
          <cell r="E8" t="str">
            <v xml:space="preserve">กิจกรรมการบริหารจัดการโรงเรียนขนาดเล็ก 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D22" t="str">
            <v>6611310</v>
          </cell>
          <cell r="E22" t="str">
            <v>งบลงทุน ค่าครุภัณฑ์ 6611310</v>
          </cell>
        </row>
        <row r="23">
          <cell r="E23" t="str">
            <v>ครุภัณฑ์สำนักงาน 120601</v>
          </cell>
        </row>
        <row r="24">
          <cell r="C24" t="str">
            <v>โอนเปลี่ยนแปลงครั้งที่ 1/66 บท.กลุ่มนโยบายและแผน  ที่ ศธ 04087/1957 ลว. 28 กย 66</v>
          </cell>
          <cell r="D24" t="str">
            <v>20004 31006100 3110010</v>
          </cell>
          <cell r="E24" t="str">
            <v xml:space="preserve">เครื่องปรับอากาศแบบตั้งพื้นหรือแขวน (ระบบ INVERTER) ขนาด 20,000 บีทียู       </v>
          </cell>
        </row>
        <row r="25">
          <cell r="A25" t="str">
            <v>1)</v>
          </cell>
          <cell r="E25" t="str">
            <v>สพป.ปท.2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A30">
            <v>2</v>
          </cell>
          <cell r="C30" t="str">
            <v>โอนเปลี่ยนแปลงครั้งที่ 1/66 บท.กลุ่มนโยบายและแผน  ที่ ศธ 04087/1957 ลว. 28 กย 66</v>
          </cell>
          <cell r="D30" t="str">
            <v>20005 31006100 3110011</v>
          </cell>
          <cell r="E30" t="str">
            <v xml:space="preserve">เครื่องปรับอากาศแบบติดผนัง (ระบบ INVERTER) ขนาด 18,000 บีทียู       </v>
          </cell>
        </row>
        <row r="31">
          <cell r="A31" t="str">
            <v>1)</v>
          </cell>
          <cell r="E31" t="str">
            <v>สพป.ปท.2</v>
          </cell>
        </row>
        <row r="34">
          <cell r="F34">
            <v>0</v>
          </cell>
          <cell r="G34">
            <v>0</v>
          </cell>
          <cell r="I34">
            <v>0</v>
          </cell>
          <cell r="K34">
            <v>0</v>
          </cell>
          <cell r="L34">
            <v>0</v>
          </cell>
        </row>
        <row r="35">
          <cell r="A35">
            <v>3</v>
          </cell>
          <cell r="C35" t="str">
            <v>โอนเปลี่ยนแปลงครั้งที่ 1/66 บท.กลุ่มนโยบายและแผน  ที่ ศธ 04087/1957 ลว. 28 กย 66</v>
          </cell>
          <cell r="D35" t="str">
            <v>20008 31006100 3110014</v>
          </cell>
          <cell r="E35" t="str">
            <v xml:space="preserve">โพเดียม </v>
          </cell>
        </row>
        <row r="36">
          <cell r="A36" t="str">
            <v>1)</v>
          </cell>
          <cell r="E36" t="str">
            <v>สพป.ปท.2</v>
          </cell>
        </row>
        <row r="37">
          <cell r="C37">
            <v>20</v>
          </cell>
          <cell r="D37" t="str">
            <v>KB3100006110</v>
          </cell>
          <cell r="E37" t="str">
            <v>เบิก</v>
          </cell>
        </row>
        <row r="39"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E40" t="str">
            <v>ครุภัณฑ์โฆษณาและเผยแพร่ 120601</v>
          </cell>
        </row>
        <row r="41">
          <cell r="A41">
            <v>1</v>
          </cell>
          <cell r="C41" t="str">
            <v>โอนเปลี่ยนแปลงครั้งที่ 1/66 บท.กลุ่มนโยบายและแผน  ที่ ศธ 04087/1957 ลว. 28 กย 66</v>
          </cell>
          <cell r="D41" t="str">
            <v>20007 31006100 3110012</v>
          </cell>
          <cell r="E41" t="str">
            <v xml:space="preserve">โทรทัศน์สีแอล อี ดี (LED TV) แบบ Smart TV ระดับความละเอียดจอภาพ 3840 x 2160 พิกเซล ขนาด 75 นิ้ว </v>
          </cell>
        </row>
        <row r="42">
          <cell r="A42" t="str">
            <v>1)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>
            <v>2</v>
          </cell>
          <cell r="C47" t="str">
            <v>โอนเปลี่ยนแปลงครั้งที่ 1/66 บท.กลุ่มนโยบายและแผน  ที่ ศธ 04087/1957 ลว. 28 กย 66</v>
          </cell>
          <cell r="D47" t="str">
            <v>20008 31006100 3110013</v>
          </cell>
          <cell r="E47" t="str">
            <v xml:space="preserve">ไมโครโฟนไร้สาย </v>
          </cell>
        </row>
        <row r="48">
          <cell r="A48" t="str">
            <v>1)</v>
          </cell>
          <cell r="E48" t="str">
            <v>สพป.ปท.2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A52">
            <v>3</v>
          </cell>
          <cell r="C52" t="str">
            <v>โอนเปลี่ยนแปลงครั้งที่ 1/66 บท.กลุ่มนโยบายและแผน  ที่ ศธ 04087/1957 ลว. 28 กย 66</v>
          </cell>
          <cell r="D52" t="str">
            <v>20009 31006100 3110015</v>
          </cell>
          <cell r="E52" t="str">
            <v xml:space="preserve">เครื่องมัลติมีเดีย โปรเจคเตอร์ ระดับ XGA ขนาด 5000 ANSI Lumens  </v>
          </cell>
        </row>
        <row r="53">
          <cell r="A53" t="str">
            <v>1)</v>
          </cell>
          <cell r="E53" t="str">
            <v>สพป.ปท.2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115">
          <cell r="D115" t="str">
            <v>6711320</v>
          </cell>
          <cell r="E115" t="str">
            <v>งบลงทุน สิ่งก่อสร้าง 6711320</v>
          </cell>
        </row>
        <row r="116">
          <cell r="D116" t="str">
            <v>20004 31006100 321AAAA</v>
          </cell>
          <cell r="E116" t="str">
            <v xml:space="preserve">รายการค่าปรับปรุงซ่อมแซมบ้านพักครู  ห้องน้ำ- ห้องส้วม   </v>
          </cell>
        </row>
        <row r="117">
          <cell r="E117" t="str">
            <v>ร.ร.วัดราษฎร์บำรุง</v>
          </cell>
        </row>
        <row r="118">
          <cell r="D118">
            <v>4100523172</v>
          </cell>
        </row>
        <row r="122">
          <cell r="F122">
            <v>100000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100000</v>
          </cell>
        </row>
        <row r="123">
          <cell r="D123" t="str">
            <v>20004 3100B600</v>
          </cell>
          <cell r="E123" t="str">
            <v>โครงการโรงเรียนคุณภาพประจำตำบล</v>
          </cell>
        </row>
        <row r="124">
          <cell r="D124" t="str">
            <v>20004 67000 7700000</v>
          </cell>
          <cell r="E124" t="str">
    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    </cell>
        </row>
        <row r="125">
          <cell r="E125" t="str">
            <v>งบลงทุน ค่าสิ่งก่อสร้าง 6711320</v>
          </cell>
        </row>
        <row r="126">
          <cell r="D126" t="str">
            <v>ศธ04002/ว1787 ลว.7 พค 67 โอนครั้งที่ 5</v>
          </cell>
          <cell r="E126" t="str">
            <v>ปรับปรุงซ่อมแซมอาคารเรียนอาคารประกอบและสิ่งก่อสร้างอื่น</v>
          </cell>
        </row>
        <row r="127">
          <cell r="C127">
            <v>4100408104</v>
          </cell>
          <cell r="D127" t="str">
            <v>200043100B6003211500</v>
          </cell>
          <cell r="E127" t="str">
            <v>วัดมงคลรัตน์</v>
          </cell>
        </row>
        <row r="131">
          <cell r="F131">
            <v>670000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670000</v>
          </cell>
        </row>
        <row r="132">
          <cell r="C132">
            <v>4100409854</v>
          </cell>
          <cell r="D132" t="str">
            <v>200043100B6003211501</v>
          </cell>
          <cell r="E132" t="str">
            <v>วัดสุวรรณ</v>
          </cell>
        </row>
        <row r="136">
          <cell r="F136">
            <v>670000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670000</v>
          </cell>
        </row>
        <row r="137">
          <cell r="D137" t="str">
            <v>ศธ04002/ว   ลว.27 กย 67 โอนครั้งที่ 450</v>
          </cell>
          <cell r="E137" t="str">
    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    </cell>
        </row>
        <row r="138">
          <cell r="C138">
            <v>4100306259</v>
          </cell>
          <cell r="D138" t="str">
            <v xml:space="preserve">20004 3100B600 321ZZZZ                               </v>
          </cell>
          <cell r="E138" t="str">
            <v>วัดราษฎรบำรุง</v>
          </cell>
        </row>
        <row r="142">
          <cell r="E142" t="str">
            <v>รวม</v>
          </cell>
          <cell r="F142">
            <v>499000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499000</v>
          </cell>
        </row>
        <row r="143">
          <cell r="D143" t="str">
            <v>ศธ 04002/ว1787 ลว.7 พค 67 โอนครั้งที่ 5</v>
          </cell>
          <cell r="E143" t="str">
            <v xml:space="preserve">อาคารเรียนอนุบาล ขนาด 2 ห้องเรียน </v>
          </cell>
        </row>
        <row r="144">
          <cell r="C144">
            <v>4100432393</v>
          </cell>
          <cell r="D144" t="str">
            <v>200043100B6003211498</v>
          </cell>
          <cell r="E144" t="str">
            <v>โรงเรียนนิกรราษฎร์บํารุงวิทย์</v>
          </cell>
        </row>
        <row r="168">
          <cell r="F168">
            <v>2659500</v>
          </cell>
          <cell r="G168">
            <v>0</v>
          </cell>
          <cell r="H168">
            <v>650000</v>
          </cell>
          <cell r="I168">
            <v>0</v>
          </cell>
          <cell r="J168">
            <v>59500</v>
          </cell>
          <cell r="K168">
            <v>0</v>
          </cell>
          <cell r="L168">
            <v>1950000</v>
          </cell>
        </row>
      </sheetData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EC61C-666E-418B-9783-BA92A9124945}">
  <dimension ref="A1:K131"/>
  <sheetViews>
    <sheetView tabSelected="1" workbookViewId="0">
      <selection activeCell="A3" sqref="A3:K3"/>
    </sheetView>
  </sheetViews>
  <sheetFormatPr defaultRowHeight="13.8" x14ac:dyDescent="0.25"/>
  <cols>
    <col min="1" max="1" width="4.09765625" customWidth="1"/>
    <col min="2" max="2" width="32.09765625" customWidth="1"/>
    <col min="3" max="3" width="18.09765625" customWidth="1"/>
    <col min="4" max="4" width="11.69921875" customWidth="1"/>
    <col min="5" max="5" width="6.69921875" customWidth="1"/>
    <col min="6" max="6" width="11.8984375" customWidth="1"/>
    <col min="7" max="7" width="11.296875" customWidth="1"/>
    <col min="8" max="8" width="12.5" customWidth="1"/>
    <col min="9" max="9" width="11.3984375" customWidth="1"/>
    <col min="10" max="10" width="11.796875" customWidth="1"/>
  </cols>
  <sheetData>
    <row r="1" spans="1:11" ht="21" x14ac:dyDescent="0.25">
      <c r="A1" s="1334" t="s">
        <v>229</v>
      </c>
      <c r="B1" s="1334"/>
      <c r="C1" s="1334"/>
      <c r="D1" s="1334"/>
      <c r="E1" s="1334"/>
      <c r="F1" s="1334"/>
      <c r="G1" s="1334"/>
      <c r="H1" s="1334"/>
      <c r="I1" s="1334"/>
      <c r="J1" s="1334"/>
      <c r="K1" s="1334"/>
    </row>
    <row r="2" spans="1:11" ht="21" x14ac:dyDescent="0.25">
      <c r="A2" s="1334" t="str">
        <f>+'[7]สิ่งก่อสร้าง งบอุดหนุน  67'!A3:N3</f>
        <v>สำนักงานเขตพื้นที่การศึกษาประถมศึกษาปทุมธานี เขต 2</v>
      </c>
      <c r="B2" s="1334"/>
      <c r="C2" s="1334"/>
      <c r="D2" s="1334"/>
      <c r="E2" s="1334"/>
      <c r="F2" s="1334"/>
      <c r="G2" s="1334"/>
      <c r="H2" s="1334"/>
      <c r="I2" s="1334"/>
      <c r="J2" s="1334"/>
      <c r="K2" s="1334"/>
    </row>
    <row r="3" spans="1:11" ht="21" x14ac:dyDescent="0.25">
      <c r="A3" s="1335" t="s">
        <v>267</v>
      </c>
      <c r="B3" s="1335"/>
      <c r="C3" s="1335"/>
      <c r="D3" s="1335"/>
      <c r="E3" s="1335"/>
      <c r="F3" s="1335"/>
      <c r="G3" s="1335"/>
      <c r="H3" s="1335"/>
      <c r="I3" s="1335"/>
      <c r="J3" s="1335"/>
      <c r="K3" s="1335"/>
    </row>
    <row r="4" spans="1:11" ht="21" x14ac:dyDescent="0.25">
      <c r="A4" s="1339" t="s">
        <v>23</v>
      </c>
      <c r="B4" s="1339" t="s">
        <v>24</v>
      </c>
      <c r="C4" s="40" t="s">
        <v>26</v>
      </c>
      <c r="D4" s="1346" t="s">
        <v>41</v>
      </c>
      <c r="E4" s="1337" t="s">
        <v>3</v>
      </c>
      <c r="F4" s="1338"/>
      <c r="G4" s="1336" t="s">
        <v>42</v>
      </c>
      <c r="H4" s="1336"/>
      <c r="I4" s="1337" t="s">
        <v>4</v>
      </c>
      <c r="J4" s="1338"/>
      <c r="K4" s="1339" t="s">
        <v>5</v>
      </c>
    </row>
    <row r="5" spans="1:11" ht="21" x14ac:dyDescent="0.25">
      <c r="A5" s="1340"/>
      <c r="B5" s="1340"/>
      <c r="C5" s="41" t="s">
        <v>43</v>
      </c>
      <c r="D5" s="1347"/>
      <c r="E5" s="957">
        <v>220</v>
      </c>
      <c r="F5" s="957">
        <v>221</v>
      </c>
      <c r="G5" s="957">
        <v>220</v>
      </c>
      <c r="H5" s="957">
        <v>221</v>
      </c>
      <c r="I5" s="957">
        <v>220</v>
      </c>
      <c r="J5" s="957">
        <v>221</v>
      </c>
      <c r="K5" s="1340"/>
    </row>
    <row r="6" spans="1:11" ht="36" customHeight="1" x14ac:dyDescent="0.25">
      <c r="A6" s="958" t="s">
        <v>72</v>
      </c>
      <c r="B6" s="959" t="str">
        <f>+'[7]ดำเนินงานครุภัณฑ์ 310061ยั่งยืน'!E6</f>
        <v xml:space="preserve">แผนงานยุทธศาสตร์พัฒนาคุณภาพการศึกษาและการเรียนรู้ </v>
      </c>
      <c r="C6" s="960"/>
      <c r="D6" s="961">
        <f>+D7+D14</f>
        <v>4598500</v>
      </c>
      <c r="E6" s="961">
        <f t="shared" ref="E6:K6" si="0">+E7+E14</f>
        <v>0</v>
      </c>
      <c r="F6" s="961">
        <f t="shared" si="0"/>
        <v>650000</v>
      </c>
      <c r="G6" s="961">
        <f t="shared" si="0"/>
        <v>0</v>
      </c>
      <c r="H6" s="961">
        <f t="shared" si="0"/>
        <v>59500</v>
      </c>
      <c r="I6" s="961">
        <f t="shared" si="0"/>
        <v>0</v>
      </c>
      <c r="J6" s="961">
        <f t="shared" si="0"/>
        <v>3889000</v>
      </c>
      <c r="K6" s="961">
        <f t="shared" si="0"/>
        <v>0</v>
      </c>
    </row>
    <row r="7" spans="1:11" ht="36" customHeight="1" x14ac:dyDescent="0.25">
      <c r="A7" s="962">
        <v>1</v>
      </c>
      <c r="B7" s="963" t="str">
        <f>+'[7]ดำเนินงานครุภัณฑ์ 310061ยั่งยืน'!E7</f>
        <v>โครงการขับเคลื่อนการพัฒนาการศึกษาที่ยั่งยืน</v>
      </c>
      <c r="C7" s="964" t="str">
        <f>+'[7]ดำเนินงานครุภัณฑ์ 310061ยั่งยืน'!D7</f>
        <v xml:space="preserve">20004 31006100 </v>
      </c>
      <c r="D7" s="965">
        <f>+D8</f>
        <v>100000</v>
      </c>
      <c r="E7" s="965">
        <f t="shared" ref="E7:K9" si="1">+E8</f>
        <v>0</v>
      </c>
      <c r="F7" s="965">
        <f t="shared" si="1"/>
        <v>0</v>
      </c>
      <c r="G7" s="965"/>
      <c r="H7" s="965">
        <f t="shared" si="1"/>
        <v>0</v>
      </c>
      <c r="I7" s="965">
        <f t="shared" si="1"/>
        <v>0</v>
      </c>
      <c r="J7" s="965">
        <f t="shared" si="1"/>
        <v>100000</v>
      </c>
      <c r="K7" s="965">
        <f t="shared" si="1"/>
        <v>0</v>
      </c>
    </row>
    <row r="8" spans="1:11" ht="42" customHeight="1" x14ac:dyDescent="0.25">
      <c r="A8" s="966">
        <v>1.1000000000000001</v>
      </c>
      <c r="B8" s="1063" t="str">
        <f>+'[7]ดำเนินงานครุภัณฑ์ 310061ยั่งยืน'!E8</f>
        <v xml:space="preserve">กิจกรรมการบริหารจัดการโรงเรียนขนาดเล็ก </v>
      </c>
      <c r="C8" s="968" t="str">
        <f>+'[7]ดำเนินงานครุภัณฑ์ 310061ยั่งยืน'!D8</f>
        <v>20004 67 52010 00000</v>
      </c>
      <c r="D8" s="969">
        <f>+D9</f>
        <v>100000</v>
      </c>
      <c r="E8" s="969">
        <f t="shared" si="1"/>
        <v>0</v>
      </c>
      <c r="F8" s="969">
        <f t="shared" si="1"/>
        <v>0</v>
      </c>
      <c r="G8" s="969">
        <f t="shared" si="1"/>
        <v>0</v>
      </c>
      <c r="H8" s="969">
        <f t="shared" si="1"/>
        <v>0</v>
      </c>
      <c r="I8" s="969">
        <f t="shared" si="1"/>
        <v>0</v>
      </c>
      <c r="J8" s="969">
        <f t="shared" si="1"/>
        <v>100000</v>
      </c>
      <c r="K8" s="969">
        <f t="shared" si="1"/>
        <v>0</v>
      </c>
    </row>
    <row r="9" spans="1:11" ht="37.200000000000003" customHeight="1" x14ac:dyDescent="0.25">
      <c r="A9" s="970"/>
      <c r="B9" s="971" t="str">
        <f>+'[7]ดำเนินงานครุภัณฑ์ 310061ยั่งยืน'!E115</f>
        <v>งบลงทุน สิ่งก่อสร้าง 6711320</v>
      </c>
      <c r="C9" s="972" t="str">
        <f>+'[7]ดำเนินงานครุภัณฑ์ 310061ยั่งยืน'!D115</f>
        <v>6711320</v>
      </c>
      <c r="D9" s="973">
        <f>+D10</f>
        <v>100000</v>
      </c>
      <c r="E9" s="973">
        <f t="shared" si="1"/>
        <v>0</v>
      </c>
      <c r="F9" s="973">
        <f t="shared" si="1"/>
        <v>0</v>
      </c>
      <c r="G9" s="973"/>
      <c r="H9" s="973">
        <f t="shared" si="1"/>
        <v>0</v>
      </c>
      <c r="I9" s="973">
        <f t="shared" si="1"/>
        <v>0</v>
      </c>
      <c r="J9" s="973">
        <f t="shared" si="1"/>
        <v>100000</v>
      </c>
      <c r="K9" s="973">
        <f t="shared" si="1"/>
        <v>0</v>
      </c>
    </row>
    <row r="10" spans="1:11" ht="21" customHeight="1" x14ac:dyDescent="0.25">
      <c r="A10" s="974" t="s">
        <v>39</v>
      </c>
      <c r="B10" s="975" t="str">
        <f>+'[7]ดำเนินงานครุภัณฑ์ 310061ยั่งยืน'!E116</f>
        <v xml:space="preserve">รายการค่าปรับปรุงซ่อมแซมบ้านพักครู  ห้องน้ำ- ห้องส้วม   </v>
      </c>
      <c r="C10" s="976" t="str">
        <f>+'[7]ดำเนินงานครุภัณฑ์ 310061ยั่งยืน'!D116</f>
        <v>20004 31006100 321AAAA</v>
      </c>
      <c r="D10" s="977">
        <f>SUM(D11:D13)</f>
        <v>100000</v>
      </c>
      <c r="E10" s="977">
        <f t="shared" ref="E10:J10" si="2">SUM(E11:E13)</f>
        <v>0</v>
      </c>
      <c r="F10" s="977">
        <f t="shared" si="2"/>
        <v>0</v>
      </c>
      <c r="G10" s="977"/>
      <c r="H10" s="977">
        <f t="shared" si="2"/>
        <v>0</v>
      </c>
      <c r="I10" s="977">
        <f t="shared" si="2"/>
        <v>0</v>
      </c>
      <c r="J10" s="977">
        <f t="shared" si="2"/>
        <v>100000</v>
      </c>
      <c r="K10" s="977">
        <f t="shared" ref="K10" si="3">SUM(K11:K12)</f>
        <v>0</v>
      </c>
    </row>
    <row r="11" spans="1:11" ht="21" customHeight="1" x14ac:dyDescent="0.25">
      <c r="A11" s="978" t="s">
        <v>73</v>
      </c>
      <c r="B11" s="979" t="str">
        <f>+'[7]ดำเนินงานครุภัณฑ์ 310061ยั่งยืน'!E117</f>
        <v>ร.ร.วัดราษฎร์บำรุง</v>
      </c>
      <c r="C11" s="980">
        <f>+'[7]ดำเนินงานครุภัณฑ์ 310061ยั่งยืน'!D118</f>
        <v>4100523172</v>
      </c>
      <c r="D11" s="981">
        <f>+'[7]ดำเนินงานครุภัณฑ์ 310061ยั่งยืน'!F122</f>
        <v>100000</v>
      </c>
      <c r="E11" s="981">
        <f>+'[7]ดำเนินงานครุภัณฑ์ 310061ยั่งยืน'!G122</f>
        <v>0</v>
      </c>
      <c r="F11" s="981">
        <f>+'[7]ดำเนินงานครุภัณฑ์ 310061ยั่งยืน'!H122</f>
        <v>0</v>
      </c>
      <c r="G11" s="981">
        <f>+'[7]ดำเนินงานครุภัณฑ์ 310061ยั่งยืน'!I122</f>
        <v>0</v>
      </c>
      <c r="H11" s="981">
        <f>+'[7]ดำเนินงานครุภัณฑ์ 310061ยั่งยืน'!J122</f>
        <v>0</v>
      </c>
      <c r="I11" s="981">
        <f>+'[7]ดำเนินงานครุภัณฑ์ 310061ยั่งยืน'!K122</f>
        <v>0</v>
      </c>
      <c r="J11" s="981">
        <f>+'[7]ดำเนินงานครุภัณฑ์ 310061ยั่งยืน'!L122</f>
        <v>100000</v>
      </c>
      <c r="K11" s="981">
        <f>+D11-E11-F11-G11-H11-I11-J11</f>
        <v>0</v>
      </c>
    </row>
    <row r="12" spans="1:11" ht="21" hidden="1" customHeight="1" x14ac:dyDescent="0.25">
      <c r="A12" s="978" t="s">
        <v>74</v>
      </c>
      <c r="B12" s="979"/>
      <c r="C12" s="982"/>
      <c r="D12" s="981">
        <f>+'[7]ดำเนินงานครุภัณฑ์ 310061ยั่งยืน'!F16</f>
        <v>0</v>
      </c>
      <c r="E12" s="981">
        <f>+'[7]ดำเนินงานครุภัณฑ์ 310061ยั่งยืน'!G16</f>
        <v>0</v>
      </c>
      <c r="F12" s="981">
        <f>+'[7]ดำเนินงานครุภัณฑ์ 310061ยั่งยืน'!H16</f>
        <v>0</v>
      </c>
      <c r="G12" s="981">
        <f>+'[7]ดำเนินงานครุภัณฑ์ 310061ยั่งยืน'!I16</f>
        <v>0</v>
      </c>
      <c r="H12" s="981">
        <f>+'[7]ดำเนินงานครุภัณฑ์ 310061ยั่งยืน'!J16</f>
        <v>0</v>
      </c>
      <c r="I12" s="981">
        <f>+'[7]ดำเนินงานครุภัณฑ์ 310061ยั่งยืน'!K16</f>
        <v>0</v>
      </c>
      <c r="J12" s="981">
        <f>+'[7]ดำเนินงานครุภัณฑ์ 310061ยั่งยืน'!L16</f>
        <v>0</v>
      </c>
      <c r="K12" s="981">
        <f>+D12-E12-F12-G12-H12-I12-J12</f>
        <v>0</v>
      </c>
    </row>
    <row r="13" spans="1:11" ht="21" hidden="1" customHeight="1" x14ac:dyDescent="0.25">
      <c r="A13" s="978" t="s">
        <v>75</v>
      </c>
      <c r="B13" s="979"/>
      <c r="C13" s="982"/>
      <c r="D13" s="981">
        <f>+'[7]ดำเนินงานครุภัณฑ์ 310061ยั่งยืน'!F21</f>
        <v>0</v>
      </c>
      <c r="E13" s="981">
        <f>+'[7]ดำเนินงานครุภัณฑ์ 310061ยั่งยืน'!G21</f>
        <v>0</v>
      </c>
      <c r="F13" s="981">
        <f>+'[7]ดำเนินงานครุภัณฑ์ 310061ยั่งยืน'!H21</f>
        <v>0</v>
      </c>
      <c r="G13" s="981"/>
      <c r="H13" s="981">
        <f>+'[7]ดำเนินงานครุภัณฑ์ 310061ยั่งยืน'!I21</f>
        <v>0</v>
      </c>
      <c r="I13" s="981">
        <f>+'[7]ดำเนินงานครุภัณฑ์ 310061ยั่งยืน'!J21</f>
        <v>0</v>
      </c>
      <c r="J13" s="981">
        <f>+'[7]ดำเนินงานครุภัณฑ์ 310061ยั่งยืน'!K21</f>
        <v>0</v>
      </c>
      <c r="K13" s="981"/>
    </row>
    <row r="14" spans="1:11" ht="21" customHeight="1" x14ac:dyDescent="0.25">
      <c r="A14" s="962">
        <v>2</v>
      </c>
      <c r="B14" s="983" t="str">
        <f>+'[7]ดำเนินงานครุภัณฑ์ 310061ยั่งยืน'!E123</f>
        <v>โครงการโรงเรียนคุณภาพประจำตำบล</v>
      </c>
      <c r="C14" s="964" t="str">
        <f>+'[7]ดำเนินงานครุภัณฑ์ 310061ยั่งยืน'!D123</f>
        <v>20004 3100B600</v>
      </c>
      <c r="D14" s="965">
        <f>+D15</f>
        <v>4498500</v>
      </c>
      <c r="E14" s="965">
        <f t="shared" ref="E14:K14" si="4">+E15</f>
        <v>0</v>
      </c>
      <c r="F14" s="965">
        <f t="shared" si="4"/>
        <v>650000</v>
      </c>
      <c r="G14" s="965"/>
      <c r="H14" s="965">
        <f t="shared" si="4"/>
        <v>59500</v>
      </c>
      <c r="I14" s="965">
        <f t="shared" si="4"/>
        <v>0</v>
      </c>
      <c r="J14" s="965">
        <f t="shared" si="4"/>
        <v>3789000</v>
      </c>
      <c r="K14" s="965">
        <f t="shared" si="4"/>
        <v>0</v>
      </c>
    </row>
    <row r="15" spans="1:11" ht="21" customHeight="1" x14ac:dyDescent="0.25">
      <c r="A15" s="966">
        <v>2.1</v>
      </c>
      <c r="B15" s="1063" t="str">
        <f>+'[7]ดำเนินงานครุภัณฑ์ 310061ยั่งยืน'!E124</f>
        <v>กิจกรรมการก่อสร้าง ปรับปรุง ซ่อมแซมอาคารเรียนและสิ่งก่อสร้างประกอบสำหรับโรงเรียนคุณภาพประจำตำบล</v>
      </c>
      <c r="C15" s="968" t="str">
        <f>+'[7]ดำเนินงานครุภัณฑ์ 310061ยั่งยืน'!D124</f>
        <v>20004 67000 7700000</v>
      </c>
      <c r="D15" s="969">
        <f>+D16+D36</f>
        <v>4498500</v>
      </c>
      <c r="E15" s="969">
        <f>+E16+E36</f>
        <v>0</v>
      </c>
      <c r="F15" s="969">
        <f>+F16+F36</f>
        <v>650000</v>
      </c>
      <c r="G15" s="969"/>
      <c r="H15" s="969">
        <f>+H16+H36</f>
        <v>59500</v>
      </c>
      <c r="I15" s="969">
        <f>+I16+I36</f>
        <v>0</v>
      </c>
      <c r="J15" s="969">
        <f>+J16+J36</f>
        <v>3789000</v>
      </c>
      <c r="K15" s="969">
        <f>+K16+K36</f>
        <v>0</v>
      </c>
    </row>
    <row r="16" spans="1:11" ht="21" customHeight="1" x14ac:dyDescent="0.25">
      <c r="A16" s="970"/>
      <c r="B16" s="971" t="str">
        <f>+'[7]ดำเนินงานครุภัณฑ์ 310061ยั่งยืน'!E125</f>
        <v>งบลงทุน ค่าสิ่งก่อสร้าง 6711320</v>
      </c>
      <c r="C16" s="972"/>
      <c r="D16" s="973">
        <f>+D17+D22+D25</f>
        <v>4498500</v>
      </c>
      <c r="E16" s="973">
        <f t="shared" ref="E16:K16" si="5">+E17+E22+E25</f>
        <v>0</v>
      </c>
      <c r="F16" s="973">
        <f t="shared" si="5"/>
        <v>650000</v>
      </c>
      <c r="G16" s="973">
        <f t="shared" si="5"/>
        <v>0</v>
      </c>
      <c r="H16" s="973">
        <f t="shared" si="5"/>
        <v>59500</v>
      </c>
      <c r="I16" s="973">
        <f t="shared" si="5"/>
        <v>0</v>
      </c>
      <c r="J16" s="973">
        <f t="shared" si="5"/>
        <v>3789000</v>
      </c>
      <c r="K16" s="973">
        <f t="shared" si="5"/>
        <v>0</v>
      </c>
    </row>
    <row r="17" spans="1:11" ht="21" customHeight="1" x14ac:dyDescent="0.25">
      <c r="A17" s="984" t="s">
        <v>31</v>
      </c>
      <c r="B17" s="43" t="str">
        <f>+'[7]ดำเนินงานครุภัณฑ์ 310061ยั่งยืน'!E126</f>
        <v>ปรับปรุงซ่อมแซมอาคารเรียนอาคารประกอบและสิ่งก่อสร้างอื่น</v>
      </c>
      <c r="C17" s="985" t="str">
        <f>+'[7]ดำเนินงานครุภัณฑ์ 310061ยั่งยืน'!D126</f>
        <v>ศธ04002/ว1787 ลว.7 พค 67 โอนครั้งที่ 5</v>
      </c>
      <c r="D17" s="42">
        <f>SUM(D18:D21)</f>
        <v>1340000</v>
      </c>
      <c r="E17" s="42">
        <f t="shared" ref="E17:J17" si="6">SUM(E18:E21)</f>
        <v>0</v>
      </c>
      <c r="F17" s="42">
        <f t="shared" si="6"/>
        <v>0</v>
      </c>
      <c r="G17" s="42">
        <f t="shared" si="6"/>
        <v>0</v>
      </c>
      <c r="H17" s="42">
        <f t="shared" si="6"/>
        <v>0</v>
      </c>
      <c r="I17" s="42">
        <f t="shared" si="6"/>
        <v>0</v>
      </c>
      <c r="J17" s="42">
        <f t="shared" si="6"/>
        <v>1340000</v>
      </c>
      <c r="K17" s="42">
        <f>SUM(K18:K21)</f>
        <v>0</v>
      </c>
    </row>
    <row r="18" spans="1:11" ht="21" customHeight="1" x14ac:dyDescent="0.25">
      <c r="A18" s="986" t="s">
        <v>73</v>
      </c>
      <c r="B18" s="987" t="str">
        <f>+'[7]ดำเนินงานครุภัณฑ์ 310061ยั่งยืน'!E127</f>
        <v>วัดมงคลรัตน์</v>
      </c>
      <c r="C18" s="988" t="str">
        <f>+'[7]ดำเนินงานครุภัณฑ์ 310061ยั่งยืน'!D127</f>
        <v>200043100B6003211500</v>
      </c>
      <c r="D18" s="989">
        <f>+'[7]ดำเนินงานครุภัณฑ์ 310061ยั่งยืน'!F131</f>
        <v>670000</v>
      </c>
      <c r="E18" s="989">
        <f>+'[7]ดำเนินงานครุภัณฑ์ 310061ยั่งยืน'!G131</f>
        <v>0</v>
      </c>
      <c r="F18" s="989">
        <f>+'[7]ดำเนินงานครุภัณฑ์ 310061ยั่งยืน'!H131</f>
        <v>0</v>
      </c>
      <c r="G18" s="989">
        <f>+'[7]ดำเนินงานครุภัณฑ์ 310061ยั่งยืน'!I131</f>
        <v>0</v>
      </c>
      <c r="H18" s="989">
        <f>+'[7]ดำเนินงานครุภัณฑ์ 310061ยั่งยืน'!J131</f>
        <v>0</v>
      </c>
      <c r="I18" s="989">
        <f>+'[7]ดำเนินงานครุภัณฑ์ 310061ยั่งยืน'!K131</f>
        <v>0</v>
      </c>
      <c r="J18" s="989">
        <f>+'[7]ดำเนินงานครุภัณฑ์ 310061ยั่งยืน'!L131</f>
        <v>670000</v>
      </c>
      <c r="K18" s="989">
        <f>+D18-E18-F18-G18-H18-I18-J18</f>
        <v>0</v>
      </c>
    </row>
    <row r="19" spans="1:11" ht="21" customHeight="1" x14ac:dyDescent="0.25">
      <c r="A19" s="986"/>
      <c r="B19" s="987"/>
      <c r="C19" s="990">
        <f>+'[7]ดำเนินงานครุภัณฑ์ 310061ยั่งยืน'!C127</f>
        <v>4100408104</v>
      </c>
      <c r="D19" s="989"/>
      <c r="E19" s="989"/>
      <c r="F19" s="989"/>
      <c r="G19" s="989"/>
      <c r="H19" s="989"/>
      <c r="I19" s="989"/>
      <c r="J19" s="989"/>
      <c r="K19" s="989"/>
    </row>
    <row r="20" spans="1:11" ht="42" customHeight="1" x14ac:dyDescent="0.25">
      <c r="A20" s="986" t="s">
        <v>74</v>
      </c>
      <c r="B20" s="987" t="str">
        <f>+'[7]ดำเนินงานครุภัณฑ์ 310061ยั่งยืน'!E132</f>
        <v>วัดสุวรรณ</v>
      </c>
      <c r="C20" s="988" t="str">
        <f>+'[7]ดำเนินงานครุภัณฑ์ 310061ยั่งยืน'!D132</f>
        <v>200043100B6003211501</v>
      </c>
      <c r="D20" s="989">
        <f>+'[7]ดำเนินงานครุภัณฑ์ 310061ยั่งยืน'!F136</f>
        <v>670000</v>
      </c>
      <c r="E20" s="989">
        <f>+'[7]ดำเนินงานครุภัณฑ์ 310061ยั่งยืน'!G136</f>
        <v>0</v>
      </c>
      <c r="F20" s="989">
        <f>+'[7]ดำเนินงานครุภัณฑ์ 310061ยั่งยืน'!H136</f>
        <v>0</v>
      </c>
      <c r="G20" s="989">
        <f>+'[7]ดำเนินงานครุภัณฑ์ 310061ยั่งยืน'!I136</f>
        <v>0</v>
      </c>
      <c r="H20" s="989">
        <f>+'[7]ดำเนินงานครุภัณฑ์ 310061ยั่งยืน'!J136</f>
        <v>0</v>
      </c>
      <c r="I20" s="989">
        <f>+'[7]ดำเนินงานครุภัณฑ์ 310061ยั่งยืน'!K136</f>
        <v>0</v>
      </c>
      <c r="J20" s="989">
        <f>+'[7]ดำเนินงานครุภัณฑ์ 310061ยั่งยืน'!L136</f>
        <v>670000</v>
      </c>
      <c r="K20" s="989">
        <f>+D20-E20-F20-G20-H20-I20-J20</f>
        <v>0</v>
      </c>
    </row>
    <row r="21" spans="1:11" ht="21" customHeight="1" x14ac:dyDescent="0.25">
      <c r="A21" s="978"/>
      <c r="B21" s="987"/>
      <c r="C21" s="990">
        <f>+'[7]ดำเนินงานครุภัณฑ์ 310061ยั่งยืน'!C132</f>
        <v>4100409854</v>
      </c>
      <c r="D21" s="989"/>
      <c r="E21" s="989"/>
      <c r="F21" s="989"/>
      <c r="G21" s="989"/>
      <c r="H21" s="989"/>
      <c r="I21" s="989"/>
      <c r="J21" s="989"/>
      <c r="K21" s="989"/>
    </row>
    <row r="22" spans="1:11" ht="21" customHeight="1" x14ac:dyDescent="0.25">
      <c r="A22" s="984" t="s">
        <v>32</v>
      </c>
      <c r="B22" s="43" t="str">
        <f>+'[7]ดำเนินงานครุภัณฑ์ 310061ยั่งยืน'!E137</f>
        <v xml:space="preserve">ค่าก่อสร้าง ปรับปรุงซ่อมแซมอาคารเรียนอาคารประกอบและสิ่งก่อสร้างอื่นที่ชำรุดทรุดโทรม และที่ประสบอุบัติภัย   </v>
      </c>
      <c r="C22" s="1288" t="str">
        <f>+'[7]ดำเนินงานครุภัณฑ์ 310061ยั่งยืน'!D137</f>
        <v>ศธ04002/ว   ลว.27 กย 67 โอนครั้งที่ 450</v>
      </c>
      <c r="D22" s="42">
        <f>+D23</f>
        <v>499000</v>
      </c>
      <c r="E22" s="42">
        <f t="shared" ref="E22:K22" si="7">+E23</f>
        <v>0</v>
      </c>
      <c r="F22" s="42">
        <f t="shared" si="7"/>
        <v>0</v>
      </c>
      <c r="G22" s="42"/>
      <c r="H22" s="42">
        <f t="shared" si="7"/>
        <v>0</v>
      </c>
      <c r="I22" s="42">
        <f t="shared" si="7"/>
        <v>0</v>
      </c>
      <c r="J22" s="42">
        <f t="shared" si="7"/>
        <v>499000</v>
      </c>
      <c r="K22" s="42">
        <f t="shared" si="7"/>
        <v>0</v>
      </c>
    </row>
    <row r="23" spans="1:11" ht="21" customHeight="1" x14ac:dyDescent="0.25">
      <c r="A23" s="986" t="s">
        <v>73</v>
      </c>
      <c r="B23" s="987" t="str">
        <f>+'[7]ดำเนินงานครุภัณฑ์ 310061ยั่งยืน'!E138</f>
        <v>วัดราษฎรบำรุง</v>
      </c>
      <c r="C23" s="988" t="str">
        <f>+'[7]ดำเนินงานครุภัณฑ์ 310061ยั่งยืน'!D138</f>
        <v xml:space="preserve">20004 3100B600 321ZZZZ                               </v>
      </c>
      <c r="D23" s="989">
        <f>+'[7]ดำเนินงานครุภัณฑ์ 310061ยั่งยืน'!F142</f>
        <v>499000</v>
      </c>
      <c r="E23" s="989">
        <f>+'[7]ดำเนินงานครุภัณฑ์ 310061ยั่งยืน'!G142</f>
        <v>0</v>
      </c>
      <c r="F23" s="989">
        <f>+'[7]ดำเนินงานครุภัณฑ์ 310061ยั่งยืน'!H142</f>
        <v>0</v>
      </c>
      <c r="G23" s="989">
        <f>+'[7]ดำเนินงานครุภัณฑ์ 310061ยั่งยืน'!I142</f>
        <v>0</v>
      </c>
      <c r="H23" s="989">
        <f>+'[7]ดำเนินงานครุภัณฑ์ 310061ยั่งยืน'!J142</f>
        <v>0</v>
      </c>
      <c r="I23" s="989">
        <f>+'[7]ดำเนินงานครุภัณฑ์ 310061ยั่งยืน'!K142</f>
        <v>0</v>
      </c>
      <c r="J23" s="989">
        <f>+'[7]ดำเนินงานครุภัณฑ์ 310061ยั่งยืน'!L142</f>
        <v>499000</v>
      </c>
      <c r="K23" s="989">
        <f>+D23-E23-F23-G23-H23-I23-J23</f>
        <v>0</v>
      </c>
    </row>
    <row r="24" spans="1:11" ht="15.75" customHeight="1" x14ac:dyDescent="0.25">
      <c r="A24" s="986"/>
      <c r="B24" s="987"/>
      <c r="C24" s="990">
        <f>+'[7]ดำเนินงานครุภัณฑ์ 310061ยั่งยืน'!C138</f>
        <v>4100306259</v>
      </c>
      <c r="D24" s="989"/>
      <c r="E24" s="989"/>
      <c r="F24" s="989"/>
      <c r="G24" s="989"/>
      <c r="H24" s="989"/>
      <c r="I24" s="989"/>
      <c r="J24" s="989"/>
      <c r="K24" s="989"/>
    </row>
    <row r="25" spans="1:11" ht="21" customHeight="1" x14ac:dyDescent="0.25">
      <c r="A25" s="1441" t="s">
        <v>33</v>
      </c>
      <c r="B25" s="991" t="str">
        <f>+'[7]ดำเนินงานครุภัณฑ์ 310061ยั่งยืน'!E143</f>
        <v xml:space="preserve">อาคารเรียนอนุบาล ขนาด 2 ห้องเรียน </v>
      </c>
      <c r="C25" s="992" t="str">
        <f>+'[7]ดำเนินงานครุภัณฑ์ 310061ยั่งยืน'!D143</f>
        <v>ศธ 04002/ว1787 ลว.7 พค 67 โอนครั้งที่ 5</v>
      </c>
      <c r="D25" s="965">
        <f>+D26</f>
        <v>2659500</v>
      </c>
      <c r="E25" s="965">
        <f t="shared" ref="E25:K25" si="8">+E26</f>
        <v>0</v>
      </c>
      <c r="F25" s="965">
        <f t="shared" si="8"/>
        <v>650000</v>
      </c>
      <c r="G25" s="965"/>
      <c r="H25" s="965">
        <f t="shared" si="8"/>
        <v>59500</v>
      </c>
      <c r="I25" s="965">
        <f t="shared" si="8"/>
        <v>0</v>
      </c>
      <c r="J25" s="965">
        <f t="shared" si="8"/>
        <v>1950000</v>
      </c>
      <c r="K25" s="965">
        <f t="shared" si="8"/>
        <v>0</v>
      </c>
    </row>
    <row r="26" spans="1:11" ht="21" customHeight="1" x14ac:dyDescent="0.25">
      <c r="A26" s="986" t="s">
        <v>73</v>
      </c>
      <c r="B26" s="987" t="str">
        <f>+'[7]ดำเนินงานครุภัณฑ์ 310061ยั่งยืน'!E144</f>
        <v>โรงเรียนนิกรราษฎร์บํารุงวิทย์</v>
      </c>
      <c r="C26" s="988" t="str">
        <f>+'[7]ดำเนินงานครุภัณฑ์ 310061ยั่งยืน'!D144</f>
        <v>200043100B6003211498</v>
      </c>
      <c r="D26" s="989">
        <f>+'[7]ดำเนินงานครุภัณฑ์ 310061ยั่งยืน'!F168</f>
        <v>2659500</v>
      </c>
      <c r="E26" s="989">
        <f>+'[7]ดำเนินงานครุภัณฑ์ 310061ยั่งยืน'!G168</f>
        <v>0</v>
      </c>
      <c r="F26" s="989">
        <f>+'[7]ดำเนินงานครุภัณฑ์ 310061ยั่งยืน'!H168</f>
        <v>650000</v>
      </c>
      <c r="G26" s="989">
        <f>+'[7]ดำเนินงานครุภัณฑ์ 310061ยั่งยืน'!I168</f>
        <v>0</v>
      </c>
      <c r="H26" s="989">
        <f>+'[7]ดำเนินงานครุภัณฑ์ 310061ยั่งยืน'!J168</f>
        <v>59500</v>
      </c>
      <c r="I26" s="989">
        <f>+'[7]ดำเนินงานครุภัณฑ์ 310061ยั่งยืน'!K168</f>
        <v>0</v>
      </c>
      <c r="J26" s="989">
        <f>+'[7]ดำเนินงานครุภัณฑ์ 310061ยั่งยืน'!L168</f>
        <v>1950000</v>
      </c>
      <c r="K26" s="989">
        <f>+D26-E26-F26-G26-H26-I26-J26</f>
        <v>0</v>
      </c>
    </row>
    <row r="27" spans="1:11" ht="21" customHeight="1" x14ac:dyDescent="0.25">
      <c r="A27" s="986"/>
      <c r="B27" s="987"/>
      <c r="C27" s="990">
        <f>+'[7]ดำเนินงานครุภัณฑ์ 310061ยั่งยืน'!C144</f>
        <v>4100432393</v>
      </c>
      <c r="D27" s="989"/>
      <c r="E27" s="989"/>
      <c r="F27" s="989"/>
      <c r="G27" s="989"/>
      <c r="H27" s="989"/>
      <c r="I27" s="989"/>
      <c r="J27" s="989"/>
      <c r="K27" s="989"/>
    </row>
    <row r="28" spans="1:11" ht="15" hidden="1" customHeight="1" x14ac:dyDescent="0.25">
      <c r="A28" s="970"/>
      <c r="B28" s="971" t="s">
        <v>230</v>
      </c>
      <c r="C28" s="993">
        <f>+'[7]ดำเนินงานครุภัณฑ์ 310061ยั่งยืน'!D23</f>
        <v>0</v>
      </c>
      <c r="D28" s="973">
        <f>+D31+D33+D35</f>
        <v>0</v>
      </c>
      <c r="E28" s="973">
        <f t="shared" ref="E28:K28" si="9">+E31+E33+E35</f>
        <v>0</v>
      </c>
      <c r="F28" s="973">
        <f t="shared" si="9"/>
        <v>0</v>
      </c>
      <c r="G28" s="973"/>
      <c r="H28" s="973">
        <f t="shared" si="9"/>
        <v>0</v>
      </c>
      <c r="I28" s="973">
        <f t="shared" si="9"/>
        <v>0</v>
      </c>
      <c r="J28" s="973">
        <f t="shared" si="9"/>
        <v>0</v>
      </c>
      <c r="K28" s="973">
        <f t="shared" si="9"/>
        <v>0</v>
      </c>
    </row>
    <row r="29" spans="1:11" ht="15" hidden="1" customHeight="1" x14ac:dyDescent="0.25">
      <c r="A29" s="962">
        <f>+'[7]งบกัน67 350002'!A36</f>
        <v>0</v>
      </c>
      <c r="B29" s="994" t="str">
        <f>+'[7]ดำเนินงานครุภัณฑ์ 310061ยั่งยืน'!E22</f>
        <v>งบลงทุน ค่าครุภัณฑ์ 6611310</v>
      </c>
      <c r="C29" s="995">
        <f>+'[7]ดำเนินงานครุภัณฑ์ 310061ยั่งยืน'!C22</f>
        <v>0</v>
      </c>
      <c r="D29" s="965">
        <f>+D30</f>
        <v>0</v>
      </c>
      <c r="E29" s="965">
        <f t="shared" ref="E29:K31" si="10">+E30</f>
        <v>0</v>
      </c>
      <c r="F29" s="965">
        <f t="shared" si="10"/>
        <v>0</v>
      </c>
      <c r="G29" s="965"/>
      <c r="H29" s="965">
        <f t="shared" si="10"/>
        <v>0</v>
      </c>
      <c r="I29" s="965">
        <f t="shared" si="10"/>
        <v>0</v>
      </c>
      <c r="J29" s="965">
        <f t="shared" si="10"/>
        <v>0</v>
      </c>
      <c r="K29" s="965">
        <f t="shared" si="10"/>
        <v>0</v>
      </c>
    </row>
    <row r="30" spans="1:11" ht="15" hidden="1" customHeight="1" x14ac:dyDescent="0.25">
      <c r="A30" s="978">
        <f>+'[7]ดำเนินงานครุภัณฑ์ 310061ยั่งยืน'!A23</f>
        <v>0</v>
      </c>
      <c r="B30" s="987" t="str">
        <f>+'[7]ดำเนินงานครุภัณฑ์ 310061ยั่งยืน'!E23</f>
        <v>ครุภัณฑ์สำนักงาน 120601</v>
      </c>
      <c r="C30" s="59" t="str">
        <f>+'[7]ดำเนินงานครุภัณฑ์ 310061ยั่งยืน'!D22</f>
        <v>6611310</v>
      </c>
      <c r="D30" s="989">
        <f>+'[7]ดำเนินงานครุภัณฑ์ 310061ยั่งยืน'!F27</f>
        <v>0</v>
      </c>
      <c r="E30" s="989">
        <f>+'[7]ดำเนินงานครุภัณฑ์ 310061ยั่งยืน'!G27</f>
        <v>0</v>
      </c>
      <c r="F30" s="989">
        <f>+'[7]ดำเนินงานครุภัณฑ์ 310061ยั่งยืน'!H27</f>
        <v>0</v>
      </c>
      <c r="G30" s="989"/>
      <c r="H30" s="989">
        <f>+'[7]ดำเนินงานครุภัณฑ์ 310061ยั่งยืน'!I27</f>
        <v>0</v>
      </c>
      <c r="I30" s="989">
        <f>+'[7]ดำเนินงานครุภัณฑ์ 310061ยั่งยืน'!J27</f>
        <v>0</v>
      </c>
      <c r="J30" s="989">
        <f>+'[7]ดำเนินงานครุภัณฑ์ 310061ยั่งยืน'!K27</f>
        <v>0</v>
      </c>
      <c r="K30" s="989">
        <f>+'[7]ดำเนินงานครุภัณฑ์ 310061ยั่งยืน'!L27</f>
        <v>0</v>
      </c>
    </row>
    <row r="31" spans="1:11" ht="15" hidden="1" customHeight="1" x14ac:dyDescent="0.25">
      <c r="A31" s="962" t="str">
        <f>+'[7]งบกัน67 350002'!A38</f>
        <v>1.1.1</v>
      </c>
      <c r="B31" s="994" t="str">
        <f>+'[7]ดำเนินงานครุภัณฑ์ 310061ยั่งยืน'!E24</f>
        <v xml:space="preserve">เครื่องปรับอากาศแบบตั้งพื้นหรือแขวน (ระบบ INVERTER) ขนาด 20,000 บีทียู       </v>
      </c>
      <c r="C31" s="995" t="str">
        <f>+'[7]ดำเนินงานครุภัณฑ์ 310061ยั่งยืน'!C24</f>
        <v>โอนเปลี่ยนแปลงครั้งที่ 1/66 บท.กลุ่มนโยบายและแผน  ที่ ศธ 04087/1957 ลว. 28 กย 66</v>
      </c>
      <c r="D31" s="965">
        <f>+D32</f>
        <v>0</v>
      </c>
      <c r="E31" s="965">
        <f t="shared" si="10"/>
        <v>0</v>
      </c>
      <c r="F31" s="965">
        <f t="shared" si="10"/>
        <v>0</v>
      </c>
      <c r="G31" s="965"/>
      <c r="H31" s="965">
        <f t="shared" si="10"/>
        <v>0</v>
      </c>
      <c r="I31" s="965">
        <f t="shared" si="10"/>
        <v>0</v>
      </c>
      <c r="J31" s="965">
        <f t="shared" si="10"/>
        <v>0</v>
      </c>
      <c r="K31" s="965">
        <f t="shared" si="10"/>
        <v>0</v>
      </c>
    </row>
    <row r="32" spans="1:11" ht="15" hidden="1" customHeight="1" x14ac:dyDescent="0.25">
      <c r="A32" s="978" t="str">
        <f>+'[7]ดำเนินงานครุภัณฑ์ 310061ยั่งยืน'!A25</f>
        <v>1)</v>
      </c>
      <c r="B32" s="987" t="str">
        <f>+'[7]ดำเนินงานครุภัณฑ์ 310061ยั่งยืน'!E25</f>
        <v>สพป.ปท.2</v>
      </c>
      <c r="C32" s="59" t="str">
        <f>+'[7]ดำเนินงานครุภัณฑ์ 310061ยั่งยืน'!D24</f>
        <v>20004 31006100 3110010</v>
      </c>
      <c r="D32" s="989">
        <f>+'[7]ดำเนินงานครุภัณฑ์ 310061ยั่งยืน'!F29</f>
        <v>0</v>
      </c>
      <c r="E32" s="989">
        <f>+'[7]ดำเนินงานครุภัณฑ์ 310061ยั่งยืน'!G29</f>
        <v>0</v>
      </c>
      <c r="F32" s="989">
        <f>+'[7]ดำเนินงานครุภัณฑ์ 310061ยั่งยืน'!H29</f>
        <v>0</v>
      </c>
      <c r="G32" s="989"/>
      <c r="H32" s="989">
        <f>+'[7]ดำเนินงานครุภัณฑ์ 310061ยั่งยืน'!I29</f>
        <v>0</v>
      </c>
      <c r="I32" s="989">
        <f>+'[7]ดำเนินงานครุภัณฑ์ 310061ยั่งยืน'!J29</f>
        <v>0</v>
      </c>
      <c r="J32" s="989">
        <f>+'[7]ดำเนินงานครุภัณฑ์ 310061ยั่งยืน'!K29</f>
        <v>0</v>
      </c>
      <c r="K32" s="989">
        <f>+'[7]ดำเนินงานครุภัณฑ์ 310061ยั่งยืน'!L29</f>
        <v>0</v>
      </c>
    </row>
    <row r="33" spans="1:11" ht="15" hidden="1" customHeight="1" x14ac:dyDescent="0.25">
      <c r="A33" s="962">
        <f>+'[7]ดำเนินงานครุภัณฑ์ 310061ยั่งยืน'!A30</f>
        <v>2</v>
      </c>
      <c r="B33" s="996" t="str">
        <f>+'[7]ดำเนินงานครุภัณฑ์ 310061ยั่งยืน'!E30</f>
        <v xml:space="preserve">เครื่องปรับอากาศแบบติดผนัง (ระบบ INVERTER) ขนาด 18,000 บีทียู       </v>
      </c>
      <c r="C33" s="995" t="str">
        <f>+'[7]ดำเนินงานครุภัณฑ์ 310061ยั่งยืน'!C30</f>
        <v>โอนเปลี่ยนแปลงครั้งที่ 1/66 บท.กลุ่มนโยบายและแผน  ที่ ศธ 04087/1957 ลว. 28 กย 66</v>
      </c>
      <c r="D33" s="965">
        <f>+D34</f>
        <v>0</v>
      </c>
      <c r="E33" s="965">
        <f t="shared" ref="E33:J33" si="11">+E34</f>
        <v>0</v>
      </c>
      <c r="F33" s="965">
        <f t="shared" si="11"/>
        <v>0</v>
      </c>
      <c r="G33" s="965"/>
      <c r="H33" s="965">
        <f t="shared" si="11"/>
        <v>0</v>
      </c>
      <c r="I33" s="965">
        <f t="shared" si="11"/>
        <v>0</v>
      </c>
      <c r="J33" s="965">
        <f t="shared" si="11"/>
        <v>0</v>
      </c>
      <c r="K33" s="965">
        <f>+K34</f>
        <v>0</v>
      </c>
    </row>
    <row r="34" spans="1:11" ht="42" hidden="1" customHeight="1" x14ac:dyDescent="0.25">
      <c r="A34" s="978" t="str">
        <f>+'[7]ดำเนินงานครุภัณฑ์ 310061ยั่งยืน'!A31</f>
        <v>1)</v>
      </c>
      <c r="B34" s="997" t="str">
        <f>+'[7]ดำเนินงานครุภัณฑ์ 310061ยั่งยืน'!E31</f>
        <v>สพป.ปท.2</v>
      </c>
      <c r="C34" s="998" t="str">
        <f>+'[7]ดำเนินงานครุภัณฑ์ 310061ยั่งยืน'!D30</f>
        <v>20005 31006100 3110011</v>
      </c>
      <c r="D34" s="999">
        <f>+'[7]ดำเนินงานครุภัณฑ์ 310061ยั่งยืน'!F34</f>
        <v>0</v>
      </c>
      <c r="E34" s="999">
        <f>+'[7]ดำเนินงานครุภัณฑ์ 310061ยั่งยืน'!G34</f>
        <v>0</v>
      </c>
      <c r="F34" s="999">
        <f>+'[7]ดำเนินงานครุภัณฑ์ 310061ยั่งยืน'!H34</f>
        <v>0</v>
      </c>
      <c r="G34" s="999"/>
      <c r="H34" s="999">
        <f>+'[7]ดำเนินงานครุภัณฑ์ 310061ยั่งยืน'!I34</f>
        <v>0</v>
      </c>
      <c r="I34" s="999">
        <f>+'[7]ดำเนินงานครุภัณฑ์ 310061ยั่งยืน'!J34</f>
        <v>0</v>
      </c>
      <c r="J34" s="999">
        <f>+'[7]ดำเนินงานครุภัณฑ์ 310061ยั่งยืน'!K34</f>
        <v>0</v>
      </c>
      <c r="K34" s="999">
        <f>+'[7]ดำเนินงานครุภัณฑ์ 310061ยั่งยืน'!L34</f>
        <v>0</v>
      </c>
    </row>
    <row r="35" spans="1:11" ht="105" hidden="1" customHeight="1" x14ac:dyDescent="0.25">
      <c r="A35" s="962">
        <f>+'[7]ดำเนินงานครุภัณฑ์ 310061ยั่งยืน'!A35</f>
        <v>3</v>
      </c>
      <c r="B35" s="996" t="str">
        <f>+'[7]ดำเนินงานครุภัณฑ์ 310061ยั่งยืน'!E35</f>
        <v xml:space="preserve">โพเดียม </v>
      </c>
      <c r="C35" s="995" t="str">
        <f>+'[7]ดำเนินงานครุภัณฑ์ 310061ยั่งยืน'!C35</f>
        <v>โอนเปลี่ยนแปลงครั้งที่ 1/66 บท.กลุ่มนโยบายและแผน  ที่ ศธ 04087/1957 ลว. 28 กย 66</v>
      </c>
      <c r="D35" s="965">
        <f>+D36</f>
        <v>0</v>
      </c>
      <c r="E35" s="965">
        <f t="shared" ref="E35:K35" si="12">+E36</f>
        <v>0</v>
      </c>
      <c r="F35" s="965">
        <f t="shared" si="12"/>
        <v>0</v>
      </c>
      <c r="G35" s="965"/>
      <c r="H35" s="965">
        <f t="shared" si="12"/>
        <v>0</v>
      </c>
      <c r="I35" s="965">
        <f t="shared" si="12"/>
        <v>0</v>
      </c>
      <c r="J35" s="965">
        <f t="shared" si="12"/>
        <v>0</v>
      </c>
      <c r="K35" s="965">
        <f t="shared" si="12"/>
        <v>0</v>
      </c>
    </row>
    <row r="36" spans="1:11" ht="42" hidden="1" customHeight="1" x14ac:dyDescent="0.25">
      <c r="A36" s="978" t="str">
        <f>+'[7]ดำเนินงานครุภัณฑ์ 310061ยั่งยืน'!A36</f>
        <v>1)</v>
      </c>
      <c r="B36" s="997" t="str">
        <f>+'[7]ดำเนินงานครุภัณฑ์ 310061ยั่งยืน'!E36</f>
        <v>สพป.ปท.2</v>
      </c>
      <c r="C36" s="998" t="str">
        <f>+'[7]ดำเนินงานครุภัณฑ์ 310061ยั่งยืน'!D35</f>
        <v>20008 31006100 3110014</v>
      </c>
      <c r="D36" s="999">
        <f>+'[7]ดำเนินงานครุภัณฑ์ 310061ยั่งยืน'!F36</f>
        <v>0</v>
      </c>
      <c r="E36" s="999">
        <f>+'[7]ดำเนินงานครุภัณฑ์ 310061ยั่งยืน'!G39</f>
        <v>0</v>
      </c>
      <c r="F36" s="999">
        <f>+'[7]ดำเนินงานครุภัณฑ์ 310061ยั่งยืน'!H39</f>
        <v>0</v>
      </c>
      <c r="G36" s="999">
        <f>+'[7]ดำเนินงานครุภัณฑ์ 310061ยั่งยืน'!I39</f>
        <v>0</v>
      </c>
      <c r="H36" s="999">
        <f>+'[7]ดำเนินงานครุภัณฑ์ 310061ยั่งยืน'!J39</f>
        <v>0</v>
      </c>
      <c r="I36" s="999">
        <f>+'[7]ดำเนินงานครุภัณฑ์ 310061ยั่งยืน'!K39</f>
        <v>0</v>
      </c>
      <c r="J36" s="999">
        <f>+'[7]ดำเนินงานครุภัณฑ์ 310061ยั่งยืน'!L39</f>
        <v>0</v>
      </c>
      <c r="K36" s="999">
        <f>+'[7]ดำเนินงานครุภัณฑ์ 310061ยั่งยืน'!L36</f>
        <v>0</v>
      </c>
    </row>
    <row r="37" spans="1:11" ht="21" hidden="1" customHeight="1" x14ac:dyDescent="0.25">
      <c r="A37" s="970"/>
      <c r="B37" s="971" t="str">
        <f>+'[7]ดำเนินงานครุภัณฑ์ 310061ยั่งยืน'!E40</f>
        <v>ครุภัณฑ์โฆษณาและเผยแพร่ 120601</v>
      </c>
      <c r="C37" s="993">
        <f>+'[7]ดำเนินงานครุภัณฑ์ 310061ยั่งยืน'!D27</f>
        <v>0</v>
      </c>
      <c r="D37" s="973">
        <f>+D38+D40+D42</f>
        <v>0</v>
      </c>
      <c r="E37" s="973">
        <f t="shared" ref="E37:K37" si="13">+E38+E40+E42</f>
        <v>0</v>
      </c>
      <c r="F37" s="973">
        <f t="shared" si="13"/>
        <v>0</v>
      </c>
      <c r="G37" s="973"/>
      <c r="H37" s="973">
        <f t="shared" si="13"/>
        <v>0</v>
      </c>
      <c r="I37" s="973">
        <f t="shared" si="13"/>
        <v>0</v>
      </c>
      <c r="J37" s="973">
        <f t="shared" si="13"/>
        <v>0</v>
      </c>
      <c r="K37" s="973">
        <f t="shared" si="13"/>
        <v>0</v>
      </c>
    </row>
    <row r="38" spans="1:11" ht="21" hidden="1" customHeight="1" x14ac:dyDescent="0.25">
      <c r="A38" s="962">
        <f>+'[7]ดำเนินงานครุภัณฑ์ 310061ยั่งยืน'!A41</f>
        <v>1</v>
      </c>
      <c r="B38" s="994" t="str">
        <f>+'[7]ดำเนินงานครุภัณฑ์ 310061ยั่งยืน'!E41</f>
        <v xml:space="preserve">โทรทัศน์สีแอล อี ดี (LED TV) แบบ Smart TV ระดับความละเอียดจอภาพ 3840 x 2160 พิกเซล ขนาด 75 นิ้ว </v>
      </c>
      <c r="C38" s="995" t="str">
        <f>+'[7]ดำเนินงานครุภัณฑ์ 310061ยั่งยืน'!C41</f>
        <v>โอนเปลี่ยนแปลงครั้งที่ 1/66 บท.กลุ่มนโยบายและแผน  ที่ ศธ 04087/1957 ลว. 28 กย 66</v>
      </c>
      <c r="D38" s="965">
        <f>+D39</f>
        <v>0</v>
      </c>
      <c r="E38" s="965">
        <f t="shared" ref="E38:K38" si="14">+E39</f>
        <v>0</v>
      </c>
      <c r="F38" s="965">
        <f t="shared" si="14"/>
        <v>0</v>
      </c>
      <c r="G38" s="965"/>
      <c r="H38" s="965">
        <f t="shared" si="14"/>
        <v>0</v>
      </c>
      <c r="I38" s="965">
        <f t="shared" si="14"/>
        <v>0</v>
      </c>
      <c r="J38" s="965">
        <f t="shared" si="14"/>
        <v>0</v>
      </c>
      <c r="K38" s="965">
        <f t="shared" si="14"/>
        <v>0</v>
      </c>
    </row>
    <row r="39" spans="1:11" ht="21" hidden="1" customHeight="1" x14ac:dyDescent="0.25">
      <c r="A39" s="978" t="str">
        <f>+'[7]ดำเนินงานครุภัณฑ์ 310061ยั่งยืน'!A42</f>
        <v>1)</v>
      </c>
      <c r="B39" s="997" t="str">
        <f>+'[7]ดำเนินงานครุภัณฑ์ 310061ยั่งยืน'!E53</f>
        <v>สพป.ปท.2</v>
      </c>
      <c r="C39" s="998" t="str">
        <f>+'[7]ดำเนินงานครุภัณฑ์ 310061ยั่งยืน'!D41</f>
        <v>20007 31006100 3110012</v>
      </c>
      <c r="D39" s="999">
        <f>+'[7]ดำเนินงานครุภัณฑ์ 310061ยั่งยืน'!F46</f>
        <v>0</v>
      </c>
      <c r="E39" s="999">
        <f>+'[7]ดำเนินงานครุภัณฑ์ 310061ยั่งยืน'!G46</f>
        <v>0</v>
      </c>
      <c r="F39" s="999">
        <f>+'[7]ดำเนินงานครุภัณฑ์ 310061ยั่งยืน'!H46</f>
        <v>0</v>
      </c>
      <c r="G39" s="999"/>
      <c r="H39" s="999">
        <f>+'[7]ดำเนินงานครุภัณฑ์ 310061ยั่งยืน'!I46</f>
        <v>0</v>
      </c>
      <c r="I39" s="999">
        <f>+'[7]ดำเนินงานครุภัณฑ์ 310061ยั่งยืน'!J46</f>
        <v>0</v>
      </c>
      <c r="J39" s="999">
        <f>+'[7]ดำเนินงานครุภัณฑ์ 310061ยั่งยืน'!K46</f>
        <v>0</v>
      </c>
      <c r="K39" s="999">
        <f>+'[7]ดำเนินงานครุภัณฑ์ 310061ยั่งยืน'!L46</f>
        <v>0</v>
      </c>
    </row>
    <row r="40" spans="1:11" ht="21" hidden="1" customHeight="1" x14ac:dyDescent="0.25">
      <c r="A40" s="962">
        <f>+'[7]ดำเนินงานครุภัณฑ์ 310061ยั่งยืน'!A47</f>
        <v>2</v>
      </c>
      <c r="B40" s="996" t="str">
        <f>+'[7]ดำเนินงานครุภัณฑ์ 310061ยั่งยืน'!E47</f>
        <v xml:space="preserve">ไมโครโฟนไร้สาย </v>
      </c>
      <c r="C40" s="995" t="str">
        <f>+'[7]ดำเนินงานครุภัณฑ์ 310061ยั่งยืน'!C47</f>
        <v>โอนเปลี่ยนแปลงครั้งที่ 1/66 บท.กลุ่มนโยบายและแผน  ที่ ศธ 04087/1957 ลว. 28 กย 66</v>
      </c>
      <c r="D40" s="965">
        <f>+D41</f>
        <v>0</v>
      </c>
      <c r="E40" s="965">
        <f t="shared" ref="E40:K40" si="15">+E41</f>
        <v>0</v>
      </c>
      <c r="F40" s="965">
        <f t="shared" si="15"/>
        <v>0</v>
      </c>
      <c r="G40" s="965"/>
      <c r="H40" s="965">
        <f t="shared" si="15"/>
        <v>0</v>
      </c>
      <c r="I40" s="965">
        <f t="shared" si="15"/>
        <v>0</v>
      </c>
      <c r="J40" s="965">
        <f t="shared" si="15"/>
        <v>0</v>
      </c>
      <c r="K40" s="965">
        <f t="shared" si="15"/>
        <v>0</v>
      </c>
    </row>
    <row r="41" spans="1:11" ht="21" hidden="1" customHeight="1" x14ac:dyDescent="0.25">
      <c r="A41" s="978" t="str">
        <f>+'[7]ดำเนินงานครุภัณฑ์ 310061ยั่งยืน'!A48</f>
        <v>1)</v>
      </c>
      <c r="B41" s="997" t="str">
        <f>+'[7]ดำเนินงานครุภัณฑ์ 310061ยั่งยืน'!E48</f>
        <v>สพป.ปท.2</v>
      </c>
      <c r="C41" s="998" t="str">
        <f>+'[7]ดำเนินงานครุภัณฑ์ 310061ยั่งยืน'!D47</f>
        <v>20008 31006100 3110013</v>
      </c>
      <c r="D41" s="999">
        <f>+'[7]ดำเนินงานครุภัณฑ์ 310061ยั่งยืน'!F51</f>
        <v>0</v>
      </c>
      <c r="E41" s="999">
        <f>+'[7]ดำเนินงานครุภัณฑ์ 310061ยั่งยืน'!G51</f>
        <v>0</v>
      </c>
      <c r="F41" s="999">
        <f>+'[7]ดำเนินงานครุภัณฑ์ 310061ยั่งยืน'!H51</f>
        <v>0</v>
      </c>
      <c r="G41" s="999"/>
      <c r="H41" s="999">
        <f>+'[7]ดำเนินงานครุภัณฑ์ 310061ยั่งยืน'!I51</f>
        <v>0</v>
      </c>
      <c r="I41" s="999">
        <f>+'[7]ดำเนินงานครุภัณฑ์ 310061ยั่งยืน'!J51</f>
        <v>0</v>
      </c>
      <c r="J41" s="999">
        <f>+'[7]ดำเนินงานครุภัณฑ์ 310061ยั่งยืน'!K51</f>
        <v>0</v>
      </c>
      <c r="K41" s="999">
        <f>+'[7]ดำเนินงานครุภัณฑ์ 310061ยั่งยืน'!L51</f>
        <v>0</v>
      </c>
    </row>
    <row r="42" spans="1:11" ht="21" hidden="1" customHeight="1" x14ac:dyDescent="0.25">
      <c r="A42" s="962">
        <f>+'[7]ดำเนินงานครุภัณฑ์ 310061ยั่งยืน'!A52</f>
        <v>3</v>
      </c>
      <c r="B42" s="996" t="str">
        <f>+'[7]ดำเนินงานครุภัณฑ์ 310061ยั่งยืน'!E52</f>
        <v xml:space="preserve">เครื่องมัลติมีเดีย โปรเจคเตอร์ ระดับ XGA ขนาด 5000 ANSI Lumens  </v>
      </c>
      <c r="C42" s="995" t="str">
        <f>+'[7]ดำเนินงานครุภัณฑ์ 310061ยั่งยืน'!C52</f>
        <v>โอนเปลี่ยนแปลงครั้งที่ 1/66 บท.กลุ่มนโยบายและแผน  ที่ ศธ 04087/1957 ลว. 28 กย 66</v>
      </c>
      <c r="D42" s="965">
        <f>+D43</f>
        <v>0</v>
      </c>
      <c r="E42" s="965">
        <f t="shared" ref="E42:K42" si="16">+E43</f>
        <v>0</v>
      </c>
      <c r="F42" s="965">
        <f t="shared" si="16"/>
        <v>0</v>
      </c>
      <c r="G42" s="965"/>
      <c r="H42" s="965">
        <f t="shared" si="16"/>
        <v>0</v>
      </c>
      <c r="I42" s="965">
        <f t="shared" si="16"/>
        <v>0</v>
      </c>
      <c r="J42" s="965">
        <f t="shared" si="16"/>
        <v>0</v>
      </c>
      <c r="K42" s="965">
        <f t="shared" si="16"/>
        <v>0</v>
      </c>
    </row>
    <row r="43" spans="1:11" ht="21" hidden="1" customHeight="1" x14ac:dyDescent="0.25">
      <c r="A43" s="978" t="str">
        <f>+'[7]ดำเนินงานครุภัณฑ์ 310061ยั่งยืน'!A53</f>
        <v>1)</v>
      </c>
      <c r="B43" s="997" t="str">
        <f>+'[7]ดำเนินงานครุภัณฑ์ 310061ยั่งยืน'!E53</f>
        <v>สพป.ปท.2</v>
      </c>
      <c r="C43" s="998" t="str">
        <f>+'[7]ดำเนินงานครุภัณฑ์ 310061ยั่งยืน'!D52</f>
        <v>20009 31006100 3110015</v>
      </c>
      <c r="D43" s="999">
        <f>+'[7]ดำเนินงานครุภัณฑ์ 310061ยั่งยืน'!F56</f>
        <v>0</v>
      </c>
      <c r="E43" s="999">
        <f>+'[7]ดำเนินงานครุภัณฑ์ 310061ยั่งยืน'!G56</f>
        <v>0</v>
      </c>
      <c r="F43" s="999">
        <f>+'[7]ดำเนินงานครุภัณฑ์ 310061ยั่งยืน'!H56</f>
        <v>0</v>
      </c>
      <c r="G43" s="999"/>
      <c r="H43" s="999">
        <f>+'[7]ดำเนินงานครุภัณฑ์ 310061ยั่งยืน'!I56</f>
        <v>0</v>
      </c>
      <c r="I43" s="999">
        <f>+'[7]ดำเนินงานครุภัณฑ์ 310061ยั่งยืน'!J56</f>
        <v>0</v>
      </c>
      <c r="J43" s="999">
        <f>+'[7]ดำเนินงานครุภัณฑ์ 310061ยั่งยืน'!K56</f>
        <v>0</v>
      </c>
      <c r="K43" s="999">
        <f>+'[7]ดำเนินงานครุภัณฑ์ 310061ยั่งยืน'!L56</f>
        <v>0</v>
      </c>
    </row>
    <row r="44" spans="1:11" ht="21" hidden="1" customHeight="1" x14ac:dyDescent="0.25">
      <c r="A44" s="966">
        <v>1.1000000000000001</v>
      </c>
      <c r="B44" s="967" t="str">
        <f>+'[7]ดำเนินงานครุภัณฑ์ 310061ยั่งยืน'!E142</f>
        <v>รวม</v>
      </c>
      <c r="C44" s="968">
        <f>+'[7]ดำเนินงานครุภัณฑ์ 310061ยั่งยืน'!D142</f>
        <v>0</v>
      </c>
      <c r="D44" s="969">
        <f>+D45+D56</f>
        <v>264800</v>
      </c>
      <c r="E44" s="969">
        <f>+E45+E56</f>
        <v>0</v>
      </c>
      <c r="F44" s="969">
        <f>+F45+F56</f>
        <v>0</v>
      </c>
      <c r="G44" s="969"/>
      <c r="H44" s="969">
        <f>+H45+H56</f>
        <v>0</v>
      </c>
      <c r="I44" s="969">
        <f>+I45+I56</f>
        <v>264800</v>
      </c>
      <c r="J44" s="969">
        <f>+J45+J56</f>
        <v>0</v>
      </c>
      <c r="K44" s="969">
        <f ca="1">+K45+K56</f>
        <v>0</v>
      </c>
    </row>
    <row r="45" spans="1:11" ht="21" hidden="1" customHeight="1" x14ac:dyDescent="0.25">
      <c r="A45" s="962">
        <f>+'[7]งบกัน67 350002'!A51</f>
        <v>0</v>
      </c>
      <c r="B45" s="994" t="str">
        <f>+'[7]ดำเนินงานครุภัณฑ์ 310061ยั่งยืน'!E37</f>
        <v>เบิก</v>
      </c>
      <c r="C45" s="995">
        <f>+'[7]ดำเนินงานครุภัณฑ์ 310061ยั่งยืน'!C37</f>
        <v>20</v>
      </c>
      <c r="D45" s="965">
        <f>+D46</f>
        <v>0</v>
      </c>
      <c r="E45" s="965">
        <f t="shared" ref="E45:K45" si="17">+E46</f>
        <v>0</v>
      </c>
      <c r="F45" s="965">
        <f t="shared" si="17"/>
        <v>0</v>
      </c>
      <c r="G45" s="965"/>
      <c r="H45" s="965">
        <f t="shared" si="17"/>
        <v>0</v>
      </c>
      <c r="I45" s="965">
        <f t="shared" si="17"/>
        <v>0</v>
      </c>
      <c r="J45" s="965">
        <f t="shared" si="17"/>
        <v>0</v>
      </c>
      <c r="K45" s="965">
        <f t="shared" si="17"/>
        <v>0</v>
      </c>
    </row>
    <row r="46" spans="1:11" ht="42" hidden="1" customHeight="1" x14ac:dyDescent="0.25">
      <c r="A46" s="978">
        <f>+'[7]ดำเนินงานครุภัณฑ์ 310061ยั่งยืน'!A38</f>
        <v>0</v>
      </c>
      <c r="B46" s="987">
        <f>+'[7]ดำเนินงานครุภัณฑ์ 310061ยั่งยืน'!E38</f>
        <v>0</v>
      </c>
      <c r="C46" s="59" t="str">
        <f>+'[7]ดำเนินงานครุภัณฑ์ 310061ยั่งยืน'!D37</f>
        <v>KB3100006110</v>
      </c>
      <c r="D46" s="989">
        <f>+'[7]ดำเนินงานครุภัณฑ์ 310061ยั่งยืน'!F42</f>
        <v>0</v>
      </c>
      <c r="E46" s="989">
        <f>+'[7]ดำเนินงานครุภัณฑ์ 310061ยั่งยืน'!G42</f>
        <v>0</v>
      </c>
      <c r="F46" s="989">
        <f>+'[7]ดำเนินงานครุภัณฑ์ 310061ยั่งยืน'!H42</f>
        <v>0</v>
      </c>
      <c r="G46" s="989"/>
      <c r="H46" s="989">
        <f>+'[7]ดำเนินงานครุภัณฑ์ 310061ยั่งยืน'!I42</f>
        <v>0</v>
      </c>
      <c r="I46" s="989">
        <f>+'[7]ดำเนินงานครุภัณฑ์ 310061ยั่งยืน'!J42</f>
        <v>0</v>
      </c>
      <c r="J46" s="989">
        <f>+'[7]ดำเนินงานครุภัณฑ์ 310061ยั่งยืน'!K42</f>
        <v>0</v>
      </c>
      <c r="K46" s="989">
        <f>+'[7]ดำเนินงานครุภัณฑ์ 310061ยั่งยืน'!L42</f>
        <v>0</v>
      </c>
    </row>
    <row r="47" spans="1:11" ht="21" hidden="1" customHeight="1" x14ac:dyDescent="0.25">
      <c r="A47" s="978"/>
      <c r="B47" s="997"/>
      <c r="C47" s="998"/>
      <c r="D47" s="999"/>
      <c r="E47" s="999"/>
      <c r="F47" s="999"/>
      <c r="G47" s="999"/>
      <c r="H47" s="999"/>
      <c r="I47" s="999"/>
      <c r="J47" s="999"/>
      <c r="K47" s="999"/>
    </row>
    <row r="48" spans="1:11" ht="21" hidden="1" customHeight="1" x14ac:dyDescent="0.25">
      <c r="A48" s="978"/>
      <c r="B48" s="997"/>
      <c r="C48" s="998"/>
      <c r="D48" s="999"/>
      <c r="E48" s="999"/>
      <c r="F48" s="999"/>
      <c r="G48" s="999"/>
      <c r="H48" s="999"/>
      <c r="I48" s="999"/>
      <c r="J48" s="999"/>
      <c r="K48" s="999"/>
    </row>
    <row r="49" spans="1:11" ht="21" hidden="1" customHeight="1" x14ac:dyDescent="0.25">
      <c r="A49" s="958" t="s">
        <v>76</v>
      </c>
      <c r="B49" s="1000" t="str">
        <f>+'[7]งบกัน67 350002'!E5</f>
        <v>แผนงานพื้นฐานด้านการพัฒนาและเสริมสร้างศักยภาพทรัพยากรมนุษย์</v>
      </c>
      <c r="C49" s="960"/>
      <c r="D49" s="1001">
        <f>+D50</f>
        <v>6960500</v>
      </c>
      <c r="E49" s="1001">
        <f t="shared" ref="E49:K49" si="18">+E50</f>
        <v>0</v>
      </c>
      <c r="F49" s="1001">
        <f t="shared" si="18"/>
        <v>0</v>
      </c>
      <c r="G49" s="1001">
        <f t="shared" si="18"/>
        <v>0</v>
      </c>
      <c r="H49" s="1001">
        <f t="shared" si="18"/>
        <v>0</v>
      </c>
      <c r="I49" s="1001">
        <f t="shared" si="18"/>
        <v>264800</v>
      </c>
      <c r="J49" s="1001">
        <f t="shared" si="18"/>
        <v>6695700</v>
      </c>
      <c r="K49" s="1001">
        <f t="shared" ca="1" si="18"/>
        <v>0</v>
      </c>
    </row>
    <row r="50" spans="1:11" ht="21" hidden="1" customHeight="1" x14ac:dyDescent="0.25">
      <c r="A50" s="1002">
        <v>1</v>
      </c>
      <c r="B50" s="1003" t="str">
        <f>+'[7]งบกัน67 350002'!E6</f>
        <v xml:space="preserve">ผลผลิตผู้จบการศึกษาภาคบังคับ </v>
      </c>
      <c r="C50" s="1004" t="str">
        <f>+'[7]งบกัน67 350002'!D6</f>
        <v>20004 35000200</v>
      </c>
      <c r="D50" s="1005">
        <f>+D51+D79</f>
        <v>6960500</v>
      </c>
      <c r="E50" s="1005">
        <f>+E51+E79</f>
        <v>0</v>
      </c>
      <c r="F50" s="1005">
        <f>+F51+F79</f>
        <v>0</v>
      </c>
      <c r="G50" s="1005"/>
      <c r="H50" s="1005">
        <f>+H51+H79</f>
        <v>0</v>
      </c>
      <c r="I50" s="1005">
        <f>+I51+I79</f>
        <v>264800</v>
      </c>
      <c r="J50" s="1005">
        <f>+J51+J79</f>
        <v>6695700</v>
      </c>
      <c r="K50" s="1005">
        <f ca="1">+K51+K79</f>
        <v>0</v>
      </c>
    </row>
    <row r="51" spans="1:11" ht="21" hidden="1" customHeight="1" x14ac:dyDescent="0.25">
      <c r="A51" s="966">
        <v>1.1000000000000001</v>
      </c>
      <c r="B51" s="1110" t="s">
        <v>231</v>
      </c>
      <c r="C51" s="1006" t="s">
        <v>232</v>
      </c>
      <c r="D51" s="1007">
        <f>+D52</f>
        <v>264800</v>
      </c>
      <c r="E51" s="1007">
        <f t="shared" ref="E51:J51" si="19">+E52</f>
        <v>0</v>
      </c>
      <c r="F51" s="1007">
        <f t="shared" si="19"/>
        <v>0</v>
      </c>
      <c r="G51" s="1007">
        <f t="shared" ca="1" si="19"/>
        <v>0</v>
      </c>
      <c r="H51" s="1007">
        <f t="shared" si="19"/>
        <v>0</v>
      </c>
      <c r="I51" s="1007">
        <f t="shared" si="19"/>
        <v>264800</v>
      </c>
      <c r="J51" s="1007">
        <f t="shared" si="19"/>
        <v>0</v>
      </c>
      <c r="K51" s="1008">
        <f ca="1">+K52+K60</f>
        <v>0</v>
      </c>
    </row>
    <row r="52" spans="1:11" ht="42" hidden="1" customHeight="1" x14ac:dyDescent="0.25">
      <c r="A52" s="970"/>
      <c r="B52" s="971" t="str">
        <f>+'[7]งบกัน67 350002'!E7</f>
        <v>งบดำเนินงาน</v>
      </c>
      <c r="C52" s="1009">
        <v>6711220</v>
      </c>
      <c r="D52" s="1010">
        <f>+D56</f>
        <v>264800</v>
      </c>
      <c r="E52" s="1010">
        <f t="shared" ref="E52:K52" si="20">+E56</f>
        <v>0</v>
      </c>
      <c r="F52" s="1010">
        <f t="shared" si="20"/>
        <v>0</v>
      </c>
      <c r="G52" s="1010">
        <f t="shared" ca="1" si="20"/>
        <v>0</v>
      </c>
      <c r="H52" s="1010">
        <f t="shared" si="20"/>
        <v>0</v>
      </c>
      <c r="I52" s="1010">
        <f t="shared" si="20"/>
        <v>264800</v>
      </c>
      <c r="J52" s="1010">
        <f t="shared" si="20"/>
        <v>0</v>
      </c>
      <c r="K52" s="1010">
        <f t="shared" ca="1" si="20"/>
        <v>0</v>
      </c>
    </row>
    <row r="53" spans="1:11" ht="21" hidden="1" customHeight="1" x14ac:dyDescent="0.25">
      <c r="A53" s="970"/>
      <c r="B53" s="971" t="s">
        <v>260</v>
      </c>
      <c r="C53" s="1009">
        <f>+B67</f>
        <v>6711410</v>
      </c>
      <c r="D53" s="1010">
        <f t="shared" ref="D53:K53" si="21">+D67</f>
        <v>954400</v>
      </c>
      <c r="E53" s="1010">
        <f t="shared" si="21"/>
        <v>0</v>
      </c>
      <c r="F53" s="1010">
        <f t="shared" si="21"/>
        <v>0</v>
      </c>
      <c r="G53" s="1010">
        <f t="shared" si="21"/>
        <v>0</v>
      </c>
      <c r="H53" s="1010">
        <f t="shared" si="21"/>
        <v>1000</v>
      </c>
      <c r="I53" s="1010">
        <f t="shared" si="21"/>
        <v>0</v>
      </c>
      <c r="J53" s="1010">
        <f t="shared" si="21"/>
        <v>953400</v>
      </c>
      <c r="K53" s="1010">
        <f t="shared" si="21"/>
        <v>0</v>
      </c>
    </row>
    <row r="54" spans="1:11" ht="42" hidden="1" customHeight="1" x14ac:dyDescent="0.25">
      <c r="A54" s="970"/>
      <c r="B54" s="1289" t="str">
        <f>+B52</f>
        <v>งบดำเนินงาน</v>
      </c>
      <c r="C54" s="1290">
        <v>6711220</v>
      </c>
      <c r="D54" s="1291">
        <f>+D55</f>
        <v>264800</v>
      </c>
      <c r="E54" s="1291">
        <f t="shared" ref="E54:K55" si="22">+E55</f>
        <v>0</v>
      </c>
      <c r="F54" s="1291">
        <f t="shared" si="22"/>
        <v>0</v>
      </c>
      <c r="G54" s="1291">
        <f t="shared" ca="1" si="22"/>
        <v>0</v>
      </c>
      <c r="H54" s="1291">
        <f t="shared" si="22"/>
        <v>0</v>
      </c>
      <c r="I54" s="1291">
        <f t="shared" si="22"/>
        <v>264800</v>
      </c>
      <c r="J54" s="1291">
        <f t="shared" si="22"/>
        <v>0</v>
      </c>
      <c r="K54" s="1291"/>
    </row>
    <row r="55" spans="1:11" ht="21" hidden="1" customHeight="1" x14ac:dyDescent="0.25">
      <c r="A55" s="1011" t="s">
        <v>39</v>
      </c>
      <c r="B55" s="1012" t="s">
        <v>233</v>
      </c>
      <c r="C55" s="1013"/>
      <c r="D55" s="1014">
        <f>+D56</f>
        <v>264800</v>
      </c>
      <c r="E55" s="1014">
        <f t="shared" si="22"/>
        <v>0</v>
      </c>
      <c r="F55" s="1014">
        <f t="shared" si="22"/>
        <v>0</v>
      </c>
      <c r="G55" s="1014">
        <f t="shared" ca="1" si="22"/>
        <v>0</v>
      </c>
      <c r="H55" s="1014">
        <f t="shared" si="22"/>
        <v>0</v>
      </c>
      <c r="I55" s="1014">
        <f t="shared" si="22"/>
        <v>264800</v>
      </c>
      <c r="J55" s="1014">
        <f t="shared" si="22"/>
        <v>0</v>
      </c>
      <c r="K55" s="1014">
        <f t="shared" ca="1" si="22"/>
        <v>0</v>
      </c>
    </row>
    <row r="56" spans="1:11" ht="42" hidden="1" customHeight="1" x14ac:dyDescent="0.25">
      <c r="A56" s="978" t="s">
        <v>73</v>
      </c>
      <c r="B56" s="1015" t="s">
        <v>239</v>
      </c>
      <c r="C56" s="988">
        <v>2.0004350020019999E+18</v>
      </c>
      <c r="D56" s="999">
        <f>+'[7]งบกัน67 350002'!F16</f>
        <v>264800</v>
      </c>
      <c r="E56" s="999">
        <f>+'[7]งบกัน67 350002'!G16</f>
        <v>0</v>
      </c>
      <c r="F56" s="999">
        <f>+'[7]งบกัน67 350002'!H16</f>
        <v>0</v>
      </c>
      <c r="G56" s="999">
        <f ca="1">+'[7]งบกัน67 350002'!I16</f>
        <v>0</v>
      </c>
      <c r="H56" s="999">
        <f>+'[7]งบกัน67 350002'!J16</f>
        <v>0</v>
      </c>
      <c r="I56" s="999">
        <f>+'[7]งบกัน67 350002'!K16</f>
        <v>264800</v>
      </c>
      <c r="J56" s="999">
        <f>+'[7]งบกัน67 350002'!L16</f>
        <v>0</v>
      </c>
      <c r="K56" s="999">
        <f ca="1">+D56-E56-F56-G56-H56-I56-J56</f>
        <v>0</v>
      </c>
    </row>
    <row r="57" spans="1:11" ht="21" hidden="1" customHeight="1" x14ac:dyDescent="0.25">
      <c r="A57" s="978"/>
      <c r="B57" s="999"/>
      <c r="C57" s="1016"/>
      <c r="D57" s="999"/>
      <c r="E57" s="999"/>
      <c r="F57" s="1017"/>
      <c r="G57" s="1017"/>
      <c r="H57" s="1017"/>
      <c r="I57" s="1017"/>
      <c r="J57" s="1017"/>
      <c r="K57" s="999"/>
    </row>
    <row r="58" spans="1:11" ht="21" hidden="1" customHeight="1" x14ac:dyDescent="0.25">
      <c r="A58" s="978"/>
      <c r="B58" s="1015"/>
      <c r="C58" s="388"/>
      <c r="D58" s="999"/>
      <c r="E58" s="999"/>
      <c r="F58" s="999"/>
      <c r="G58" s="999"/>
      <c r="H58" s="999">
        <f>+'[7]สิ่งก่อสร้าง งบอุดหนุน  67'!J76</f>
        <v>0</v>
      </c>
      <c r="I58" s="999"/>
      <c r="J58" s="999">
        <f>+'[7]สิ่งก่อสร้าง งบอุดหนุน  67'!L76</f>
        <v>0</v>
      </c>
      <c r="K58" s="999"/>
    </row>
    <row r="59" spans="1:11" ht="42" hidden="1" customHeight="1" x14ac:dyDescent="0.25">
      <c r="A59" s="978"/>
      <c r="B59" s="978"/>
      <c r="C59" s="388"/>
      <c r="D59" s="978"/>
      <c r="E59" s="978"/>
      <c r="F59" s="978"/>
      <c r="G59" s="978"/>
      <c r="H59" s="978"/>
      <c r="I59" s="978"/>
      <c r="J59" s="978"/>
      <c r="K59" s="978"/>
    </row>
    <row r="60" spans="1:11" ht="21" hidden="1" customHeight="1" x14ac:dyDescent="0.25">
      <c r="A60" s="1018"/>
      <c r="B60" s="1019" t="s">
        <v>261</v>
      </c>
      <c r="C60" s="1009">
        <f>+'[7]งบกัน67 350002'!D27</f>
        <v>6711320</v>
      </c>
      <c r="D60" s="1018"/>
      <c r="E60" s="1018"/>
      <c r="F60" s="1018"/>
      <c r="G60" s="1018"/>
      <c r="H60" s="1018"/>
      <c r="I60" s="1018"/>
      <c r="J60" s="1018"/>
      <c r="K60" s="1018"/>
    </row>
    <row r="61" spans="1:11" s="6" customFormat="1" ht="21" hidden="1" customHeight="1" x14ac:dyDescent="0.25">
      <c r="A61" s="1014" t="str">
        <f>+'[7]สิ่งก่อสร้าง งบอุดหนุน  67'!A95</f>
        <v>1.1.2</v>
      </c>
      <c r="B61" s="1021" t="str">
        <f>+'[7]สิ่งก่อสร้าง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61" s="1022" t="str">
        <f>+'[7]งบกัน67 350002'!E27</f>
        <v xml:space="preserve">  งบลงทุน ค่าที่ดินและสิ่งก่อสร้าง </v>
      </c>
      <c r="D61" s="1014">
        <f>D62</f>
        <v>0</v>
      </c>
      <c r="E61" s="1014">
        <f t="shared" ref="E61:K61" si="23">E62</f>
        <v>0</v>
      </c>
      <c r="F61" s="1014">
        <f t="shared" si="23"/>
        <v>0</v>
      </c>
      <c r="G61" s="1014">
        <f t="shared" si="23"/>
        <v>0</v>
      </c>
      <c r="H61" s="1014">
        <f t="shared" si="23"/>
        <v>0</v>
      </c>
      <c r="I61" s="1014">
        <f t="shared" si="23"/>
        <v>0</v>
      </c>
      <c r="J61" s="1014">
        <f t="shared" si="23"/>
        <v>0</v>
      </c>
      <c r="K61" s="1014">
        <f t="shared" si="23"/>
        <v>0</v>
      </c>
    </row>
    <row r="62" spans="1:11" s="6" customFormat="1" ht="9" hidden="1" customHeight="1" x14ac:dyDescent="0.25">
      <c r="A62" s="978"/>
      <c r="B62" s="1015"/>
      <c r="C62" s="388"/>
      <c r="D62" s="999"/>
      <c r="E62" s="999"/>
      <c r="F62" s="999"/>
      <c r="G62" s="999"/>
      <c r="H62" s="999">
        <f>+'[7]สิ่งก่อสร้าง งบอุดหนุน  67'!J101</f>
        <v>0</v>
      </c>
      <c r="I62" s="999">
        <f>+'[7]สิ่งก่อสร้าง งบอุดหนุน  67'!L101</f>
        <v>0</v>
      </c>
      <c r="J62" s="1023"/>
      <c r="K62" s="999">
        <f>+D62-E62-F62-G62-H62-I62-J62</f>
        <v>0</v>
      </c>
    </row>
    <row r="63" spans="1:11" ht="21" hidden="1" customHeight="1" x14ac:dyDescent="0.25">
      <c r="A63" s="1011"/>
      <c r="B63" s="1021"/>
      <c r="C63" s="1022"/>
      <c r="D63" s="1014">
        <f>SUM(D61:D62)</f>
        <v>0</v>
      </c>
      <c r="E63" s="1014"/>
      <c r="F63" s="1014"/>
      <c r="G63" s="1014"/>
      <c r="H63" s="1014"/>
      <c r="I63" s="1014"/>
      <c r="J63" s="1014"/>
      <c r="K63" s="1014"/>
    </row>
    <row r="64" spans="1:11" ht="21" hidden="1" customHeight="1" x14ac:dyDescent="0.25">
      <c r="A64" s="978"/>
      <c r="B64" s="1015"/>
      <c r="C64" s="388"/>
      <c r="D64" s="999"/>
      <c r="E64" s="999">
        <f>+'[7]สิ่งก่อสร้าง งบอุดหนุน  67'!H107</f>
        <v>0</v>
      </c>
      <c r="F64" s="1017"/>
      <c r="G64" s="1017"/>
      <c r="H64" s="1017">
        <f>+'[7]สิ่งก่อสร้าง งบอุดหนุน  67'!J107</f>
        <v>0</v>
      </c>
      <c r="I64" s="1017">
        <f>+'[7]สิ่งก่อสร้าง งบอุดหนุน  67'!L107</f>
        <v>0</v>
      </c>
      <c r="J64" s="1017">
        <f>+'[7]สิ่งก่อสร้าง งบอุดหนุน  67'!M107</f>
        <v>487000</v>
      </c>
      <c r="K64" s="999">
        <f>+'[7]สิ่งก่อสร้าง งบอุดหนุน  67'!N107</f>
        <v>0</v>
      </c>
    </row>
    <row r="65" spans="1:11" ht="21" hidden="1" customHeight="1" x14ac:dyDescent="0.25">
      <c r="A65" s="1011"/>
      <c r="B65" s="1024"/>
      <c r="C65" s="1025"/>
      <c r="D65" s="1014">
        <f>+D66</f>
        <v>0</v>
      </c>
      <c r="E65" s="1014">
        <f t="shared" ref="E65:K65" si="24">+E66</f>
        <v>0</v>
      </c>
      <c r="F65" s="1026">
        <f t="shared" si="24"/>
        <v>0</v>
      </c>
      <c r="G65" s="1026"/>
      <c r="H65" s="1026">
        <f t="shared" si="24"/>
        <v>0</v>
      </c>
      <c r="I65" s="1026">
        <f t="shared" si="24"/>
        <v>0</v>
      </c>
      <c r="J65" s="1026">
        <f t="shared" si="24"/>
        <v>0</v>
      </c>
      <c r="K65" s="1014">
        <f t="shared" si="24"/>
        <v>0</v>
      </c>
    </row>
    <row r="66" spans="1:11" ht="42" hidden="1" customHeight="1" x14ac:dyDescent="0.25">
      <c r="A66" s="978"/>
      <c r="B66" s="1015"/>
      <c r="C66" s="388"/>
      <c r="D66" s="989"/>
      <c r="E66" s="989">
        <f>+'[7]สิ่งก่อสร้าง งบอุดหนุน  67'!H113</f>
        <v>0</v>
      </c>
      <c r="F66" s="989"/>
      <c r="G66" s="989"/>
      <c r="H66" s="989">
        <f>+'[7]สิ่งก่อสร้าง งบอุดหนุน  67'!J113</f>
        <v>0</v>
      </c>
      <c r="I66" s="989">
        <f>+'[7]สิ่งก่อสร้าง งบอุดหนุน  67'!L113</f>
        <v>0</v>
      </c>
      <c r="J66" s="989">
        <f>+'[7]สิ่งก่อสร้าง งบอุดหนุน  67'!M113</f>
        <v>0</v>
      </c>
      <c r="K66" s="989">
        <f>+'[7]สิ่งก่อสร้าง งบอุดหนุน  67'!N113</f>
        <v>0</v>
      </c>
    </row>
    <row r="67" spans="1:11" ht="21" hidden="1" customHeight="1" x14ac:dyDescent="0.25">
      <c r="A67" s="1011"/>
      <c r="B67" s="1292">
        <f>+'[7]งบอุดหนุน 350002'!D7</f>
        <v>6711410</v>
      </c>
      <c r="C67" s="1025"/>
      <c r="D67" s="1014">
        <f>+D68</f>
        <v>954400</v>
      </c>
      <c r="E67" s="1014">
        <f t="shared" ref="E67:K67" si="25">+E68</f>
        <v>0</v>
      </c>
      <c r="F67" s="1014">
        <f t="shared" si="25"/>
        <v>0</v>
      </c>
      <c r="G67" s="1014">
        <f t="shared" si="25"/>
        <v>0</v>
      </c>
      <c r="H67" s="1014">
        <f t="shared" si="25"/>
        <v>1000</v>
      </c>
      <c r="I67" s="1014">
        <f t="shared" si="25"/>
        <v>0</v>
      </c>
      <c r="J67" s="1014">
        <f t="shared" si="25"/>
        <v>953400</v>
      </c>
      <c r="K67" s="1014">
        <f t="shared" si="25"/>
        <v>0</v>
      </c>
    </row>
    <row r="68" spans="1:11" ht="42" hidden="1" customHeight="1" x14ac:dyDescent="0.25">
      <c r="A68" s="1293"/>
      <c r="B68" s="1294" t="str">
        <f>+'[7]งบอุดหนุน 350002'!E7</f>
        <v>งบเงินอุดหนุน</v>
      </c>
      <c r="C68" s="1295">
        <f>+'[7]งบอุดหนุน 350002'!D7</f>
        <v>6711410</v>
      </c>
      <c r="D68" s="1296">
        <f>SUM(D69:D72)</f>
        <v>954400</v>
      </c>
      <c r="E68" s="1297">
        <f>SUM(E69:E72)</f>
        <v>0</v>
      </c>
      <c r="F68" s="1297">
        <f>SUM(F69:F72)</f>
        <v>0</v>
      </c>
      <c r="G68" s="1297">
        <f>SUM(G70:G71)</f>
        <v>0</v>
      </c>
      <c r="H68" s="1297">
        <f t="shared" ref="H68:K68" si="26">SUM(H70:H71)</f>
        <v>1000</v>
      </c>
      <c r="I68" s="1297">
        <f t="shared" si="26"/>
        <v>0</v>
      </c>
      <c r="J68" s="1297">
        <f t="shared" si="26"/>
        <v>953400</v>
      </c>
      <c r="K68" s="1297">
        <f t="shared" si="26"/>
        <v>0</v>
      </c>
    </row>
    <row r="69" spans="1:11" ht="21" hidden="1" customHeight="1" x14ac:dyDescent="0.25">
      <c r="A69" s="978" t="s">
        <v>77</v>
      </c>
      <c r="B69" s="1298" t="str">
        <f>+'[7]งบอุดหนุน 350002'!E9</f>
        <v xml:space="preserve">ค่าใช้จ่ายในการปรับปรุงฟื้นฟูอาคาร สิ่งก่อสร้าง และระบบสาธารณูปโภคที่ประสบภัยธรรมชาติ </v>
      </c>
      <c r="C69" s="388" t="str">
        <f>+'[7]งบอุดหนุน 350002'!C9:D9</f>
        <v>20004350002004100006</v>
      </c>
      <c r="D69" s="999">
        <f>+'[7]สิ่งก่อสร้าง งบอุดหนุน  67'!G120</f>
        <v>0</v>
      </c>
      <c r="E69" s="999">
        <f>+'[7]สิ่งก่อสร้าง งบอุดหนุน  67'!H120</f>
        <v>0</v>
      </c>
      <c r="F69" s="1017">
        <f>+'[7]สิ่งก่อสร้าง งบอุดหนุน  67'!I120</f>
        <v>0</v>
      </c>
      <c r="G69" s="1017"/>
      <c r="H69" s="1017">
        <f>+'[7]สิ่งก่อสร้าง งบอุดหนุน  67'!J120</f>
        <v>0</v>
      </c>
      <c r="I69" s="1017">
        <f>+'[7]สิ่งก่อสร้าง งบอุดหนุน  67'!L120</f>
        <v>0</v>
      </c>
      <c r="J69" s="1017">
        <f>+'[7]สิ่งก่อสร้าง งบอุดหนุน  67'!M120</f>
        <v>0</v>
      </c>
      <c r="K69" s="999">
        <f>+'[7]สิ่งก่อสร้าง งบอุดหนุน  67'!N120</f>
        <v>0</v>
      </c>
    </row>
    <row r="70" spans="1:11" ht="42" hidden="1" customHeight="1" x14ac:dyDescent="0.25">
      <c r="A70" s="978" t="s">
        <v>73</v>
      </c>
      <c r="B70" s="1298" t="str">
        <f>+'[7]งบอุดหนุน 350002'!E10</f>
        <v>ร.ร.วัดเกตประภา</v>
      </c>
      <c r="C70" s="388" t="str">
        <f>+'[7]งบอุดหนุน 350002'!C9:D9</f>
        <v>20004350002004100006</v>
      </c>
      <c r="D70" s="999">
        <f>+'[7]งบอุดหนุน 350002'!F10</f>
        <v>458400</v>
      </c>
      <c r="E70" s="999">
        <f>+'[7]งบอุดหนุน 350002'!G16</f>
        <v>0</v>
      </c>
      <c r="F70" s="999">
        <f>+'[7]งบอุดหนุน 350002'!H16</f>
        <v>0</v>
      </c>
      <c r="G70" s="999">
        <f>+'[7]งบอุดหนุน 350002'!I16</f>
        <v>0</v>
      </c>
      <c r="H70" s="999">
        <f>+'[7]งบอุดหนุน 350002'!J16</f>
        <v>0</v>
      </c>
      <c r="I70" s="999">
        <f>+'[7]งบอุดหนุน 350002'!K16</f>
        <v>0</v>
      </c>
      <c r="J70" s="999">
        <f>+'[7]งบอุดหนุน 350002'!L16</f>
        <v>458400</v>
      </c>
      <c r="K70" s="999">
        <f>+D70-E70-F70-G70-H70-I70-J70</f>
        <v>0</v>
      </c>
    </row>
    <row r="71" spans="1:11" ht="21" hidden="1" customHeight="1" x14ac:dyDescent="0.25">
      <c r="A71" s="978" t="s">
        <v>74</v>
      </c>
      <c r="B71" s="1298" t="str">
        <f>+'[7]งบอุดหนุน 350002'!E18</f>
        <v>ร.ร.วัดเจริญบุญ</v>
      </c>
      <c r="C71" s="388" t="str">
        <f>+'[7]งบอุดหนุน 350002'!C9:D9</f>
        <v>20004350002004100006</v>
      </c>
      <c r="D71" s="999">
        <f>+'[7]งบอุดหนุน 350002'!F29</f>
        <v>496000</v>
      </c>
      <c r="E71" s="999">
        <f>+'[7]งบอุดหนุน 350002'!G29</f>
        <v>0</v>
      </c>
      <c r="F71" s="999">
        <f>+'[7]งบอุดหนุน 350002'!H29</f>
        <v>0</v>
      </c>
      <c r="G71" s="999">
        <f>+'[7]งบอุดหนุน 350002'!I29</f>
        <v>0</v>
      </c>
      <c r="H71" s="999">
        <f>+'[7]งบอุดหนุน 350002'!J29</f>
        <v>1000</v>
      </c>
      <c r="I71" s="999">
        <f>+'[7]งบอุดหนุน 350002'!K29</f>
        <v>0</v>
      </c>
      <c r="J71" s="999">
        <f>+'[7]งบอุดหนุน 350002'!L29</f>
        <v>495000</v>
      </c>
      <c r="K71" s="999">
        <f>+D71-E71-F71-G71-H71-I71-J71</f>
        <v>0</v>
      </c>
    </row>
    <row r="72" spans="1:11" ht="21" hidden="1" customHeight="1" x14ac:dyDescent="0.25">
      <c r="A72" s="978"/>
      <c r="B72" s="1298"/>
      <c r="C72" s="388"/>
      <c r="D72" s="999"/>
      <c r="E72" s="999"/>
      <c r="F72" s="1017"/>
      <c r="G72" s="1017"/>
      <c r="H72" s="1017"/>
      <c r="I72" s="1017"/>
      <c r="J72" s="1017"/>
      <c r="K72" s="999"/>
    </row>
    <row r="73" spans="1:11" ht="42" x14ac:dyDescent="0.25">
      <c r="A73" s="1011" t="str">
        <f>+'[7]สิ่งก่อสร้าง งบอุดหนุน  67'!A121</f>
        <v>3.1.7</v>
      </c>
      <c r="B73" s="1027" t="str">
        <f>+'[7]สิ่งก่อสร้าง งบอุดหนุน  67'!E121</f>
        <v xml:space="preserve">เครื่องพิมพ์ Multifunction แบบฉีดหมึกพร้อมติดตั้งถังหมึกพิมพ์ (Ink Tank Printer)      </v>
      </c>
      <c r="C73" s="1025"/>
      <c r="D73" s="1014">
        <f>+'[7]สิ่งก่อสร้าง งบอุดหนุน  67'!G121</f>
        <v>0</v>
      </c>
      <c r="E73" s="1014">
        <f>+'[7]สิ่งก่อสร้าง งบอุดหนุน  67'!H121</f>
        <v>0</v>
      </c>
      <c r="F73" s="1026">
        <f>+'[7]สิ่งก่อสร้าง งบอุดหนุน  67'!I121</f>
        <v>0</v>
      </c>
      <c r="G73" s="1026"/>
      <c r="H73" s="1026">
        <f>+'[7]สิ่งก่อสร้าง งบอุดหนุน  67'!J121</f>
        <v>0</v>
      </c>
      <c r="I73" s="1026">
        <f>+'[7]สิ่งก่อสร้าง งบอุดหนุน  67'!L121</f>
        <v>0</v>
      </c>
      <c r="J73" s="1026">
        <f>+'[7]สิ่งก่อสร้าง งบอุดหนุน  67'!M121</f>
        <v>0</v>
      </c>
      <c r="K73" s="1014">
        <f>+'[7]สิ่งก่อสร้าง งบอุดหนุน  67'!N121</f>
        <v>0</v>
      </c>
    </row>
    <row r="74" spans="1:11" ht="21" hidden="1" customHeight="1" x14ac:dyDescent="0.25">
      <c r="A74" s="978" t="str">
        <f>+'[7]สิ่งก่อสร้าง งบอุดหนุน  67'!A122</f>
        <v>3.1.7.1</v>
      </c>
      <c r="B74" s="1015" t="str">
        <f>+'[7]สิ่งก่อสร้าง งบอุดหนุน  67'!E122</f>
        <v>สพป.ปท.2 จำนวน 3 เครื่อง</v>
      </c>
      <c r="C74" s="388" t="str">
        <f>+'[7]สิ่งก่อสร้าง งบอุดหนุน  67'!F122</f>
        <v>2000436002110DBW</v>
      </c>
      <c r="D74" s="999">
        <f>+'[7]สิ่งก่อสร้าง งบอุดหนุน  67'!G127</f>
        <v>0</v>
      </c>
      <c r="E74" s="999">
        <f>+'[7]สิ่งก่อสร้าง งบอุดหนุน  67'!H127</f>
        <v>0</v>
      </c>
      <c r="F74" s="1017">
        <f>+'[7]สิ่งก่อสร้าง งบอุดหนุน  67'!I127</f>
        <v>0</v>
      </c>
      <c r="G74" s="1017"/>
      <c r="H74" s="1017">
        <f>+'[7]สิ่งก่อสร้าง งบอุดหนุน  67'!J127</f>
        <v>0</v>
      </c>
      <c r="I74" s="1017">
        <f>+'[7]สิ่งก่อสร้าง งบอุดหนุน  67'!L127</f>
        <v>0</v>
      </c>
      <c r="J74" s="1017">
        <f>+'[7]สิ่งก่อสร้าง งบอุดหนุน  67'!M127</f>
        <v>0</v>
      </c>
      <c r="K74" s="999">
        <f>+'[7]สิ่งก่อสร้าง งบอุดหนุน  67'!N127</f>
        <v>0</v>
      </c>
    </row>
    <row r="75" spans="1:11" ht="33.6" hidden="1" customHeight="1" x14ac:dyDescent="0.25">
      <c r="A75" s="1028">
        <f>+'[7]สิ่งก่อสร้าง งบอุดหนุน  67'!A128</f>
        <v>3.2</v>
      </c>
      <c r="B75" s="1029" t="str">
        <f>+'[7]สิ่งก่อสร้าง งบอุดหนุน  67'!E128</f>
        <v xml:space="preserve">กิจกรรมการจัดการศึกษามัธยมศึกษาตอนต้นสำหรับโรงเรียนปกติ  </v>
      </c>
      <c r="C75" s="1030" t="str">
        <f>+'[7]สิ่งก่อสร้าง งบอุดหนุน  67'!F128</f>
        <v>200041300P2792</v>
      </c>
      <c r="D75" s="1031">
        <f>+'[7]สิ่งก่อสร้าง งบอุดหนุน  67'!G128</f>
        <v>0</v>
      </c>
      <c r="E75" s="1031">
        <f>+'[7]สิ่งก่อสร้าง งบอุดหนุน  67'!H128</f>
        <v>0</v>
      </c>
      <c r="F75" s="1032">
        <f>+'[7]สิ่งก่อสร้าง งบอุดหนุน  67'!I128</f>
        <v>0</v>
      </c>
      <c r="G75" s="1032"/>
      <c r="H75" s="1032">
        <f>+'[7]สิ่งก่อสร้าง งบอุดหนุน  67'!J128</f>
        <v>0</v>
      </c>
      <c r="I75" s="1032">
        <f>+'[7]สิ่งก่อสร้าง งบอุดหนุน  67'!L128</f>
        <v>0</v>
      </c>
      <c r="J75" s="1032">
        <f>+'[7]สิ่งก่อสร้าง งบอุดหนุน  67'!M128</f>
        <v>0</v>
      </c>
      <c r="K75" s="1031">
        <f>+'[7]สิ่งก่อสร้าง งบอุดหนุน  67'!N128</f>
        <v>0</v>
      </c>
    </row>
    <row r="76" spans="1:11" ht="21" hidden="1" customHeight="1" x14ac:dyDescent="0.25">
      <c r="A76" s="1018">
        <f>+'[7]สิ่งก่อสร้าง งบอุดหนุน  67'!A129</f>
        <v>0</v>
      </c>
      <c r="B76" s="1033" t="str">
        <f>+'[7]สิ่งก่อสร้าง งบอุดหนุน  67'!E129</f>
        <v>งบดำเนินงาน</v>
      </c>
      <c r="C76" s="1034">
        <v>6711220</v>
      </c>
      <c r="D76" s="1018">
        <f>+'[7]สิ่งก่อสร้าง งบอุดหนุน  67'!G129</f>
        <v>0</v>
      </c>
      <c r="E76" s="1018">
        <f>+'[7]สิ่งก่อสร้าง งบอุดหนุน  67'!H129</f>
        <v>0</v>
      </c>
      <c r="F76" s="1020">
        <f>+'[7]สิ่งก่อสร้าง งบอุดหนุน  67'!I129</f>
        <v>0</v>
      </c>
      <c r="G76" s="1020"/>
      <c r="H76" s="1020">
        <f>+'[7]สิ่งก่อสร้าง งบอุดหนุน  67'!J129</f>
        <v>0</v>
      </c>
      <c r="I76" s="1020">
        <f>+'[7]สิ่งก่อสร้าง งบอุดหนุน  67'!L129</f>
        <v>0</v>
      </c>
      <c r="J76" s="1020">
        <f>+'[7]สิ่งก่อสร้าง งบอุดหนุน  67'!M129</f>
        <v>0</v>
      </c>
      <c r="K76" s="1018">
        <f>+'[7]สิ่งก่อสร้าง งบอุดหนุน  67'!N129</f>
        <v>0</v>
      </c>
    </row>
    <row r="77" spans="1:11" ht="21" hidden="1" customHeight="1" x14ac:dyDescent="0.25">
      <c r="A77" s="1011" t="str">
        <f>+'[7]สิ่งก่อสร้าง งบอุดหนุน  67'!A130</f>
        <v>3.2.1</v>
      </c>
      <c r="B77" s="1027" t="str">
        <f>+'[7]สิ่งก่อสร้าง งบอุดหนุน  67'!E130</f>
        <v>ปรับปรุงซ่อมแซมผนังอาคาร ท่อลำเลียงน้ำและซ่อมพื้นดาดฟ้ารั่วซึม</v>
      </c>
      <c r="C77" s="1025"/>
      <c r="D77" s="1014">
        <f>+'[7]สิ่งก่อสร้าง งบอุดหนุน  67'!G130</f>
        <v>0</v>
      </c>
      <c r="E77" s="1014">
        <f>+'[7]สิ่งก่อสร้าง งบอุดหนุน  67'!H130</f>
        <v>0</v>
      </c>
      <c r="F77" s="1026">
        <f>+'[7]สิ่งก่อสร้าง งบอุดหนุน  67'!I130</f>
        <v>0</v>
      </c>
      <c r="G77" s="1026"/>
      <c r="H77" s="1026">
        <f>+'[7]สิ่งก่อสร้าง งบอุดหนุน  67'!J130</f>
        <v>0</v>
      </c>
      <c r="I77" s="1026">
        <f>+'[7]สิ่งก่อสร้าง งบอุดหนุน  67'!L130</f>
        <v>0</v>
      </c>
      <c r="J77" s="1026">
        <f>+'[7]สิ่งก่อสร้าง งบอุดหนุน  67'!M130</f>
        <v>0</v>
      </c>
      <c r="K77" s="1014">
        <f>+'[7]สิ่งก่อสร้าง งบอุดหนุน  67'!N130</f>
        <v>0</v>
      </c>
    </row>
    <row r="78" spans="1:11" ht="21" hidden="1" customHeight="1" x14ac:dyDescent="0.25">
      <c r="A78" s="978" t="str">
        <f>+'[7]สิ่งก่อสร้าง งบอุดหนุน  67'!A131</f>
        <v>3.2.1.1</v>
      </c>
      <c r="B78" s="1015" t="str">
        <f>+'[7]สิ่งก่อสร้าง งบอุดหนุน  67'!E131</f>
        <v>สพป.ปท.2</v>
      </c>
      <c r="C78" s="388" t="str">
        <f>+'[7]สิ่งก่อสร้าง งบอุดหนุน  67'!F131</f>
        <v>2000436002000000</v>
      </c>
      <c r="D78" s="999">
        <f>+'[7]สิ่งก่อสร้าง งบอุดหนุน  67'!G136</f>
        <v>0</v>
      </c>
      <c r="E78" s="999">
        <f>+'[7]สิ่งก่อสร้าง งบอุดหนุน  67'!H136</f>
        <v>0</v>
      </c>
      <c r="F78" s="1017">
        <f>+'[7]สิ่งก่อสร้าง งบอุดหนุน  67'!I136</f>
        <v>0</v>
      </c>
      <c r="G78" s="1017"/>
      <c r="H78" s="1017">
        <f>+'[7]สิ่งก่อสร้าง งบอุดหนุน  67'!J136</f>
        <v>0</v>
      </c>
      <c r="I78" s="1017">
        <f>+'[7]สิ่งก่อสร้าง งบอุดหนุน  67'!L136</f>
        <v>0</v>
      </c>
      <c r="J78" s="1017">
        <f>+'[7]สิ่งก่อสร้าง งบอุดหนุน  67'!M136</f>
        <v>0</v>
      </c>
      <c r="K78" s="999">
        <f>+'[7]สิ่งก่อสร้าง งบอุดหนุน  67'!N136</f>
        <v>0</v>
      </c>
    </row>
    <row r="79" spans="1:11" ht="21" hidden="1" customHeight="1" x14ac:dyDescent="0.25">
      <c r="A79" s="966">
        <v>1.2</v>
      </c>
      <c r="B79" s="1063" t="str">
        <f>+'[7]งบกัน67 350002'!E37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79" s="1006" t="str">
        <f>+'[7]งบกัน67 350002'!D37</f>
        <v>20004  67 01056 00000</v>
      </c>
      <c r="D79" s="1035">
        <f>+D80</f>
        <v>6695700</v>
      </c>
      <c r="E79" s="1035">
        <f t="shared" ref="E79:K79" si="27">+E80</f>
        <v>0</v>
      </c>
      <c r="F79" s="1035">
        <f t="shared" si="27"/>
        <v>0</v>
      </c>
      <c r="G79" s="1035"/>
      <c r="H79" s="1035">
        <f t="shared" si="27"/>
        <v>0</v>
      </c>
      <c r="I79" s="1035">
        <f t="shared" si="27"/>
        <v>0</v>
      </c>
      <c r="J79" s="1035">
        <f t="shared" si="27"/>
        <v>6695700</v>
      </c>
      <c r="K79" s="1035">
        <f t="shared" si="27"/>
        <v>0</v>
      </c>
    </row>
    <row r="80" spans="1:11" ht="21" hidden="1" customHeight="1" x14ac:dyDescent="0.25">
      <c r="A80" s="1018">
        <f>+'[7]สิ่งก่อสร้าง งบอุดหนุน  67'!A138</f>
        <v>0</v>
      </c>
      <c r="B80" s="1018" t="str">
        <f>+'[7]งบกัน67 350002'!E27</f>
        <v xml:space="preserve">  งบลงทุน ค่าที่ดินและสิ่งก่อสร้าง </v>
      </c>
      <c r="C80" s="1036">
        <f>+'[7]งบกัน67 350002'!D27</f>
        <v>6711320</v>
      </c>
      <c r="D80" s="1018">
        <f>+D81+D84+D87</f>
        <v>6695700</v>
      </c>
      <c r="E80" s="1018">
        <f t="shared" ref="E80:K80" si="28">+E81+E84+E87</f>
        <v>0</v>
      </c>
      <c r="F80" s="1018">
        <f t="shared" si="28"/>
        <v>0</v>
      </c>
      <c r="G80" s="1018">
        <f t="shared" si="28"/>
        <v>0</v>
      </c>
      <c r="H80" s="1018">
        <f t="shared" si="28"/>
        <v>0</v>
      </c>
      <c r="I80" s="1018">
        <f t="shared" si="28"/>
        <v>0</v>
      </c>
      <c r="J80" s="1018">
        <f t="shared" si="28"/>
        <v>6695700</v>
      </c>
      <c r="K80" s="1018">
        <f t="shared" si="28"/>
        <v>0</v>
      </c>
    </row>
    <row r="81" spans="1:11" ht="21" hidden="1" customHeight="1" x14ac:dyDescent="0.25">
      <c r="A81" s="962" t="s">
        <v>175</v>
      </c>
      <c r="B81" s="1037" t="str">
        <f>+'[7]งบกัน67 350002'!E38</f>
        <v>ค่าปรับปรุงซ่อมแซมอาคารเรียน อาคารประกอบและสิ่งก่อสร้างอื่น</v>
      </c>
      <c r="C81" s="1038" t="str">
        <f>+'[7]งบกัน67 350002'!C38</f>
        <v>ศธ 04002/ว1787 ลว 7 พค 67 ครั้งที่ 5</v>
      </c>
      <c r="D81" s="1039">
        <f>SUM(D82:D83)</f>
        <v>580000</v>
      </c>
      <c r="E81" s="1039">
        <f t="shared" ref="E81:K81" si="29">SUM(E82:E83)</f>
        <v>0</v>
      </c>
      <c r="F81" s="1039">
        <f t="shared" si="29"/>
        <v>0</v>
      </c>
      <c r="G81" s="1039">
        <f t="shared" si="29"/>
        <v>0</v>
      </c>
      <c r="H81" s="1039">
        <f t="shared" si="29"/>
        <v>0</v>
      </c>
      <c r="I81" s="1039">
        <f t="shared" si="29"/>
        <v>0</v>
      </c>
      <c r="J81" s="1039">
        <f>SUM(J82:J83)</f>
        <v>580000</v>
      </c>
      <c r="K81" s="1039">
        <f t="shared" si="29"/>
        <v>0</v>
      </c>
    </row>
    <row r="82" spans="1:11" ht="33.6" hidden="1" customHeight="1" x14ac:dyDescent="0.25">
      <c r="A82" s="999" t="str">
        <f>+'[7]งบกัน67 350002'!A39</f>
        <v>1)</v>
      </c>
      <c r="B82" s="1015" t="str">
        <f>+'[7]งบกัน67 350002'!E39</f>
        <v>วัดนพรัตนาราม</v>
      </c>
      <c r="C82" s="388" t="str">
        <f>+'[7]งบกัน67 350002'!D39</f>
        <v>20004350002003214523</v>
      </c>
      <c r="D82" s="999">
        <f>+'[7]งบกัน67 350002'!F45</f>
        <v>580000</v>
      </c>
      <c r="E82" s="999">
        <f>+'[7]งบกัน67 350002'!G45</f>
        <v>0</v>
      </c>
      <c r="F82" s="999">
        <f>+'[7]งบกัน67 350002'!H45</f>
        <v>0</v>
      </c>
      <c r="G82" s="1017">
        <f>+'[7]งบกัน67 350002'!I45</f>
        <v>0</v>
      </c>
      <c r="H82" s="1017">
        <f>+'[7]งบกัน67 350002'!J45</f>
        <v>0</v>
      </c>
      <c r="I82" s="1017">
        <f>+'[7]งบกัน67 350002'!K45</f>
        <v>0</v>
      </c>
      <c r="J82" s="1017">
        <f>+'[7]งบกัน67 350002'!L45</f>
        <v>580000</v>
      </c>
      <c r="K82" s="999">
        <f>+D82-E82-F82-G82-H82-I82-J82</f>
        <v>0</v>
      </c>
    </row>
    <row r="83" spans="1:11" ht="16.95" hidden="1" customHeight="1" x14ac:dyDescent="0.25">
      <c r="A83" s="999"/>
      <c r="B83" s="1015"/>
      <c r="C83" s="988">
        <f>+'[7]งบกัน67 350002'!C39</f>
        <v>4100426445</v>
      </c>
      <c r="D83" s="999"/>
      <c r="E83" s="999"/>
      <c r="F83" s="1017"/>
      <c r="G83" s="1017"/>
      <c r="H83" s="1017"/>
      <c r="I83" s="1017"/>
      <c r="J83" s="1017"/>
      <c r="K83" s="999"/>
    </row>
    <row r="84" spans="1:11" ht="21" hidden="1" customHeight="1" x14ac:dyDescent="0.25">
      <c r="A84" s="1039" t="s">
        <v>176</v>
      </c>
      <c r="B84" s="1040" t="str">
        <f>+'[7]งบกัน67 350002'!E46</f>
        <v xml:space="preserve">ห้องน้ำห้องส้วมนักเรียนชาย 4 ที่/49 </v>
      </c>
      <c r="C84" s="992" t="str">
        <f>+'[7]งบกัน67 350002'!D47</f>
        <v>20004350002003214508</v>
      </c>
      <c r="D84" s="1039">
        <f>+'[7]งบกัน67 350002'!F53</f>
        <v>306000</v>
      </c>
      <c r="E84" s="1039">
        <f>+'[7]งบกัน67 350002'!G53</f>
        <v>0</v>
      </c>
      <c r="F84" s="1041">
        <f>+'[7]งบกัน67 350002'!H53</f>
        <v>0</v>
      </c>
      <c r="G84" s="1041">
        <f>+'[7]งบกัน67 350002'!I53</f>
        <v>0</v>
      </c>
      <c r="H84" s="1041">
        <f>+'[7]งบกัน67 350002'!J53</f>
        <v>0</v>
      </c>
      <c r="I84" s="1041">
        <f>+'[7]งบกัน67 350002'!K53</f>
        <v>0</v>
      </c>
      <c r="J84" s="1041">
        <f>+'[7]งบกัน67 350002'!L53</f>
        <v>306000</v>
      </c>
      <c r="K84" s="1039">
        <f>+D84-E84-F84-G84-H84-I84-J84</f>
        <v>0</v>
      </c>
    </row>
    <row r="85" spans="1:11" ht="21" hidden="1" customHeight="1" x14ac:dyDescent="0.25">
      <c r="A85" s="999" t="s">
        <v>73</v>
      </c>
      <c r="B85" s="1015" t="str">
        <f>+'[7]งบกัน67 350002'!E47</f>
        <v xml:space="preserve">โรงเรียนคลองสิบสามผิวศรีราษฏร์บำรุง </v>
      </c>
      <c r="C85" s="388" t="str">
        <f>+'[7]งบกัน67 350002'!D47</f>
        <v>20004350002003214508</v>
      </c>
      <c r="D85" s="999">
        <f>+'[7]งบกัน67 350002'!F53</f>
        <v>306000</v>
      </c>
      <c r="E85" s="999">
        <f>+'[7]งบกัน67 350002'!G53</f>
        <v>0</v>
      </c>
      <c r="F85" s="1017">
        <f>+'[7]งบกัน67 350002'!H53</f>
        <v>0</v>
      </c>
      <c r="G85" s="1017">
        <f>+'[7]งบกัน67 350002'!I53</f>
        <v>0</v>
      </c>
      <c r="H85" s="1017">
        <f>+'[7]งบกัน67 350002'!J53</f>
        <v>0</v>
      </c>
      <c r="I85" s="1017">
        <f>+'[7]งบกัน67 350002'!K53</f>
        <v>0</v>
      </c>
      <c r="J85" s="1017">
        <f>+'[7]งบกัน67 350002'!L53</f>
        <v>306000</v>
      </c>
      <c r="K85" s="999">
        <f>+D85-E85-F85-G85-H85-I85-J85</f>
        <v>0</v>
      </c>
    </row>
    <row r="86" spans="1:11" ht="21" hidden="1" customHeight="1" x14ac:dyDescent="0.25">
      <c r="A86" s="999"/>
      <c r="B86" s="1015"/>
      <c r="C86" s="988" t="str">
        <f>+'[7]งบกัน67 350002'!C47</f>
        <v>4100428215 ครบ 12 กย 67</v>
      </c>
      <c r="D86" s="999"/>
      <c r="E86" s="999"/>
      <c r="F86" s="1017"/>
      <c r="G86" s="1017"/>
      <c r="H86" s="1017"/>
      <c r="I86" s="1017"/>
      <c r="J86" s="1017"/>
      <c r="K86" s="999"/>
    </row>
    <row r="87" spans="1:11" ht="21" hidden="1" customHeight="1" x14ac:dyDescent="0.25">
      <c r="A87" s="962" t="s">
        <v>184</v>
      </c>
      <c r="B87" s="1042" t="str">
        <f>+'[7]งบกัน67 350002'!E54</f>
        <v>อาคารเรียนแบบพิเศษ จัดสรร 38,731,000 บาท ปี67 5,809,700 บาท</v>
      </c>
      <c r="C87" s="1038" t="str">
        <f>+'[7]งบกัน67 350002'!C54</f>
        <v>ศธ 04002/ว1803 ลว 8 พค 67ครั้งที่ 8</v>
      </c>
      <c r="D87" s="1039">
        <f>SUM(D88)</f>
        <v>5809700</v>
      </c>
      <c r="E87" s="1039">
        <f t="shared" ref="E87:K87" si="30">SUM(E88)</f>
        <v>0</v>
      </c>
      <c r="F87" s="1039">
        <f t="shared" si="30"/>
        <v>0</v>
      </c>
      <c r="G87" s="1039"/>
      <c r="H87" s="1039">
        <f t="shared" si="30"/>
        <v>0</v>
      </c>
      <c r="I87" s="1039">
        <f t="shared" si="30"/>
        <v>0</v>
      </c>
      <c r="J87" s="1039">
        <f t="shared" si="30"/>
        <v>5809700</v>
      </c>
      <c r="K87" s="1039">
        <f t="shared" si="30"/>
        <v>0</v>
      </c>
    </row>
    <row r="88" spans="1:11" ht="21" hidden="1" customHeight="1" x14ac:dyDescent="0.25">
      <c r="A88" s="999" t="str">
        <f>+'[7]งบกัน67 350002'!A55</f>
        <v>1)</v>
      </c>
      <c r="B88" s="999" t="str">
        <f>+'[7]งบกัน67 350002'!E55</f>
        <v xml:space="preserve"> โรงเรียนวัดลาดสนุ่น</v>
      </c>
      <c r="C88" s="1016" t="str">
        <f>+'[7]งบกัน67 350002'!D55</f>
        <v>20004 3500200 3200026</v>
      </c>
      <c r="D88" s="999">
        <f>+'[7]งบกัน67 350002'!F81</f>
        <v>5809700</v>
      </c>
      <c r="E88" s="999">
        <f>+'[7]งบกัน67 350002'!G81</f>
        <v>0</v>
      </c>
      <c r="F88" s="999">
        <f>+'[7]งบกัน67 350002'!H81</f>
        <v>0</v>
      </c>
      <c r="G88" s="999">
        <f>+'[7]งบกัน67 350002'!I81</f>
        <v>0</v>
      </c>
      <c r="H88" s="999">
        <f>+'[7]งบกัน67 350002'!J81</f>
        <v>0</v>
      </c>
      <c r="I88" s="999">
        <f>+'[7]งบกัน67 350002'!K81</f>
        <v>0</v>
      </c>
      <c r="J88" s="999">
        <f>+'[7]งบกัน67 350002'!L81</f>
        <v>5809700</v>
      </c>
      <c r="K88" s="999">
        <f>+D88-E88-F88-G88-H88-I88-J88</f>
        <v>0</v>
      </c>
    </row>
    <row r="89" spans="1:11" ht="21" hidden="1" customHeight="1" x14ac:dyDescent="0.25">
      <c r="A89" s="999"/>
      <c r="B89" s="999"/>
      <c r="C89" s="1043">
        <f>+'[7]งบกัน67 350002'!C55</f>
        <v>4100484429</v>
      </c>
      <c r="D89" s="999"/>
      <c r="E89" s="999"/>
      <c r="F89" s="999"/>
      <c r="G89" s="999"/>
      <c r="H89" s="999"/>
      <c r="I89" s="999"/>
      <c r="J89" s="999"/>
      <c r="K89" s="999"/>
    </row>
    <row r="90" spans="1:11" ht="42" x14ac:dyDescent="0.25">
      <c r="A90" s="958" t="str">
        <f>+'[7]สิ่งก่อสร้าง งบอุดหนุน  67'!A48</f>
        <v>ค</v>
      </c>
      <c r="B90" s="1000" t="str">
        <f>+'[7]สิ่งก่อสร้าง งบอุดหนุน  67'!E48</f>
        <v>แผนงานยุทธศาสตร์สร้างความเสมอภาคทางการศึกษา</v>
      </c>
      <c r="C90" s="960"/>
      <c r="D90" s="1001">
        <f t="shared" ref="D90:K90" si="31">+D91+D137</f>
        <v>4076700</v>
      </c>
      <c r="E90" s="1001">
        <f t="shared" si="31"/>
        <v>0</v>
      </c>
      <c r="F90" s="1001">
        <f t="shared" si="31"/>
        <v>1147500</v>
      </c>
      <c r="G90" s="1001">
        <f t="shared" si="31"/>
        <v>0</v>
      </c>
      <c r="H90" s="1001">
        <f t="shared" si="31"/>
        <v>32000</v>
      </c>
      <c r="I90" s="1001">
        <f t="shared" si="31"/>
        <v>0</v>
      </c>
      <c r="J90" s="1001">
        <f t="shared" si="31"/>
        <v>2897200</v>
      </c>
      <c r="K90" s="1001">
        <f t="shared" si="31"/>
        <v>0</v>
      </c>
    </row>
    <row r="91" spans="1:11" s="6" customFormat="1" ht="30.6" customHeight="1" x14ac:dyDescent="0.25">
      <c r="A91" s="1002">
        <v>1</v>
      </c>
      <c r="B91" s="1062" t="str">
        <f>+'[7]สิ่งก่อสร้าง งบอุดหนุน  67'!E60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91" s="1004" t="str">
        <f>+'[7]สิ่งก่อสร้าง งบอุดหนุน  67'!D60</f>
        <v>2000442002200</v>
      </c>
      <c r="D91" s="1005">
        <f>+D92</f>
        <v>4076700</v>
      </c>
      <c r="E91" s="1005">
        <f t="shared" ref="E91:J91" si="32">+E92</f>
        <v>0</v>
      </c>
      <c r="F91" s="1005">
        <f t="shared" si="32"/>
        <v>1147500</v>
      </c>
      <c r="G91" s="1005">
        <f t="shared" si="32"/>
        <v>0</v>
      </c>
      <c r="H91" s="1005">
        <f t="shared" si="32"/>
        <v>32000</v>
      </c>
      <c r="I91" s="1005">
        <f t="shared" si="32"/>
        <v>0</v>
      </c>
      <c r="J91" s="1005">
        <f t="shared" si="32"/>
        <v>2897200</v>
      </c>
      <c r="K91" s="1005">
        <f>+K92</f>
        <v>0</v>
      </c>
    </row>
    <row r="92" spans="1:11" ht="42" x14ac:dyDescent="0.25">
      <c r="A92" s="1044">
        <v>1.1000000000000001</v>
      </c>
      <c r="B92" s="1063" t="str">
        <f>+'[7]สิ่งก่อสร้าง งบอุดหนุน  67'!E61</f>
        <v>กิจกรรมการสนับสนุนค่าใช้จ่ายในการจัดการศึกษาขั้นพื้นฐาน</v>
      </c>
      <c r="C92" s="1045" t="str">
        <f>+'[7]สิ่งก่อสร้าง งบอุดหนุน  67'!D61</f>
        <v>20004675199300000</v>
      </c>
      <c r="D92" s="1035">
        <f>+D94</f>
        <v>4076700</v>
      </c>
      <c r="E92" s="1035">
        <f t="shared" ref="E92:J92" si="33">+E94</f>
        <v>0</v>
      </c>
      <c r="F92" s="1035">
        <f t="shared" si="33"/>
        <v>1147500</v>
      </c>
      <c r="G92" s="1035">
        <f t="shared" si="33"/>
        <v>0</v>
      </c>
      <c r="H92" s="1035">
        <f t="shared" si="33"/>
        <v>32000</v>
      </c>
      <c r="I92" s="1035">
        <f t="shared" si="33"/>
        <v>0</v>
      </c>
      <c r="J92" s="1035">
        <f t="shared" si="33"/>
        <v>2897200</v>
      </c>
      <c r="K92" s="1035">
        <f>+K94</f>
        <v>0</v>
      </c>
    </row>
    <row r="93" spans="1:11" ht="15.75" hidden="1" customHeight="1" x14ac:dyDescent="0.25">
      <c r="A93" s="1064" t="s">
        <v>39</v>
      </c>
      <c r="B93" s="1037" t="str">
        <f>+'[7]สิ่งก่อสร้าง งบอุดหนุน  67'!E63</f>
        <v xml:space="preserve">รายการเงินอุดหนุนเพื่อสนับสนุนค่าใช้จ่ายในการจัดการศึกษาสำหรับสถานศึกษา ตามความขาดแคลน และที่ประสบภัยธรรมชาติ </v>
      </c>
      <c r="C93" s="1065"/>
      <c r="D93" s="1039">
        <f>+D94</f>
        <v>4076700</v>
      </c>
      <c r="E93" s="1039">
        <f t="shared" ref="E93:J93" si="34">+E94</f>
        <v>0</v>
      </c>
      <c r="F93" s="1039">
        <f t="shared" si="34"/>
        <v>1147500</v>
      </c>
      <c r="G93" s="1039">
        <f t="shared" si="34"/>
        <v>0</v>
      </c>
      <c r="H93" s="1039">
        <f t="shared" si="34"/>
        <v>32000</v>
      </c>
      <c r="I93" s="1039">
        <f t="shared" si="34"/>
        <v>0</v>
      </c>
      <c r="J93" s="1039">
        <f t="shared" si="34"/>
        <v>2897200</v>
      </c>
      <c r="K93" s="1039">
        <f>+K94</f>
        <v>0</v>
      </c>
    </row>
    <row r="94" spans="1:11" ht="21" x14ac:dyDescent="0.25">
      <c r="A94" s="1018">
        <f>+'[7]สิ่งก่อสร้าง งบอุดหนุน  67'!A147</f>
        <v>0</v>
      </c>
      <c r="B94" s="1018" t="str">
        <f>+'[7]สิ่งก่อสร้าง งบอุดหนุน  67'!E62</f>
        <v>งบเงินอุดหนุน</v>
      </c>
      <c r="C94" s="1066" t="str">
        <f>+'[7]สิ่งก่อสร้าง งบอุดหนุน  67'!D62</f>
        <v>6711410</v>
      </c>
      <c r="D94" s="1018">
        <f>+D95+D101</f>
        <v>4076700</v>
      </c>
      <c r="E94" s="1018">
        <f t="shared" ref="E94:K94" si="35">+E95+E101</f>
        <v>0</v>
      </c>
      <c r="F94" s="1018">
        <f t="shared" si="35"/>
        <v>1147500</v>
      </c>
      <c r="G94" s="1018">
        <f t="shared" si="35"/>
        <v>0</v>
      </c>
      <c r="H94" s="1018">
        <f t="shared" si="35"/>
        <v>32000</v>
      </c>
      <c r="I94" s="1018">
        <f t="shared" si="35"/>
        <v>0</v>
      </c>
      <c r="J94" s="1018">
        <f t="shared" si="35"/>
        <v>2897200</v>
      </c>
      <c r="K94" s="1018">
        <f t="shared" si="35"/>
        <v>0</v>
      </c>
    </row>
    <row r="95" spans="1:11" ht="63" x14ac:dyDescent="0.25">
      <c r="A95" s="1039" t="s">
        <v>240</v>
      </c>
      <c r="B95" s="1107" t="str">
        <f>+'[7]สิ่งก่อสร้าง งบอุดหนุน  67'!E64</f>
        <v>ปรับปรุงซ่อมแซมอาคารเรียน อาคารประกอบและสิ่งก่อสร้างอื่น</v>
      </c>
      <c r="C95" s="992" t="str">
        <f>+'[7]สิ่งก่อสร้าง งบอุดหนุน  67'!D64</f>
        <v>ที่  ศธ 04002/ว5898 ลว. 6 ธ.ค. 2567  ครั้งที่ 5 CK00000128</v>
      </c>
      <c r="D95" s="1039">
        <f>SUM(D96:D100)</f>
        <v>2609000</v>
      </c>
      <c r="E95" s="1039">
        <f t="shared" ref="E95:K95" si="36">SUM(E96:E100)</f>
        <v>0</v>
      </c>
      <c r="F95" s="1039">
        <f t="shared" si="36"/>
        <v>666000</v>
      </c>
      <c r="G95" s="1039">
        <f t="shared" si="36"/>
        <v>0</v>
      </c>
      <c r="H95" s="1039">
        <f t="shared" si="36"/>
        <v>32000</v>
      </c>
      <c r="I95" s="1039">
        <f t="shared" si="36"/>
        <v>0</v>
      </c>
      <c r="J95" s="1039">
        <f t="shared" si="36"/>
        <v>1911000</v>
      </c>
      <c r="K95" s="1039">
        <f t="shared" si="36"/>
        <v>0</v>
      </c>
    </row>
    <row r="96" spans="1:11" ht="21" x14ac:dyDescent="0.25">
      <c r="A96" s="1067" t="str">
        <f>+'[7]งบกัน67 350002'!A86</f>
        <v>1)</v>
      </c>
      <c r="B96" s="1015" t="str">
        <f>+'[7]สิ่งก่อสร้าง งบอุดหนุน  67'!E65</f>
        <v>โรงเรียนแสนจำหน่ายวิทยา</v>
      </c>
      <c r="C96" s="388" t="str">
        <f>+'[7]สิ่งก่อสร้าง งบอุดหนุน  67'!D65</f>
        <v>20004420022004100386</v>
      </c>
      <c r="D96" s="999">
        <f>+'[7]สิ่งก่อสร้าง งบอุดหนุน  67'!G70</f>
        <v>499000</v>
      </c>
      <c r="E96" s="999">
        <f>+'[7]สิ่งก่อสร้าง งบอุดหนุน  67'!H70</f>
        <v>0</v>
      </c>
      <c r="F96" s="999">
        <f>+'[7]สิ่งก่อสร้าง งบอุดหนุน  67'!I70</f>
        <v>0</v>
      </c>
      <c r="G96" s="999">
        <f>+'[7]สิ่งก่อสร้าง งบอุดหนุน  67'!J70</f>
        <v>0</v>
      </c>
      <c r="H96" s="999">
        <f>+'[7]สิ่งก่อสร้าง งบอุดหนุน  67'!K70</f>
        <v>0</v>
      </c>
      <c r="I96" s="999">
        <f>+'[7]สิ่งก่อสร้าง งบอุดหนุน  67'!L70</f>
        <v>0</v>
      </c>
      <c r="J96" s="999">
        <f>+'[7]สิ่งก่อสร้าง งบอุดหนุน  67'!M70</f>
        <v>499000</v>
      </c>
      <c r="K96" s="999">
        <f>+D96-E96-F96-G96-H96-I96-J96</f>
        <v>0</v>
      </c>
    </row>
    <row r="97" spans="1:11" ht="15.75" hidden="1" customHeight="1" x14ac:dyDescent="0.25">
      <c r="A97" s="1067" t="str">
        <f>+'[7]สิ่งก่อสร้าง งบอุดหนุน  67'!A71</f>
        <v>2)</v>
      </c>
      <c r="B97" s="1015" t="str">
        <f>+'[7]สิ่งก่อสร้าง งบอุดหนุน  67'!E71</f>
        <v>โรงเรียนวัดขุมแก้ว</v>
      </c>
      <c r="C97" s="388" t="str">
        <f>+'[7]สิ่งก่อสร้าง งบอุดหนุน  67'!D71</f>
        <v>20004420022004100386</v>
      </c>
      <c r="D97" s="999">
        <f>+'[7]สิ่งก่อสร้าง งบอุดหนุน  67'!G76</f>
        <v>457000</v>
      </c>
      <c r="E97" s="999">
        <f>+'[7]สิ่งก่อสร้าง งบอุดหนุน  67'!H76</f>
        <v>0</v>
      </c>
      <c r="F97" s="999">
        <f>+'[7]สิ่งก่อสร้าง งบอุดหนุน  67'!I76</f>
        <v>0</v>
      </c>
      <c r="G97" s="999">
        <f>+'[7]สิ่งก่อสร้าง งบอุดหนุน  67'!J76</f>
        <v>0</v>
      </c>
      <c r="H97" s="999">
        <f>+'[7]สิ่งก่อสร้าง งบอุดหนุน  67'!K76</f>
        <v>0</v>
      </c>
      <c r="I97" s="999">
        <f>+'[7]สิ่งก่อสร้าง งบอุดหนุน  67'!L76</f>
        <v>0</v>
      </c>
      <c r="J97" s="999">
        <f>+'[7]สิ่งก่อสร้าง งบอุดหนุน  67'!M76</f>
        <v>457000</v>
      </c>
      <c r="K97" s="999">
        <f t="shared" ref="K97:K99" si="37">+D97-E97-F97-G97-H97-I97-J97</f>
        <v>0</v>
      </c>
    </row>
    <row r="98" spans="1:11" ht="15" hidden="1" customHeight="1" x14ac:dyDescent="0.25">
      <c r="A98" s="1067" t="str">
        <f>+'[7]สิ่งก่อสร้าง งบอุดหนุน  67'!A77</f>
        <v>3)</v>
      </c>
      <c r="B98" s="1015" t="str">
        <f>+'[7]สิ่งก่อสร้าง งบอุดหนุน  67'!E77</f>
        <v>โรงเรียนวัดราษฎรบํารุง</v>
      </c>
      <c r="C98" s="388" t="str">
        <f>+'[7]สิ่งก่อสร้าง งบอุดหนุน  67'!D77</f>
        <v>20004420022004100386</v>
      </c>
      <c r="D98" s="999">
        <f>+'[7]สิ่งก่อสร้าง งบอุดหนุน  67'!G82</f>
        <v>476000</v>
      </c>
      <c r="E98" s="999">
        <f>+'[7]สิ่งก่อสร้าง งบอุดหนุน  67'!H82</f>
        <v>0</v>
      </c>
      <c r="F98" s="999">
        <f>+'[7]สิ่งก่อสร้าง งบอุดหนุน  67'!I82</f>
        <v>0</v>
      </c>
      <c r="G98" s="999">
        <f>+'[7]สิ่งก่อสร้าง งบอุดหนุน  67'!J82</f>
        <v>0</v>
      </c>
      <c r="H98" s="999">
        <f>+'[7]สิ่งก่อสร้าง งบอุดหนุน  67'!K82</f>
        <v>0</v>
      </c>
      <c r="I98" s="999">
        <f>+'[7]สิ่งก่อสร้าง งบอุดหนุน  67'!L82</f>
        <v>0</v>
      </c>
      <c r="J98" s="999">
        <f>+'[7]สิ่งก่อสร้าง งบอุดหนุน  67'!M82</f>
        <v>476000</v>
      </c>
      <c r="K98" s="999">
        <f t="shared" si="37"/>
        <v>0</v>
      </c>
    </row>
    <row r="99" spans="1:11" ht="15" hidden="1" customHeight="1" x14ac:dyDescent="0.25">
      <c r="A99" s="1067" t="str">
        <f>+'[7]สิ่งก่อสร้าง งบอุดหนุน  67'!A83</f>
        <v>4)</v>
      </c>
      <c r="B99" s="1015" t="str">
        <f>+'[7]สิ่งก่อสร้าง งบอุดหนุน  67'!E83</f>
        <v>โรงเรียนรวมราษฎร์สามัคคี</v>
      </c>
      <c r="C99" s="388" t="str">
        <f>+'[7]สิ่งก่อสร้าง งบอุดหนุน  67'!D83</f>
        <v>20004420022004100386</v>
      </c>
      <c r="D99" s="999">
        <f>+'[7]สิ่งก่อสร้าง งบอุดหนุน  67'!G88</f>
        <v>479000</v>
      </c>
      <c r="E99" s="999">
        <f>+'[7]สิ่งก่อสร้าง งบอุดหนุน  67'!H88</f>
        <v>0</v>
      </c>
      <c r="F99" s="999">
        <f>+'[7]สิ่งก่อสร้าง งบอุดหนุน  67'!I88</f>
        <v>0</v>
      </c>
      <c r="G99" s="999">
        <f>+'[7]สิ่งก่อสร้าง งบอุดหนุน  67'!J88</f>
        <v>0</v>
      </c>
      <c r="H99" s="999">
        <f>+'[7]สิ่งก่อสร้าง งบอุดหนุน  67'!K88</f>
        <v>0</v>
      </c>
      <c r="I99" s="999">
        <f>+'[7]สิ่งก่อสร้าง งบอุดหนุน  67'!L88</f>
        <v>0</v>
      </c>
      <c r="J99" s="999">
        <f>+'[7]สิ่งก่อสร้าง งบอุดหนุน  67'!M88</f>
        <v>479000</v>
      </c>
      <c r="K99" s="999">
        <f t="shared" si="37"/>
        <v>0</v>
      </c>
    </row>
    <row r="100" spans="1:11" ht="15" hidden="1" customHeight="1" x14ac:dyDescent="0.25">
      <c r="A100" s="1067" t="str">
        <f>+'[7]สิ่งก่อสร้าง งบอุดหนุน  67'!A89</f>
        <v>5)</v>
      </c>
      <c r="B100" s="1015" t="str">
        <f>+'[7]สิ่งก่อสร้าง งบอุดหนุน  67'!E89</f>
        <v>โรงเรียนวัดอดิศร</v>
      </c>
      <c r="C100" s="388" t="str">
        <f>+'[7]สิ่งก่อสร้าง งบอุดหนุน  67'!D89</f>
        <v>20004420022004100386</v>
      </c>
      <c r="D100" s="999">
        <f>+'[7]สิ่งก่อสร้าง งบอุดหนุน  67'!G94</f>
        <v>698000</v>
      </c>
      <c r="E100" s="999">
        <f>+'[7]สิ่งก่อสร้าง งบอุดหนุน  67'!H94</f>
        <v>0</v>
      </c>
      <c r="F100" s="999">
        <f>+'[7]สิ่งก่อสร้าง งบอุดหนุน  67'!I94</f>
        <v>666000</v>
      </c>
      <c r="G100" s="999">
        <f>+'[7]สิ่งก่อสร้าง งบอุดหนุน  67'!J94</f>
        <v>0</v>
      </c>
      <c r="H100" s="999">
        <f>+'[7]สิ่งก่อสร้าง งบอุดหนุน  67'!K94</f>
        <v>32000</v>
      </c>
      <c r="I100" s="999">
        <f>+'[7]สิ่งก่อสร้าง งบอุดหนุน  67'!L94</f>
        <v>0</v>
      </c>
      <c r="J100" s="999">
        <f>+'[7]สิ่งก่อสร้าง งบอุดหนุน  67'!M94</f>
        <v>0</v>
      </c>
      <c r="K100" s="999">
        <f>+D100-E100-F100-G100-H100-I100-J100</f>
        <v>0</v>
      </c>
    </row>
    <row r="101" spans="1:11" ht="15" hidden="1" customHeight="1" x14ac:dyDescent="0.25">
      <c r="A101" s="1039" t="s">
        <v>248</v>
      </c>
      <c r="B101" s="1107" t="str">
        <f>+'[7]สิ่งก่อสร้าง งบอุดหนุน  67'!E95</f>
        <v xml:space="preserve">ปรับปรุงซ่อมแซมระบบไฟฟ้าและประปา สำหรับสถานศึกษาที่ประสบภัยธรรมชาติ </v>
      </c>
      <c r="C101" s="992" t="str">
        <f>+'[7]สิ่งก่อสร้าง งบอุดหนุน  67'!D95</f>
        <v>ที่  ศธ 04002/ว13 ลว. 2 ม.ค. 2568  ครั้งที่ 10 เลขใบกัน CK00000331</v>
      </c>
      <c r="D101" s="1039">
        <f>SUM(D102:D106)</f>
        <v>1467700</v>
      </c>
      <c r="E101" s="1039">
        <f t="shared" ref="E101:K101" si="38">SUM(E102:E106)</f>
        <v>0</v>
      </c>
      <c r="F101" s="1039">
        <f t="shared" si="38"/>
        <v>481500</v>
      </c>
      <c r="G101" s="1039">
        <f t="shared" si="38"/>
        <v>0</v>
      </c>
      <c r="H101" s="1039">
        <f t="shared" si="38"/>
        <v>0</v>
      </c>
      <c r="I101" s="1039">
        <f t="shared" si="38"/>
        <v>0</v>
      </c>
      <c r="J101" s="1039">
        <f t="shared" si="38"/>
        <v>986200</v>
      </c>
      <c r="K101" s="1039">
        <f t="shared" si="38"/>
        <v>0</v>
      </c>
    </row>
    <row r="102" spans="1:11" ht="15" hidden="1" customHeight="1" x14ac:dyDescent="0.25">
      <c r="A102" s="1067" t="str">
        <f>+'[7]สิ่งก่อสร้าง งบอุดหนุน  67'!A96</f>
        <v>1)</v>
      </c>
      <c r="B102" s="1015" t="str">
        <f>+'[7]สิ่งก่อสร้าง งบอุดหนุน  67'!E96</f>
        <v>วัดเกตุประภา</v>
      </c>
      <c r="C102" s="388" t="str">
        <f>+'[7]สิ่งก่อสร้าง งบอุดหนุน  67'!D96</f>
        <v>20004420022004100386</v>
      </c>
      <c r="D102" s="999">
        <f>+'[7]สิ่งก่อสร้าง งบอุดหนุน  67'!G101</f>
        <v>499200</v>
      </c>
      <c r="E102" s="999">
        <f>+'[7]สิ่งก่อสร้าง งบอุดหนุน  67'!H101</f>
        <v>0</v>
      </c>
      <c r="F102" s="999">
        <f>+'[7]สิ่งก่อสร้าง งบอุดหนุน  67'!I101</f>
        <v>0</v>
      </c>
      <c r="G102" s="999">
        <f>+'[7]สิ่งก่อสร้าง งบอุดหนุน  67'!J101</f>
        <v>0</v>
      </c>
      <c r="H102" s="999">
        <f>+'[7]สิ่งก่อสร้าง งบอุดหนุน  67'!K101</f>
        <v>0</v>
      </c>
      <c r="I102" s="999">
        <f>+'[7]สิ่งก่อสร้าง งบอุดหนุน  67'!L101</f>
        <v>0</v>
      </c>
      <c r="J102" s="999">
        <f>+'[7]สิ่งก่อสร้าง งบอุดหนุน  67'!M101</f>
        <v>499200</v>
      </c>
      <c r="K102" s="999">
        <f>+D102-E102-F102-G102-----H102-I102-J102</f>
        <v>0</v>
      </c>
    </row>
    <row r="103" spans="1:11" ht="15" hidden="1" customHeight="1" x14ac:dyDescent="0.25">
      <c r="A103" s="1067" t="str">
        <f>+'[7]สิ่งก่อสร้าง งบอุดหนุน  67'!A102</f>
        <v>2)</v>
      </c>
      <c r="B103" s="1015" t="str">
        <f>+'[7]สิ่งก่อสร้าง งบอุดหนุน  67'!E102</f>
        <v>วัดปัญจทายิกาวาส</v>
      </c>
      <c r="C103" s="388" t="str">
        <f>+'[7]สิ่งก่อสร้าง งบอุดหนุน  67'!D102</f>
        <v>20004420022004100386</v>
      </c>
      <c r="D103" s="999">
        <f>+'[7]สิ่งก่อสร้าง งบอุดหนุน  67'!G107</f>
        <v>487000</v>
      </c>
      <c r="E103" s="999">
        <f>+'[7]สิ่งก่อสร้าง งบอุดหนุน  67'!H107</f>
        <v>0</v>
      </c>
      <c r="F103" s="999">
        <f>+'[7]สิ่งก่อสร้าง งบอุดหนุน  67'!I107</f>
        <v>0</v>
      </c>
      <c r="G103" s="999">
        <f>+'[7]สิ่งก่อสร้าง งบอุดหนุน  67'!J107</f>
        <v>0</v>
      </c>
      <c r="H103" s="999">
        <f>+'[7]สิ่งก่อสร้าง งบอุดหนุน  67'!K107</f>
        <v>0</v>
      </c>
      <c r="I103" s="999">
        <f>+'[7]สิ่งก่อสร้าง งบอุดหนุน  67'!L107</f>
        <v>0</v>
      </c>
      <c r="J103" s="999">
        <f>+'[7]สิ่งก่อสร้าง งบอุดหนุน  67'!M107</f>
        <v>487000</v>
      </c>
      <c r="K103" s="999">
        <f>+D103-E103-F103-G103-H103-I103-J103</f>
        <v>0</v>
      </c>
    </row>
    <row r="104" spans="1:11" ht="15" hidden="1" customHeight="1" x14ac:dyDescent="0.25">
      <c r="A104" s="1067" t="str">
        <f>+'[7]สิ่งก่อสร้าง งบอุดหนุน  67'!A108</f>
        <v>3)</v>
      </c>
      <c r="B104" s="1015" t="str">
        <f>+'[7]สิ่งก่อสร้าง งบอุดหนุน  67'!E108</f>
        <v>วัดพวงแก้ว</v>
      </c>
      <c r="C104" s="388" t="str">
        <f>+'[7]สิ่งก่อสร้าง งบอุดหนุน  67'!D108</f>
        <v>20004420022004100386</v>
      </c>
      <c r="D104" s="999">
        <f>+'[7]สิ่งก่อสร้าง งบอุดหนุน  67'!G113</f>
        <v>481500</v>
      </c>
      <c r="E104" s="999">
        <f>+'[7]สิ่งก่อสร้าง งบอุดหนุน  67'!H113</f>
        <v>0</v>
      </c>
      <c r="F104" s="999">
        <f>+'[7]สิ่งก่อสร้าง งบอุดหนุน  67'!I113</f>
        <v>481500</v>
      </c>
      <c r="G104" s="999">
        <f>+'[7]สิ่งก่อสร้าง งบอุดหนุน  67'!J113</f>
        <v>0</v>
      </c>
      <c r="H104" s="999">
        <f>+'[7]สิ่งก่อสร้าง งบอุดหนุน  67'!K113</f>
        <v>0</v>
      </c>
      <c r="I104" s="999">
        <f>+'[7]สิ่งก่อสร้าง งบอุดหนุน  67'!L113</f>
        <v>0</v>
      </c>
      <c r="J104" s="999">
        <f>+'[7]สิ่งก่อสร้าง งบอุดหนุน  67'!M113</f>
        <v>0</v>
      </c>
      <c r="K104" s="999">
        <f>+D104-E104-F104-G104-H104-I104--J104</f>
        <v>0</v>
      </c>
    </row>
    <row r="105" spans="1:11" ht="15" hidden="1" customHeight="1" x14ac:dyDescent="0.25">
      <c r="A105" s="1067"/>
      <c r="B105" s="1015"/>
      <c r="C105" s="388"/>
      <c r="D105" s="999"/>
      <c r="E105" s="999">
        <f>+'[7]สิ่งก่อสร้าง งบอุดหนุน  67'!H94</f>
        <v>0</v>
      </c>
      <c r="F105" s="999"/>
      <c r="G105" s="999">
        <f>+'[7]สิ่งก่อสร้าง งบอุดหนุน  67'!J94</f>
        <v>0</v>
      </c>
      <c r="H105" s="999"/>
      <c r="I105" s="999">
        <f>+'[7]สิ่งก่อสร้าง งบอุดหนุน  67'!L94</f>
        <v>0</v>
      </c>
      <c r="J105" s="999">
        <f>+'[7]สิ่งก่อสร้าง งบอุดหนุน  67'!M94</f>
        <v>0</v>
      </c>
      <c r="K105" s="999">
        <f t="shared" ref="K105" si="39">+D105-E105-F105-G105-H105-I105--J105</f>
        <v>0</v>
      </c>
    </row>
    <row r="106" spans="1:11" ht="15.75" hidden="1" customHeight="1" x14ac:dyDescent="0.25">
      <c r="A106" s="1067"/>
      <c r="B106" s="1015"/>
      <c r="C106" s="1108"/>
      <c r="D106" s="999"/>
      <c r="E106" s="999">
        <f>+'[7]สิ่งก่อสร้าง งบอุดหนุน  67'!H100</f>
        <v>0</v>
      </c>
      <c r="F106" s="999">
        <f>+'[7]สิ่งก่อสร้าง งบอุดหนุน  67'!I100</f>
        <v>0</v>
      </c>
      <c r="G106" s="999">
        <f>+'[7]สิ่งก่อสร้าง งบอุดหนุน  67'!J100</f>
        <v>0</v>
      </c>
      <c r="H106" s="999">
        <f>+'[7]สิ่งก่อสร้าง งบอุดหนุน  67'!K100</f>
        <v>0</v>
      </c>
      <c r="I106" s="999">
        <f>+'[7]สิ่งก่อสร้าง งบอุดหนุน  67'!L100</f>
        <v>0</v>
      </c>
      <c r="J106" s="999">
        <f>+'[7]สิ่งก่อสร้าง งบอุดหนุน  67'!M100</f>
        <v>0</v>
      </c>
      <c r="K106" s="999">
        <f>+D106-E106-F106-G106-H106-I106--J106</f>
        <v>0</v>
      </c>
    </row>
    <row r="107" spans="1:11" ht="15.75" hidden="1" customHeight="1" x14ac:dyDescent="0.25">
      <c r="A107" s="970"/>
      <c r="B107" s="971" t="str">
        <f>+'[7]สิ่งก่อสร้าง งบอุดหนุน  67'!E355</f>
        <v>งบดำเนินงาน</v>
      </c>
      <c r="C107" s="1111">
        <v>1</v>
      </c>
      <c r="D107" s="973">
        <f t="shared" ref="D107:K107" si="40">+D52</f>
        <v>264800</v>
      </c>
      <c r="E107" s="973">
        <f t="shared" si="40"/>
        <v>0</v>
      </c>
      <c r="F107" s="973">
        <f t="shared" si="40"/>
        <v>0</v>
      </c>
      <c r="G107" s="973">
        <f t="shared" ca="1" si="40"/>
        <v>0</v>
      </c>
      <c r="H107" s="973">
        <f t="shared" si="40"/>
        <v>0</v>
      </c>
      <c r="I107" s="973">
        <f t="shared" si="40"/>
        <v>264800</v>
      </c>
      <c r="J107" s="973">
        <f t="shared" si="40"/>
        <v>0</v>
      </c>
      <c r="K107" s="973">
        <f t="shared" ca="1" si="40"/>
        <v>0</v>
      </c>
    </row>
    <row r="108" spans="1:11" ht="15.75" customHeight="1" x14ac:dyDescent="0.25">
      <c r="A108" s="1046"/>
      <c r="B108" s="1047" t="str">
        <f>+B80</f>
        <v xml:space="preserve">  งบลงทุน ค่าที่ดินและสิ่งก่อสร้าง </v>
      </c>
      <c r="C108" s="1048"/>
      <c r="D108" s="1049">
        <f>+D9+D16+D80</f>
        <v>11294200</v>
      </c>
      <c r="E108" s="1049">
        <f t="shared" ref="E108:K108" si="41">+E9+E16+E80</f>
        <v>0</v>
      </c>
      <c r="F108" s="1049">
        <f t="shared" si="41"/>
        <v>650000</v>
      </c>
      <c r="G108" s="1049">
        <f t="shared" si="41"/>
        <v>0</v>
      </c>
      <c r="H108" s="1049">
        <f t="shared" si="41"/>
        <v>59500</v>
      </c>
      <c r="I108" s="1049">
        <f t="shared" si="41"/>
        <v>0</v>
      </c>
      <c r="J108" s="1049">
        <f t="shared" si="41"/>
        <v>10584700</v>
      </c>
      <c r="K108" s="1049">
        <f t="shared" si="41"/>
        <v>0</v>
      </c>
    </row>
    <row r="109" spans="1:11" ht="21" hidden="1" customHeight="1" x14ac:dyDescent="0.25">
      <c r="A109" s="970"/>
      <c r="B109" s="971" t="str">
        <f>+'[7]สิ่งก่อสร้าง งบอุดหนุน  67'!E356</f>
        <v>งบลงทุน</v>
      </c>
      <c r="C109" s="1111">
        <v>7</v>
      </c>
      <c r="D109" s="973">
        <f t="shared" ref="D109:K109" si="42">SUM(D108:D108)</f>
        <v>11294200</v>
      </c>
      <c r="E109" s="973">
        <f t="shared" si="42"/>
        <v>0</v>
      </c>
      <c r="F109" s="973">
        <f t="shared" si="42"/>
        <v>650000</v>
      </c>
      <c r="G109" s="973">
        <f t="shared" si="42"/>
        <v>0</v>
      </c>
      <c r="H109" s="973">
        <f t="shared" si="42"/>
        <v>59500</v>
      </c>
      <c r="I109" s="973">
        <f t="shared" si="42"/>
        <v>0</v>
      </c>
      <c r="J109" s="973">
        <f t="shared" si="42"/>
        <v>10584700</v>
      </c>
      <c r="K109" s="973">
        <f t="shared" si="42"/>
        <v>0</v>
      </c>
    </row>
    <row r="110" spans="1:11" ht="21" hidden="1" customHeight="1" x14ac:dyDescent="0.25">
      <c r="A110" s="970"/>
      <c r="B110" s="971" t="str">
        <f>+B94</f>
        <v>งบเงินอุดหนุน</v>
      </c>
      <c r="C110" s="1111">
        <f>8+2</f>
        <v>10</v>
      </c>
      <c r="D110" s="973">
        <f>+D94+D68</f>
        <v>5031100</v>
      </c>
      <c r="E110" s="973">
        <f t="shared" ref="E110:K110" si="43">+E94+E68</f>
        <v>0</v>
      </c>
      <c r="F110" s="973">
        <f t="shared" si="43"/>
        <v>1147500</v>
      </c>
      <c r="G110" s="973">
        <f t="shared" si="43"/>
        <v>0</v>
      </c>
      <c r="H110" s="973">
        <f t="shared" si="43"/>
        <v>33000</v>
      </c>
      <c r="I110" s="973">
        <f t="shared" si="43"/>
        <v>0</v>
      </c>
      <c r="J110" s="973">
        <f t="shared" si="43"/>
        <v>3850600</v>
      </c>
      <c r="K110" s="973">
        <f t="shared" si="43"/>
        <v>0</v>
      </c>
    </row>
    <row r="111" spans="1:11" ht="21" x14ac:dyDescent="0.25">
      <c r="A111" s="970"/>
      <c r="B111" s="971" t="str">
        <f>+'[7]สิ่งก่อสร้าง งบอุดหนุน  67'!E357</f>
        <v>รวมเงินกันทั้งสิ้น</v>
      </c>
      <c r="C111" s="1034"/>
      <c r="D111" s="973">
        <f>+D107+D109+D110</f>
        <v>16590100</v>
      </c>
      <c r="E111" s="973">
        <f t="shared" ref="E111:J111" si="44">+E107+E109+E110</f>
        <v>0</v>
      </c>
      <c r="F111" s="973">
        <f t="shared" si="44"/>
        <v>1797500</v>
      </c>
      <c r="G111" s="973">
        <f ca="1">+G107+G109+G110</f>
        <v>0</v>
      </c>
      <c r="H111" s="973">
        <f t="shared" si="44"/>
        <v>92500</v>
      </c>
      <c r="I111" s="973">
        <f t="shared" si="44"/>
        <v>264800</v>
      </c>
      <c r="J111" s="973">
        <f t="shared" si="44"/>
        <v>14435300</v>
      </c>
      <c r="K111" s="973">
        <f>+K110+K109</f>
        <v>0</v>
      </c>
    </row>
    <row r="112" spans="1:11" ht="21" x14ac:dyDescent="0.25">
      <c r="A112" s="970"/>
      <c r="B112" s="1050" t="s">
        <v>65</v>
      </c>
      <c r="C112" s="1034"/>
      <c r="D112" s="973">
        <f>+D111</f>
        <v>16590100</v>
      </c>
      <c r="E112" s="1348">
        <f>SUM(E111+F111)</f>
        <v>1797500</v>
      </c>
      <c r="F112" s="1348"/>
      <c r="G112" s="1078">
        <f ca="1">+G111</f>
        <v>0</v>
      </c>
      <c r="H112" s="973">
        <f>+H111</f>
        <v>92500</v>
      </c>
      <c r="I112" s="1348">
        <f>+J111+I111</f>
        <v>14700100</v>
      </c>
      <c r="J112" s="1348"/>
      <c r="K112" s="973">
        <f>+K111</f>
        <v>0</v>
      </c>
    </row>
    <row r="113" spans="1:11" ht="21" x14ac:dyDescent="0.25">
      <c r="A113" s="1051"/>
      <c r="B113" s="1052" t="str">
        <f>+'[7]สิ่งก่อสร้าง งบอุดหนุน  67'!E359</f>
        <v>คิดเป็นร้อยละ</v>
      </c>
      <c r="C113" s="1053"/>
      <c r="D113" s="1300">
        <f>+E113+H113+I113</f>
        <v>100</v>
      </c>
      <c r="E113" s="1341">
        <f>+E112*100/D112</f>
        <v>10.834774956148546</v>
      </c>
      <c r="F113" s="1342"/>
      <c r="G113" s="1233">
        <f ca="1">+G111*100/D111</f>
        <v>0</v>
      </c>
      <c r="H113" s="1054">
        <f>+H112*100/D112</f>
        <v>0.55756143724269291</v>
      </c>
      <c r="I113" s="1343">
        <f>+I112*100/D112</f>
        <v>88.607663606608767</v>
      </c>
      <c r="J113" s="1344"/>
      <c r="K113" s="1054">
        <f>+K112*100/D111</f>
        <v>0</v>
      </c>
    </row>
    <row r="114" spans="1:11" ht="21" x14ac:dyDescent="0.25">
      <c r="A114" s="1055"/>
      <c r="B114" s="1056"/>
      <c r="C114" s="1057"/>
      <c r="D114" s="1299"/>
      <c r="E114" s="1058"/>
      <c r="F114" s="1345"/>
      <c r="G114" s="1345"/>
      <c r="H114" s="1345"/>
      <c r="I114" s="1058"/>
      <c r="J114" s="1058"/>
      <c r="K114" s="1058"/>
    </row>
    <row r="115" spans="1:11" ht="21" x14ac:dyDescent="0.25">
      <c r="A115" s="1442"/>
      <c r="B115" s="1443" t="s">
        <v>279</v>
      </c>
      <c r="C115" s="1444"/>
      <c r="D115" s="1442"/>
      <c r="E115" s="1445" t="s">
        <v>280</v>
      </c>
      <c r="F115" s="1445"/>
      <c r="G115" s="1445"/>
      <c r="H115" s="1445"/>
      <c r="I115" s="1445"/>
      <c r="J115" s="1445"/>
      <c r="K115" s="1445"/>
    </row>
    <row r="116" spans="1:11" ht="21" x14ac:dyDescent="0.25">
      <c r="A116" s="1442"/>
      <c r="B116" s="1446" t="s">
        <v>274</v>
      </c>
      <c r="C116" s="1447"/>
      <c r="D116" s="953"/>
      <c r="E116" s="953"/>
      <c r="F116" s="1442"/>
      <c r="G116" s="1442"/>
      <c r="H116" s="1443"/>
      <c r="I116" s="1443"/>
      <c r="J116" s="1443"/>
      <c r="K116" s="1442"/>
    </row>
    <row r="117" spans="1:11" ht="21" x14ac:dyDescent="0.55000000000000004">
      <c r="A117" s="1442"/>
      <c r="B117" s="1446" t="s">
        <v>51</v>
      </c>
      <c r="C117" s="1059"/>
      <c r="D117" s="1442"/>
      <c r="E117" s="1448" t="s">
        <v>20</v>
      </c>
      <c r="F117" s="53"/>
      <c r="G117" s="1448"/>
      <c r="H117" s="1442"/>
      <c r="I117" s="1442"/>
      <c r="J117" s="1442"/>
      <c r="K117" s="1442"/>
    </row>
    <row r="118" spans="1:11" ht="21" x14ac:dyDescent="0.55000000000000004">
      <c r="A118" s="1449"/>
      <c r="B118" s="243"/>
      <c r="C118" s="243"/>
      <c r="D118" s="1449"/>
      <c r="E118" s="1450" t="s">
        <v>163</v>
      </c>
      <c r="F118" s="1450"/>
      <c r="G118" s="1450"/>
      <c r="H118" s="1450"/>
      <c r="I118" s="1450"/>
      <c r="J118" s="1451"/>
      <c r="K118" s="1451"/>
    </row>
    <row r="119" spans="1:11" ht="21" x14ac:dyDescent="0.6">
      <c r="A119" s="1449"/>
      <c r="B119" s="1060"/>
      <c r="C119" s="1059"/>
      <c r="D119" s="1449"/>
      <c r="E119" s="1411" t="s">
        <v>50</v>
      </c>
      <c r="F119" s="1411"/>
      <c r="G119" s="1411"/>
      <c r="H119" s="1411"/>
      <c r="I119" s="1411"/>
      <c r="J119" s="54"/>
      <c r="K119" s="54"/>
    </row>
    <row r="120" spans="1:11" ht="21" x14ac:dyDescent="0.25">
      <c r="A120" s="1442"/>
      <c r="B120" s="1452"/>
      <c r="C120" s="1444"/>
      <c r="D120" s="1442"/>
      <c r="E120" s="1453" t="s">
        <v>44</v>
      </c>
      <c r="F120" s="1453"/>
      <c r="G120" s="1453"/>
      <c r="H120" s="1453"/>
      <c r="I120" s="1453"/>
      <c r="J120" s="1449"/>
      <c r="K120" s="1449"/>
    </row>
    <row r="121" spans="1:11" ht="21" x14ac:dyDescent="0.6">
      <c r="A121" s="54"/>
      <c r="B121" s="55" t="s">
        <v>281</v>
      </c>
      <c r="C121" s="1447"/>
      <c r="D121" s="1454"/>
      <c r="E121" s="1455"/>
      <c r="F121" s="57"/>
      <c r="G121" s="57"/>
      <c r="H121" s="57"/>
      <c r="I121" s="57"/>
      <c r="J121" s="57"/>
      <c r="K121" s="57"/>
    </row>
    <row r="122" spans="1:11" ht="21" x14ac:dyDescent="0.6">
      <c r="A122" s="54"/>
      <c r="B122" s="1446" t="s">
        <v>274</v>
      </c>
      <c r="C122" s="1447"/>
      <c r="D122" s="54"/>
      <c r="E122" s="57"/>
      <c r="F122" s="57" t="s">
        <v>20</v>
      </c>
      <c r="G122" s="1456"/>
      <c r="H122" s="57"/>
      <c r="I122" s="57"/>
      <c r="J122" s="57"/>
      <c r="K122" s="57"/>
    </row>
    <row r="123" spans="1:11" ht="21" x14ac:dyDescent="0.6">
      <c r="A123" s="57"/>
      <c r="B123" s="1109" t="s">
        <v>51</v>
      </c>
      <c r="C123" s="1059"/>
      <c r="D123" s="57"/>
      <c r="E123" s="1333" t="s">
        <v>163</v>
      </c>
      <c r="F123" s="1333"/>
      <c r="G123" s="1333"/>
      <c r="H123" s="1333"/>
      <c r="I123" s="1333"/>
      <c r="J123" s="1333"/>
      <c r="K123" s="1333"/>
    </row>
    <row r="124" spans="1:11" ht="21" x14ac:dyDescent="0.6">
      <c r="A124" s="57"/>
      <c r="B124" s="1079"/>
      <c r="C124" s="1059"/>
      <c r="D124" s="57"/>
      <c r="E124" s="1411" t="s">
        <v>50</v>
      </c>
      <c r="F124" s="1411"/>
      <c r="G124" s="1411"/>
      <c r="H124" s="1411"/>
      <c r="I124" s="1411"/>
      <c r="J124" s="1411"/>
      <c r="K124" s="1411"/>
    </row>
    <row r="125" spans="1:11" ht="21" x14ac:dyDescent="0.6">
      <c r="A125" s="57"/>
      <c r="B125" s="1079"/>
      <c r="C125" s="1059"/>
      <c r="D125" s="57"/>
      <c r="E125" s="1411" t="s">
        <v>44</v>
      </c>
      <c r="F125" s="1411"/>
      <c r="G125" s="1411"/>
      <c r="H125" s="1411"/>
      <c r="I125" s="1411"/>
      <c r="J125" s="1411"/>
      <c r="K125" s="1411"/>
    </row>
    <row r="126" spans="1:11" ht="21" x14ac:dyDescent="0.6">
      <c r="A126" s="57"/>
      <c r="B126" s="1079"/>
      <c r="C126" s="1059"/>
      <c r="E126" s="54"/>
      <c r="F126" s="1109"/>
      <c r="G126" s="1109"/>
      <c r="H126" s="1109"/>
      <c r="I126" s="1109"/>
      <c r="J126" s="1109"/>
      <c r="K126" s="1109"/>
    </row>
    <row r="127" spans="1:11" ht="21" x14ac:dyDescent="0.6">
      <c r="A127" s="57"/>
      <c r="B127" s="1079"/>
      <c r="C127" s="1059"/>
      <c r="D127" s="57"/>
      <c r="E127" s="54"/>
      <c r="F127" s="1109"/>
      <c r="G127" s="1109"/>
      <c r="H127" s="1109"/>
      <c r="I127" s="1109"/>
      <c r="J127" s="1109"/>
      <c r="K127" s="1109"/>
    </row>
    <row r="128" spans="1:11" ht="21" x14ac:dyDescent="0.6">
      <c r="A128" s="57"/>
      <c r="B128" s="1079"/>
      <c r="C128" s="1059"/>
      <c r="D128" s="57"/>
      <c r="E128" s="54"/>
      <c r="F128" s="1332" t="s">
        <v>244</v>
      </c>
      <c r="G128" s="1332"/>
      <c r="H128" s="1332"/>
      <c r="I128" s="1332"/>
      <c r="J128" s="1109"/>
      <c r="K128" s="1109"/>
    </row>
    <row r="129" spans="1:11" ht="24.6" x14ac:dyDescent="0.7">
      <c r="A129" s="171" t="s">
        <v>234</v>
      </c>
      <c r="B129" s="172"/>
      <c r="C129" s="1061"/>
      <c r="D129" s="173"/>
      <c r="E129" s="56" t="s">
        <v>20</v>
      </c>
      <c r="F129" s="243"/>
      <c r="G129" s="55"/>
      <c r="H129" s="55"/>
      <c r="I129" s="176" t="s">
        <v>235</v>
      </c>
      <c r="J129" s="223"/>
      <c r="K129" s="223"/>
    </row>
    <row r="130" spans="1:11" ht="21" x14ac:dyDescent="0.6">
      <c r="A130" s="171" t="s">
        <v>236</v>
      </c>
      <c r="B130" s="172"/>
      <c r="C130" s="1060"/>
      <c r="D130" s="57"/>
      <c r="E130" s="57"/>
      <c r="F130" s="175"/>
      <c r="G130" s="1082"/>
      <c r="H130" s="55"/>
      <c r="I130" s="956" t="s">
        <v>237</v>
      </c>
      <c r="J130" s="57"/>
      <c r="K130" s="174"/>
    </row>
    <row r="131" spans="1:11" ht="21" x14ac:dyDescent="0.6">
      <c r="A131" s="171" t="s">
        <v>51</v>
      </c>
      <c r="B131" s="172"/>
      <c r="C131" s="1060"/>
      <c r="D131" s="57"/>
      <c r="E131" s="57"/>
      <c r="F131" s="1333" t="s">
        <v>238</v>
      </c>
      <c r="G131" s="1333"/>
      <c r="H131" s="1333"/>
      <c r="I131" s="1080"/>
      <c r="J131" s="1080"/>
      <c r="K131" s="1080"/>
    </row>
  </sheetData>
  <sheetProtection algorithmName="SHA-512" hashValue="BKju3j56VQfazQVIOyvvN0wAHuYrnGT4spB9DgqP2riz9HkHUK2BzvK75Fc3Y9CIqHwON41EUvIp2t/z+KuZcg==" saltValue="FsV1vpeJQpDib7cWlmqOJA==" spinCount="100000" sheet="1" formatCells="0" formatColumns="0" formatRows="0" insertColumns="0" insertRows="0" deleteColumns="0" deleteRows="0"/>
  <mergeCells count="24">
    <mergeCell ref="E123:K123"/>
    <mergeCell ref="E124:K124"/>
    <mergeCell ref="E125:K125"/>
    <mergeCell ref="F128:I128"/>
    <mergeCell ref="F131:H131"/>
    <mergeCell ref="I112:J112"/>
    <mergeCell ref="E115:K115"/>
    <mergeCell ref="E118:I118"/>
    <mergeCell ref="E119:I119"/>
    <mergeCell ref="E120:I120"/>
    <mergeCell ref="A1:K1"/>
    <mergeCell ref="A2:K2"/>
    <mergeCell ref="A3:K3"/>
    <mergeCell ref="G4:H4"/>
    <mergeCell ref="I4:J4"/>
    <mergeCell ref="K4:K5"/>
    <mergeCell ref="E113:F113"/>
    <mergeCell ref="I113:J113"/>
    <mergeCell ref="F114:H114"/>
    <mergeCell ref="A4:A5"/>
    <mergeCell ref="B4:B5"/>
    <mergeCell ref="D4:D5"/>
    <mergeCell ref="E4:F4"/>
    <mergeCell ref="E112:F112"/>
  </mergeCells>
  <pageMargins left="0.70866141732283505" right="0.70866141732283505" top="0.74803149606299202" bottom="0.74803149606299202" header="0.31496062992126" footer="0.31496062992126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2C5CF-FA19-4AB7-9554-8E4504040C1A}">
  <dimension ref="A1:K416"/>
  <sheetViews>
    <sheetView zoomScale="86" zoomScaleNormal="86" workbookViewId="0">
      <selection activeCell="L16" sqref="L16"/>
    </sheetView>
  </sheetViews>
  <sheetFormatPr defaultRowHeight="21" x14ac:dyDescent="0.6"/>
  <cols>
    <col min="1" max="1" width="6.3984375" style="2" customWidth="1"/>
    <col min="2" max="2" width="39.09765625" style="2" customWidth="1"/>
    <col min="3" max="3" width="28.5" style="4" bestFit="1" customWidth="1"/>
    <col min="4" max="4" width="12.19921875" style="4" customWidth="1"/>
    <col min="5" max="5" width="13" style="4" customWidth="1"/>
    <col min="6" max="6" width="8.8984375" style="4" customWidth="1"/>
    <col min="7" max="7" width="12.69921875" style="3" customWidth="1"/>
    <col min="8" max="8" width="11.19921875" style="3" hidden="1" customWidth="1"/>
    <col min="9" max="9" width="17.5" style="1" hidden="1" customWidth="1"/>
    <col min="10" max="10" width="12.8984375" style="2" customWidth="1"/>
    <col min="11" max="11" width="9.69921875" style="5" customWidth="1"/>
  </cols>
  <sheetData>
    <row r="1" spans="1:11" x14ac:dyDescent="0.6">
      <c r="A1" s="610"/>
      <c r="B1" s="611"/>
      <c r="C1" s="1301"/>
      <c r="D1" s="1302"/>
      <c r="E1" s="1302"/>
      <c r="F1" s="1302"/>
      <c r="G1" s="1303"/>
      <c r="H1" s="1303"/>
      <c r="I1" s="1304"/>
      <c r="J1" s="1411" t="s">
        <v>262</v>
      </c>
      <c r="K1" s="1411"/>
    </row>
    <row r="2" spans="1:11" x14ac:dyDescent="0.6">
      <c r="A2" s="1412" t="s">
        <v>266</v>
      </c>
      <c r="B2" s="1412"/>
      <c r="C2" s="1412"/>
      <c r="D2" s="1412"/>
      <c r="E2" s="1412"/>
      <c r="F2" s="1412"/>
      <c r="G2" s="1412"/>
      <c r="H2" s="1412"/>
      <c r="I2" s="1412"/>
      <c r="J2" s="1412"/>
      <c r="K2" s="1412"/>
    </row>
    <row r="3" spans="1:11" x14ac:dyDescent="0.6">
      <c r="A3" s="1363" t="s">
        <v>0</v>
      </c>
      <c r="B3" s="1363"/>
      <c r="C3" s="1363"/>
      <c r="D3" s="1363"/>
      <c r="E3" s="1363"/>
      <c r="F3" s="1363"/>
      <c r="G3" s="1363"/>
      <c r="H3" s="1363"/>
      <c r="I3" s="1363"/>
      <c r="J3" s="1363"/>
      <c r="K3" s="1363"/>
    </row>
    <row r="4" spans="1:11" ht="18.75" customHeight="1" x14ac:dyDescent="0.6">
      <c r="A4" s="1364" t="str">
        <f>+[6]งบประจำและงบกลยุทธ์!A4</f>
        <v>ข้อมูล ณ วันที่ 30 มิถุนายน 2568</v>
      </c>
      <c r="B4" s="1364"/>
      <c r="C4" s="1364"/>
      <c r="D4" s="1364"/>
      <c r="E4" s="1364"/>
      <c r="F4" s="1364"/>
      <c r="G4" s="1364"/>
      <c r="H4" s="1364"/>
      <c r="I4" s="1364"/>
      <c r="J4" s="1364"/>
      <c r="K4" s="1364"/>
    </row>
    <row r="5" spans="1:11" x14ac:dyDescent="0.25">
      <c r="A5" s="1365" t="s">
        <v>23</v>
      </c>
      <c r="B5" s="1351" t="s">
        <v>24</v>
      </c>
      <c r="C5" s="1357" t="s">
        <v>37</v>
      </c>
      <c r="D5" s="1349" t="s">
        <v>22</v>
      </c>
      <c r="E5" s="1349" t="s">
        <v>3</v>
      </c>
      <c r="F5" s="1349" t="s">
        <v>38</v>
      </c>
      <c r="G5" s="1349" t="s">
        <v>25</v>
      </c>
      <c r="H5" s="1237" t="s">
        <v>5</v>
      </c>
      <c r="I5" s="1351" t="s">
        <v>164</v>
      </c>
      <c r="J5" s="1353" t="s">
        <v>5</v>
      </c>
      <c r="K5" s="1355" t="s">
        <v>165</v>
      </c>
    </row>
    <row r="6" spans="1:11" x14ac:dyDescent="0.25">
      <c r="A6" s="1366"/>
      <c r="B6" s="1352"/>
      <c r="C6" s="1358"/>
      <c r="D6" s="1350"/>
      <c r="E6" s="1350"/>
      <c r="F6" s="1350"/>
      <c r="G6" s="1350"/>
      <c r="H6" s="1238"/>
      <c r="I6" s="1352"/>
      <c r="J6" s="1354"/>
      <c r="K6" s="1355"/>
    </row>
    <row r="7" spans="1:11" x14ac:dyDescent="0.25">
      <c r="A7" s="612" t="str">
        <f>[6]ระบบการควบคุมฯ!A37</f>
        <v>ข</v>
      </c>
      <c r="B7" s="613" t="str">
        <f>[6]ระบบการควบคุมฯ!B37</f>
        <v xml:space="preserve">แผนงานยุทธศาสตร์พัฒนาคุณภาพการศึกษาและการเรียนรู้ </v>
      </c>
      <c r="C7" s="1139"/>
      <c r="D7" s="614">
        <f>SUM(D8+D9)</f>
        <v>2897900</v>
      </c>
      <c r="E7" s="614">
        <f t="shared" ref="E7:J7" si="0">SUM(E8+E9)</f>
        <v>960000</v>
      </c>
      <c r="F7" s="614">
        <f t="shared" si="0"/>
        <v>0</v>
      </c>
      <c r="G7" s="614">
        <f t="shared" si="0"/>
        <v>1899400</v>
      </c>
      <c r="H7" s="614">
        <f t="shared" si="0"/>
        <v>0</v>
      </c>
      <c r="I7" s="614">
        <f t="shared" si="0"/>
        <v>0</v>
      </c>
      <c r="J7" s="614">
        <f t="shared" si="0"/>
        <v>38500</v>
      </c>
      <c r="K7" s="615"/>
    </row>
    <row r="8" spans="1:11" x14ac:dyDescent="0.25">
      <c r="A8" s="1140"/>
      <c r="B8" s="1141" t="str">
        <f>+[6]ระบบการควบคุมฯ!B41</f>
        <v>ครุภัณฑ์ 6811310</v>
      </c>
      <c r="C8" s="1142"/>
      <c r="D8" s="660">
        <f>+D12+D36+D43</f>
        <v>722300</v>
      </c>
      <c r="E8" s="660">
        <f t="shared" ref="E8:J8" si="1">+E12+E36+E43</f>
        <v>0</v>
      </c>
      <c r="F8" s="660">
        <f t="shared" si="1"/>
        <v>0</v>
      </c>
      <c r="G8" s="660">
        <f t="shared" si="1"/>
        <v>722300</v>
      </c>
      <c r="H8" s="660">
        <f t="shared" si="1"/>
        <v>0</v>
      </c>
      <c r="I8" s="660">
        <f t="shared" si="1"/>
        <v>0</v>
      </c>
      <c r="J8" s="660">
        <f t="shared" si="1"/>
        <v>0</v>
      </c>
      <c r="K8" s="1143">
        <f>+K36</f>
        <v>0</v>
      </c>
    </row>
    <row r="9" spans="1:11" ht="21" hidden="1" customHeight="1" x14ac:dyDescent="0.25">
      <c r="A9" s="1140"/>
      <c r="B9" s="1144" t="str">
        <f>+[6]ระบบการควบคุมฯ!B42</f>
        <v>สิ่งก่อสร้าง 6811320</v>
      </c>
      <c r="C9" s="1142"/>
      <c r="D9" s="660">
        <f>+D15+D73</f>
        <v>2175600</v>
      </c>
      <c r="E9" s="660">
        <f t="shared" ref="E9:J9" si="2">+E15+E73</f>
        <v>960000</v>
      </c>
      <c r="F9" s="660">
        <f t="shared" si="2"/>
        <v>0</v>
      </c>
      <c r="G9" s="660">
        <f t="shared" si="2"/>
        <v>1177100</v>
      </c>
      <c r="H9" s="660">
        <f t="shared" si="2"/>
        <v>0</v>
      </c>
      <c r="I9" s="660">
        <f t="shared" si="2"/>
        <v>0</v>
      </c>
      <c r="J9" s="660">
        <f t="shared" si="2"/>
        <v>38500</v>
      </c>
      <c r="K9" s="1143">
        <f>+K73+K127</f>
        <v>0</v>
      </c>
    </row>
    <row r="10" spans="1:11" ht="42" hidden="1" customHeight="1" x14ac:dyDescent="0.25">
      <c r="A10" s="620">
        <f>[6]ระบบการควบคุมฯ!A107</f>
        <v>3</v>
      </c>
      <c r="B10" s="621" t="str">
        <f>[6]ระบบการควบคุมฯ!B107</f>
        <v>โครงการขับเคลื่อนการพัฒนาการศึกษาที่ยั่งยืน</v>
      </c>
      <c r="C10" s="1145"/>
      <c r="D10" s="622">
        <f>D11</f>
        <v>464400</v>
      </c>
      <c r="E10" s="622">
        <f t="shared" ref="E10:J10" si="3">E11</f>
        <v>0</v>
      </c>
      <c r="F10" s="622">
        <f t="shared" si="3"/>
        <v>0</v>
      </c>
      <c r="G10" s="622">
        <f t="shared" si="3"/>
        <v>425900</v>
      </c>
      <c r="H10" s="622">
        <f t="shared" si="3"/>
        <v>0</v>
      </c>
      <c r="I10" s="622">
        <f t="shared" si="3"/>
        <v>0</v>
      </c>
      <c r="J10" s="622">
        <f t="shared" si="3"/>
        <v>38500</v>
      </c>
      <c r="K10" s="623"/>
    </row>
    <row r="11" spans="1:11" ht="21" hidden="1" customHeight="1" x14ac:dyDescent="0.25">
      <c r="A11" s="624">
        <f>+[6]ระบบการควบคุมฯ!A126</f>
        <v>3.3</v>
      </c>
      <c r="B11" s="625" t="str">
        <f>+[6]ระบบการควบคุมฯ!B126</f>
        <v>กิจกรรมการยกระดับคุณภาพด้านวิทยาศาสตร์ศึกษาเพื่อความเป็นเลิศ</v>
      </c>
      <c r="C11" s="1146" t="str">
        <f>+[6]ระบบการควบคุมฯ!C126</f>
        <v>20004 68 00093 00000</v>
      </c>
      <c r="D11" s="626">
        <f>D12+D15</f>
        <v>464400</v>
      </c>
      <c r="E11" s="626">
        <f t="shared" ref="E11:J11" si="4">E12+E15</f>
        <v>0</v>
      </c>
      <c r="F11" s="626">
        <f t="shared" si="4"/>
        <v>0</v>
      </c>
      <c r="G11" s="626">
        <f t="shared" si="4"/>
        <v>425900</v>
      </c>
      <c r="H11" s="626">
        <f t="shared" si="4"/>
        <v>0</v>
      </c>
      <c r="I11" s="626">
        <f t="shared" si="4"/>
        <v>0</v>
      </c>
      <c r="J11" s="626">
        <f t="shared" si="4"/>
        <v>38500</v>
      </c>
      <c r="K11" s="627"/>
    </row>
    <row r="12" spans="1:11" ht="21" hidden="1" customHeight="1" x14ac:dyDescent="0.25">
      <c r="A12" s="1140"/>
      <c r="B12" s="1147" t="s">
        <v>166</v>
      </c>
      <c r="C12" s="1142"/>
      <c r="D12" s="660">
        <f>+D14</f>
        <v>249800</v>
      </c>
      <c r="E12" s="660">
        <f t="shared" ref="E12:J12" si="5">+E14</f>
        <v>0</v>
      </c>
      <c r="F12" s="660">
        <f t="shared" si="5"/>
        <v>0</v>
      </c>
      <c r="G12" s="660">
        <f t="shared" si="5"/>
        <v>249800</v>
      </c>
      <c r="H12" s="660">
        <f t="shared" si="5"/>
        <v>0</v>
      </c>
      <c r="I12" s="660">
        <f t="shared" si="5"/>
        <v>0</v>
      </c>
      <c r="J12" s="660">
        <f t="shared" si="5"/>
        <v>0</v>
      </c>
      <c r="K12" s="1148"/>
    </row>
    <row r="13" spans="1:11" ht="21" hidden="1" customHeight="1" x14ac:dyDescent="0.25">
      <c r="A13" s="1149" t="str">
        <f>+[6]ระบบการควบคุมฯ!A135</f>
        <v>3.3.1.1</v>
      </c>
      <c r="B13" s="631" t="str">
        <f>+[6]ระบบการควบคุมฯ!B135</f>
        <v xml:space="preserve">ครุภัณฑ์ห้องปฏิบัติการวิทยาศาสตร์                </v>
      </c>
      <c r="C13" s="1150" t="str">
        <f>+[6]ระบบการควบคุมฯ!C135</f>
        <v>ศธ 04002/ว2582 ลว.  25 ตค 67 โอนครั้งที่ 8</v>
      </c>
      <c r="D13" s="632"/>
      <c r="E13" s="632"/>
      <c r="F13" s="632"/>
      <c r="G13" s="632"/>
      <c r="H13" s="632"/>
      <c r="I13" s="632"/>
      <c r="J13" s="632"/>
      <c r="K13" s="633"/>
    </row>
    <row r="14" spans="1:11" ht="21" hidden="1" customHeight="1" x14ac:dyDescent="0.6">
      <c r="A14" s="62" t="str">
        <f>+[6]ระบบการควบคุมฯ!A136</f>
        <v>1)</v>
      </c>
      <c r="B14" s="634" t="str">
        <f>+[6]ระบบการควบคุมฯ!B136</f>
        <v xml:space="preserve"> โรงเรียนวัดเขียนเขต </v>
      </c>
      <c r="C14" s="1136" t="str">
        <f>+[6]ระบบการควบคุมฯ!C136</f>
        <v>20004 33006300 3110065</v>
      </c>
      <c r="D14" s="635">
        <f>+[6]ระบบการควบคุมฯ!F136</f>
        <v>249800</v>
      </c>
      <c r="E14" s="635">
        <f>+[6]ระบบการควบคุมฯ!G136+[6]ระบบการควบคุมฯ!H136</f>
        <v>0</v>
      </c>
      <c r="F14" s="635">
        <f>+[6]ระบบการควบคุมฯ!I136+[6]ระบบการควบคุมฯ!J136</f>
        <v>0</v>
      </c>
      <c r="G14" s="635">
        <f>+[6]ระบบการควบคุมฯ!K136+[6]ระบบการควบคุมฯ!L136</f>
        <v>249800</v>
      </c>
      <c r="H14" s="635"/>
      <c r="I14" s="635"/>
      <c r="J14" s="635">
        <f>+D14-E14-F14-G14</f>
        <v>0</v>
      </c>
      <c r="K14" s="636"/>
    </row>
    <row r="15" spans="1:11" x14ac:dyDescent="0.6">
      <c r="A15" s="1081"/>
      <c r="B15" s="628" t="s">
        <v>167</v>
      </c>
      <c r="C15" s="1151"/>
      <c r="D15" s="617">
        <f>+D17</f>
        <v>214600</v>
      </c>
      <c r="E15" s="617">
        <f t="shared" ref="E15:J15" si="6">+E17</f>
        <v>0</v>
      </c>
      <c r="F15" s="617">
        <f t="shared" si="6"/>
        <v>0</v>
      </c>
      <c r="G15" s="617">
        <f t="shared" si="6"/>
        <v>176100</v>
      </c>
      <c r="H15" s="617">
        <f t="shared" si="6"/>
        <v>0</v>
      </c>
      <c r="I15" s="617">
        <f t="shared" si="6"/>
        <v>0</v>
      </c>
      <c r="J15" s="617">
        <f t="shared" si="6"/>
        <v>38500</v>
      </c>
      <c r="K15" s="629"/>
    </row>
    <row r="16" spans="1:11" ht="42" customHeight="1" x14ac:dyDescent="0.25">
      <c r="A16" s="630" t="str">
        <f>+[6]ระบบการควบคุมฯ!A139</f>
        <v>3.3.2</v>
      </c>
      <c r="B16" s="631" t="str">
        <f>+[6]ระบบการควบคุมฯ!B139</f>
        <v>ปรับปรุงซ่อมแซมห้องปฏิบัติการวิทยาศาสตร์</v>
      </c>
      <c r="C16" s="1150" t="str">
        <f>+[6]ระบบการควบคุมฯ!C139</f>
        <v>ศธ 04002/ว2582 ลว.  25 ตค 67 โอนครั้งที่ 8</v>
      </c>
      <c r="D16" s="637"/>
      <c r="E16" s="637"/>
      <c r="F16" s="637"/>
      <c r="G16" s="637"/>
      <c r="H16" s="637"/>
      <c r="I16" s="637"/>
      <c r="J16" s="637"/>
      <c r="K16" s="633"/>
    </row>
    <row r="17" spans="1:11" x14ac:dyDescent="0.6">
      <c r="A17" s="62" t="str">
        <f>+[6]ระบบการควบคุมฯ!A140</f>
        <v>1)</v>
      </c>
      <c r="B17" s="634" t="str">
        <f>+[6]ระบบการควบคุมฯ!B140</f>
        <v xml:space="preserve"> โรงเรียนวัดเขียนเขต </v>
      </c>
      <c r="C17" s="1136" t="str">
        <f>+[6]ระบบการควบคุมฯ!C140</f>
        <v>20004 33006300 3110064</v>
      </c>
      <c r="D17" s="638">
        <f>+[6]ระบบการควบคุมฯ!F139</f>
        <v>214600</v>
      </c>
      <c r="E17" s="638">
        <f>+[6]ระบบการควบคุมฯ!G139+[6]ระบบการควบคุมฯ!H139</f>
        <v>0</v>
      </c>
      <c r="F17" s="638">
        <f>+[6]ระบบการควบคุมฯ!I139+[6]ระบบการควบคุมฯ!J139</f>
        <v>0</v>
      </c>
      <c r="G17" s="638">
        <f>+[6]ระบบการควบคุมฯ!K139+[6]ระบบการควบคุมฯ!L139</f>
        <v>176100</v>
      </c>
      <c r="H17" s="638"/>
      <c r="I17" s="638"/>
      <c r="J17" s="638">
        <f>+D17-E17-F17-G17</f>
        <v>38500</v>
      </c>
      <c r="K17" s="636"/>
    </row>
    <row r="18" spans="1:11" ht="21" hidden="1" customHeight="1" x14ac:dyDescent="0.6">
      <c r="A18" s="62"/>
      <c r="B18" s="634"/>
      <c r="C18" s="1136"/>
      <c r="D18" s="635"/>
      <c r="E18" s="635"/>
      <c r="F18" s="635"/>
      <c r="G18" s="635"/>
      <c r="H18" s="635"/>
      <c r="I18" s="635"/>
      <c r="J18" s="635"/>
      <c r="K18" s="636"/>
    </row>
    <row r="19" spans="1:11" ht="63" hidden="1" customHeight="1" x14ac:dyDescent="0.6">
      <c r="A19" s="62"/>
      <c r="B19" s="634"/>
      <c r="C19" s="1136"/>
      <c r="D19" s="635"/>
      <c r="E19" s="635"/>
      <c r="F19" s="635"/>
      <c r="G19" s="635"/>
      <c r="H19" s="635"/>
      <c r="I19" s="635"/>
      <c r="J19" s="635"/>
      <c r="K19" s="636"/>
    </row>
    <row r="20" spans="1:11" ht="42" hidden="1" customHeight="1" x14ac:dyDescent="0.25">
      <c r="A20" s="639" t="e">
        <f>+[6]ระบบการควบคุมฯ!#REF!</f>
        <v>#REF!</v>
      </c>
      <c r="B20" s="640" t="e">
        <f>+[6]ระบบการควบคุมฯ!#REF!</f>
        <v>#REF!</v>
      </c>
      <c r="C20" s="1152" t="e">
        <f>+[6]ระบบการควบคุมฯ!#REF!</f>
        <v>#REF!</v>
      </c>
      <c r="D20" s="641">
        <f>+D21</f>
        <v>0</v>
      </c>
      <c r="E20" s="641">
        <f t="shared" ref="E20:J20" si="7">+E21</f>
        <v>0</v>
      </c>
      <c r="F20" s="641">
        <f t="shared" si="7"/>
        <v>0</v>
      </c>
      <c r="G20" s="641">
        <f t="shared" si="7"/>
        <v>0</v>
      </c>
      <c r="H20" s="641">
        <f t="shared" si="7"/>
        <v>0</v>
      </c>
      <c r="I20" s="641" t="str">
        <f t="shared" si="7"/>
        <v xml:space="preserve">ครั้งที่ 201 </v>
      </c>
      <c r="J20" s="641">
        <f t="shared" si="7"/>
        <v>0</v>
      </c>
      <c r="K20" s="642"/>
    </row>
    <row r="21" spans="1:11" ht="42" hidden="1" customHeight="1" x14ac:dyDescent="0.6">
      <c r="A21" s="643" t="str">
        <f>+[6]ระบบการควบคุมฯ!A169</f>
        <v>1)</v>
      </c>
      <c r="B21" s="644" t="e">
        <f>+[6]ระบบการควบคุมฯ!#REF!</f>
        <v>#REF!</v>
      </c>
      <c r="C21" s="1153" t="str">
        <f>+[6]ระบบการควบคุมฯ!C169</f>
        <v>20004 31006100 3110010</v>
      </c>
      <c r="D21" s="645"/>
      <c r="E21" s="645"/>
      <c r="F21" s="645"/>
      <c r="G21" s="646"/>
      <c r="H21" s="647"/>
      <c r="I21" s="648" t="s">
        <v>168</v>
      </c>
      <c r="J21" s="649">
        <f>D21-E21-F21-G21</f>
        <v>0</v>
      </c>
      <c r="K21" s="650"/>
    </row>
    <row r="22" spans="1:11" ht="21" hidden="1" customHeight="1" x14ac:dyDescent="0.6">
      <c r="A22" s="651"/>
      <c r="B22" s="644" t="e">
        <f>+[6]ระบบการควบคุมฯ!#REF!</f>
        <v>#REF!</v>
      </c>
      <c r="C22" s="1153" t="e">
        <f>+[6]ระบบการควบคุมฯ!#REF!</f>
        <v>#REF!</v>
      </c>
      <c r="D22" s="652"/>
      <c r="E22" s="652"/>
      <c r="F22" s="652"/>
      <c r="G22" s="653"/>
      <c r="H22" s="654"/>
      <c r="I22" s="655"/>
      <c r="J22" s="656"/>
      <c r="K22" s="657"/>
    </row>
    <row r="23" spans="1:11" ht="42" hidden="1" customHeight="1" x14ac:dyDescent="0.25">
      <c r="A23" s="639" t="str">
        <f>+[6]ระบบการควบคุมฯ!A170</f>
        <v>3.6.2.2</v>
      </c>
      <c r="B23" s="640" t="str">
        <f>+[6]ระบบการควบคุมฯ!B170</f>
        <v xml:space="preserve">เครื่องปรับอากาศแบบติดผนัง (ระบบ INVERTER) ขนาด 18,000 บีทียู       </v>
      </c>
      <c r="C23" s="1152" t="str">
        <f>+[6]ระบบการควบคุมฯ!C170</f>
        <v>20005 31006100 3110011</v>
      </c>
      <c r="D23" s="641"/>
      <c r="E23" s="641"/>
      <c r="F23" s="641"/>
      <c r="G23" s="641"/>
      <c r="H23" s="641"/>
      <c r="I23" s="641"/>
      <c r="J23" s="658"/>
      <c r="K23" s="642"/>
    </row>
    <row r="24" spans="1:11" ht="63" hidden="1" customHeight="1" x14ac:dyDescent="0.6">
      <c r="A24" s="643" t="str">
        <f>+[6]ระบบการควบคุมฯ!A171</f>
        <v>2)</v>
      </c>
      <c r="B24" s="644" t="str">
        <f>+[6]ระบบการควบคุมฯ!B171</f>
        <v>สพป.ปท.2</v>
      </c>
      <c r="C24" s="1153" t="str">
        <f>+[6]ระบบการควบคุมฯ!C171</f>
        <v>20005 31006100 3110011</v>
      </c>
      <c r="D24" s="645">
        <f>+[6]ระบบการควบคุมฯ!F171</f>
        <v>0</v>
      </c>
      <c r="E24" s="645">
        <f>+[6]ระบบการควบคุมฯ!G171+[6]ระบบการควบคุมฯ!H171</f>
        <v>0</v>
      </c>
      <c r="F24" s="645">
        <f>+[6]ระบบการควบคุมฯ!I171+[6]ระบบการควบคุมฯ!J171</f>
        <v>0</v>
      </c>
      <c r="G24" s="646">
        <f>+[6]ระบบการควบคุมฯ!K171+[6]ระบบการควบคุมฯ!L171</f>
        <v>0</v>
      </c>
      <c r="H24" s="647"/>
      <c r="I24" s="648" t="s">
        <v>169</v>
      </c>
      <c r="J24" s="649">
        <f>D24-E24-F24-G24</f>
        <v>0</v>
      </c>
      <c r="K24" s="650"/>
    </row>
    <row r="25" spans="1:11" ht="21" hidden="1" customHeight="1" x14ac:dyDescent="0.25">
      <c r="A25" s="639" t="str">
        <f>+[6]ระบบการควบคุมฯ!A172</f>
        <v>3.6.2.3</v>
      </c>
      <c r="B25" s="640" t="str">
        <f>+[6]ระบบการควบคุมฯ!B172</f>
        <v xml:space="preserve">โพเดียม </v>
      </c>
      <c r="C25" s="1152" t="str">
        <f>+[6]ระบบการควบคุมฯ!C172</f>
        <v>20008 31006100 3110014</v>
      </c>
      <c r="D25" s="641"/>
      <c r="E25" s="641"/>
      <c r="F25" s="641"/>
      <c r="G25" s="641"/>
      <c r="H25" s="641"/>
      <c r="I25" s="641"/>
      <c r="J25" s="658"/>
      <c r="K25" s="642"/>
    </row>
    <row r="26" spans="1:11" ht="63" hidden="1" customHeight="1" x14ac:dyDescent="0.6">
      <c r="A26" s="643" t="str">
        <f>+[6]ระบบการควบคุมฯ!A173</f>
        <v>3)</v>
      </c>
      <c r="B26" s="644" t="str">
        <f>+[6]ระบบการควบคุมฯ!B173</f>
        <v>สพป.ปท.2</v>
      </c>
      <c r="C26" s="1153" t="str">
        <f>+[6]ระบบการควบคุมฯ!C173</f>
        <v>20008 31006100 3110014</v>
      </c>
      <c r="D26" s="645">
        <f>+[6]ระบบการควบคุมฯ!F173</f>
        <v>0</v>
      </c>
      <c r="E26" s="645">
        <f>+[6]ระบบการควบคุมฯ!G173+[6]ระบบการควบคุมฯ!H173</f>
        <v>0</v>
      </c>
      <c r="F26" s="645">
        <f>+[6]ระบบการควบคุมฯ!I173+[6]ระบบการควบคุมฯ!J173</f>
        <v>0</v>
      </c>
      <c r="G26" s="646">
        <f>+[6]ระบบการควบคุมฯ!K173+[6]ระบบการควบคุมฯ!L173</f>
        <v>0</v>
      </c>
      <c r="H26" s="647"/>
      <c r="I26" s="648" t="s">
        <v>170</v>
      </c>
      <c r="J26" s="649">
        <f>D26-E26-F26-G26</f>
        <v>0</v>
      </c>
      <c r="K26" s="650"/>
    </row>
    <row r="27" spans="1:11" ht="40.799999999999997" hidden="1" customHeight="1" x14ac:dyDescent="0.25">
      <c r="A27" s="292">
        <f>+[6]ระบบการควบคุมฯ!A174</f>
        <v>0</v>
      </c>
      <c r="B27" s="659" t="str">
        <f>+[6]ระบบการควบคุมฯ!B174</f>
        <v>ครุภัณฑ์โฆษณาและเผยแพร่ 120601</v>
      </c>
      <c r="C27" s="1154" t="str">
        <f>+[6]ระบบการควบคุมฯ!C174</f>
        <v>โอนเปลี่ยนแปลงครั้งที่ 1/66 บท.กลุ่มนโยบายและแผน  ที่ ศธ 04087/1957 ลว. 28 กย 66</v>
      </c>
      <c r="D27" s="660">
        <f>SUM(D29:D33)</f>
        <v>0</v>
      </c>
      <c r="E27" s="660">
        <f t="shared" ref="E27:J27" si="8">SUM(E29:E33)</f>
        <v>0</v>
      </c>
      <c r="F27" s="660">
        <f t="shared" si="8"/>
        <v>0</v>
      </c>
      <c r="G27" s="660">
        <f t="shared" si="8"/>
        <v>0</v>
      </c>
      <c r="H27" s="660">
        <f t="shared" si="8"/>
        <v>0</v>
      </c>
      <c r="I27" s="660">
        <f t="shared" si="8"/>
        <v>0</v>
      </c>
      <c r="J27" s="660">
        <f t="shared" si="8"/>
        <v>0</v>
      </c>
      <c r="K27" s="661"/>
    </row>
    <row r="28" spans="1:11" ht="42" hidden="1" customHeight="1" x14ac:dyDescent="0.25">
      <c r="A28" s="639" t="str">
        <f>+[6]ระบบการควบคุมฯ!A175</f>
        <v>3.6.2.4</v>
      </c>
      <c r="B28" s="640" t="str">
        <f>+[6]ระบบการควบคุมฯ!B175</f>
        <v xml:space="preserve">โทรทัศน์สีแอล อี ดี (LED TV) แบบ Smart TV ระดับความละเอียดจอภาพ 3840 x 2160 พิกเซล ขนาด 75 นิ้ว </v>
      </c>
      <c r="C28" s="1152" t="str">
        <f>+[6]ระบบการควบคุมฯ!C175</f>
        <v>20007 31006100 3110012</v>
      </c>
      <c r="D28" s="641"/>
      <c r="E28" s="641"/>
      <c r="F28" s="641"/>
      <c r="G28" s="641"/>
      <c r="H28" s="641"/>
      <c r="I28" s="641"/>
      <c r="J28" s="658"/>
      <c r="K28" s="642"/>
    </row>
    <row r="29" spans="1:11" ht="56.25" hidden="1" customHeight="1" x14ac:dyDescent="0.6">
      <c r="A29" s="643" t="str">
        <f>+[6]ระบบการควบคุมฯ!A176</f>
        <v>1)</v>
      </c>
      <c r="B29" s="644" t="str">
        <f>+[6]ระบบการควบคุมฯ!B176</f>
        <v>สพป.ปท.2</v>
      </c>
      <c r="C29" s="1153" t="str">
        <f>+C28</f>
        <v>20007 31006100 3110012</v>
      </c>
      <c r="D29" s="645">
        <f>+[6]ระบบการควบคุมฯ!F176</f>
        <v>0</v>
      </c>
      <c r="E29" s="645">
        <f>+[6]ระบบการควบคุมฯ!G176+[6]ระบบการควบคุมฯ!H176</f>
        <v>0</v>
      </c>
      <c r="F29" s="645">
        <f>+[6]ระบบการควบคุมฯ!I176+[6]ระบบการควบคุมฯ!J176</f>
        <v>0</v>
      </c>
      <c r="G29" s="646">
        <f>+[6]ระบบการควบคุมฯ!K176+[6]ระบบการควบคุมฯ!L176</f>
        <v>0</v>
      </c>
      <c r="H29" s="647"/>
      <c r="I29" s="648" t="s">
        <v>168</v>
      </c>
      <c r="J29" s="649">
        <f>D29-E29-F29-G29</f>
        <v>0</v>
      </c>
      <c r="K29" s="650"/>
    </row>
    <row r="30" spans="1:11" ht="42" hidden="1" customHeight="1" x14ac:dyDescent="0.25">
      <c r="A30" s="639" t="str">
        <f>+[6]ระบบการควบคุมฯ!A177</f>
        <v>3.6.2.5</v>
      </c>
      <c r="B30" s="640" t="str">
        <f>+[6]ระบบการควบคุมฯ!B177</f>
        <v xml:space="preserve">ไมโครโฟนไร้สาย </v>
      </c>
      <c r="C30" s="1152" t="str">
        <f>+[6]ระบบการควบคุมฯ!C177</f>
        <v>20008 31006100 3110013</v>
      </c>
      <c r="D30" s="641"/>
      <c r="E30" s="641"/>
      <c r="F30" s="641"/>
      <c r="G30" s="641"/>
      <c r="H30" s="641"/>
      <c r="I30" s="641"/>
      <c r="J30" s="658"/>
      <c r="K30" s="642"/>
    </row>
    <row r="31" spans="1:11" ht="42" hidden="1" customHeight="1" x14ac:dyDescent="0.6">
      <c r="A31" s="643" t="str">
        <f>+[6]ระบบการควบคุมฯ!A178</f>
        <v>2)</v>
      </c>
      <c r="B31" s="644" t="str">
        <f>+[6]ระบบการควบคุมฯ!B178</f>
        <v>สพป.ปท.2</v>
      </c>
      <c r="C31" s="1153" t="str">
        <f>+C30</f>
        <v>20008 31006100 3110013</v>
      </c>
      <c r="D31" s="645">
        <f>+[6]ระบบการควบคุมฯ!F178</f>
        <v>0</v>
      </c>
      <c r="E31" s="645">
        <f>+[6]ระบบการควบคุมฯ!G178+[6]ระบบการควบคุมฯ!H178</f>
        <v>0</v>
      </c>
      <c r="F31" s="645">
        <f>+[6]ระบบการควบคุมฯ!I178+[6]ระบบการควบคุมฯ!J178</f>
        <v>0</v>
      </c>
      <c r="G31" s="646">
        <f>+[6]ระบบการควบคุมฯ!K178+[6]ระบบการควบคุมฯ!L178</f>
        <v>0</v>
      </c>
      <c r="H31" s="647"/>
      <c r="I31" s="648" t="s">
        <v>169</v>
      </c>
      <c r="J31" s="649">
        <f>D31-E31-F31-G31</f>
        <v>0</v>
      </c>
      <c r="K31" s="650"/>
    </row>
    <row r="32" spans="1:11" ht="63" hidden="1" customHeight="1" x14ac:dyDescent="0.25">
      <c r="A32" s="639" t="str">
        <f>+[6]ระบบการควบคุมฯ!A179</f>
        <v>3.6.2.6</v>
      </c>
      <c r="B32" s="640" t="str">
        <f>+[6]ระบบการควบคุมฯ!B179</f>
        <v xml:space="preserve">เครื่องมัลติมีเดีย โปรเจคเตอร์ ระดับ XGA ขนาด 5000 ANSI Lumens  </v>
      </c>
      <c r="C32" s="1152" t="str">
        <f>+[6]ระบบการควบคุมฯ!C179</f>
        <v>20009 31006100 3110015</v>
      </c>
      <c r="D32" s="641"/>
      <c r="E32" s="641"/>
      <c r="F32" s="641"/>
      <c r="G32" s="641"/>
      <c r="H32" s="641"/>
      <c r="I32" s="641"/>
      <c r="J32" s="658"/>
      <c r="K32" s="642"/>
    </row>
    <row r="33" spans="1:11" ht="42" hidden="1" customHeight="1" x14ac:dyDescent="0.6">
      <c r="A33" s="643" t="str">
        <f>+[6]ระบบการควบคุมฯ!A180</f>
        <v>3)</v>
      </c>
      <c r="B33" s="644" t="str">
        <f>+[6]ระบบการควบคุมฯ!B180</f>
        <v>สพป.ปท.2</v>
      </c>
      <c r="C33" s="1153" t="str">
        <f>+C32</f>
        <v>20009 31006100 3110015</v>
      </c>
      <c r="D33" s="645">
        <f>+[6]ระบบการควบคุมฯ!F180</f>
        <v>0</v>
      </c>
      <c r="E33" s="645">
        <f>+[6]ระบบการควบคุมฯ!G180+[6]ระบบการควบคุมฯ!H180</f>
        <v>0</v>
      </c>
      <c r="F33" s="645">
        <f>+[6]ระบบการควบคุมฯ!I180+[6]ระบบการควบคุมฯ!J180</f>
        <v>0</v>
      </c>
      <c r="G33" s="646">
        <f>+[6]ระบบการควบคุมฯ!K180+[6]ระบบการควบคุมฯ!L180</f>
        <v>0</v>
      </c>
      <c r="H33" s="647"/>
      <c r="I33" s="648" t="s">
        <v>170</v>
      </c>
      <c r="J33" s="649">
        <f>D33-E33-F33-G33</f>
        <v>0</v>
      </c>
      <c r="K33" s="650"/>
    </row>
    <row r="34" spans="1:11" x14ac:dyDescent="0.6">
      <c r="A34" s="1305">
        <f>[6]ระบบการควบคุมฯ!A276</f>
        <v>5</v>
      </c>
      <c r="B34" s="662" t="str">
        <f>[6]ระบบการควบคุมฯ!B276</f>
        <v>โครงการโรงเรียนคุณภาพ</v>
      </c>
      <c r="C34" s="1155" t="str">
        <f>+[6]ระบบการควบคุมฯ!C276</f>
        <v>20004 3300 B800</v>
      </c>
      <c r="D34" s="663">
        <f>+D35+D42+D72+D117</f>
        <v>2433500</v>
      </c>
      <c r="E34" s="663">
        <f t="shared" ref="E34:J34" si="9">+E35+E42+E72+E117</f>
        <v>960000</v>
      </c>
      <c r="F34" s="663">
        <f t="shared" si="9"/>
        <v>0</v>
      </c>
      <c r="G34" s="663">
        <f t="shared" si="9"/>
        <v>1473500</v>
      </c>
      <c r="H34" s="663">
        <f t="shared" si="9"/>
        <v>0</v>
      </c>
      <c r="I34" s="663">
        <f t="shared" si="9"/>
        <v>0</v>
      </c>
      <c r="J34" s="663">
        <f t="shared" si="9"/>
        <v>0</v>
      </c>
      <c r="K34" s="664"/>
    </row>
    <row r="35" spans="1:11" ht="42" customHeight="1" x14ac:dyDescent="0.25">
      <c r="A35" s="1306">
        <f>[6]ระบบการควบคุมฯ!A290</f>
        <v>5.2</v>
      </c>
      <c r="B35" s="856" t="str">
        <f>[6]ระบบการควบคุมฯ!B290</f>
        <v>กิจกรรมการยกระดับคุณภาพการศึกษาเพื่อขับเคลื่อนโรงเรียนคุณภาพ</v>
      </c>
      <c r="C35" s="1156" t="str">
        <f>+[6]ระบบการควบคุมฯ!C290</f>
        <v>20004 68 00133 00000</v>
      </c>
      <c r="D35" s="666">
        <f>+D36</f>
        <v>35000</v>
      </c>
      <c r="E35" s="666">
        <f t="shared" ref="E35:J36" si="10">+E36</f>
        <v>0</v>
      </c>
      <c r="F35" s="666">
        <f t="shared" si="10"/>
        <v>0</v>
      </c>
      <c r="G35" s="666">
        <f t="shared" si="10"/>
        <v>35000</v>
      </c>
      <c r="H35" s="666">
        <f t="shared" si="10"/>
        <v>0</v>
      </c>
      <c r="I35" s="666">
        <f t="shared" si="10"/>
        <v>0</v>
      </c>
      <c r="J35" s="666">
        <f t="shared" si="10"/>
        <v>0</v>
      </c>
      <c r="K35" s="667"/>
    </row>
    <row r="36" spans="1:11" ht="42" customHeight="1" x14ac:dyDescent="0.6">
      <c r="A36" s="1081"/>
      <c r="B36" s="616" t="str">
        <f>[6]ระบบการควบคุมฯ!B311</f>
        <v>งบลงทุน ค่าครุภัณฑ์   6811310</v>
      </c>
      <c r="C36" s="1151"/>
      <c r="D36" s="617">
        <f>+D37</f>
        <v>35000</v>
      </c>
      <c r="E36" s="617">
        <f t="shared" si="10"/>
        <v>0</v>
      </c>
      <c r="F36" s="617">
        <f t="shared" si="10"/>
        <v>0</v>
      </c>
      <c r="G36" s="617">
        <f t="shared" si="10"/>
        <v>35000</v>
      </c>
      <c r="H36" s="617">
        <f t="shared" si="10"/>
        <v>0</v>
      </c>
      <c r="I36" s="617">
        <f t="shared" si="10"/>
        <v>0</v>
      </c>
      <c r="J36" s="617">
        <f t="shared" si="10"/>
        <v>0</v>
      </c>
      <c r="K36" s="668"/>
    </row>
    <row r="37" spans="1:11" x14ac:dyDescent="0.6">
      <c r="A37" s="669"/>
      <c r="B37" s="670" t="str">
        <f>+[6]ระบบการควบคุมฯ!B292</f>
        <v>ครุภัณฑ์  งานบ้านงานครัว 120612</v>
      </c>
      <c r="C37" s="1157"/>
      <c r="D37" s="671">
        <f>+D38+D40</f>
        <v>35000</v>
      </c>
      <c r="E37" s="671">
        <f t="shared" ref="E37:J37" si="11">+E38+E40</f>
        <v>0</v>
      </c>
      <c r="F37" s="671">
        <f t="shared" si="11"/>
        <v>0</v>
      </c>
      <c r="G37" s="671">
        <f t="shared" si="11"/>
        <v>35000</v>
      </c>
      <c r="H37" s="671">
        <f t="shared" si="11"/>
        <v>0</v>
      </c>
      <c r="I37" s="671">
        <f t="shared" si="11"/>
        <v>0</v>
      </c>
      <c r="J37" s="671">
        <f t="shared" si="11"/>
        <v>0</v>
      </c>
      <c r="K37" s="1307">
        <f>+[6]ระบบการควบคุมฯ!P829</f>
        <v>0</v>
      </c>
    </row>
    <row r="38" spans="1:11" ht="55.95" customHeight="1" x14ac:dyDescent="0.25">
      <c r="A38" s="672" t="str">
        <f>+[6]ระบบการควบคุมฯ!A293</f>
        <v>5.1.1</v>
      </c>
      <c r="B38" s="686" t="str">
        <f>+[6]ระบบการควบคุมฯ!B293</f>
        <v>เครื่องตัดหญ้า แบบข้ออ่อน 2 เครื่องละ 10,600 บาท</v>
      </c>
      <c r="C38" s="1158" t="str">
        <f>+[6]ระบบการควบคุมฯ!C293</f>
        <v>ที่ ศธ 04087/ว5376/1 พย 67 ครั้งที่ 39</v>
      </c>
      <c r="D38" s="674">
        <f>SUM(D39)</f>
        <v>21200</v>
      </c>
      <c r="E38" s="674">
        <f t="shared" ref="E38:J40" si="12">SUM(E39)</f>
        <v>0</v>
      </c>
      <c r="F38" s="674">
        <f t="shared" si="12"/>
        <v>0</v>
      </c>
      <c r="G38" s="674">
        <f t="shared" si="12"/>
        <v>21200</v>
      </c>
      <c r="H38" s="674">
        <f t="shared" si="12"/>
        <v>0</v>
      </c>
      <c r="I38" s="674">
        <f t="shared" si="12"/>
        <v>0</v>
      </c>
      <c r="J38" s="674">
        <f t="shared" si="12"/>
        <v>0</v>
      </c>
      <c r="K38" s="675"/>
    </row>
    <row r="39" spans="1:11" x14ac:dyDescent="0.25">
      <c r="A39" s="676" t="str">
        <f>+[6]ระบบการควบคุมฯ!A294</f>
        <v>1)</v>
      </c>
      <c r="B39" s="1413" t="str">
        <f>+[6]ระบบการควบคุมฯ!B294</f>
        <v>โรงเรียนชุมชนวัดพิชิตปิตยาราม</v>
      </c>
      <c r="C39" s="1414" t="str">
        <f>+[6]ระบบการควบคุมฯ!C294</f>
        <v>200043300B8003110235</v>
      </c>
      <c r="D39" s="1415">
        <f>+[6]ระบบการควบคุมฯ!F294</f>
        <v>21200</v>
      </c>
      <c r="E39" s="1415">
        <f>+[6]ระบบการควบคุมฯ!G294+[6]ระบบการควบคุมฯ!H294</f>
        <v>0</v>
      </c>
      <c r="F39" s="1415">
        <f>+[6]ระบบการควบคุมฯ!I294+[6]ระบบการควบคุมฯ!J294</f>
        <v>0</v>
      </c>
      <c r="G39" s="1416">
        <f>+[6]ระบบการควบคุมฯ!K294+[6]ระบบการควบคุมฯ!L294</f>
        <v>21200</v>
      </c>
      <c r="H39" s="1417"/>
      <c r="I39" s="1418" t="s">
        <v>171</v>
      </c>
      <c r="J39" s="1419">
        <f>D39-E39-F39-G39</f>
        <v>0</v>
      </c>
      <c r="K39" s="1420"/>
    </row>
    <row r="40" spans="1:11" ht="54" customHeight="1" x14ac:dyDescent="0.25">
      <c r="A40" s="672" t="str">
        <f>+[6]ระบบการควบคุมฯ!A295</f>
        <v>5.1.2</v>
      </c>
      <c r="B40" s="673" t="str">
        <f>+[6]ระบบการควบคุมฯ!B295</f>
        <v xml:space="preserve">เครื่องตัดหญ้า แบบเข็น </v>
      </c>
      <c r="C40" s="1158" t="str">
        <f>+[6]ระบบการควบคุมฯ!C295</f>
        <v>ที่ ศธ 04087/ว5376/1 พย 67 ครั้งที่ 39</v>
      </c>
      <c r="D40" s="674">
        <f>SUM(D41)</f>
        <v>13800</v>
      </c>
      <c r="E40" s="674">
        <f t="shared" si="12"/>
        <v>0</v>
      </c>
      <c r="F40" s="674">
        <f t="shared" si="12"/>
        <v>0</v>
      </c>
      <c r="G40" s="674">
        <f t="shared" si="12"/>
        <v>13800</v>
      </c>
      <c r="H40" s="674">
        <f t="shared" si="12"/>
        <v>0</v>
      </c>
      <c r="I40" s="674">
        <f t="shared" si="12"/>
        <v>0</v>
      </c>
      <c r="J40" s="674">
        <f t="shared" si="12"/>
        <v>0</v>
      </c>
      <c r="K40" s="675"/>
    </row>
    <row r="41" spans="1:11" x14ac:dyDescent="0.6">
      <c r="A41" s="676" t="str">
        <f>+[6]ระบบการควบคุมฯ!A296</f>
        <v>1)</v>
      </c>
      <c r="B41" s="677" t="str">
        <f>+[6]ระบบการควบคุมฯ!B296</f>
        <v>โรงเรียนวัดปทุมนายก</v>
      </c>
      <c r="C41" s="1159" t="str">
        <f>+[6]ระบบการควบคุมฯ!C296</f>
        <v>200043300B8003110234</v>
      </c>
      <c r="D41" s="678">
        <f>+[6]ระบบการควบคุมฯ!F296</f>
        <v>13800</v>
      </c>
      <c r="E41" s="678">
        <f>+[6]ระบบการควบคุมฯ!G296+[6]ระบบการควบคุมฯ!H296</f>
        <v>0</v>
      </c>
      <c r="F41" s="678">
        <f>+[6]ระบบการควบคุมฯ!I296+[6]ระบบการควบคุมฯ!J296</f>
        <v>0</v>
      </c>
      <c r="G41" s="679">
        <f>+[6]ระบบการควบคุมฯ!K296+[6]ระบบการควบคุมฯ!L296</f>
        <v>13800</v>
      </c>
      <c r="H41" s="680"/>
      <c r="I41" s="681" t="s">
        <v>171</v>
      </c>
      <c r="J41" s="682">
        <f>D41-E41-F41-G41</f>
        <v>0</v>
      </c>
      <c r="K41" s="683"/>
    </row>
    <row r="42" spans="1:11" ht="42" customHeight="1" x14ac:dyDescent="0.25">
      <c r="A42" s="665">
        <f>+[6]ระบบการควบคุมฯ!A299</f>
        <v>5.3</v>
      </c>
      <c r="B42" s="856" t="str">
        <f>+[6]ระบบการควบคุมฯ!B299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42" s="1156" t="str">
        <f>+[6]ระบบการควบคุมฯ!C299</f>
        <v>20004 68 00134 00000</v>
      </c>
      <c r="D42" s="666">
        <f>+D43</f>
        <v>437500</v>
      </c>
      <c r="E42" s="666">
        <f t="shared" ref="E42:J42" si="13">+E43</f>
        <v>0</v>
      </c>
      <c r="F42" s="666">
        <f t="shared" si="13"/>
        <v>0</v>
      </c>
      <c r="G42" s="666">
        <f t="shared" si="13"/>
        <v>437500</v>
      </c>
      <c r="H42" s="666">
        <f t="shared" si="13"/>
        <v>0</v>
      </c>
      <c r="I42" s="666">
        <f t="shared" si="13"/>
        <v>0</v>
      </c>
      <c r="J42" s="666">
        <f t="shared" si="13"/>
        <v>0</v>
      </c>
      <c r="K42" s="667"/>
    </row>
    <row r="43" spans="1:11" x14ac:dyDescent="0.6">
      <c r="A43" s="1081"/>
      <c r="B43" s="616" t="str">
        <f>+[6]ระบบการควบคุมฯ!B300</f>
        <v>ค่าครุภัณฑ์   6811310</v>
      </c>
      <c r="C43" s="1151" t="str">
        <f>+[6]ระบบการควบคุมฯ!C300</f>
        <v xml:space="preserve">20004 3300B800 </v>
      </c>
      <c r="D43" s="617">
        <f t="shared" ref="D43:J43" si="14">+D44+D50</f>
        <v>437500</v>
      </c>
      <c r="E43" s="617">
        <f t="shared" si="14"/>
        <v>0</v>
      </c>
      <c r="F43" s="617">
        <f t="shared" si="14"/>
        <v>0</v>
      </c>
      <c r="G43" s="617">
        <f t="shared" si="14"/>
        <v>437500</v>
      </c>
      <c r="H43" s="617">
        <f t="shared" si="14"/>
        <v>0</v>
      </c>
      <c r="I43" s="617">
        <f t="shared" si="14"/>
        <v>0</v>
      </c>
      <c r="J43" s="617">
        <f t="shared" si="14"/>
        <v>0</v>
      </c>
      <c r="K43" s="668"/>
    </row>
    <row r="44" spans="1:11" s="6" customFormat="1" ht="48" customHeight="1" x14ac:dyDescent="0.6">
      <c r="A44" s="1308">
        <f>+[6]ระบบการควบคุมฯ!A301</f>
        <v>0</v>
      </c>
      <c r="B44" s="1240" t="str">
        <f>+[6]ระบบการควบคุมฯ!B301</f>
        <v>ครุภัณฑ์สำนักงาน 120601</v>
      </c>
      <c r="C44" s="1241"/>
      <c r="D44" s="1242">
        <f t="shared" ref="D44:J44" si="15">+D45+D47+D56+D63+D66</f>
        <v>437500</v>
      </c>
      <c r="E44" s="1242">
        <f t="shared" si="15"/>
        <v>0</v>
      </c>
      <c r="F44" s="1242">
        <f t="shared" si="15"/>
        <v>0</v>
      </c>
      <c r="G44" s="1242">
        <f t="shared" si="15"/>
        <v>437500</v>
      </c>
      <c r="H44" s="1242">
        <f t="shared" si="15"/>
        <v>0</v>
      </c>
      <c r="I44" s="1242">
        <f t="shared" si="15"/>
        <v>0</v>
      </c>
      <c r="J44" s="1242">
        <f t="shared" si="15"/>
        <v>0</v>
      </c>
      <c r="K44" s="684"/>
    </row>
    <row r="45" spans="1:11" ht="22.2" customHeight="1" x14ac:dyDescent="0.25">
      <c r="A45" s="685" t="str">
        <f>+[6]ระบบการควบคุมฯ!A302</f>
        <v>5.3.1.1</v>
      </c>
      <c r="B45" s="686" t="str">
        <f>+[6]ระบบการควบคุมฯ!B302</f>
        <v>เครื่องถ่ายเอกสารระบบดิจิทัล (ขาว-ดำ และสี) ความเร็ว 20 แผ่นต่อนาที จำนวน 2เครื่องละ 120,000 บาท</v>
      </c>
      <c r="C45" s="1160" t="str">
        <f>+[6]ระบบการควบคุมฯ!C302</f>
        <v>ที่ ศธ 04087/ว5376/1 พย 67 ครั้งที่ 39</v>
      </c>
      <c r="D45" s="674">
        <f t="shared" ref="D45:J47" si="16">SUM(D46)</f>
        <v>240000</v>
      </c>
      <c r="E45" s="674">
        <f t="shared" si="16"/>
        <v>0</v>
      </c>
      <c r="F45" s="674">
        <f t="shared" si="16"/>
        <v>0</v>
      </c>
      <c r="G45" s="674">
        <f t="shared" si="16"/>
        <v>240000</v>
      </c>
      <c r="H45" s="674">
        <f t="shared" si="16"/>
        <v>0</v>
      </c>
      <c r="I45" s="674">
        <f t="shared" si="16"/>
        <v>0</v>
      </c>
      <c r="J45" s="674">
        <f t="shared" si="16"/>
        <v>0</v>
      </c>
      <c r="K45" s="675"/>
    </row>
    <row r="46" spans="1:11" ht="26.4" customHeight="1" x14ac:dyDescent="0.25">
      <c r="A46" s="687" t="str">
        <f>+[6]ระบบการควบคุมฯ!A303</f>
        <v>1)</v>
      </c>
      <c r="B46" s="688" t="str">
        <f>+[6]ระบบการควบคุมฯ!B303</f>
        <v xml:space="preserve"> โรงเรียนวัดลาดสนุ่น</v>
      </c>
      <c r="C46" s="1161" t="str">
        <f>+[6]ระบบการควบคุมฯ!C303</f>
        <v>200043300B8003110842</v>
      </c>
      <c r="D46" s="689">
        <f>+[6]ระบบการควบคุมฯ!F303</f>
        <v>240000</v>
      </c>
      <c r="E46" s="689">
        <f>+[6]ระบบการควบคุมฯ!G303+[6]ระบบการควบคุมฯ!H303</f>
        <v>0</v>
      </c>
      <c r="F46" s="689">
        <f>+[6]ระบบการควบคุมฯ!I303+[6]ระบบการควบคุมฯ!J303</f>
        <v>0</v>
      </c>
      <c r="G46" s="679">
        <f>+[6]ระบบการควบคุมฯ!K303+[6]ระบบการควบคุมฯ!L303</f>
        <v>240000</v>
      </c>
      <c r="H46" s="689"/>
      <c r="I46" s="690"/>
      <c r="J46" s="691">
        <f>D46-E46-F46-G46</f>
        <v>0</v>
      </c>
      <c r="K46" s="692"/>
    </row>
    <row r="47" spans="1:11" ht="63" customHeight="1" x14ac:dyDescent="0.25">
      <c r="A47" s="685" t="str">
        <f>+[6]ระบบการควบคุมฯ!A304</f>
        <v>5.3.1.2</v>
      </c>
      <c r="B47" s="686" t="str">
        <f>+[6]ระบบการควบคุมฯ!B304</f>
        <v>เครื่องถ่ายเอกสารระบบดิจิทัล (ขาว-ดำ) ความเร็ว 50 แผ่นต่อนาที โรงเรียนชุมชนบึงบา</v>
      </c>
      <c r="C47" s="1160" t="str">
        <f>+[6]ระบบการควบคุมฯ!C304</f>
        <v>ที่ ศธ 04087/ว5376/1 พย 67 ครั้งที่ 39</v>
      </c>
      <c r="D47" s="674">
        <f t="shared" si="16"/>
        <v>197500</v>
      </c>
      <c r="E47" s="674">
        <f t="shared" si="16"/>
        <v>0</v>
      </c>
      <c r="F47" s="674">
        <f t="shared" si="16"/>
        <v>0</v>
      </c>
      <c r="G47" s="674">
        <f t="shared" si="16"/>
        <v>197500</v>
      </c>
      <c r="H47" s="674">
        <f t="shared" si="16"/>
        <v>0</v>
      </c>
      <c r="I47" s="674">
        <f t="shared" si="16"/>
        <v>0</v>
      </c>
      <c r="J47" s="674">
        <f t="shared" si="16"/>
        <v>0</v>
      </c>
      <c r="K47" s="675"/>
    </row>
    <row r="48" spans="1:11" x14ac:dyDescent="0.25">
      <c r="A48" s="687" t="str">
        <f>+[6]ระบบการควบคุมฯ!A306</f>
        <v>1)</v>
      </c>
      <c r="B48" s="688" t="str">
        <f>+[6]ระบบการควบคุมฯ!B306</f>
        <v xml:space="preserve">โรงเรียนชุมชนบึงบา </v>
      </c>
      <c r="C48" s="1161" t="str">
        <f>+[6]ระบบการควบคุมฯ!C306</f>
        <v>200043300B8003110841</v>
      </c>
      <c r="D48" s="689">
        <f>+[6]ระบบการควบคุมฯ!F306</f>
        <v>197500</v>
      </c>
      <c r="E48" s="689">
        <f>+[6]ระบบการควบคุมฯ!G306+[6]ระบบการควบคุมฯ!H306</f>
        <v>0</v>
      </c>
      <c r="F48" s="689">
        <f>+[6]ระบบการควบคุมฯ!I306+[6]ระบบการควบคุมฯ!J306</f>
        <v>0</v>
      </c>
      <c r="G48" s="679">
        <f>+[6]ระบบการควบคุมฯ!K306+[6]ระบบการควบคุมฯ!L306</f>
        <v>197500</v>
      </c>
      <c r="H48" s="689"/>
      <c r="I48" s="690"/>
      <c r="J48" s="691">
        <f>D48-E48-F48-G48</f>
        <v>0</v>
      </c>
      <c r="K48" s="692"/>
    </row>
    <row r="49" spans="1:11" s="6" customFormat="1" ht="57.6" hidden="1" customHeight="1" x14ac:dyDescent="0.6">
      <c r="A49" s="62"/>
      <c r="B49" s="693"/>
      <c r="C49" s="1137"/>
      <c r="D49" s="635"/>
      <c r="E49" s="635"/>
      <c r="F49" s="635"/>
      <c r="G49" s="694"/>
      <c r="H49" s="695"/>
      <c r="I49" s="696"/>
      <c r="J49" s="697"/>
      <c r="K49" s="698"/>
    </row>
    <row r="50" spans="1:11" ht="21" hidden="1" customHeight="1" x14ac:dyDescent="0.25">
      <c r="A50" s="62"/>
      <c r="B50" s="693"/>
      <c r="C50" s="1137"/>
      <c r="D50" s="638"/>
      <c r="E50" s="689"/>
      <c r="F50" s="638"/>
      <c r="G50" s="679"/>
      <c r="H50" s="699"/>
      <c r="I50" s="693"/>
      <c r="J50" s="700">
        <f t="shared" ref="J50:J55" si="17">D50-E50-F50-G50</f>
        <v>0</v>
      </c>
      <c r="K50" s="701"/>
    </row>
    <row r="51" spans="1:11" ht="21" hidden="1" customHeight="1" x14ac:dyDescent="0.6">
      <c r="A51" s="62"/>
      <c r="B51" s="693"/>
      <c r="C51" s="1137"/>
      <c r="D51" s="635"/>
      <c r="E51" s="635"/>
      <c r="F51" s="635"/>
      <c r="G51" s="694"/>
      <c r="H51" s="695"/>
      <c r="I51" s="696"/>
      <c r="J51" s="697">
        <f t="shared" si="17"/>
        <v>0</v>
      </c>
      <c r="K51" s="698"/>
    </row>
    <row r="52" spans="1:11" s="6" customFormat="1" ht="21" hidden="1" customHeight="1" x14ac:dyDescent="0.25">
      <c r="A52" s="62"/>
      <c r="B52" s="693"/>
      <c r="C52" s="1137"/>
      <c r="D52" s="638"/>
      <c r="E52" s="689"/>
      <c r="F52" s="638"/>
      <c r="G52" s="679"/>
      <c r="H52" s="699"/>
      <c r="I52" s="693"/>
      <c r="J52" s="700">
        <f t="shared" si="17"/>
        <v>0</v>
      </c>
      <c r="K52" s="701"/>
    </row>
    <row r="53" spans="1:11" ht="21" hidden="1" customHeight="1" x14ac:dyDescent="0.6">
      <c r="A53" s="62"/>
      <c r="B53" s="693"/>
      <c r="C53" s="1137"/>
      <c r="D53" s="635"/>
      <c r="E53" s="635"/>
      <c r="F53" s="635"/>
      <c r="G53" s="694"/>
      <c r="H53" s="695"/>
      <c r="I53" s="696"/>
      <c r="J53" s="697">
        <f t="shared" si="17"/>
        <v>0</v>
      </c>
      <c r="K53" s="698"/>
    </row>
    <row r="54" spans="1:11" ht="63" hidden="1" customHeight="1" x14ac:dyDescent="0.25">
      <c r="A54" s="62"/>
      <c r="B54" s="693"/>
      <c r="C54" s="1137"/>
      <c r="D54" s="638"/>
      <c r="E54" s="689"/>
      <c r="F54" s="638"/>
      <c r="G54" s="679"/>
      <c r="H54" s="699"/>
      <c r="I54" s="693"/>
      <c r="J54" s="700">
        <f t="shared" si="17"/>
        <v>0</v>
      </c>
      <c r="K54" s="701"/>
    </row>
    <row r="55" spans="1:11" ht="50.4" hidden="1" customHeight="1" x14ac:dyDescent="0.6">
      <c r="A55" s="62"/>
      <c r="B55" s="693"/>
      <c r="C55" s="1137"/>
      <c r="D55" s="635"/>
      <c r="E55" s="635"/>
      <c r="F55" s="635"/>
      <c r="G55" s="694"/>
      <c r="H55" s="695"/>
      <c r="I55" s="696"/>
      <c r="J55" s="697">
        <f t="shared" si="17"/>
        <v>0</v>
      </c>
      <c r="K55" s="698"/>
    </row>
    <row r="56" spans="1:11" ht="21" hidden="1" customHeight="1" x14ac:dyDescent="0.25">
      <c r="A56" s="702" t="s">
        <v>172</v>
      </c>
      <c r="B56" s="703" t="str">
        <f>+[6]ระบบการควบคุมฯ!B333</f>
        <v>โต๊ะเก้าอี้นักเรียนระดับก่อนประถมศึกษา ชุดละ 1,400 บาท</v>
      </c>
      <c r="C56" s="1162" t="str">
        <f>+[6]ระบบการควบคุมฯ!C333</f>
        <v>ศธ04002/ว1802 ลว.8 พค 67 โอนครั้งที่ 7</v>
      </c>
      <c r="D56" s="704">
        <f>SUM(D57:D62)</f>
        <v>0</v>
      </c>
      <c r="E56" s="705">
        <f t="shared" ref="E56:J56" si="18">SUM(E57:E62)</f>
        <v>0</v>
      </c>
      <c r="F56" s="705">
        <f t="shared" si="18"/>
        <v>0</v>
      </c>
      <c r="G56" s="705">
        <f t="shared" si="18"/>
        <v>0</v>
      </c>
      <c r="H56" s="705">
        <f t="shared" si="18"/>
        <v>0</v>
      </c>
      <c r="I56" s="705">
        <f t="shared" si="18"/>
        <v>0</v>
      </c>
      <c r="J56" s="705">
        <f t="shared" si="18"/>
        <v>0</v>
      </c>
      <c r="K56" s="706"/>
    </row>
    <row r="57" spans="1:11" ht="45" hidden="1" customHeight="1" x14ac:dyDescent="0.45">
      <c r="A57" s="707" t="str">
        <f>+[6]ระบบการควบคุมฯ!A335</f>
        <v>1)</v>
      </c>
      <c r="B57" s="708" t="str">
        <f>+[6]ระบบการควบคุมฯ!B335</f>
        <v>โรงเรียนวัดอัยยิการาม</v>
      </c>
      <c r="C57" s="1163" t="str">
        <f>+[6]ระบบการควบคุมฯ!C335</f>
        <v>200043100B6003111308</v>
      </c>
      <c r="D57" s="709"/>
      <c r="E57" s="710"/>
      <c r="F57" s="709"/>
      <c r="G57" s="679"/>
      <c r="H57" s="711"/>
      <c r="I57" s="693"/>
      <c r="J57" s="700">
        <f t="shared" ref="J57:J62" si="19">D57-E57-F57-G57</f>
        <v>0</v>
      </c>
      <c r="K57" s="712"/>
    </row>
    <row r="58" spans="1:11" ht="63" hidden="1" customHeight="1" x14ac:dyDescent="0.45">
      <c r="A58" s="676"/>
      <c r="B58" s="713" t="str">
        <f>+[6]ระบบการควบคุมฯ!B336</f>
        <v>ผูกพัน ครบ 19 มิย 67</v>
      </c>
      <c r="C58" s="1164">
        <f>+[6]ระบบการควบคุมฯ!C336</f>
        <v>4100385714</v>
      </c>
      <c r="D58" s="638"/>
      <c r="E58" s="689"/>
      <c r="F58" s="709"/>
      <c r="G58" s="679"/>
      <c r="H58" s="711"/>
      <c r="I58" s="693"/>
      <c r="J58" s="700">
        <f t="shared" si="19"/>
        <v>0</v>
      </c>
      <c r="K58" s="712"/>
    </row>
    <row r="59" spans="1:11" ht="46.2" hidden="1" customHeight="1" x14ac:dyDescent="0.45">
      <c r="A59" s="676" t="str">
        <f>+[6]ระบบการควบคุมฯ!A337</f>
        <v>2)</v>
      </c>
      <c r="B59" s="713" t="str">
        <f>+[6]ระบบการควบคุมฯ!B337</f>
        <v>โรงเรียนชุมชนประชานิกรอํานวยเวทย์</v>
      </c>
      <c r="C59" s="1164" t="str">
        <f>+[6]ระบบการควบคุมฯ!C337</f>
        <v>200043100B6003111311</v>
      </c>
      <c r="D59" s="638"/>
      <c r="E59" s="689"/>
      <c r="F59" s="709"/>
      <c r="G59" s="679"/>
      <c r="H59" s="711"/>
      <c r="I59" s="693"/>
      <c r="J59" s="700">
        <f t="shared" si="19"/>
        <v>0</v>
      </c>
      <c r="K59" s="712"/>
    </row>
    <row r="60" spans="1:11" ht="21" hidden="1" customHeight="1" x14ac:dyDescent="0.45">
      <c r="A60" s="676"/>
      <c r="B60" s="713" t="str">
        <f>+[6]ระบบการควบคุมฯ!B338</f>
        <v>ผูกพัน ครบ 28 มิย 67</v>
      </c>
      <c r="C60" s="1164">
        <f>+[6]ระบบการควบคุมฯ!C338</f>
        <v>4100398158</v>
      </c>
      <c r="D60" s="638"/>
      <c r="E60" s="689"/>
      <c r="F60" s="709"/>
      <c r="G60" s="679"/>
      <c r="H60" s="711"/>
      <c r="I60" s="693"/>
      <c r="J60" s="700">
        <f t="shared" si="19"/>
        <v>0</v>
      </c>
      <c r="K60" s="712"/>
    </row>
    <row r="61" spans="1:11" ht="21" hidden="1" customHeight="1" x14ac:dyDescent="0.45">
      <c r="A61" s="676" t="str">
        <f>+[6]ระบบการควบคุมฯ!A339</f>
        <v>3)</v>
      </c>
      <c r="B61" s="713" t="str">
        <f>+[6]ระบบการควบคุมฯ!B339</f>
        <v>โรงเรียนนิกรราษฎร์บํารุงวิทย์</v>
      </c>
      <c r="C61" s="1164" t="str">
        <f>+[6]ระบบการควบคุมฯ!C339</f>
        <v>200043100B6003111312</v>
      </c>
      <c r="D61" s="638"/>
      <c r="E61" s="689"/>
      <c r="F61" s="709"/>
      <c r="G61" s="679"/>
      <c r="H61" s="711"/>
      <c r="I61" s="693"/>
      <c r="J61" s="700">
        <f t="shared" si="19"/>
        <v>0</v>
      </c>
      <c r="K61" s="712"/>
    </row>
    <row r="62" spans="1:11" ht="21" hidden="1" customHeight="1" x14ac:dyDescent="0.45">
      <c r="A62" s="676"/>
      <c r="B62" s="713" t="str">
        <f>+[6]ระบบการควบคุมฯ!B340</f>
        <v>ผูกพัน ครบ 28 มิย 67</v>
      </c>
      <c r="C62" s="1164">
        <f>+[6]ระบบการควบคุมฯ!C340</f>
        <v>4100397984</v>
      </c>
      <c r="D62" s="638"/>
      <c r="E62" s="689"/>
      <c r="F62" s="709"/>
      <c r="G62" s="679"/>
      <c r="H62" s="711"/>
      <c r="I62" s="693"/>
      <c r="J62" s="700">
        <f t="shared" si="19"/>
        <v>0</v>
      </c>
      <c r="K62" s="712"/>
    </row>
    <row r="63" spans="1:11" ht="42" hidden="1" customHeight="1" x14ac:dyDescent="0.25">
      <c r="A63" s="702" t="s">
        <v>173</v>
      </c>
      <c r="B63" s="703" t="str">
        <f>+[6]ระบบการควบคุมฯ!B341</f>
        <v xml:space="preserve">โต๊ะเก้าอี้นักเรียนระดับประถมศึกษา ชุดละ 1,500 บาท </v>
      </c>
      <c r="C63" s="1162" t="str">
        <f>+[6]ระบบการควบคุมฯ!C341</f>
        <v>ศธ04002/ว1802 ลว.8 พค 67 โอนครั้งที่ 7</v>
      </c>
      <c r="D63" s="704">
        <f>SUM(D64)</f>
        <v>0</v>
      </c>
      <c r="E63" s="704">
        <f t="shared" ref="E63:J63" si="20">SUM(E64)</f>
        <v>0</v>
      </c>
      <c r="F63" s="704">
        <f t="shared" si="20"/>
        <v>0</v>
      </c>
      <c r="G63" s="704">
        <f t="shared" si="20"/>
        <v>0</v>
      </c>
      <c r="H63" s="705">
        <f t="shared" si="20"/>
        <v>0</v>
      </c>
      <c r="I63" s="705">
        <f t="shared" si="20"/>
        <v>0</v>
      </c>
      <c r="J63" s="705">
        <f t="shared" si="20"/>
        <v>0</v>
      </c>
      <c r="K63" s="706"/>
    </row>
    <row r="64" spans="1:11" ht="21" hidden="1" customHeight="1" x14ac:dyDescent="0.25">
      <c r="A64" s="707" t="str">
        <f>+[6]ระบบการควบคุมฯ!A343</f>
        <v>1)</v>
      </c>
      <c r="B64" s="708" t="str">
        <f>+[6]ระบบการควบคุมฯ!B343</f>
        <v>โรงเรียนวัดขุมแก้ว</v>
      </c>
      <c r="C64" s="1163" t="str">
        <f>+[6]ระบบการควบคุมฯ!C343</f>
        <v>200043100B6003111307</v>
      </c>
      <c r="D64" s="638"/>
      <c r="E64" s="689"/>
      <c r="F64" s="709"/>
      <c r="G64" s="679"/>
      <c r="H64" s="714"/>
      <c r="I64" s="708"/>
      <c r="J64" s="715">
        <f>D64-E64-F64-G64</f>
        <v>0</v>
      </c>
      <c r="K64" s="716"/>
    </row>
    <row r="65" spans="1:11" ht="21" hidden="1" customHeight="1" x14ac:dyDescent="0.25">
      <c r="A65" s="707"/>
      <c r="B65" s="708" t="str">
        <f>+[6]ระบบการควบคุมฯ!B344</f>
        <v>ผูกพัน ครบ 18 มค 68</v>
      </c>
      <c r="C65" s="1163"/>
      <c r="D65" s="709"/>
      <c r="E65" s="709"/>
      <c r="F65" s="709"/>
      <c r="G65" s="717"/>
      <c r="H65" s="714"/>
      <c r="I65" s="708"/>
      <c r="J65" s="715"/>
      <c r="K65" s="716"/>
    </row>
    <row r="66" spans="1:11" ht="21" hidden="1" customHeight="1" x14ac:dyDescent="0.25">
      <c r="A66" s="702" t="s">
        <v>174</v>
      </c>
      <c r="B66" s="718" t="str">
        <f>+[6]ระบบการควบคุมฯ!B345</f>
        <v xml:space="preserve">ครุภัณฑ์พัฒนาทักษะ ระดับก่อนประถมศึกษา แบบ 3 </v>
      </c>
      <c r="C66" s="1165" t="str">
        <f>+[6]ระบบการควบคุมฯ!C345</f>
        <v>200043100B6003111311</v>
      </c>
      <c r="D66" s="719">
        <f>+[6]ระบบการควบคุมฯ!F345</f>
        <v>0</v>
      </c>
      <c r="E66" s="719">
        <f>+[6]ระบบการควบคุมฯ!H345</f>
        <v>0</v>
      </c>
      <c r="F66" s="719">
        <f>+[6]ระบบการควบคุมฯ!J345</f>
        <v>0</v>
      </c>
      <c r="G66" s="720">
        <f>+[6]ระบบการควบคุมฯ!L345</f>
        <v>0</v>
      </c>
      <c r="H66" s="704"/>
      <c r="I66" s="703"/>
      <c r="J66" s="721">
        <f>D66-E66-F66-G66</f>
        <v>0</v>
      </c>
      <c r="K66" s="722"/>
    </row>
    <row r="67" spans="1:11" ht="21" hidden="1" customHeight="1" x14ac:dyDescent="0.25">
      <c r="A67" s="723" t="str">
        <f>+[6]ระบบการควบคุมฯ!A346</f>
        <v>1)</v>
      </c>
      <c r="B67" s="724" t="str">
        <f>+[6]ระบบการควบคุมฯ!B346</f>
        <v xml:space="preserve">โรงเรียนวัดคลองชัน </v>
      </c>
      <c r="C67" s="1166" t="str">
        <f>+[6]ระบบการควบคุมฯ!C346</f>
        <v>20004310116003110798</v>
      </c>
      <c r="D67" s="725">
        <f>+[6]ระบบการควบคุมฯ!F346</f>
        <v>0</v>
      </c>
      <c r="E67" s="725">
        <f>+[6]ระบบการควบคุมฯ!H346</f>
        <v>0</v>
      </c>
      <c r="F67" s="725">
        <f>+[6]ระบบการควบคุมฯ!J346</f>
        <v>0</v>
      </c>
      <c r="G67" s="726">
        <f>+[6]ระบบการควบคุมฯ!L346</f>
        <v>0</v>
      </c>
      <c r="H67" s="727"/>
      <c r="I67" s="728"/>
      <c r="J67" s="729">
        <f>D67-E67-F67-G67</f>
        <v>0</v>
      </c>
      <c r="K67" s="716"/>
    </row>
    <row r="68" spans="1:11" ht="63" hidden="1" customHeight="1" x14ac:dyDescent="0.25">
      <c r="A68" s="723"/>
      <c r="B68" s="730"/>
      <c r="C68" s="1167"/>
      <c r="D68" s="725"/>
      <c r="E68" s="725"/>
      <c r="F68" s="725"/>
      <c r="G68" s="726"/>
      <c r="H68" s="727"/>
      <c r="I68" s="728"/>
      <c r="J68" s="729"/>
      <c r="K68" s="716"/>
    </row>
    <row r="69" spans="1:11" ht="21" hidden="1" customHeight="1" x14ac:dyDescent="0.25">
      <c r="A69" s="723"/>
      <c r="B69" s="730"/>
      <c r="C69" s="1167"/>
      <c r="D69" s="725"/>
      <c r="E69" s="725"/>
      <c r="F69" s="725"/>
      <c r="G69" s="726"/>
      <c r="H69" s="727"/>
      <c r="I69" s="728"/>
      <c r="J69" s="729"/>
      <c r="K69" s="716"/>
    </row>
    <row r="70" spans="1:11" ht="21" hidden="1" customHeight="1" x14ac:dyDescent="0.25">
      <c r="A70" s="723"/>
      <c r="B70" s="730"/>
      <c r="C70" s="1167"/>
      <c r="D70" s="725"/>
      <c r="E70" s="725"/>
      <c r="F70" s="725"/>
      <c r="G70" s="726"/>
      <c r="H70" s="727"/>
      <c r="I70" s="728"/>
      <c r="J70" s="729"/>
      <c r="K70" s="716"/>
    </row>
    <row r="71" spans="1:11" ht="21" hidden="1" customHeight="1" x14ac:dyDescent="0.25">
      <c r="A71" s="723"/>
      <c r="B71" s="730"/>
      <c r="C71" s="1167"/>
      <c r="D71" s="725"/>
      <c r="E71" s="725"/>
      <c r="F71" s="725"/>
      <c r="G71" s="726"/>
      <c r="H71" s="727"/>
      <c r="I71" s="728"/>
      <c r="J71" s="729"/>
      <c r="K71" s="716"/>
    </row>
    <row r="72" spans="1:11" ht="42" x14ac:dyDescent="0.25">
      <c r="A72" s="1309">
        <f>+[6]ระบบการควบคุมฯ!A348</f>
        <v>5.4</v>
      </c>
      <c r="B72" s="732" t="str">
        <f>+[6]ระบบการควบคุมฯ!B348</f>
        <v>กิจกรรมการก่อสร้าง ปรับปรุง ซ่อมแซมอาคารเรียนและสิ่งก่อสร้างประกอบเพื่อขับเคลื่อนโรงเรียนคุณภาพ</v>
      </c>
      <c r="C72" s="1146" t="str">
        <f>+[6]ระบบการควบคุมฯ!C348</f>
        <v>20004 68 00135 00000</v>
      </c>
      <c r="D72" s="626">
        <f>+D73</f>
        <v>1961000</v>
      </c>
      <c r="E72" s="626">
        <f t="shared" ref="E72:I72" si="21">+E73</f>
        <v>960000</v>
      </c>
      <c r="F72" s="626">
        <f t="shared" si="21"/>
        <v>0</v>
      </c>
      <c r="G72" s="626">
        <f t="shared" si="21"/>
        <v>1001000</v>
      </c>
      <c r="H72" s="626">
        <f t="shared" si="21"/>
        <v>0</v>
      </c>
      <c r="I72" s="626">
        <f t="shared" si="21"/>
        <v>0</v>
      </c>
      <c r="J72" s="626">
        <f>+J73</f>
        <v>0</v>
      </c>
      <c r="K72" s="733"/>
    </row>
    <row r="73" spans="1:11" x14ac:dyDescent="0.6">
      <c r="A73" s="1236"/>
      <c r="B73" s="619" t="str">
        <f>+[6]ระบบการควบคุมฯ!B350</f>
        <v>งบลงทุน  ค่าที่ดินและสิ่งก่อสร้าง 6811320</v>
      </c>
      <c r="C73" s="1168"/>
      <c r="D73" s="734">
        <f>+D74+D79+D86</f>
        <v>1961000</v>
      </c>
      <c r="E73" s="734">
        <f t="shared" ref="E73:J73" si="22">+E74+E79+E86</f>
        <v>960000</v>
      </c>
      <c r="F73" s="734">
        <f t="shared" si="22"/>
        <v>0</v>
      </c>
      <c r="G73" s="734">
        <f t="shared" si="22"/>
        <v>1001000</v>
      </c>
      <c r="H73" s="734">
        <f t="shared" si="22"/>
        <v>0</v>
      </c>
      <c r="I73" s="734">
        <f t="shared" si="22"/>
        <v>0</v>
      </c>
      <c r="J73" s="734">
        <f t="shared" si="22"/>
        <v>0</v>
      </c>
      <c r="K73" s="735"/>
    </row>
    <row r="74" spans="1:11" x14ac:dyDescent="0.25">
      <c r="A74" s="1310" t="str">
        <f>+[6]ระบบการควบคุมฯ!A351</f>
        <v>5.4.1</v>
      </c>
      <c r="B74" s="737" t="str">
        <f>+[6]ระบบการควบคุมฯ!B351</f>
        <v>ปรับปรุงซ่อมแซมห้องน้ำห้องส้วม</v>
      </c>
      <c r="C74" s="1169" t="str">
        <f>+[6]ระบบการควบคุมฯ!C351</f>
        <v>ศธ04002/ว5174 ลว.21 ตค 67 โอนครั้งที่4</v>
      </c>
      <c r="D74" s="738">
        <f>+D75</f>
        <v>261000</v>
      </c>
      <c r="E74" s="738">
        <f t="shared" ref="E74:J74" si="23">+E75</f>
        <v>0</v>
      </c>
      <c r="F74" s="738">
        <f t="shared" si="23"/>
        <v>0</v>
      </c>
      <c r="G74" s="738">
        <f t="shared" si="23"/>
        <v>261000</v>
      </c>
      <c r="H74" s="738">
        <f t="shared" si="23"/>
        <v>0</v>
      </c>
      <c r="I74" s="738">
        <f t="shared" si="23"/>
        <v>0</v>
      </c>
      <c r="J74" s="738">
        <f t="shared" si="23"/>
        <v>0</v>
      </c>
      <c r="K74" s="739"/>
    </row>
    <row r="75" spans="1:11" x14ac:dyDescent="0.25">
      <c r="A75" s="740" t="str">
        <f>+[6]ระบบการควบคุมฯ!A352</f>
        <v>1)</v>
      </c>
      <c r="B75" s="730" t="str">
        <f>+[6]ระบบการควบคุมฯ!B352</f>
        <v>โรงเรียนวัดโพสพผลเจริญ</v>
      </c>
      <c r="C75" s="1167" t="str">
        <f>+[6]ระบบการควบคุมฯ!C352</f>
        <v>200043300B8003211261</v>
      </c>
      <c r="D75" s="741">
        <f>+[6]ระบบการควบคุมฯ!D352</f>
        <v>261000</v>
      </c>
      <c r="E75" s="689">
        <f>+[6]ระบบการควบคุมฯ!G352+[6]ระบบการควบคุมฯ!H352</f>
        <v>0</v>
      </c>
      <c r="F75" s="709">
        <f>+[6]ระบบการควบคุมฯ!I352+[6]ระบบการควบคุมฯ!J352</f>
        <v>0</v>
      </c>
      <c r="G75" s="679">
        <f>+[6]ระบบการควบคุมฯ!K352+[6]ระบบการควบคุมฯ!L352</f>
        <v>261000</v>
      </c>
      <c r="H75" s="714"/>
      <c r="I75" s="708"/>
      <c r="J75" s="715">
        <f>D75-E75-F75-G75</f>
        <v>0</v>
      </c>
      <c r="K75" s="742"/>
    </row>
    <row r="76" spans="1:11" ht="21" hidden="1" customHeight="1" x14ac:dyDescent="0.25">
      <c r="A76" s="740"/>
      <c r="B76" s="730" t="str">
        <f>+[6]โครงการโรงเรียนคุณภาพ!E143</f>
        <v>ผูกพัน  ครบ 12 มค 67</v>
      </c>
      <c r="C76" s="1167"/>
      <c r="D76" s="725"/>
      <c r="E76" s="709"/>
      <c r="F76" s="709"/>
      <c r="G76" s="717"/>
      <c r="H76" s="714"/>
      <c r="I76" s="708"/>
      <c r="J76" s="715"/>
      <c r="K76" s="743"/>
    </row>
    <row r="77" spans="1:11" ht="63" hidden="1" customHeight="1" x14ac:dyDescent="0.25">
      <c r="A77" s="744">
        <f>+[6]ระบบการควบคุมฯ!A354</f>
        <v>0</v>
      </c>
      <c r="B77" s="724">
        <f>+[6]ระบบการควบคุมฯ!B354</f>
        <v>0</v>
      </c>
      <c r="C77" s="1166">
        <f>+[6]ระบบการควบคุมฯ!C354</f>
        <v>0</v>
      </c>
      <c r="D77" s="638"/>
      <c r="E77" s="689"/>
      <c r="F77" s="709"/>
      <c r="G77" s="679"/>
      <c r="H77" s="714"/>
      <c r="I77" s="708"/>
      <c r="J77" s="715">
        <f>D77-E77-F77-G77</f>
        <v>0</v>
      </c>
      <c r="K77" s="745"/>
    </row>
    <row r="78" spans="1:11" ht="21" hidden="1" customHeight="1" x14ac:dyDescent="0.25">
      <c r="A78" s="744"/>
      <c r="B78" s="724" t="str">
        <f>+[6]โครงการโรงเรียนคุณภาพ!E174</f>
        <v>ผูกพันครบ  20 มีค 68</v>
      </c>
      <c r="C78" s="1170">
        <f>+[6]ระบบการควบคุมฯ!C355</f>
        <v>0</v>
      </c>
      <c r="D78" s="746"/>
      <c r="E78" s="709"/>
      <c r="F78" s="709"/>
      <c r="G78" s="717"/>
      <c r="H78" s="711"/>
      <c r="I78" s="693"/>
      <c r="J78" s="700"/>
      <c r="K78" s="745"/>
    </row>
    <row r="79" spans="1:11" ht="21" hidden="1" customHeight="1" x14ac:dyDescent="0.25">
      <c r="A79" s="1311" t="str">
        <f>+[6]ระบบการควบคุมฯ!A358</f>
        <v>5.4.2</v>
      </c>
      <c r="B79" s="1312" t="str">
        <f>+[6]ระบบการควบคุมฯ!B358</f>
        <v xml:space="preserve">รายการก่อสร้างปรับปรุงซ่อมแซมอาคารเรียนอาคารประกอบและสิ่งก่อสร้างอื่นที่ชำรุดทรุดโทรมและที่ประสบอุบัติภัย </v>
      </c>
      <c r="C79" s="1313" t="str">
        <f>+[6]ระบบการควบคุมฯ!C358</f>
        <v>ศธ04002/ว2239 ลว.27 พค 68 โอนครั้งที่ 519</v>
      </c>
      <c r="D79" s="738">
        <f>+D80+D82</f>
        <v>960000</v>
      </c>
      <c r="E79" s="738">
        <f t="shared" ref="E79:G79" si="24">+E80+E82</f>
        <v>960000</v>
      </c>
      <c r="F79" s="738">
        <f t="shared" si="24"/>
        <v>0</v>
      </c>
      <c r="G79" s="738">
        <f t="shared" si="24"/>
        <v>0</v>
      </c>
      <c r="H79" s="1314"/>
      <c r="I79" s="1315"/>
      <c r="J79" s="1316">
        <f>D79-E79-F79-G79</f>
        <v>0</v>
      </c>
      <c r="K79" s="753"/>
    </row>
    <row r="80" spans="1:11" ht="21" hidden="1" customHeight="1" x14ac:dyDescent="0.25">
      <c r="A80" s="744" t="str">
        <f>+[6]ระบบการควบคุมฯ!A359</f>
        <v>1)</v>
      </c>
      <c r="B80" s="724" t="str">
        <f>+[6]ระบบการควบคุมฯ!B359</f>
        <v xml:space="preserve">โรงเรียนวัดประยูรธรรมาราม </v>
      </c>
      <c r="C80" s="1166" t="str">
        <f>+[6]ระบบการควบคุมฯ!C359</f>
        <v>20004  3300 B800 321ZZZZ</v>
      </c>
      <c r="D80" s="638">
        <f>+[6]ระบบการควบคุมฯ!F359</f>
        <v>499000</v>
      </c>
      <c r="E80" s="689">
        <f>+[6]ระบบการควบคุมฯ!G359+[6]ระบบการควบคุมฯ!H359</f>
        <v>499000</v>
      </c>
      <c r="F80" s="709"/>
      <c r="G80" s="679">
        <f>+[6]ระบบการควบคุมฯ!K359+[6]ระบบการควบคุมฯ!L359</f>
        <v>0</v>
      </c>
      <c r="H80" s="714"/>
      <c r="I80" s="708"/>
      <c r="J80" s="715">
        <f t="shared" ref="J80:J85" si="25">D80-E80-F80-G80</f>
        <v>0</v>
      </c>
      <c r="K80" s="745"/>
    </row>
    <row r="81" spans="1:11" ht="21" hidden="1" customHeight="1" x14ac:dyDescent="0.25">
      <c r="A81" s="723"/>
      <c r="B81" s="727" t="str">
        <f>+[6]ระบบการควบคุมฯ!B360</f>
        <v>ผูกพัน 10 มิ.ย. 68 ครบ 9 ส.ค. 68</v>
      </c>
      <c r="C81" s="1317"/>
      <c r="D81" s="638"/>
      <c r="E81" s="689"/>
      <c r="F81" s="709"/>
      <c r="G81" s="679"/>
      <c r="H81" s="714"/>
      <c r="I81" s="708"/>
      <c r="J81" s="715">
        <f t="shared" si="25"/>
        <v>0</v>
      </c>
      <c r="K81" s="745"/>
    </row>
    <row r="82" spans="1:11" ht="42" hidden="1" customHeight="1" x14ac:dyDescent="0.25">
      <c r="A82" s="723" t="str">
        <f>+[6]ระบบการควบคุมฯ!A361</f>
        <v>2)</v>
      </c>
      <c r="B82" s="728" t="str">
        <f>+[6]ระบบการควบคุมฯ!B361</f>
        <v xml:space="preserve">โรงเรียนชุมชนวัดพิชิตปิตยาราม  </v>
      </c>
      <c r="C82" s="1171" t="str">
        <f>+[6]ระบบการควบคุมฯ!C361</f>
        <v>20004  3300 B800 321ZZZZ</v>
      </c>
      <c r="D82" s="638">
        <f>+[6]ระบบการควบคุมฯ!F361</f>
        <v>461000</v>
      </c>
      <c r="E82" s="689">
        <f>+[6]ระบบการควบคุมฯ!G361+[6]ระบบการควบคุมฯ!H361</f>
        <v>461000</v>
      </c>
      <c r="F82" s="709"/>
      <c r="G82" s="679">
        <f>+[6]ระบบการควบคุมฯ!K361+[6]ระบบการควบคุมฯ!L361</f>
        <v>0</v>
      </c>
      <c r="H82" s="714"/>
      <c r="I82" s="708"/>
      <c r="J82" s="715">
        <f t="shared" si="25"/>
        <v>0</v>
      </c>
      <c r="K82" s="745"/>
    </row>
    <row r="83" spans="1:11" ht="21" hidden="1" customHeight="1" x14ac:dyDescent="0.25">
      <c r="A83" s="744"/>
      <c r="B83" s="724" t="str">
        <f>+[6]ระบบการควบคุมฯ!B362</f>
        <v>ผูกพัน 26 มิ.ย. 68 ครบ 4 ส.ค. 68</v>
      </c>
      <c r="C83" s="1167"/>
      <c r="D83" s="638"/>
      <c r="E83" s="689"/>
      <c r="F83" s="709"/>
      <c r="G83" s="679"/>
      <c r="H83" s="714"/>
      <c r="I83" s="708"/>
      <c r="J83" s="715">
        <f t="shared" si="25"/>
        <v>0</v>
      </c>
      <c r="K83" s="745"/>
    </row>
    <row r="84" spans="1:11" ht="42" hidden="1" customHeight="1" x14ac:dyDescent="0.25">
      <c r="A84" s="744"/>
      <c r="B84" s="728"/>
      <c r="C84" s="1171"/>
      <c r="D84" s="638"/>
      <c r="E84" s="689"/>
      <c r="F84" s="709"/>
      <c r="G84" s="679"/>
      <c r="H84" s="714"/>
      <c r="I84" s="708"/>
      <c r="J84" s="715">
        <f t="shared" si="25"/>
        <v>0</v>
      </c>
      <c r="K84" s="745"/>
    </row>
    <row r="85" spans="1:11" x14ac:dyDescent="0.25">
      <c r="A85" s="744"/>
      <c r="B85" s="728"/>
      <c r="C85" s="1171"/>
      <c r="D85" s="638"/>
      <c r="E85" s="689"/>
      <c r="F85" s="709"/>
      <c r="G85" s="679"/>
      <c r="H85" s="714"/>
      <c r="I85" s="708"/>
      <c r="J85" s="715">
        <f t="shared" si="25"/>
        <v>0</v>
      </c>
      <c r="K85" s="745"/>
    </row>
    <row r="86" spans="1:11" x14ac:dyDescent="0.25">
      <c r="A86" s="1318" t="str">
        <f>+[6]ระบบการควบคุมฯ!A370</f>
        <v>5.3.2</v>
      </c>
      <c r="B86" s="747" t="str">
        <f>+[6]ระบบการควบคุมฯ!B370</f>
        <v xml:space="preserve">ห้องน้ำห้องส้วมนักเรียนหญิง 4 ที่/49 </v>
      </c>
      <c r="C86" s="1169" t="str">
        <f>+[6]ระบบการควบคุมฯ!C370</f>
        <v>ศธ04002/ว5174 ลว.21 ตค 67 โอนครั้งที่4</v>
      </c>
      <c r="D86" s="738">
        <f>SUM(D87:D90)</f>
        <v>740000</v>
      </c>
      <c r="E86" s="738">
        <f t="shared" ref="E86:J86" si="26">SUM(E87:E90)</f>
        <v>0</v>
      </c>
      <c r="F86" s="738">
        <f t="shared" si="26"/>
        <v>0</v>
      </c>
      <c r="G86" s="738">
        <f t="shared" si="26"/>
        <v>740000</v>
      </c>
      <c r="H86" s="738">
        <f t="shared" si="26"/>
        <v>0</v>
      </c>
      <c r="I86" s="738">
        <f t="shared" si="26"/>
        <v>0</v>
      </c>
      <c r="J86" s="738">
        <f t="shared" si="26"/>
        <v>0</v>
      </c>
      <c r="K86" s="739"/>
    </row>
    <row r="87" spans="1:11" x14ac:dyDescent="0.25">
      <c r="A87" s="744" t="str">
        <f>+[6]ระบบการควบคุมฯ!A372</f>
        <v>1)</v>
      </c>
      <c r="B87" s="748" t="str">
        <f>+[6]ระบบการควบคุมฯ!B372</f>
        <v>โรงเรียนวัดแสงสรรค์</v>
      </c>
      <c r="C87" s="1171" t="str">
        <f>+[6]ระบบการควบคุมฯ!C372</f>
        <v>200043300B8003211259</v>
      </c>
      <c r="D87" s="749">
        <f>+[6]ระบบการควบคุมฯ!D372</f>
        <v>370000</v>
      </c>
      <c r="E87" s="638">
        <f>+[6]ระบบการควบคุมฯ!G372+[6]ระบบการควบคุมฯ!H372</f>
        <v>0</v>
      </c>
      <c r="F87" s="638">
        <f>+[6]ระบบการควบคุมฯ!I372+[6]ระบบการควบคุมฯ!J372</f>
        <v>0</v>
      </c>
      <c r="G87" s="750">
        <f>+[6]ระบบการควบคุมฯ!K372+[6]ระบบการควบคุมฯ!L372</f>
        <v>370000</v>
      </c>
      <c r="H87" s="711"/>
      <c r="I87" s="693"/>
      <c r="J87" s="700">
        <f>+D87-E87-F87-G87</f>
        <v>0</v>
      </c>
      <c r="K87" s="745"/>
    </row>
    <row r="88" spans="1:11" x14ac:dyDescent="0.25">
      <c r="A88" s="744"/>
      <c r="B88" s="751" t="str">
        <f>+[6]ระบบการควบคุมฯ!B373</f>
        <v>ครบ  20 มีค 68</v>
      </c>
      <c r="C88" s="1171"/>
      <c r="D88" s="752"/>
      <c r="E88" s="638"/>
      <c r="F88" s="638"/>
      <c r="G88" s="750"/>
      <c r="H88" s="711"/>
      <c r="I88" s="693"/>
      <c r="J88" s="700"/>
      <c r="K88" s="745"/>
    </row>
    <row r="89" spans="1:11" x14ac:dyDescent="0.25">
      <c r="A89" s="744" t="str">
        <f>+[6]ระบบการควบคุมฯ!A374</f>
        <v>2)</v>
      </c>
      <c r="B89" s="748" t="str">
        <f>+[6]ระบบการควบคุมฯ!B374</f>
        <v>โรงเรียนวัดแสงสรรค์</v>
      </c>
      <c r="C89" s="1171" t="str">
        <f>+[6]ระบบการควบคุมฯ!C374</f>
        <v>200043300B8003211260</v>
      </c>
      <c r="D89" s="749">
        <f>+[6]ระบบการควบคุมฯ!D374</f>
        <v>370000</v>
      </c>
      <c r="E89" s="638">
        <f>+[6]ระบบการควบคุมฯ!G374+[6]ระบบการควบคุมฯ!H374</f>
        <v>0</v>
      </c>
      <c r="F89" s="638">
        <f>+[6]ระบบการควบคุมฯ!I374+[6]ระบบการควบคุมฯ!J374</f>
        <v>0</v>
      </c>
      <c r="G89" s="750">
        <f>+[6]ระบบการควบคุมฯ!K374+[6]ระบบการควบคุมฯ!L374</f>
        <v>370000</v>
      </c>
      <c r="H89" s="711"/>
      <c r="I89" s="693"/>
      <c r="J89" s="700">
        <f>+D89-E89-F89-G89</f>
        <v>0</v>
      </c>
      <c r="K89" s="745"/>
    </row>
    <row r="90" spans="1:11" ht="21" hidden="1" customHeight="1" x14ac:dyDescent="0.25">
      <c r="A90" s="744"/>
      <c r="B90" s="751" t="str">
        <f>+[6]ระบบการควบคุมฯ!B375</f>
        <v>ครบ  18 มิย 68</v>
      </c>
      <c r="C90" s="1171"/>
      <c r="D90" s="752"/>
      <c r="E90" s="638"/>
      <c r="F90" s="638"/>
      <c r="G90" s="750"/>
      <c r="H90" s="711"/>
      <c r="I90" s="693"/>
      <c r="J90" s="700"/>
      <c r="K90" s="745"/>
    </row>
    <row r="91" spans="1:11" ht="21" hidden="1" customHeight="1" x14ac:dyDescent="0.25">
      <c r="A91" s="744"/>
      <c r="B91" s="728"/>
      <c r="C91" s="1171"/>
      <c r="D91" s="752"/>
      <c r="E91" s="638"/>
      <c r="F91" s="638"/>
      <c r="G91" s="750"/>
      <c r="H91" s="711"/>
      <c r="I91" s="693"/>
      <c r="J91" s="700"/>
      <c r="K91" s="745"/>
    </row>
    <row r="92" spans="1:11" ht="21" hidden="1" customHeight="1" x14ac:dyDescent="0.25">
      <c r="A92" s="744"/>
      <c r="B92" s="728"/>
      <c r="C92" s="1171"/>
      <c r="D92" s="752"/>
      <c r="E92" s="638"/>
      <c r="F92" s="638"/>
      <c r="G92" s="750"/>
      <c r="H92" s="711"/>
      <c r="I92" s="693"/>
      <c r="J92" s="700"/>
      <c r="K92" s="745"/>
    </row>
    <row r="93" spans="1:11" ht="21" hidden="1" customHeight="1" x14ac:dyDescent="0.25">
      <c r="A93" s="744"/>
      <c r="B93" s="728"/>
      <c r="C93" s="1171"/>
      <c r="D93" s="752"/>
      <c r="E93" s="638"/>
      <c r="F93" s="638"/>
      <c r="G93" s="750"/>
      <c r="H93" s="711"/>
      <c r="I93" s="693"/>
      <c r="J93" s="700"/>
      <c r="K93" s="745"/>
    </row>
    <row r="94" spans="1:11" ht="21" hidden="1" customHeight="1" x14ac:dyDescent="0.25">
      <c r="A94" s="740"/>
      <c r="B94" s="728"/>
      <c r="C94" s="1171"/>
      <c r="D94" s="752"/>
      <c r="E94" s="638"/>
      <c r="F94" s="638"/>
      <c r="G94" s="750"/>
      <c r="H94" s="711"/>
      <c r="I94" s="693"/>
      <c r="J94" s="700"/>
      <c r="K94" s="745"/>
    </row>
    <row r="95" spans="1:11" ht="21" hidden="1" customHeight="1" x14ac:dyDescent="0.25">
      <c r="A95" s="736" t="s">
        <v>176</v>
      </c>
      <c r="B95" s="737" t="e">
        <f>+[6]ระบบการควบคุมฯ!#REF!</f>
        <v>#REF!</v>
      </c>
      <c r="C95" s="1169" t="e">
        <f>+[6]ระบบการควบคุมฯ!#REF!</f>
        <v>#REF!</v>
      </c>
      <c r="D95" s="738">
        <f>SUM(D96)</f>
        <v>0</v>
      </c>
      <c r="E95" s="738">
        <f t="shared" ref="E95:J95" si="27">SUM(E96)</f>
        <v>0</v>
      </c>
      <c r="F95" s="738">
        <f t="shared" si="27"/>
        <v>0</v>
      </c>
      <c r="G95" s="738">
        <f t="shared" si="27"/>
        <v>0</v>
      </c>
      <c r="H95" s="738">
        <f t="shared" si="27"/>
        <v>0</v>
      </c>
      <c r="I95" s="738">
        <f t="shared" si="27"/>
        <v>0</v>
      </c>
      <c r="J95" s="738">
        <f t="shared" si="27"/>
        <v>0</v>
      </c>
      <c r="K95" s="753"/>
    </row>
    <row r="96" spans="1:11" ht="42" hidden="1" customHeight="1" x14ac:dyDescent="0.6">
      <c r="A96" s="744" t="e">
        <f>+[6]ระบบการควบคุมฯ!#REF!</f>
        <v>#REF!</v>
      </c>
      <c r="B96" s="754" t="e">
        <f>+[6]ระบบการควบคุมฯ!#REF!</f>
        <v>#REF!</v>
      </c>
      <c r="C96" s="1172" t="e">
        <f>+[6]ระบบการควบคุมฯ!#REF!</f>
        <v>#REF!</v>
      </c>
      <c r="D96" s="638"/>
      <c r="E96" s="689"/>
      <c r="F96" s="709"/>
      <c r="G96" s="679"/>
      <c r="H96" s="714"/>
      <c r="I96" s="708"/>
      <c r="J96" s="715">
        <f t="shared" ref="J96:J97" si="28">D96-E96-F96-G96</f>
        <v>0</v>
      </c>
      <c r="K96" s="745"/>
    </row>
    <row r="97" spans="1:11" ht="21" hidden="1" customHeight="1" x14ac:dyDescent="0.6">
      <c r="A97" s="740"/>
      <c r="B97" s="755" t="s">
        <v>177</v>
      </c>
      <c r="C97" s="1173" t="e">
        <f>+[6]ระบบการควบคุมฯ!#REF!</f>
        <v>#REF!</v>
      </c>
      <c r="D97" s="638"/>
      <c r="E97" s="689"/>
      <c r="F97" s="709"/>
      <c r="G97" s="679"/>
      <c r="H97" s="714"/>
      <c r="I97" s="708"/>
      <c r="J97" s="715">
        <f t="shared" si="28"/>
        <v>0</v>
      </c>
      <c r="K97" s="745"/>
    </row>
    <row r="98" spans="1:11" ht="21" hidden="1" customHeight="1" x14ac:dyDescent="0.6">
      <c r="A98" s="740"/>
      <c r="B98" s="755" t="s">
        <v>178</v>
      </c>
      <c r="C98" s="1173"/>
      <c r="D98" s="638"/>
      <c r="E98" s="710"/>
      <c r="F98" s="709"/>
      <c r="G98" s="717"/>
      <c r="H98" s="714"/>
      <c r="I98" s="708"/>
      <c r="J98" s="715"/>
      <c r="K98" s="745"/>
    </row>
    <row r="99" spans="1:11" ht="21" hidden="1" customHeight="1" x14ac:dyDescent="0.6">
      <c r="A99" s="740"/>
      <c r="B99" s="755" t="s">
        <v>179</v>
      </c>
      <c r="C99" s="1173"/>
      <c r="D99" s="638"/>
      <c r="E99" s="710"/>
      <c r="F99" s="709"/>
      <c r="G99" s="717"/>
      <c r="H99" s="714"/>
      <c r="I99" s="708"/>
      <c r="J99" s="715"/>
      <c r="K99" s="745"/>
    </row>
    <row r="100" spans="1:11" ht="21" hidden="1" customHeight="1" x14ac:dyDescent="0.6">
      <c r="A100" s="740"/>
      <c r="B100" s="755" t="s">
        <v>180</v>
      </c>
      <c r="C100" s="1173"/>
      <c r="D100" s="638"/>
      <c r="E100" s="710"/>
      <c r="F100" s="709"/>
      <c r="G100" s="717"/>
      <c r="H100" s="714"/>
      <c r="I100" s="708"/>
      <c r="J100" s="715"/>
      <c r="K100" s="745"/>
    </row>
    <row r="101" spans="1:11" ht="42" hidden="1" customHeight="1" x14ac:dyDescent="0.6">
      <c r="A101" s="740"/>
      <c r="B101" s="755" t="s">
        <v>181</v>
      </c>
      <c r="C101" s="1173"/>
      <c r="D101" s="638"/>
      <c r="E101" s="710"/>
      <c r="F101" s="709"/>
      <c r="G101" s="717"/>
      <c r="H101" s="714"/>
      <c r="I101" s="708"/>
      <c r="J101" s="715"/>
      <c r="K101" s="745"/>
    </row>
    <row r="102" spans="1:11" ht="42" hidden="1" customHeight="1" x14ac:dyDescent="0.6">
      <c r="A102" s="740"/>
      <c r="B102" s="755" t="s">
        <v>182</v>
      </c>
      <c r="C102" s="1173"/>
      <c r="D102" s="638"/>
      <c r="E102" s="710"/>
      <c r="F102" s="709"/>
      <c r="G102" s="717"/>
      <c r="H102" s="714"/>
      <c r="I102" s="708"/>
      <c r="J102" s="715"/>
      <c r="K102" s="745"/>
    </row>
    <row r="103" spans="1:11" ht="42" hidden="1" customHeight="1" x14ac:dyDescent="0.6">
      <c r="A103" s="740"/>
      <c r="B103" s="755" t="s">
        <v>183</v>
      </c>
      <c r="C103" s="1173"/>
      <c r="D103" s="638"/>
      <c r="E103" s="710"/>
      <c r="F103" s="709"/>
      <c r="G103" s="717"/>
      <c r="H103" s="714"/>
      <c r="I103" s="708"/>
      <c r="J103" s="715"/>
      <c r="K103" s="745"/>
    </row>
    <row r="104" spans="1:11" ht="21" hidden="1" customHeight="1" x14ac:dyDescent="0.6">
      <c r="A104" s="740"/>
      <c r="B104" s="755"/>
      <c r="C104" s="1173"/>
      <c r="D104" s="638"/>
      <c r="E104" s="710"/>
      <c r="F104" s="709"/>
      <c r="G104" s="717"/>
      <c r="H104" s="714"/>
      <c r="I104" s="708"/>
      <c r="J104" s="715"/>
      <c r="K104" s="745"/>
    </row>
    <row r="105" spans="1:11" ht="21" hidden="1" customHeight="1" x14ac:dyDescent="0.6">
      <c r="A105" s="740"/>
      <c r="B105" s="755"/>
      <c r="C105" s="1173"/>
      <c r="D105" s="638"/>
      <c r="E105" s="710"/>
      <c r="F105" s="709"/>
      <c r="G105" s="717"/>
      <c r="H105" s="714"/>
      <c r="I105" s="708"/>
      <c r="J105" s="715"/>
      <c r="K105" s="745"/>
    </row>
    <row r="106" spans="1:11" ht="42" hidden="1" customHeight="1" x14ac:dyDescent="0.6">
      <c r="A106" s="740"/>
      <c r="B106" s="755"/>
      <c r="C106" s="1173"/>
      <c r="D106" s="638"/>
      <c r="E106" s="710"/>
      <c r="F106" s="709"/>
      <c r="G106" s="717"/>
      <c r="H106" s="714"/>
      <c r="I106" s="708"/>
      <c r="J106" s="715"/>
      <c r="K106" s="745"/>
    </row>
    <row r="107" spans="1:11" ht="21" hidden="1" customHeight="1" x14ac:dyDescent="0.6">
      <c r="A107" s="740"/>
      <c r="B107" s="755"/>
      <c r="C107" s="1173"/>
      <c r="D107" s="638"/>
      <c r="E107" s="710"/>
      <c r="F107" s="709"/>
      <c r="G107" s="717"/>
      <c r="H107" s="714"/>
      <c r="I107" s="708"/>
      <c r="J107" s="715"/>
      <c r="K107" s="745"/>
    </row>
    <row r="108" spans="1:11" ht="21" hidden="1" customHeight="1" x14ac:dyDescent="0.6">
      <c r="A108" s="740"/>
      <c r="B108" s="756"/>
      <c r="C108" s="1173"/>
      <c r="D108" s="638"/>
      <c r="E108" s="710"/>
      <c r="F108" s="709"/>
      <c r="G108" s="717"/>
      <c r="H108" s="714"/>
      <c r="I108" s="708"/>
      <c r="J108" s="715"/>
      <c r="K108" s="745"/>
    </row>
    <row r="109" spans="1:11" ht="40.799999999999997" hidden="1" customHeight="1" x14ac:dyDescent="0.6">
      <c r="A109" s="740"/>
      <c r="B109" s="756"/>
      <c r="C109" s="1173"/>
      <c r="D109" s="638"/>
      <c r="E109" s="710"/>
      <c r="F109" s="709"/>
      <c r="G109" s="717"/>
      <c r="H109" s="714"/>
      <c r="I109" s="708"/>
      <c r="J109" s="715"/>
      <c r="K109" s="745"/>
    </row>
    <row r="110" spans="1:11" ht="21" hidden="1" customHeight="1" x14ac:dyDescent="0.25">
      <c r="A110" s="736" t="s">
        <v>184</v>
      </c>
      <c r="B110" s="737" t="e">
        <f>+[6]ระบบการควบคุมฯ!#REF!</f>
        <v>#REF!</v>
      </c>
      <c r="C110" s="1169" t="e">
        <f>+[6]ระบบการควบคุมฯ!#REF!</f>
        <v>#REF!</v>
      </c>
      <c r="D110" s="738" t="e">
        <f>SUM(D111)</f>
        <v>#REF!</v>
      </c>
      <c r="E110" s="738" t="e">
        <f t="shared" ref="E110:J110" si="29">SUM(E111)</f>
        <v>#REF!</v>
      </c>
      <c r="F110" s="738" t="e">
        <f t="shared" si="29"/>
        <v>#REF!</v>
      </c>
      <c r="G110" s="738" t="e">
        <f t="shared" si="29"/>
        <v>#REF!</v>
      </c>
      <c r="H110" s="738">
        <f t="shared" si="29"/>
        <v>0</v>
      </c>
      <c r="I110" s="738">
        <f t="shared" si="29"/>
        <v>0</v>
      </c>
      <c r="J110" s="738" t="e">
        <f t="shared" si="29"/>
        <v>#REF!</v>
      </c>
      <c r="K110" s="753"/>
    </row>
    <row r="111" spans="1:11" ht="63" hidden="1" customHeight="1" x14ac:dyDescent="0.6">
      <c r="A111" s="744" t="e">
        <f>+[6]ระบบการควบคุมฯ!#REF!</f>
        <v>#REF!</v>
      </c>
      <c r="B111" s="754" t="e">
        <f>+[6]ระบบการควบคุมฯ!#REF!</f>
        <v>#REF!</v>
      </c>
      <c r="C111" s="1174" t="e">
        <f>+[6]ระบบการควบคุมฯ!#REF!</f>
        <v>#REF!</v>
      </c>
      <c r="D111" s="757" t="e">
        <f>+[6]ระบบการควบคุมฯ!#REF!</f>
        <v>#REF!</v>
      </c>
      <c r="E111" s="758" t="e">
        <f>+[6]ระบบการควบคุมฯ!#REF!</f>
        <v>#REF!</v>
      </c>
      <c r="F111" s="759" t="e">
        <f>+[6]ระบบการควบคุมฯ!#REF!</f>
        <v>#REF!</v>
      </c>
      <c r="G111" s="760" t="e">
        <f>+[6]ระบบการควบคุมฯ!#REF!</f>
        <v>#REF!</v>
      </c>
      <c r="H111" s="695"/>
      <c r="I111" s="696"/>
      <c r="J111" s="697" t="e">
        <f>D111-E111-F111-G111</f>
        <v>#REF!</v>
      </c>
      <c r="K111" s="761"/>
    </row>
    <row r="112" spans="1:11" ht="42" hidden="1" customHeight="1" x14ac:dyDescent="0.6">
      <c r="A112" s="744"/>
      <c r="B112" s="754" t="str">
        <f>+[6]ยุธศาสตร์เรียนดีปร3100116003211!D324</f>
        <v>ทำสัญญา 19 ธค 65 ครบ 16 มีค 66</v>
      </c>
      <c r="C112" s="1172"/>
      <c r="D112" s="757"/>
      <c r="E112" s="759"/>
      <c r="F112" s="759"/>
      <c r="G112" s="760"/>
      <c r="H112" s="695"/>
      <c r="I112" s="696"/>
      <c r="J112" s="697">
        <f>D112-E112-F112-G112</f>
        <v>0</v>
      </c>
      <c r="K112" s="761"/>
    </row>
    <row r="113" spans="1:11" ht="42" hidden="1" customHeight="1" x14ac:dyDescent="0.25">
      <c r="A113" s="736" t="e">
        <f>+[6]ระบบการควบคุมฯ!#REF!</f>
        <v>#REF!</v>
      </c>
      <c r="B113" s="737" t="e">
        <f>+[6]ระบบการควบคุมฯ!#REF!</f>
        <v>#REF!</v>
      </c>
      <c r="C113" s="1169" t="e">
        <f>+[6]ระบบการควบคุมฯ!#REF!</f>
        <v>#REF!</v>
      </c>
      <c r="D113" s="738" t="e">
        <f>SUM(D114)</f>
        <v>#REF!</v>
      </c>
      <c r="E113" s="738" t="e">
        <f t="shared" ref="E113:J113" si="30">SUM(E114)</f>
        <v>#REF!</v>
      </c>
      <c r="F113" s="738" t="e">
        <f t="shared" si="30"/>
        <v>#REF!</v>
      </c>
      <c r="G113" s="738" t="e">
        <f t="shared" si="30"/>
        <v>#REF!</v>
      </c>
      <c r="H113" s="738">
        <f t="shared" si="30"/>
        <v>0</v>
      </c>
      <c r="I113" s="738">
        <f t="shared" si="30"/>
        <v>0</v>
      </c>
      <c r="J113" s="738" t="e">
        <f t="shared" si="30"/>
        <v>#REF!</v>
      </c>
      <c r="K113" s="753"/>
    </row>
    <row r="114" spans="1:11" ht="42" hidden="1" customHeight="1" x14ac:dyDescent="0.25">
      <c r="A114" s="723" t="e">
        <f>+[6]ระบบการควบคุมฯ!#REF!</f>
        <v>#REF!</v>
      </c>
      <c r="B114" s="728" t="e">
        <f>+[6]ระบบการควบคุมฯ!#REF!</f>
        <v>#REF!</v>
      </c>
      <c r="C114" s="1171" t="e">
        <f>+[6]ระบบการควบคุมฯ!#REF!</f>
        <v>#REF!</v>
      </c>
      <c r="D114" s="752" t="e">
        <f>+[6]ระบบการควบคุมฯ!#REF!</f>
        <v>#REF!</v>
      </c>
      <c r="E114" s="762" t="e">
        <f>+[6]ระบบการควบคุมฯ!#REF!+[6]ระบบการควบคุมฯ!#REF!</f>
        <v>#REF!</v>
      </c>
      <c r="F114" s="638" t="e">
        <f>+[6]ระบบการควบคุมฯ!#REF!+[6]ระบบการควบคุมฯ!#REF!</f>
        <v>#REF!</v>
      </c>
      <c r="G114" s="750" t="e">
        <f>+[6]ระบบการควบคุมฯ!#REF!+[6]ระบบการควบคุมฯ!#REF!</f>
        <v>#REF!</v>
      </c>
      <c r="H114" s="711"/>
      <c r="I114" s="693"/>
      <c r="J114" s="700" t="e">
        <f>D114-E114-F114-G114</f>
        <v>#REF!</v>
      </c>
      <c r="K114" s="745"/>
    </row>
    <row r="115" spans="1:11" ht="42" hidden="1" customHeight="1" x14ac:dyDescent="0.6">
      <c r="A115" s="723"/>
      <c r="B115" s="763" t="s">
        <v>185</v>
      </c>
      <c r="C115" s="1175"/>
      <c r="D115" s="764"/>
      <c r="E115" s="635"/>
      <c r="F115" s="635"/>
      <c r="G115" s="694"/>
      <c r="H115" s="695"/>
      <c r="I115" s="696"/>
      <c r="J115" s="697">
        <f>D115-E115-F115-G115</f>
        <v>0</v>
      </c>
      <c r="K115" s="761"/>
    </row>
    <row r="116" spans="1:11" ht="42" hidden="1" customHeight="1" x14ac:dyDescent="0.6">
      <c r="A116" s="723"/>
      <c r="B116" s="763"/>
      <c r="C116" s="1175"/>
      <c r="D116" s="764"/>
      <c r="E116" s="635"/>
      <c r="F116" s="635"/>
      <c r="G116" s="694"/>
      <c r="H116" s="695"/>
      <c r="I116" s="696"/>
      <c r="J116" s="697"/>
      <c r="K116" s="761"/>
    </row>
    <row r="117" spans="1:11" ht="42" hidden="1" customHeight="1" x14ac:dyDescent="0.45">
      <c r="A117" s="731">
        <v>1.3</v>
      </c>
      <c r="B117" s="732" t="str">
        <f>+[6]ระบบการควบคุมฯ!B382</f>
        <v xml:space="preserve">กิจกรรมการยกระดับคุณภาพการศึกษา (โรงเรียนคุณภาพของชุมชนโรงเรียนมัธยมดีสี่มุมเมือง)     </v>
      </c>
      <c r="C117" s="1146" t="str">
        <f>+[6]ระบบการควบคุมฯ!C382</f>
        <v>20004 68 00079 00000</v>
      </c>
      <c r="D117" s="626">
        <f>+D118+D122</f>
        <v>0</v>
      </c>
      <c r="E117" s="626">
        <f t="shared" ref="E117:J117" si="31">+E118+E122</f>
        <v>0</v>
      </c>
      <c r="F117" s="626">
        <f t="shared" si="31"/>
        <v>0</v>
      </c>
      <c r="G117" s="626">
        <f t="shared" si="31"/>
        <v>0</v>
      </c>
      <c r="H117" s="626">
        <f t="shared" si="31"/>
        <v>0</v>
      </c>
      <c r="I117" s="626">
        <f t="shared" si="31"/>
        <v>0</v>
      </c>
      <c r="J117" s="626">
        <f t="shared" si="31"/>
        <v>0</v>
      </c>
      <c r="K117" s="765"/>
    </row>
    <row r="118" spans="1:11" ht="42" hidden="1" customHeight="1" x14ac:dyDescent="0.6">
      <c r="A118" s="1081"/>
      <c r="B118" s="616" t="str">
        <f>+B36</f>
        <v>งบลงทุน ค่าครุภัณฑ์   6811310</v>
      </c>
      <c r="C118" s="1151"/>
      <c r="D118" s="617">
        <f>+D119+D124</f>
        <v>0</v>
      </c>
      <c r="E118" s="617">
        <f t="shared" ref="E118:J118" si="32">+E119+E124</f>
        <v>0</v>
      </c>
      <c r="F118" s="617">
        <f t="shared" si="32"/>
        <v>0</v>
      </c>
      <c r="G118" s="617">
        <f t="shared" si="32"/>
        <v>0</v>
      </c>
      <c r="H118" s="617">
        <f t="shared" si="32"/>
        <v>0</v>
      </c>
      <c r="I118" s="617">
        <f t="shared" si="32"/>
        <v>0</v>
      </c>
      <c r="J118" s="617">
        <f t="shared" si="32"/>
        <v>0</v>
      </c>
      <c r="K118" s="668"/>
    </row>
    <row r="119" spans="1:11" ht="42" hidden="1" customHeight="1" x14ac:dyDescent="0.25">
      <c r="A119" s="766" t="s">
        <v>186</v>
      </c>
      <c r="B119" s="767" t="str">
        <f>+[6]ระบบการควบคุมฯ!B390</f>
        <v>เงินชดเชยค่างานก่อสร้างตามสัญญาแบบปรับราคาได้ (ค่า K)</v>
      </c>
      <c r="C119" s="1169" t="str">
        <f>+[6]ระบบการควบคุมฯ!C390</f>
        <v>ศธ04002/ว4285 ลว.13 กย 67 โอนครั้งที่ 401</v>
      </c>
      <c r="D119" s="768">
        <f>+D120</f>
        <v>0</v>
      </c>
      <c r="E119" s="768">
        <f t="shared" ref="E119:J119" si="33">+E120</f>
        <v>0</v>
      </c>
      <c r="F119" s="768">
        <f t="shared" si="33"/>
        <v>0</v>
      </c>
      <c r="G119" s="768">
        <f t="shared" si="33"/>
        <v>0</v>
      </c>
      <c r="H119" s="768">
        <f t="shared" si="33"/>
        <v>0</v>
      </c>
      <c r="I119" s="768">
        <f t="shared" si="33"/>
        <v>0</v>
      </c>
      <c r="J119" s="768">
        <f t="shared" si="33"/>
        <v>0</v>
      </c>
      <c r="K119" s="739"/>
    </row>
    <row r="120" spans="1:11" ht="42" hidden="1" customHeight="1" x14ac:dyDescent="0.25">
      <c r="A120" s="740" t="str">
        <f>+[6]ระบบการควบคุมฯ!A391</f>
        <v>1)</v>
      </c>
      <c r="B120" s="769" t="str">
        <f>+[6]ระบบการควบคุมฯ!B391</f>
        <v>โรงเรียนธัญญสิทธิศิลป์</v>
      </c>
      <c r="C120" s="1176" t="str">
        <f>+[6]ระบบการควบคุมฯ!C391</f>
        <v>20004 3100B600 321YYY</v>
      </c>
      <c r="D120" s="725">
        <f>+[6]ระบบการควบคุมฯ!D391</f>
        <v>0</v>
      </c>
      <c r="E120" s="725">
        <f>+[6]ระบบการควบคุมฯ!E391</f>
        <v>0</v>
      </c>
      <c r="F120" s="725">
        <f>+[6]ระบบการควบคุมฯ!F391</f>
        <v>0</v>
      </c>
      <c r="G120" s="725">
        <f>+[6]ระบบการควบคุมฯ!G391</f>
        <v>0</v>
      </c>
      <c r="H120" s="725">
        <f>+[6]ระบบการควบคุมฯ!H391</f>
        <v>0</v>
      </c>
      <c r="I120" s="725">
        <f>+[6]ระบบการควบคุมฯ!I391</f>
        <v>0</v>
      </c>
      <c r="J120" s="725">
        <f>+[6]ระบบการควบคุมฯ!J391</f>
        <v>0</v>
      </c>
      <c r="K120" s="742"/>
    </row>
    <row r="121" spans="1:11" ht="42" hidden="1" customHeight="1" x14ac:dyDescent="0.25">
      <c r="A121" s="740"/>
      <c r="B121" s="770" t="str">
        <f>+[6]ยุธศาสตร์เรียนดีปร3100116003211!E373</f>
        <v>ทำสัญญญา  9 มค 66 ครบ 25 มีค 66</v>
      </c>
      <c r="C121" s="1176"/>
      <c r="D121" s="725"/>
      <c r="E121" s="725"/>
      <c r="F121" s="725"/>
      <c r="G121" s="725"/>
      <c r="H121" s="725"/>
      <c r="I121" s="725"/>
      <c r="J121" s="725"/>
      <c r="K121" s="743"/>
    </row>
    <row r="122" spans="1:11" ht="42" hidden="1" customHeight="1" x14ac:dyDescent="0.6">
      <c r="A122" s="1236"/>
      <c r="B122" s="619" t="str">
        <f>+[6]ระบบการควบคุมฯ!B383</f>
        <v>งบลงทุน  ค่าครุภัณฑ์ 6711310</v>
      </c>
      <c r="C122" s="1168">
        <f>+C118</f>
        <v>0</v>
      </c>
      <c r="D122" s="734">
        <f>+D124</f>
        <v>0</v>
      </c>
      <c r="E122" s="734">
        <f t="shared" ref="E122:J122" si="34">+E124</f>
        <v>0</v>
      </c>
      <c r="F122" s="734">
        <f t="shared" si="34"/>
        <v>0</v>
      </c>
      <c r="G122" s="734">
        <f t="shared" si="34"/>
        <v>0</v>
      </c>
      <c r="H122" s="734">
        <f t="shared" si="34"/>
        <v>0</v>
      </c>
      <c r="I122" s="734">
        <f t="shared" si="34"/>
        <v>0</v>
      </c>
      <c r="J122" s="734">
        <f t="shared" si="34"/>
        <v>0</v>
      </c>
      <c r="K122" s="735"/>
    </row>
    <row r="123" spans="1:11" ht="42" hidden="1" customHeight="1" x14ac:dyDescent="0.6">
      <c r="A123" s="771"/>
      <c r="B123" s="772" t="str">
        <f>+[6]ระบบการควบคุมฯ!B384</f>
        <v>ครุภัณฑ์การศึกษา 120611</v>
      </c>
      <c r="C123" s="1177"/>
      <c r="D123" s="773">
        <f>+D124</f>
        <v>0</v>
      </c>
      <c r="E123" s="773">
        <f t="shared" ref="E123:J124" si="35">+E124</f>
        <v>0</v>
      </c>
      <c r="F123" s="773">
        <f t="shared" si="35"/>
        <v>0</v>
      </c>
      <c r="G123" s="773">
        <f t="shared" si="35"/>
        <v>0</v>
      </c>
      <c r="H123" s="773">
        <f t="shared" si="35"/>
        <v>0</v>
      </c>
      <c r="I123" s="773">
        <f t="shared" si="35"/>
        <v>0</v>
      </c>
      <c r="J123" s="773">
        <f t="shared" si="35"/>
        <v>0</v>
      </c>
      <c r="K123" s="774"/>
    </row>
    <row r="124" spans="1:11" ht="42" hidden="1" customHeight="1" x14ac:dyDescent="0.25">
      <c r="A124" s="766" t="s">
        <v>187</v>
      </c>
      <c r="B124" s="767" t="str">
        <f>+[6]ระบบการควบคุมฯ!B385</f>
        <v xml:space="preserve">โต๊ะเก้าอี้นักเรียนระดับประถมศึกษา ชุดละ 1,500 บาท </v>
      </c>
      <c r="C124" s="1169" t="str">
        <f>+[6]ระบบการควบคุมฯ!C385</f>
        <v>ศธ04002/ว1802 ลว.8 พค 67 โอนครั้งที่ 7</v>
      </c>
      <c r="D124" s="768">
        <f>+D125</f>
        <v>0</v>
      </c>
      <c r="E124" s="768">
        <f t="shared" si="35"/>
        <v>0</v>
      </c>
      <c r="F124" s="768">
        <f t="shared" si="35"/>
        <v>0</v>
      </c>
      <c r="G124" s="768">
        <f t="shared" si="35"/>
        <v>0</v>
      </c>
      <c r="H124" s="768">
        <f t="shared" si="35"/>
        <v>0</v>
      </c>
      <c r="I124" s="768">
        <f t="shared" si="35"/>
        <v>0</v>
      </c>
      <c r="J124" s="768">
        <f t="shared" si="35"/>
        <v>0</v>
      </c>
      <c r="K124" s="739"/>
    </row>
    <row r="125" spans="1:11" ht="42" hidden="1" customHeight="1" x14ac:dyDescent="0.45">
      <c r="A125" s="740" t="str">
        <f>+[6]ระบบการควบคุมฯ!A401</f>
        <v>1)</v>
      </c>
      <c r="B125" s="775" t="str">
        <f>+[6]ระบบการควบคุมฯ!B386</f>
        <v xml:space="preserve">โรงเรียนชุมชนบึงบา </v>
      </c>
      <c r="C125" s="1105" t="str">
        <f>+[6]ระบบการควบคุมฯ!C386</f>
        <v>200043100B6003113826</v>
      </c>
      <c r="D125" s="638"/>
      <c r="E125" s="689"/>
      <c r="F125" s="709"/>
      <c r="G125" s="679"/>
      <c r="H125" s="714"/>
      <c r="I125" s="708"/>
      <c r="J125" s="715">
        <f t="shared" ref="J125" si="36">D125-E125-F125-G125</f>
        <v>0</v>
      </c>
      <c r="K125" s="712"/>
    </row>
    <row r="126" spans="1:11" ht="21" hidden="1" customHeight="1" x14ac:dyDescent="0.6">
      <c r="A126" s="744"/>
      <c r="B126" s="775" t="str">
        <f>+[6]ระบบการควบคุมฯ!B387</f>
        <v>ผูกพันครบ 19 มิย 67</v>
      </c>
      <c r="C126" s="1105">
        <f>+[6]ระบบการควบคุมฯ!C387</f>
        <v>4100392644</v>
      </c>
      <c r="D126" s="757"/>
      <c r="E126" s="759"/>
      <c r="F126" s="759"/>
      <c r="G126" s="760"/>
      <c r="H126" s="695"/>
      <c r="I126" s="696"/>
      <c r="J126" s="697"/>
      <c r="K126" s="776"/>
    </row>
    <row r="127" spans="1:11" ht="21" hidden="1" customHeight="1" x14ac:dyDescent="0.6">
      <c r="A127" s="1081"/>
      <c r="B127" s="616" t="str">
        <f>+[6]ระบบการควบคุมฯ!B389</f>
        <v>งบลงทุน  ค่าที่ดินสิ่งก่อสร้าง 6711320</v>
      </c>
      <c r="C127" s="1151"/>
      <c r="D127" s="617">
        <f>+D128</f>
        <v>0</v>
      </c>
      <c r="E127" s="617">
        <f t="shared" ref="E127:J127" si="37">+E128</f>
        <v>0</v>
      </c>
      <c r="F127" s="617">
        <f t="shared" si="37"/>
        <v>0</v>
      </c>
      <c r="G127" s="617">
        <f t="shared" si="37"/>
        <v>0</v>
      </c>
      <c r="H127" s="617">
        <f t="shared" si="37"/>
        <v>0</v>
      </c>
      <c r="I127" s="617">
        <f t="shared" si="37"/>
        <v>0</v>
      </c>
      <c r="J127" s="617">
        <f t="shared" si="37"/>
        <v>0</v>
      </c>
      <c r="K127" s="668"/>
    </row>
    <row r="128" spans="1:11" ht="21" hidden="1" customHeight="1" x14ac:dyDescent="0.25">
      <c r="A128" s="766" t="str">
        <f>+[6]ระบบการควบคุมฯ!A390</f>
        <v>5.3.2</v>
      </c>
      <c r="B128" s="767" t="str">
        <f>+[6]ระบบการควบคุมฯ!B390</f>
        <v>เงินชดเชยค่างานก่อสร้างตามสัญญาแบบปรับราคาได้ (ค่า K)</v>
      </c>
      <c r="C128" s="1169" t="str">
        <f>+[6]ระบบการควบคุมฯ!C390</f>
        <v>ศธ04002/ว4285 ลว.13 กย 67 โอนครั้งที่ 401</v>
      </c>
      <c r="D128" s="768">
        <f>SUM(D129:D131)</f>
        <v>0</v>
      </c>
      <c r="E128" s="768">
        <f t="shared" ref="E128:J128" si="38">SUM(E129:E131)</f>
        <v>0</v>
      </c>
      <c r="F128" s="768">
        <f t="shared" si="38"/>
        <v>0</v>
      </c>
      <c r="G128" s="768">
        <f t="shared" si="38"/>
        <v>0</v>
      </c>
      <c r="H128" s="768">
        <f t="shared" si="38"/>
        <v>0</v>
      </c>
      <c r="I128" s="768">
        <f t="shared" si="38"/>
        <v>0</v>
      </c>
      <c r="J128" s="768">
        <f t="shared" si="38"/>
        <v>0</v>
      </c>
      <c r="K128" s="739"/>
    </row>
    <row r="129" spans="1:11" ht="21" hidden="1" customHeight="1" x14ac:dyDescent="0.6">
      <c r="A129" s="777" t="str">
        <f>+[6]ระบบการควบคุมฯ!A391</f>
        <v>1)</v>
      </c>
      <c r="B129" s="769" t="str">
        <f>+[6]ระบบการควบคุมฯ!B391</f>
        <v>โรงเรียนธัญญสิทธิศิลป์</v>
      </c>
      <c r="C129" s="1176" t="str">
        <f>+[6]ระบบการควบคุมฯ!C391</f>
        <v>20004 3100B600 321YYY</v>
      </c>
      <c r="D129" s="638"/>
      <c r="E129" s="689"/>
      <c r="F129" s="709"/>
      <c r="G129" s="679"/>
      <c r="H129" s="714"/>
      <c r="I129" s="708"/>
      <c r="J129" s="715">
        <f t="shared" ref="J129:J131" si="39">D129-E129-F129-G129</f>
        <v>0</v>
      </c>
      <c r="K129" s="778"/>
    </row>
    <row r="130" spans="1:11" ht="21" hidden="1" customHeight="1" x14ac:dyDescent="0.6">
      <c r="A130" s="777" t="str">
        <f>+[6]ระบบการควบคุมฯ!A392</f>
        <v>2)</v>
      </c>
      <c r="B130" s="769" t="str">
        <f>+[6]ระบบการควบคุมฯ!B392</f>
        <v>โรงเรียนชุมชนเลิศพินิจพิทยาคม</v>
      </c>
      <c r="C130" s="1176" t="str">
        <f>+[6]ระบบการควบคุมฯ!C392</f>
        <v>20004 3100B600 321YYY</v>
      </c>
      <c r="D130" s="638"/>
      <c r="E130" s="689"/>
      <c r="F130" s="709"/>
      <c r="G130" s="679"/>
      <c r="H130" s="695"/>
      <c r="I130" s="696"/>
      <c r="J130" s="715">
        <f t="shared" si="39"/>
        <v>0</v>
      </c>
      <c r="K130" s="779"/>
    </row>
    <row r="131" spans="1:11" ht="21" hidden="1" customHeight="1" x14ac:dyDescent="0.6">
      <c r="A131" s="777" t="str">
        <f>+[6]ระบบการควบคุมฯ!A393</f>
        <v>3)</v>
      </c>
      <c r="B131" s="769" t="str">
        <f>+[6]ระบบการควบคุมฯ!B393</f>
        <v>โรงเรียนชุมชนประชานิกรณ์อำนวยเวทย์</v>
      </c>
      <c r="C131" s="1176" t="str">
        <f>+[6]ระบบการควบคุมฯ!C393</f>
        <v>20004 3100B600 321YYY</v>
      </c>
      <c r="D131" s="638"/>
      <c r="E131" s="689"/>
      <c r="F131" s="709"/>
      <c r="G131" s="679"/>
      <c r="H131" s="695"/>
      <c r="I131" s="696"/>
      <c r="J131" s="715">
        <f t="shared" si="39"/>
        <v>0</v>
      </c>
      <c r="K131" s="780"/>
    </row>
    <row r="132" spans="1:11" ht="21" hidden="1" customHeight="1" x14ac:dyDescent="0.6">
      <c r="A132" s="744"/>
      <c r="B132" s="754"/>
      <c r="C132" s="1172"/>
      <c r="D132" s="757"/>
      <c r="E132" s="759"/>
      <c r="F132" s="759"/>
      <c r="G132" s="760"/>
      <c r="H132" s="695"/>
      <c r="I132" s="696"/>
      <c r="J132" s="697">
        <f>D132-E132-F132-G132</f>
        <v>0</v>
      </c>
      <c r="K132" s="761"/>
    </row>
    <row r="133" spans="1:11" ht="21" hidden="1" customHeight="1" x14ac:dyDescent="0.6">
      <c r="A133" s="781" t="str">
        <f>+[6]ระบบการควบคุมฯ!A538</f>
        <v>ง</v>
      </c>
      <c r="B133" s="782" t="str">
        <f>+[6]ระบบการควบคุมฯ!B538</f>
        <v>แผนงานพื้นฐานด้านการพัฒนาและเสริมสร้างศักยภาพทรัพยากรมนุษย์</v>
      </c>
      <c r="C133" s="1178"/>
      <c r="D133" s="45">
        <f>+D134+D150</f>
        <v>20299300</v>
      </c>
      <c r="E133" s="45">
        <f t="shared" ref="E133:J133" si="40">+E134+E150</f>
        <v>3694812.69</v>
      </c>
      <c r="F133" s="45">
        <f t="shared" si="40"/>
        <v>0</v>
      </c>
      <c r="G133" s="45">
        <f t="shared" si="40"/>
        <v>16604367.310000001</v>
      </c>
      <c r="H133" s="45" t="e">
        <f t="shared" ca="1" si="40"/>
        <v>#REF!</v>
      </c>
      <c r="I133" s="45">
        <f t="shared" ca="1" si="40"/>
        <v>205400</v>
      </c>
      <c r="J133" s="45">
        <f t="shared" si="40"/>
        <v>120</v>
      </c>
      <c r="K133" s="783">
        <f t="shared" ref="E133:K136" si="41">+K134</f>
        <v>0</v>
      </c>
    </row>
    <row r="134" spans="1:11" ht="21" hidden="1" customHeight="1" x14ac:dyDescent="0.25">
      <c r="A134" s="784">
        <f>+[6]ระบบการควบคุมฯ!A541</f>
        <v>1</v>
      </c>
      <c r="B134" s="785" t="str">
        <f>+[6]ระบบการควบคุมฯ!B541</f>
        <v xml:space="preserve">ผลผลิตผู้จบการศึกษาก่อนประถมศึกษา </v>
      </c>
      <c r="C134" s="1179" t="str">
        <f>+[6]ระบบการควบคุมฯ!C541</f>
        <v>20004 3720 1000 2000000</v>
      </c>
      <c r="D134" s="51">
        <f>+D135</f>
        <v>0</v>
      </c>
      <c r="E134" s="51">
        <f t="shared" si="41"/>
        <v>0</v>
      </c>
      <c r="F134" s="51">
        <f t="shared" si="41"/>
        <v>0</v>
      </c>
      <c r="G134" s="51">
        <f t="shared" si="41"/>
        <v>0</v>
      </c>
      <c r="H134" s="51">
        <f t="shared" si="41"/>
        <v>0</v>
      </c>
      <c r="I134" s="51">
        <f t="shared" si="41"/>
        <v>0</v>
      </c>
      <c r="J134" s="51">
        <f t="shared" si="41"/>
        <v>0</v>
      </c>
      <c r="K134" s="786">
        <f t="shared" si="41"/>
        <v>0</v>
      </c>
    </row>
    <row r="135" spans="1:11" ht="21" hidden="1" customHeight="1" x14ac:dyDescent="0.25">
      <c r="A135" s="787">
        <v>1.1000000000000001</v>
      </c>
      <c r="B135" s="788" t="str">
        <f>+[6]ระบบการควบคุมฯ!B546</f>
        <v xml:space="preserve">กิจกรรมการจัดการศึกษาก่อนประถมศึกษา  </v>
      </c>
      <c r="C135" s="1180" t="str">
        <f>+[6]ระบบการควบคุมฯ!C546</f>
        <v>20004 68 05162 00000</v>
      </c>
      <c r="D135" s="50">
        <f>+D136</f>
        <v>0</v>
      </c>
      <c r="E135" s="50">
        <f t="shared" si="41"/>
        <v>0</v>
      </c>
      <c r="F135" s="50">
        <f t="shared" si="41"/>
        <v>0</v>
      </c>
      <c r="G135" s="50">
        <f t="shared" si="41"/>
        <v>0</v>
      </c>
      <c r="H135" s="50">
        <f t="shared" si="41"/>
        <v>0</v>
      </c>
      <c r="I135" s="50">
        <f t="shared" si="41"/>
        <v>0</v>
      </c>
      <c r="J135" s="50">
        <f t="shared" si="41"/>
        <v>0</v>
      </c>
      <c r="K135" s="789">
        <f t="shared" si="41"/>
        <v>0</v>
      </c>
    </row>
    <row r="136" spans="1:11" ht="21" hidden="1" customHeight="1" x14ac:dyDescent="0.6">
      <c r="A136" s="790"/>
      <c r="B136" s="791" t="str">
        <f>+[6]ระบบการควบคุมฯ!B544</f>
        <v>ค่าครุภัณฑ์ 6811310</v>
      </c>
      <c r="C136" s="1151"/>
      <c r="D136" s="617">
        <f>+D137</f>
        <v>0</v>
      </c>
      <c r="E136" s="617">
        <f t="shared" si="41"/>
        <v>0</v>
      </c>
      <c r="F136" s="617">
        <f t="shared" si="41"/>
        <v>0</v>
      </c>
      <c r="G136" s="617">
        <f t="shared" si="41"/>
        <v>0</v>
      </c>
      <c r="H136" s="617">
        <f t="shared" si="41"/>
        <v>0</v>
      </c>
      <c r="I136" s="617">
        <f t="shared" si="41"/>
        <v>0</v>
      </c>
      <c r="J136" s="617">
        <f t="shared" si="41"/>
        <v>0</v>
      </c>
      <c r="K136" s="792"/>
    </row>
    <row r="137" spans="1:11" ht="21" hidden="1" customHeight="1" x14ac:dyDescent="0.6">
      <c r="A137" s="790"/>
      <c r="B137" s="791" t="str">
        <f>+[6]ระบบการควบคุมฯ!B603</f>
        <v>ครุภัณฑ์การศึกษา 120611</v>
      </c>
      <c r="C137" s="1151"/>
      <c r="D137" s="617">
        <f>+D138+D145</f>
        <v>0</v>
      </c>
      <c r="E137" s="617">
        <f t="shared" ref="E137:J137" si="42">+E138+E145</f>
        <v>0</v>
      </c>
      <c r="F137" s="617">
        <f t="shared" si="42"/>
        <v>0</v>
      </c>
      <c r="G137" s="617">
        <f t="shared" si="42"/>
        <v>0</v>
      </c>
      <c r="H137" s="617">
        <f t="shared" si="42"/>
        <v>0</v>
      </c>
      <c r="I137" s="617">
        <f t="shared" si="42"/>
        <v>0</v>
      </c>
      <c r="J137" s="617">
        <f t="shared" si="42"/>
        <v>0</v>
      </c>
      <c r="K137" s="792"/>
    </row>
    <row r="138" spans="1:11" ht="21" hidden="1" customHeight="1" x14ac:dyDescent="0.25">
      <c r="A138" s="793" t="s">
        <v>39</v>
      </c>
      <c r="B138" s="794" t="str">
        <f>+[6]ระบบการควบคุมฯ!B604</f>
        <v>เครื่องเล่นสนามระดับก่อนประถมศึกษาแบบ 2</v>
      </c>
      <c r="C138" s="1181" t="str">
        <f>+[6]ระบบการควบคุมฯ!C604</f>
        <v>ศธ04002/ว1802 ลว.8 พค 67 โอนครั้งที่ 7</v>
      </c>
      <c r="D138" s="795">
        <f>SUM(D139:D144)</f>
        <v>0</v>
      </c>
      <c r="E138" s="795">
        <f t="shared" ref="E138:J138" si="43">SUM(E139:E144)</f>
        <v>0</v>
      </c>
      <c r="F138" s="795">
        <f t="shared" si="43"/>
        <v>0</v>
      </c>
      <c r="G138" s="795">
        <f t="shared" si="43"/>
        <v>0</v>
      </c>
      <c r="H138" s="795">
        <f t="shared" si="43"/>
        <v>0</v>
      </c>
      <c r="I138" s="795">
        <f t="shared" si="43"/>
        <v>0</v>
      </c>
      <c r="J138" s="795">
        <f t="shared" si="43"/>
        <v>0</v>
      </c>
      <c r="K138" s="796"/>
    </row>
    <row r="139" spans="1:11" ht="21" hidden="1" customHeight="1" x14ac:dyDescent="0.6">
      <c r="A139" s="797" t="str">
        <f>+[6]ระบบการควบคุมฯ!A605</f>
        <v>1)</v>
      </c>
      <c r="B139" s="798" t="str">
        <f>+[6]ระบบการควบคุมฯ!B605</f>
        <v>โรงเรียนทองพูลอุทิศ</v>
      </c>
      <c r="C139" s="1182" t="str">
        <f>+[6]ระบบการควบคุมฯ!C605</f>
        <v>20004350001003110490</v>
      </c>
      <c r="D139" s="638"/>
      <c r="E139" s="689"/>
      <c r="F139" s="709"/>
      <c r="G139" s="679"/>
      <c r="H139" s="714"/>
      <c r="I139" s="708"/>
      <c r="J139" s="715">
        <f t="shared" ref="J139:J149" si="44">D139-E139-F139-G139</f>
        <v>0</v>
      </c>
      <c r="K139" s="712"/>
    </row>
    <row r="140" spans="1:11" ht="21" hidden="1" customHeight="1" x14ac:dyDescent="0.6">
      <c r="A140" s="797"/>
      <c r="B140" s="798" t="str">
        <f>+[6]ระบบการควบคุมฯ!B606</f>
        <v>ผูกพัน ครบ 16 กค 67</v>
      </c>
      <c r="C140" s="1182">
        <f>+[6]ระบบการควบคุมฯ!C606</f>
        <v>4100385427</v>
      </c>
      <c r="D140" s="638"/>
      <c r="E140" s="689"/>
      <c r="F140" s="709"/>
      <c r="G140" s="679"/>
      <c r="H140" s="714"/>
      <c r="I140" s="708"/>
      <c r="J140" s="715">
        <f t="shared" si="44"/>
        <v>0</v>
      </c>
      <c r="K140" s="712"/>
    </row>
    <row r="141" spans="1:11" ht="21" hidden="1" customHeight="1" x14ac:dyDescent="0.6">
      <c r="A141" s="797" t="str">
        <f>+[6]ระบบการควบคุมฯ!A607</f>
        <v>2)</v>
      </c>
      <c r="B141" s="798" t="str">
        <f>+[6]ระบบการควบคุมฯ!B607</f>
        <v>โรงเรียนวัดชัยมังคลาราม</v>
      </c>
      <c r="C141" s="1182" t="str">
        <f>+[6]ระบบการควบคุมฯ!C607</f>
        <v>20004350001003110491</v>
      </c>
      <c r="D141" s="638"/>
      <c r="E141" s="689"/>
      <c r="F141" s="709"/>
      <c r="G141" s="679"/>
      <c r="H141" s="714"/>
      <c r="I141" s="708"/>
      <c r="J141" s="715">
        <f t="shared" si="44"/>
        <v>0</v>
      </c>
      <c r="K141" s="776"/>
    </row>
    <row r="142" spans="1:11" ht="21" hidden="1" customHeight="1" x14ac:dyDescent="0.6">
      <c r="A142" s="797"/>
      <c r="B142" s="798" t="str">
        <f>+[6]ระบบการควบคุมฯ!B608</f>
        <v>ผูกพัน ครบ 16 กค 67</v>
      </c>
      <c r="C142" s="1182">
        <f>+[6]ระบบการควบคุมฯ!C608</f>
        <v>4100398102</v>
      </c>
      <c r="D142" s="638"/>
      <c r="E142" s="689"/>
      <c r="F142" s="709"/>
      <c r="G142" s="679"/>
      <c r="H142" s="714"/>
      <c r="I142" s="708"/>
      <c r="J142" s="715">
        <f t="shared" si="44"/>
        <v>0</v>
      </c>
      <c r="K142" s="776"/>
    </row>
    <row r="143" spans="1:11" ht="21" hidden="1" customHeight="1" x14ac:dyDescent="0.6">
      <c r="A143" s="797" t="str">
        <f>+[6]ระบบการควบคุมฯ!A609</f>
        <v>3)</v>
      </c>
      <c r="B143" s="798" t="str">
        <f>+[6]ระบบการควบคุมฯ!B609</f>
        <v>โรงเรียนวัดดอนใหญ่</v>
      </c>
      <c r="C143" s="1182" t="str">
        <f>+[6]ระบบการควบคุมฯ!C609</f>
        <v>20004350001003110492</v>
      </c>
      <c r="D143" s="638"/>
      <c r="E143" s="689"/>
      <c r="F143" s="709"/>
      <c r="G143" s="679"/>
      <c r="H143" s="714"/>
      <c r="I143" s="708"/>
      <c r="J143" s="715">
        <f t="shared" si="44"/>
        <v>0</v>
      </c>
      <c r="K143" s="776"/>
    </row>
    <row r="144" spans="1:11" ht="21" hidden="1" customHeight="1" x14ac:dyDescent="0.6">
      <c r="A144" s="797"/>
      <c r="B144" s="798" t="str">
        <f>+[6]ระบบการควบคุมฯ!B610</f>
        <v>ผูกพัน ครบ 19 กค 67</v>
      </c>
      <c r="C144" s="1182">
        <f>+[6]ระบบการควบคุมฯ!C610</f>
        <v>410034351</v>
      </c>
      <c r="D144" s="638"/>
      <c r="E144" s="689"/>
      <c r="F144" s="709"/>
      <c r="G144" s="679"/>
      <c r="H144" s="714"/>
      <c r="I144" s="708"/>
      <c r="J144" s="715">
        <f t="shared" si="44"/>
        <v>0</v>
      </c>
      <c r="K144" s="776"/>
    </row>
    <row r="145" spans="1:11" ht="21" hidden="1" customHeight="1" x14ac:dyDescent="0.25">
      <c r="A145" s="793" t="str">
        <f>+[6]ระบบการควบคุมฯ!A617</f>
        <v>1.1.2</v>
      </c>
      <c r="B145" s="794" t="str">
        <f>+[6]ระบบการควบคุมฯ!B617</f>
        <v xml:space="preserve">เครื่องเล่นสนามระดับก่อนประถมศึกษา แบบ 1 </v>
      </c>
      <c r="C145" s="1181" t="str">
        <f>+[6]ระบบการควบคุมฯ!C617</f>
        <v>ศธ04002/ว1802 ลว.8 พค 67 โอนครั้งที่ 7</v>
      </c>
      <c r="D145" s="795">
        <f>SUM(D146:D147)</f>
        <v>0</v>
      </c>
      <c r="E145" s="795">
        <f t="shared" ref="E145:J145" si="45">SUM(E146:E147)</f>
        <v>0</v>
      </c>
      <c r="F145" s="795">
        <f t="shared" si="45"/>
        <v>0</v>
      </c>
      <c r="G145" s="795">
        <f t="shared" si="45"/>
        <v>0</v>
      </c>
      <c r="H145" s="795">
        <f t="shared" si="45"/>
        <v>0</v>
      </c>
      <c r="I145" s="795">
        <f t="shared" si="45"/>
        <v>0</v>
      </c>
      <c r="J145" s="795">
        <f t="shared" si="45"/>
        <v>0</v>
      </c>
      <c r="K145" s="796"/>
    </row>
    <row r="146" spans="1:11" ht="21" hidden="1" customHeight="1" x14ac:dyDescent="0.6">
      <c r="A146" s="797" t="str">
        <f>+[6]ระบบการควบคุมฯ!A618</f>
        <v>1)</v>
      </c>
      <c r="B146" s="799" t="str">
        <f>+[6]ระบบการควบคุมฯ!B618</f>
        <v>โรงเรียนวัดแสงมณี</v>
      </c>
      <c r="C146" s="1182" t="str">
        <f>+[6]ระบบการควบคุมฯ!C618</f>
        <v>20004350001003110493</v>
      </c>
      <c r="D146" s="638"/>
      <c r="E146" s="689"/>
      <c r="F146" s="709"/>
      <c r="G146" s="679"/>
      <c r="H146" s="714"/>
      <c r="I146" s="708"/>
      <c r="J146" s="715">
        <f t="shared" ref="J146:J147" si="46">D146-E146-F146-G146</f>
        <v>0</v>
      </c>
      <c r="K146" s="712"/>
    </row>
    <row r="147" spans="1:11" ht="21" hidden="1" customHeight="1" x14ac:dyDescent="0.6">
      <c r="A147" s="797"/>
      <c r="B147" s="799" t="str">
        <f>+[6]ระบบการควบคุมฯ!B619</f>
        <v>ผูกพัน ครบ 9 กค 67</v>
      </c>
      <c r="C147" s="1182">
        <f>+[6]ระบบการควบคุมฯ!C619</f>
        <v>4100394811</v>
      </c>
      <c r="D147" s="638"/>
      <c r="E147" s="689"/>
      <c r="F147" s="709"/>
      <c r="G147" s="679"/>
      <c r="H147" s="714"/>
      <c r="I147" s="708"/>
      <c r="J147" s="715">
        <f t="shared" si="46"/>
        <v>0</v>
      </c>
      <c r="K147" s="712"/>
    </row>
    <row r="148" spans="1:11" ht="21" hidden="1" customHeight="1" x14ac:dyDescent="0.6">
      <c r="A148" s="797">
        <f>+[6]ระบบการควบคุมฯ!A611</f>
        <v>0</v>
      </c>
      <c r="B148" s="798">
        <f>+[6]ระบบการควบคุมฯ!B611</f>
        <v>0</v>
      </c>
      <c r="C148" s="1182">
        <f>+[6]ระบบการควบคุมฯ!C611</f>
        <v>0</v>
      </c>
      <c r="D148" s="638" t="e">
        <f>+[6]ระบบการควบคุมฯ!#REF!</f>
        <v>#REF!</v>
      </c>
      <c r="E148" s="689" t="e">
        <f>+[6]ระบบการควบคุมฯ!#REF!+[6]ระบบการควบคุมฯ!#REF!</f>
        <v>#REF!</v>
      </c>
      <c r="F148" s="709">
        <f>+[6]ระบบการควบคุมฯ!J411</f>
        <v>0</v>
      </c>
      <c r="G148" s="679" t="e">
        <f>+[6]ระบบการควบคุมฯ!#REF!+[6]ระบบการควบคุมฯ!#REF!</f>
        <v>#REF!</v>
      </c>
      <c r="H148" s="714"/>
      <c r="I148" s="708"/>
      <c r="J148" s="715" t="e">
        <f t="shared" si="44"/>
        <v>#REF!</v>
      </c>
      <c r="K148" s="776"/>
    </row>
    <row r="149" spans="1:11" x14ac:dyDescent="0.6">
      <c r="A149" s="797"/>
      <c r="B149" s="798">
        <f>+[6]ระบบการควบคุมฯ!B612</f>
        <v>0</v>
      </c>
      <c r="C149" s="1182">
        <f>+[6]ระบบการควบคุมฯ!C612</f>
        <v>0</v>
      </c>
      <c r="D149" s="638" t="e">
        <f>+[6]ระบบการควบคุมฯ!#REF!</f>
        <v>#REF!</v>
      </c>
      <c r="E149" s="689" t="e">
        <f>+[6]ระบบการควบคุมฯ!#REF!+[6]ระบบการควบคุมฯ!#REF!</f>
        <v>#REF!</v>
      </c>
      <c r="F149" s="709">
        <f>+[6]ระบบการควบคุมฯ!J412</f>
        <v>0</v>
      </c>
      <c r="G149" s="679" t="e">
        <f>+[6]ระบบการควบคุมฯ!#REF!+[6]ระบบการควบคุมฯ!#REF!</f>
        <v>#REF!</v>
      </c>
      <c r="H149" s="714"/>
      <c r="I149" s="708"/>
      <c r="J149" s="715" t="e">
        <f t="shared" si="44"/>
        <v>#REF!</v>
      </c>
      <c r="K149" s="776"/>
    </row>
    <row r="150" spans="1:11" x14ac:dyDescent="0.25">
      <c r="A150" s="1133">
        <f>+[6]ระบบการควบคุมฯ!A632</f>
        <v>0</v>
      </c>
      <c r="B150" s="800" t="str">
        <f>+[6]ระบบการควบคุมฯ!B632</f>
        <v>ผลผลิตผู้จบการศึกษาขั้นพื้นฐาน</v>
      </c>
      <c r="C150" s="1169" t="str">
        <f>+[6]ระบบการควบคุมฯ!C632</f>
        <v>20004 3720 1000 2000000</v>
      </c>
      <c r="D150" s="51">
        <f>SUM(D151:D152)</f>
        <v>20299300</v>
      </c>
      <c r="E150" s="51">
        <f t="shared" ref="E150:J150" si="47">SUM(E151:E152)</f>
        <v>3694812.69</v>
      </c>
      <c r="F150" s="51">
        <f t="shared" si="47"/>
        <v>0</v>
      </c>
      <c r="G150" s="51">
        <f t="shared" si="47"/>
        <v>16604367.310000001</v>
      </c>
      <c r="H150" s="51" t="e">
        <f t="shared" ca="1" si="47"/>
        <v>#REF!</v>
      </c>
      <c r="I150" s="51">
        <f t="shared" ca="1" si="47"/>
        <v>0</v>
      </c>
      <c r="J150" s="51">
        <f t="shared" si="47"/>
        <v>120</v>
      </c>
      <c r="K150" s="801"/>
    </row>
    <row r="151" spans="1:11" ht="42" customHeight="1" x14ac:dyDescent="0.6">
      <c r="A151" s="802"/>
      <c r="B151" s="803" t="str">
        <f>+[6]ระบบการควบคุมฯ!B636</f>
        <v>งบลงทุน ครุภัณฑ์ 6811310</v>
      </c>
      <c r="C151" s="1183"/>
      <c r="D151" s="47">
        <f t="shared" ref="D151:J151" si="48">+D154+D185+D196+D316+D350</f>
        <v>441500</v>
      </c>
      <c r="E151" s="47">
        <f t="shared" si="48"/>
        <v>0</v>
      </c>
      <c r="F151" s="47">
        <f t="shared" si="48"/>
        <v>0</v>
      </c>
      <c r="G151" s="47">
        <f t="shared" si="48"/>
        <v>441500</v>
      </c>
      <c r="H151" s="47" t="e">
        <f t="shared" ca="1" si="48"/>
        <v>#REF!</v>
      </c>
      <c r="I151" s="47" t="e">
        <f t="shared" ca="1" si="48"/>
        <v>#REF!</v>
      </c>
      <c r="J151" s="47">
        <f t="shared" si="48"/>
        <v>0</v>
      </c>
      <c r="K151" s="804"/>
    </row>
    <row r="152" spans="1:11" x14ac:dyDescent="0.25">
      <c r="A152" s="805"/>
      <c r="B152" s="806" t="str">
        <f>+[6]ระบบการควบคุมฯ!B637</f>
        <v>งบลงทุน สิ่งก่อสร้าง 6811320</v>
      </c>
      <c r="C152" s="1154"/>
      <c r="D152" s="48">
        <f>+D217+D317+D351</f>
        <v>19857800</v>
      </c>
      <c r="E152" s="48">
        <f t="shared" ref="E152:J152" si="49">+E217+E317+E351</f>
        <v>3694812.69</v>
      </c>
      <c r="F152" s="48">
        <f t="shared" si="49"/>
        <v>0</v>
      </c>
      <c r="G152" s="48">
        <f t="shared" si="49"/>
        <v>16162867.310000001</v>
      </c>
      <c r="H152" s="48">
        <f t="shared" si="49"/>
        <v>0</v>
      </c>
      <c r="I152" s="48">
        <f t="shared" si="49"/>
        <v>0</v>
      </c>
      <c r="J152" s="48">
        <f t="shared" si="49"/>
        <v>120</v>
      </c>
      <c r="K152" s="807"/>
    </row>
    <row r="153" spans="1:11" x14ac:dyDescent="0.25">
      <c r="A153" s="1309">
        <f>+[6]ระบบการควบคุมฯ!A767</f>
        <v>1.5</v>
      </c>
      <c r="B153" s="732" t="str">
        <f>+[6]ระบบการควบคุมฯ!B767</f>
        <v>กิจกรรมการจัดการศึกษาประถมศึกษาสำหรับโรงเรียนปกติ</v>
      </c>
      <c r="C153" s="1186" t="s">
        <v>188</v>
      </c>
      <c r="D153" s="50">
        <f>+D154</f>
        <v>28000</v>
      </c>
      <c r="E153" s="50">
        <f t="shared" ref="E153:J153" si="50">+E154</f>
        <v>0</v>
      </c>
      <c r="F153" s="50">
        <f t="shared" si="50"/>
        <v>0</v>
      </c>
      <c r="G153" s="50">
        <f t="shared" si="50"/>
        <v>28000</v>
      </c>
      <c r="H153" s="50">
        <f t="shared" si="50"/>
        <v>0</v>
      </c>
      <c r="I153" s="50">
        <f t="shared" si="50"/>
        <v>0</v>
      </c>
      <c r="J153" s="50">
        <f t="shared" si="50"/>
        <v>0</v>
      </c>
      <c r="K153" s="789"/>
    </row>
    <row r="154" spans="1:11" ht="21" hidden="1" customHeight="1" x14ac:dyDescent="0.6">
      <c r="A154" s="802"/>
      <c r="B154" s="810" t="str">
        <f>+[6]ระบบการควบคุมฯ!B828</f>
        <v>งบลงทุน  ค่าครุภัณฑ์  6811310</v>
      </c>
      <c r="C154" s="1183"/>
      <c r="D154" s="47">
        <f>+D155+D164+D173</f>
        <v>28000</v>
      </c>
      <c r="E154" s="47">
        <f t="shared" ref="E154:J154" si="51">+E155+E164+E173</f>
        <v>0</v>
      </c>
      <c r="F154" s="47">
        <f t="shared" si="51"/>
        <v>0</v>
      </c>
      <c r="G154" s="47">
        <f t="shared" si="51"/>
        <v>28000</v>
      </c>
      <c r="H154" s="47">
        <f t="shared" si="51"/>
        <v>0</v>
      </c>
      <c r="I154" s="47">
        <f t="shared" si="51"/>
        <v>0</v>
      </c>
      <c r="J154" s="47">
        <f t="shared" si="51"/>
        <v>0</v>
      </c>
      <c r="K154" s="811"/>
    </row>
    <row r="155" spans="1:11" ht="63" hidden="1" customHeight="1" x14ac:dyDescent="0.6">
      <c r="A155" s="812" t="str">
        <f>+[6]ระบบการควบคุมฯ!A852</f>
        <v>2.1.5.2</v>
      </c>
      <c r="B155" s="813" t="str">
        <f>+[6]ระบบการควบคุมฯ!B920</f>
        <v>ครุภัณฑ์โฆษณาและเผยแพร่ 120604</v>
      </c>
      <c r="C155" s="1185"/>
      <c r="D155" s="814">
        <f>+D156</f>
        <v>0</v>
      </c>
      <c r="E155" s="814">
        <f t="shared" ref="E155:K155" si="52">+E156</f>
        <v>0</v>
      </c>
      <c r="F155" s="814">
        <f t="shared" si="52"/>
        <v>0</v>
      </c>
      <c r="G155" s="814">
        <f t="shared" si="52"/>
        <v>0</v>
      </c>
      <c r="H155" s="814">
        <f t="shared" si="52"/>
        <v>0</v>
      </c>
      <c r="I155" s="814">
        <f t="shared" si="52"/>
        <v>0</v>
      </c>
      <c r="J155" s="814">
        <f t="shared" si="52"/>
        <v>0</v>
      </c>
      <c r="K155" s="815">
        <f t="shared" si="52"/>
        <v>0</v>
      </c>
    </row>
    <row r="156" spans="1:11" ht="21" hidden="1" customHeight="1" x14ac:dyDescent="0.25">
      <c r="A156" s="816" t="str">
        <f>+[6]ระบบการควบคุมฯ!A853</f>
        <v>2.1.5.2.1</v>
      </c>
      <c r="B156" s="817" t="str">
        <f>+[6]ระบบการควบคุมฯ!B853</f>
        <v>โทรทัศน์แอลอีดี(LEDTV)แบบSmartTVระดับความละเอียดจอภาพ3840x2160พิกเซล ขนาด 55 นิ้ว เครื่องละ 23,3000 บาท</v>
      </c>
      <c r="C156" s="1152" t="str">
        <f>+[6]ระบบการควบคุมฯ!C853</f>
        <v>ศธ04002/ว1802 ลว.8 พค 67 โอนครั้งที่ 7</v>
      </c>
      <c r="D156" s="641">
        <f>SUM(D157:D162)</f>
        <v>0</v>
      </c>
      <c r="E156" s="641">
        <f t="shared" ref="E156:G156" si="53">SUM(E157:E162)</f>
        <v>0</v>
      </c>
      <c r="F156" s="641">
        <f t="shared" si="53"/>
        <v>0</v>
      </c>
      <c r="G156" s="641">
        <f t="shared" si="53"/>
        <v>0</v>
      </c>
      <c r="H156" s="818"/>
      <c r="I156" s="819"/>
      <c r="J156" s="820">
        <f t="shared" ref="J156:J157" si="54">D156-E156-F156-G156</f>
        <v>0</v>
      </c>
      <c r="K156" s="821"/>
    </row>
    <row r="157" spans="1:11" ht="21" hidden="1" customHeight="1" x14ac:dyDescent="0.25">
      <c r="A157" s="822" t="str">
        <f>+[6]ระบบการควบคุมฯ!A854</f>
        <v>1)</v>
      </c>
      <c r="B157" s="823" t="str">
        <f>+[6]ระบบการควบคุมฯ!B854</f>
        <v>โรงเรียนวัดทศทิศ</v>
      </c>
      <c r="C157" s="1105" t="str">
        <f>+[6]ระบบการควบคุมฯ!C854</f>
        <v>20004350002003112042</v>
      </c>
      <c r="D157" s="638"/>
      <c r="E157" s="689"/>
      <c r="F157" s="709"/>
      <c r="G157" s="679"/>
      <c r="H157" s="714"/>
      <c r="I157" s="708"/>
      <c r="J157" s="715">
        <f t="shared" si="54"/>
        <v>0</v>
      </c>
      <c r="K157" s="824"/>
    </row>
    <row r="158" spans="1:11" ht="21" hidden="1" customHeight="1" x14ac:dyDescent="0.25">
      <c r="A158" s="822">
        <f>+[6]ระบบการควบคุมฯ!A855</f>
        <v>0</v>
      </c>
      <c r="B158" s="823" t="str">
        <f>+[6]ระบบการควบคุมฯ!B855</f>
        <v>ผูกพัน ครบ 26 มิย 67</v>
      </c>
      <c r="C158" s="1105">
        <f>+[6]ระบบการควบคุมฯ!C855</f>
        <v>4100395240</v>
      </c>
      <c r="D158" s="709"/>
      <c r="E158" s="709"/>
      <c r="F158" s="709"/>
      <c r="G158" s="717"/>
      <c r="H158" s="714"/>
      <c r="I158" s="708"/>
      <c r="J158" s="709"/>
      <c r="K158" s="824"/>
    </row>
    <row r="159" spans="1:11" ht="21" hidden="1" customHeight="1" x14ac:dyDescent="0.25">
      <c r="A159" s="822" t="str">
        <f>+[6]ระบบการควบคุมฯ!A857</f>
        <v>2)</v>
      </c>
      <c r="B159" s="823" t="str">
        <f>+[6]ระบบการควบคุมฯ!B857</f>
        <v>โรงเรียนวัดนิเทศน์</v>
      </c>
      <c r="C159" s="1105" t="str">
        <f>+[6]ระบบการควบคุมฯ!C857</f>
        <v>20004350002003112043</v>
      </c>
      <c r="D159" s="638"/>
      <c r="E159" s="689"/>
      <c r="F159" s="709"/>
      <c r="G159" s="679"/>
      <c r="H159" s="714"/>
      <c r="I159" s="708"/>
      <c r="J159" s="715">
        <f t="shared" ref="J159" si="55">D159-E159-F159-G159</f>
        <v>0</v>
      </c>
      <c r="K159" s="824"/>
    </row>
    <row r="160" spans="1:11" ht="21" hidden="1" customHeight="1" x14ac:dyDescent="0.25">
      <c r="A160" s="822">
        <f>+[6]ระบบการควบคุมฯ!A858</f>
        <v>0</v>
      </c>
      <c r="B160" s="823" t="str">
        <f>+[6]ระบบการควบคุมฯ!B858</f>
        <v>ผูกพัน ครบ 27 พค 67</v>
      </c>
      <c r="C160" s="1105">
        <f>+[6]ระบบการควบคุมฯ!C858</f>
        <v>4100397975</v>
      </c>
      <c r="D160" s="709"/>
      <c r="E160" s="709"/>
      <c r="F160" s="709"/>
      <c r="G160" s="717"/>
      <c r="H160" s="714"/>
      <c r="I160" s="708"/>
      <c r="J160" s="709"/>
      <c r="K160" s="824"/>
    </row>
    <row r="161" spans="1:11" ht="21" hidden="1" customHeight="1" x14ac:dyDescent="0.25">
      <c r="A161" s="822" t="str">
        <f>+[6]ระบบการควบคุมฯ!A859</f>
        <v>3)</v>
      </c>
      <c r="B161" s="823" t="str">
        <f>+[6]ระบบการควบคุมฯ!B859</f>
        <v>โรงเรียนวัดสอนดีศรีเจริญ</v>
      </c>
      <c r="C161" s="1105" t="str">
        <f>+[6]ระบบการควบคุมฯ!C859</f>
        <v>20004350002003112047</v>
      </c>
      <c r="D161" s="638"/>
      <c r="E161" s="689"/>
      <c r="F161" s="709"/>
      <c r="G161" s="679"/>
      <c r="H161" s="714"/>
      <c r="I161" s="708"/>
      <c r="J161" s="715">
        <f t="shared" ref="J161" si="56">D161-E161-F161-G161</f>
        <v>0</v>
      </c>
      <c r="K161" s="824"/>
    </row>
    <row r="162" spans="1:11" ht="21" hidden="1" customHeight="1" x14ac:dyDescent="0.25">
      <c r="A162" s="822">
        <f>+[6]ระบบการควบคุมฯ!A860</f>
        <v>0</v>
      </c>
      <c r="B162" s="823" t="str">
        <f>+[6]ระบบการควบคุมฯ!B860</f>
        <v>ผูกพัน ครบ 27 พค 67</v>
      </c>
      <c r="C162" s="1105">
        <f>+[6]ระบบการควบคุมฯ!C860</f>
        <v>4100396028</v>
      </c>
      <c r="D162" s="709"/>
      <c r="E162" s="709"/>
      <c r="F162" s="709"/>
      <c r="G162" s="717"/>
      <c r="H162" s="714"/>
      <c r="I162" s="708"/>
      <c r="J162" s="709"/>
      <c r="K162" s="824"/>
    </row>
    <row r="163" spans="1:11" x14ac:dyDescent="0.25">
      <c r="A163" s="707"/>
      <c r="B163" s="708"/>
      <c r="C163" s="1163"/>
      <c r="D163" s="709"/>
      <c r="E163" s="709"/>
      <c r="F163" s="709"/>
      <c r="G163" s="717"/>
      <c r="H163" s="714"/>
      <c r="I163" s="708"/>
      <c r="J163" s="709"/>
      <c r="K163" s="824"/>
    </row>
    <row r="164" spans="1:11" x14ac:dyDescent="0.6">
      <c r="A164" s="812">
        <f>+[6]ระบบการควบคุมฯ!A878</f>
        <v>0</v>
      </c>
      <c r="B164" s="813" t="str">
        <f>+[6]ระบบการควบคุมฯ!B878</f>
        <v>ครุภัณฑ์งานบ้านงานครัว 120612</v>
      </c>
      <c r="C164" s="1185"/>
      <c r="D164" s="814">
        <f>+D165+D168</f>
        <v>28000</v>
      </c>
      <c r="E164" s="814">
        <f t="shared" ref="E164:K164" si="57">+E165+E168</f>
        <v>0</v>
      </c>
      <c r="F164" s="814">
        <f t="shared" si="57"/>
        <v>0</v>
      </c>
      <c r="G164" s="814">
        <f t="shared" si="57"/>
        <v>28000</v>
      </c>
      <c r="H164" s="814">
        <f t="shared" si="57"/>
        <v>0</v>
      </c>
      <c r="I164" s="814">
        <f t="shared" si="57"/>
        <v>0</v>
      </c>
      <c r="J164" s="814">
        <f t="shared" si="57"/>
        <v>0</v>
      </c>
      <c r="K164" s="815">
        <f t="shared" si="57"/>
        <v>0</v>
      </c>
    </row>
    <row r="165" spans="1:11" x14ac:dyDescent="0.25">
      <c r="A165" s="816" t="str">
        <f>+[6]ระบบการควบคุมฯ!A879</f>
        <v>1.5.2.1</v>
      </c>
      <c r="B165" s="825" t="str">
        <f>+[6]ระบบการควบคุมฯ!B879</f>
        <v>เครื่องตัดหญ้า แบบข้ออ่อน  เครื่องละ 105,0000 บาท</v>
      </c>
      <c r="C165" s="1152" t="str">
        <f>+[6]ระบบการควบคุมฯ!C879</f>
        <v>ศธ04002/ว5376 ลว. 1 พย 67 โอนครั้งที่ 39</v>
      </c>
      <c r="D165" s="641">
        <f>SUM(D166:D167)</f>
        <v>10600</v>
      </c>
      <c r="E165" s="641">
        <f t="shared" ref="E165:J165" si="58">SUM(E166:E167)</f>
        <v>0</v>
      </c>
      <c r="F165" s="641">
        <f t="shared" si="58"/>
        <v>0</v>
      </c>
      <c r="G165" s="641">
        <f t="shared" si="58"/>
        <v>10600</v>
      </c>
      <c r="H165" s="641">
        <f t="shared" si="58"/>
        <v>0</v>
      </c>
      <c r="I165" s="641">
        <f t="shared" si="58"/>
        <v>0</v>
      </c>
      <c r="J165" s="641">
        <f t="shared" si="58"/>
        <v>0</v>
      </c>
      <c r="K165" s="826"/>
    </row>
    <row r="166" spans="1:11" x14ac:dyDescent="0.25">
      <c r="A166" s="822" t="str">
        <f>+[6]ระบบการควบคุมฯ!A880</f>
        <v>1)</v>
      </c>
      <c r="B166" s="700" t="str">
        <f>+[6]ระบบการควบคุมฯ!B880</f>
        <v>โรงเรียนวัดสมุหราษฎร์บํารุง</v>
      </c>
      <c r="C166" s="1137" t="str">
        <f>+[6]ระบบการควบคุมฯ!C880</f>
        <v>20004370010003111465</v>
      </c>
      <c r="D166" s="638">
        <f>+[6]ระบบการควบคุมฯ!F880</f>
        <v>10600</v>
      </c>
      <c r="E166" s="689">
        <f>+[6]ระบบการควบคุมฯ!G880+[6]ระบบการควบคุมฯ!H880</f>
        <v>0</v>
      </c>
      <c r="F166" s="709">
        <f>+[6]ระบบการควบคุมฯ!I880+[6]ระบบการควบคุมฯ!J880</f>
        <v>0</v>
      </c>
      <c r="G166" s="679">
        <f>+[6]ระบบการควบคุมฯ!K880+[6]ระบบการควบคุมฯ!L880</f>
        <v>10600</v>
      </c>
      <c r="H166" s="714"/>
      <c r="I166" s="708"/>
      <c r="J166" s="715">
        <f t="shared" ref="J166" si="59">D166-E166-F166-G166</f>
        <v>0</v>
      </c>
      <c r="K166" s="827"/>
    </row>
    <row r="167" spans="1:11" x14ac:dyDescent="0.25">
      <c r="A167" s="822">
        <f>+[6]ระบบการควบคุมฯ!A881</f>
        <v>0</v>
      </c>
      <c r="B167" s="700">
        <f>+[6]ระบบการควบคุมฯ!B881</f>
        <v>0</v>
      </c>
      <c r="C167" s="1137">
        <f>+[6]ระบบการควบคุมฯ!C881</f>
        <v>0</v>
      </c>
      <c r="D167" s="709"/>
      <c r="E167" s="709"/>
      <c r="F167" s="709"/>
      <c r="G167" s="717"/>
      <c r="H167" s="714"/>
      <c r="I167" s="708"/>
      <c r="J167" s="709"/>
      <c r="K167" s="827"/>
    </row>
    <row r="168" spans="1:11" x14ac:dyDescent="0.25">
      <c r="A168" s="816" t="str">
        <f>+[6]ระบบการควบคุมฯ!A884</f>
        <v>1.5.2.2</v>
      </c>
      <c r="B168" s="825" t="str">
        <f>+[6]ระบบการควบคุมฯ!B884</f>
        <v xml:space="preserve">เครื่องตัดแต่งพุ่มไม้ ขนาด 29.5 นิ้ว </v>
      </c>
      <c r="C168" s="1152" t="str">
        <f>+[6]ระบบการควบคุมฯ!C884</f>
        <v>ศธ04002/ว5376 ลว. 1 พย 67 โอนครั้งที่ 39</v>
      </c>
      <c r="D168" s="641">
        <f>SUM(D169:D170)</f>
        <v>17400</v>
      </c>
      <c r="E168" s="641">
        <f t="shared" ref="E168:J168" si="60">SUM(E169:E170)</f>
        <v>0</v>
      </c>
      <c r="F168" s="641">
        <f t="shared" si="60"/>
        <v>0</v>
      </c>
      <c r="G168" s="641">
        <f t="shared" si="60"/>
        <v>17400</v>
      </c>
      <c r="H168" s="641">
        <f t="shared" si="60"/>
        <v>0</v>
      </c>
      <c r="I168" s="641">
        <f t="shared" si="60"/>
        <v>0</v>
      </c>
      <c r="J168" s="641">
        <f t="shared" si="60"/>
        <v>0</v>
      </c>
      <c r="K168" s="826"/>
    </row>
    <row r="169" spans="1:11" ht="21" hidden="1" customHeight="1" x14ac:dyDescent="0.25">
      <c r="A169" s="822" t="str">
        <f>+[6]ระบบการควบคุมฯ!A885</f>
        <v>1)</v>
      </c>
      <c r="B169" s="775" t="str">
        <f>+[6]ระบบการควบคุมฯ!B885</f>
        <v>โรงเรียนวัดพวงแก้ว</v>
      </c>
      <c r="C169" s="1105" t="str">
        <f>+[6]ระบบการควบคุมฯ!C885</f>
        <v>20004370010003111466</v>
      </c>
      <c r="D169" s="638">
        <f>+[6]ระบบการควบคุมฯ!F885</f>
        <v>17400</v>
      </c>
      <c r="E169" s="689">
        <f>+[6]ระบบการควบคุมฯ!G885+[6]ระบบการควบคุมฯ!H885</f>
        <v>0</v>
      </c>
      <c r="F169" s="709">
        <f>+[6]ระบบการควบคุมฯ!I885+[6]ระบบการควบคุมฯ!J885</f>
        <v>0</v>
      </c>
      <c r="G169" s="679">
        <f>+[6]ระบบการควบคุมฯ!K885+[6]ระบบการควบคุมฯ!L885</f>
        <v>17400</v>
      </c>
      <c r="H169" s="714"/>
      <c r="I169" s="708"/>
      <c r="J169" s="715">
        <f t="shared" ref="J169" si="61">D169-E169-F169-G169</f>
        <v>0</v>
      </c>
      <c r="K169" s="827"/>
    </row>
    <row r="170" spans="1:11" ht="21" hidden="1" customHeight="1" x14ac:dyDescent="0.25">
      <c r="A170" s="822"/>
      <c r="B170" s="775"/>
      <c r="C170" s="1105"/>
      <c r="D170" s="709"/>
      <c r="E170" s="709"/>
      <c r="F170" s="709"/>
      <c r="G170" s="717"/>
      <c r="H170" s="714"/>
      <c r="I170" s="708"/>
      <c r="J170" s="709"/>
      <c r="K170" s="827"/>
    </row>
    <row r="171" spans="1:11" ht="21" hidden="1" customHeight="1" x14ac:dyDescent="0.25">
      <c r="A171" s="822"/>
      <c r="B171" s="823"/>
      <c r="C171" s="1105"/>
      <c r="D171" s="638"/>
      <c r="E171" s="689"/>
      <c r="F171" s="709"/>
      <c r="G171" s="679"/>
      <c r="H171" s="714"/>
      <c r="I171" s="708"/>
      <c r="J171" s="715">
        <f t="shared" ref="J171" si="62">D171-E171-F171-G171</f>
        <v>0</v>
      </c>
      <c r="K171" s="824"/>
    </row>
    <row r="172" spans="1:11" ht="21" hidden="1" customHeight="1" x14ac:dyDescent="0.25">
      <c r="A172" s="822"/>
      <c r="B172" s="823">
        <f>+[6]ระบบการควบคุมฯ!B868</f>
        <v>0</v>
      </c>
      <c r="C172" s="1105">
        <f>+[6]ระบบการควบคุมฯ!C868</f>
        <v>0</v>
      </c>
      <c r="D172" s="709"/>
      <c r="E172" s="709"/>
      <c r="F172" s="709"/>
      <c r="G172" s="717"/>
      <c r="H172" s="714"/>
      <c r="I172" s="708"/>
      <c r="J172" s="709"/>
      <c r="K172" s="824"/>
    </row>
    <row r="173" spans="1:11" ht="21" hidden="1" customHeight="1" x14ac:dyDescent="0.6">
      <c r="A173" s="828" t="s">
        <v>31</v>
      </c>
      <c r="B173" s="813" t="str">
        <f>+[6]ระบบการควบคุมฯ!B937</f>
        <v xml:space="preserve">ครุภัณฑ์การศึกษา 120611 </v>
      </c>
      <c r="C173" s="1185"/>
      <c r="D173" s="814">
        <f>+D174+D177</f>
        <v>0</v>
      </c>
      <c r="E173" s="814">
        <f t="shared" ref="E173:J173" si="63">+E174+E177</f>
        <v>0</v>
      </c>
      <c r="F173" s="814">
        <f t="shared" si="63"/>
        <v>0</v>
      </c>
      <c r="G173" s="814">
        <f>+G174+G177</f>
        <v>0</v>
      </c>
      <c r="H173" s="814">
        <f t="shared" si="63"/>
        <v>0</v>
      </c>
      <c r="I173" s="814">
        <f t="shared" si="63"/>
        <v>0</v>
      </c>
      <c r="J173" s="814">
        <f t="shared" si="63"/>
        <v>0</v>
      </c>
      <c r="K173" s="815">
        <f t="shared" ref="E173:K174" si="64">+K174</f>
        <v>0</v>
      </c>
    </row>
    <row r="174" spans="1:11" ht="21" hidden="1" customHeight="1" x14ac:dyDescent="0.25">
      <c r="A174" s="702" t="s">
        <v>189</v>
      </c>
      <c r="B174" s="829" t="str">
        <f>+[6]ระบบการควบคุมฯ!B938</f>
        <v>ครุภัณฑ์งานอาชีพระดับประถมศึกษา แบบ 2 จำนวน 1 ชุด</v>
      </c>
      <c r="C174" s="1162" t="str">
        <f>+[6]ระบบการควบคุมฯ!C938</f>
        <v>ศธ04002/ว1802 ลว.8 พค 67 โอนครั้งที่ 7</v>
      </c>
      <c r="D174" s="830">
        <f>+D175</f>
        <v>0</v>
      </c>
      <c r="E174" s="830">
        <f t="shared" si="64"/>
        <v>0</v>
      </c>
      <c r="F174" s="830">
        <f t="shared" si="64"/>
        <v>0</v>
      </c>
      <c r="G174" s="830">
        <f t="shared" si="64"/>
        <v>0</v>
      </c>
      <c r="H174" s="830">
        <f t="shared" si="64"/>
        <v>0</v>
      </c>
      <c r="I174" s="830">
        <f t="shared" si="64"/>
        <v>0</v>
      </c>
      <c r="J174" s="830">
        <f t="shared" si="64"/>
        <v>0</v>
      </c>
      <c r="K174" s="831"/>
    </row>
    <row r="175" spans="1:11" ht="21" hidden="1" customHeight="1" x14ac:dyDescent="0.25">
      <c r="A175" s="62" t="str">
        <f>+[6]ระบบการควบคุมฯ!A939</f>
        <v>1)</v>
      </c>
      <c r="B175" s="823" t="str">
        <f>+[6]ระบบการควบคุมฯ!B939</f>
        <v>โรงเรียนกลางคลองสิบ</v>
      </c>
      <c r="C175" s="1105" t="str">
        <f>+[6]ระบบการควบคุมฯ!C939</f>
        <v>20004350002003112040</v>
      </c>
      <c r="D175" s="638"/>
      <c r="E175" s="689"/>
      <c r="F175" s="709"/>
      <c r="G175" s="679"/>
      <c r="H175" s="714"/>
      <c r="I175" s="708"/>
      <c r="J175" s="715">
        <f t="shared" ref="J175" si="65">D175-E175-F175-G175</f>
        <v>0</v>
      </c>
      <c r="K175" s="824"/>
    </row>
    <row r="176" spans="1:11" ht="21" hidden="1" customHeight="1" x14ac:dyDescent="0.25">
      <c r="A176" s="306">
        <f>+[6]ระบบการควบคุมฯ!A940</f>
        <v>0</v>
      </c>
      <c r="B176" s="823" t="str">
        <f>+[6]ระบบการควบคุมฯ!B940</f>
        <v>ผูกพัน ครบ 16 มิย 67</v>
      </c>
      <c r="C176" s="1105">
        <f>+[6]ระบบการควบคุมฯ!C940</f>
        <v>4100394375</v>
      </c>
      <c r="D176" s="709"/>
      <c r="E176" s="709"/>
      <c r="F176" s="709"/>
      <c r="G176" s="717"/>
      <c r="H176" s="714"/>
      <c r="I176" s="708"/>
      <c r="J176" s="709"/>
      <c r="K176" s="824"/>
    </row>
    <row r="177" spans="1:11" ht="21" hidden="1" customHeight="1" x14ac:dyDescent="0.25">
      <c r="A177" s="832" t="s">
        <v>190</v>
      </c>
      <c r="B177" s="833" t="str">
        <f>+[6]ระบบการควบคุมฯ!B948</f>
        <v>โต๊ะเก้าอี้นักเรียน ระดับประถมศึกษา ชุดละ 1500 บาท</v>
      </c>
      <c r="C177" s="1162" t="str">
        <f>+[6]ระบบการควบคุมฯ!C948</f>
        <v>ศธ04002/ว1802 ลว.8 พค 67 โอนครั้งที่ 7</v>
      </c>
      <c r="D177" s="830">
        <f>SUM(D178:D182)</f>
        <v>0</v>
      </c>
      <c r="E177" s="830">
        <f t="shared" ref="E177:J177" si="66">SUM(E178:E182)</f>
        <v>0</v>
      </c>
      <c r="F177" s="830">
        <f t="shared" si="66"/>
        <v>0</v>
      </c>
      <c r="G177" s="830">
        <f t="shared" si="66"/>
        <v>0</v>
      </c>
      <c r="H177" s="830">
        <f t="shared" si="66"/>
        <v>0</v>
      </c>
      <c r="I177" s="830">
        <f t="shared" si="66"/>
        <v>0</v>
      </c>
      <c r="J177" s="830">
        <f t="shared" si="66"/>
        <v>0</v>
      </c>
      <c r="K177" s="831"/>
    </row>
    <row r="178" spans="1:11" ht="21" hidden="1" customHeight="1" x14ac:dyDescent="0.45">
      <c r="A178" s="306" t="str">
        <f>+[6]ระบบการควบคุมฯ!A949</f>
        <v>1)</v>
      </c>
      <c r="B178" s="834" t="str">
        <f>+[6]ระบบการควบคุมฯ!B949</f>
        <v>โรงเรียนคลองสิบสามผิวศรีราษฏร์บำรุง</v>
      </c>
      <c r="C178" s="1137" t="str">
        <f>+[6]ระบบการควบคุมฯ!C949</f>
        <v>20004350002003112045</v>
      </c>
      <c r="D178" s="638"/>
      <c r="E178" s="689"/>
      <c r="F178" s="709"/>
      <c r="G178" s="679"/>
      <c r="H178" s="714"/>
      <c r="I178" s="708"/>
      <c r="J178" s="715">
        <f t="shared" ref="J178" si="67">D178-E178-F178-G178</f>
        <v>0</v>
      </c>
      <c r="K178" s="776"/>
    </row>
    <row r="179" spans="1:11" ht="21" hidden="1" customHeight="1" x14ac:dyDescent="0.45">
      <c r="A179" s="306">
        <f>+[6]ระบบการควบคุมฯ!A950</f>
        <v>0</v>
      </c>
      <c r="B179" s="834" t="str">
        <f>+[6]ระบบการควบคุมฯ!B950</f>
        <v>ผูกพัน ครบ 19 มิย 67</v>
      </c>
      <c r="C179" s="1137">
        <f>+[6]ระบบการควบคุมฯ!C950</f>
        <v>4100395365</v>
      </c>
      <c r="D179" s="709"/>
      <c r="E179" s="709"/>
      <c r="F179" s="709"/>
      <c r="G179" s="717"/>
      <c r="H179" s="714"/>
      <c r="I179" s="708"/>
      <c r="J179" s="709"/>
      <c r="K179" s="776"/>
    </row>
    <row r="180" spans="1:11" ht="21" hidden="1" customHeight="1" x14ac:dyDescent="0.45">
      <c r="A180" s="306" t="str">
        <f>+[6]ระบบการควบคุมฯ!A952</f>
        <v>2)</v>
      </c>
      <c r="B180" s="834" t="str">
        <f>+[6]ระบบการควบคุมฯ!B952</f>
        <v>โรงเรียนวัดพวงแก้ว</v>
      </c>
      <c r="C180" s="1137" t="str">
        <f>+[6]ระบบการควบคุมฯ!C952</f>
        <v>20004350002003112046</v>
      </c>
      <c r="D180" s="638"/>
      <c r="E180" s="689"/>
      <c r="F180" s="709"/>
      <c r="G180" s="679"/>
      <c r="H180" s="714"/>
      <c r="I180" s="708"/>
      <c r="J180" s="715">
        <f t="shared" ref="J180" si="68">D180-E180-F180-G180</f>
        <v>0</v>
      </c>
      <c r="K180" s="776"/>
    </row>
    <row r="181" spans="1:11" ht="21" hidden="1" customHeight="1" x14ac:dyDescent="0.45">
      <c r="A181" s="306">
        <f>+[6]ระบบการควบคุมฯ!A953</f>
        <v>0</v>
      </c>
      <c r="B181" s="834" t="str">
        <f>+[6]ระบบการควบคุมฯ!B953</f>
        <v>ผูกพัน ครบ 26 มิย 67</v>
      </c>
      <c r="C181" s="1137">
        <f>+[6]ระบบการควบคุมฯ!C953</f>
        <v>4100395151</v>
      </c>
      <c r="D181" s="709"/>
      <c r="E181" s="709"/>
      <c r="F181" s="709"/>
      <c r="G181" s="717"/>
      <c r="H181" s="714"/>
      <c r="I181" s="708"/>
      <c r="J181" s="709"/>
      <c r="K181" s="776"/>
    </row>
    <row r="182" spans="1:11" ht="21" hidden="1" customHeight="1" x14ac:dyDescent="0.25">
      <c r="A182" s="306" t="str">
        <f>+[6]ระบบการควบคุมฯ!A955</f>
        <v>3)</v>
      </c>
      <c r="B182" s="834" t="str">
        <f>+[6]ระบบการควบคุมฯ!B955</f>
        <v>โรงเรียนหิรัญพงษ์อนุสรณ์</v>
      </c>
      <c r="C182" s="1137" t="str">
        <f>+[6]ระบบการควบคุมฯ!C955</f>
        <v>20004350002003112048</v>
      </c>
      <c r="D182" s="638"/>
      <c r="E182" s="689"/>
      <c r="F182" s="709"/>
      <c r="G182" s="679"/>
      <c r="H182" s="714"/>
      <c r="I182" s="708"/>
      <c r="J182" s="715">
        <f t="shared" ref="J182" si="69">D182-E182-F182-G182</f>
        <v>0</v>
      </c>
      <c r="K182" s="824"/>
    </row>
    <row r="183" spans="1:11" ht="21" hidden="1" customHeight="1" x14ac:dyDescent="0.45">
      <c r="A183" s="306">
        <f>+[6]ระบบการควบคุมฯ!A956</f>
        <v>0</v>
      </c>
      <c r="B183" s="834" t="str">
        <f>+[6]ระบบการควบคุมฯ!B956</f>
        <v>ผูกพัน ครบ 7 มิย 67</v>
      </c>
      <c r="C183" s="1137">
        <f>+[6]ระบบการควบคุมฯ!C956</f>
        <v>4100392574</v>
      </c>
      <c r="D183" s="709"/>
      <c r="E183" s="709"/>
      <c r="F183" s="709"/>
      <c r="G183" s="717"/>
      <c r="H183" s="714"/>
      <c r="I183" s="708"/>
      <c r="J183" s="709"/>
      <c r="K183" s="776"/>
    </row>
    <row r="184" spans="1:11" ht="21" hidden="1" customHeight="1" x14ac:dyDescent="0.6">
      <c r="A184" s="624" t="str">
        <f>+[6]ระบบการควบคุมฯ!A962</f>
        <v>1.5.2</v>
      </c>
      <c r="B184" s="808" t="str">
        <f>+[6]ระบบการควบคุมฯ!B962</f>
        <v xml:space="preserve">กิจกรรมรองเทคโนโลยีดิจิทัลเพื่อการศึกษาขั้นพื้นฐาน </v>
      </c>
      <c r="C184" s="1184" t="str">
        <f>+[6]ระบบการควบคุมฯ!C962</f>
        <v>20004 68 05164 00063</v>
      </c>
      <c r="D184" s="52">
        <f>+D185</f>
        <v>0</v>
      </c>
      <c r="E184" s="52">
        <f t="shared" ref="E184:J184" si="70">+E185</f>
        <v>0</v>
      </c>
      <c r="F184" s="52">
        <f t="shared" si="70"/>
        <v>0</v>
      </c>
      <c r="G184" s="52">
        <f t="shared" si="70"/>
        <v>0</v>
      </c>
      <c r="H184" s="52">
        <f t="shared" si="70"/>
        <v>0</v>
      </c>
      <c r="I184" s="52">
        <f t="shared" si="70"/>
        <v>0</v>
      </c>
      <c r="J184" s="52">
        <f t="shared" si="70"/>
        <v>0</v>
      </c>
      <c r="K184" s="809"/>
    </row>
    <row r="185" spans="1:11" ht="21" hidden="1" customHeight="1" x14ac:dyDescent="0.6">
      <c r="A185" s="802"/>
      <c r="B185" s="803" t="str">
        <f>+[6]ระบบการควบคุมฯ!B969</f>
        <v xml:space="preserve"> งบลงทุน ค่าครุภัณฑ์ 6711310</v>
      </c>
      <c r="C185" s="1183" t="str">
        <f>+[6]ระบบการควบคุมฯ!C969</f>
        <v>20004 35000200 2000000</v>
      </c>
      <c r="D185" s="47">
        <f>+D186+D191</f>
        <v>0</v>
      </c>
      <c r="E185" s="47">
        <f t="shared" ref="E185:J185" si="71">+E186+E191</f>
        <v>0</v>
      </c>
      <c r="F185" s="47">
        <f t="shared" si="71"/>
        <v>0</v>
      </c>
      <c r="G185" s="47">
        <f t="shared" si="71"/>
        <v>0</v>
      </c>
      <c r="H185" s="47">
        <f t="shared" si="71"/>
        <v>0</v>
      </c>
      <c r="I185" s="47">
        <f t="shared" si="71"/>
        <v>0</v>
      </c>
      <c r="J185" s="47">
        <f t="shared" si="71"/>
        <v>0</v>
      </c>
      <c r="K185" s="811"/>
    </row>
    <row r="186" spans="1:11" ht="21" hidden="1" customHeight="1" x14ac:dyDescent="0.6">
      <c r="A186" s="731"/>
      <c r="B186" s="835">
        <f>+[6]ระบบการควบคุมฯ!B934</f>
        <v>0</v>
      </c>
      <c r="C186" s="1184"/>
      <c r="D186" s="836">
        <f>+D187</f>
        <v>0</v>
      </c>
      <c r="E186" s="836">
        <f t="shared" ref="E186:K186" si="72">+E187</f>
        <v>0</v>
      </c>
      <c r="F186" s="836">
        <f t="shared" si="72"/>
        <v>0</v>
      </c>
      <c r="G186" s="836">
        <f t="shared" si="72"/>
        <v>0</v>
      </c>
      <c r="H186" s="836">
        <f t="shared" si="72"/>
        <v>0</v>
      </c>
      <c r="I186" s="836">
        <f t="shared" si="72"/>
        <v>0</v>
      </c>
      <c r="J186" s="836">
        <f t="shared" si="72"/>
        <v>0</v>
      </c>
      <c r="K186" s="837">
        <f t="shared" si="72"/>
        <v>0</v>
      </c>
    </row>
    <row r="187" spans="1:11" ht="21" hidden="1" customHeight="1" x14ac:dyDescent="0.25">
      <c r="A187" s="62" t="s">
        <v>31</v>
      </c>
      <c r="B187" s="775">
        <f>+[6]ระบบการควบคุมฯ!B935</f>
        <v>0</v>
      </c>
      <c r="C187" s="1105">
        <f>+[6]ระบบการควบคุมฯ!C935</f>
        <v>0</v>
      </c>
      <c r="D187" s="638">
        <f>+[6]ระบบการควบคุมฯ!F935</f>
        <v>0</v>
      </c>
      <c r="E187" s="638">
        <f>+[6]ระบบการควบคุมฯ!G935+[6]ระบบการควบคุมฯ!H935</f>
        <v>0</v>
      </c>
      <c r="F187" s="638">
        <f>+[6]ระบบการควบคุมฯ!I935+[6]ระบบการควบคุมฯ!J935</f>
        <v>0</v>
      </c>
      <c r="G187" s="638">
        <f>+[6]ระบบการควบคุมฯ!K935+[6]ระบบการควบคุมฯ!L935</f>
        <v>0</v>
      </c>
      <c r="H187" s="638">
        <f>+[6]ระบบการควบคุมฯ!J935</f>
        <v>0</v>
      </c>
      <c r="I187" s="638">
        <f>+[6]ระบบการควบคุมฯ!K935</f>
        <v>0</v>
      </c>
      <c r="J187" s="638">
        <f>+D187-E187-G187</f>
        <v>0</v>
      </c>
      <c r="K187" s="824"/>
    </row>
    <row r="188" spans="1:11" ht="21" hidden="1" customHeight="1" x14ac:dyDescent="0.25">
      <c r="A188" s="62">
        <f>+[6]ระบบการควบคุมฯ!A936</f>
        <v>0</v>
      </c>
      <c r="B188" s="838">
        <f>+[6]ระบบการควบคุมฯ!B936</f>
        <v>0</v>
      </c>
      <c r="C188" s="1137">
        <f>+[6]ระบบการควบคุมฯ!C936</f>
        <v>0</v>
      </c>
      <c r="D188" s="638">
        <f>+[6]ระบบการควบคุมฯ!D936</f>
        <v>0</v>
      </c>
      <c r="E188" s="709">
        <f>+[6]ระบบการควบคุมฯ!G936+[6]ระบบการควบคุมฯ!H936</f>
        <v>0</v>
      </c>
      <c r="F188" s="709">
        <f>+[6]ระบบการควบคุมฯ!I936+[6]ระบบการควบคุมฯ!J936</f>
        <v>0</v>
      </c>
      <c r="G188" s="717">
        <f>+[6]ระบบการควบคุมฯ!K936+[6]ระบบการควบคุมฯ!L936</f>
        <v>0</v>
      </c>
      <c r="H188" s="711"/>
      <c r="I188" s="693"/>
      <c r="J188" s="638">
        <f>+D188-E188-G188</f>
        <v>0</v>
      </c>
      <c r="K188" s="824"/>
    </row>
    <row r="189" spans="1:11" ht="21" hidden="1" customHeight="1" x14ac:dyDescent="0.25">
      <c r="A189" s="707"/>
      <c r="B189" s="839"/>
      <c r="C189" s="1163"/>
      <c r="D189" s="709"/>
      <c r="E189" s="709"/>
      <c r="F189" s="709"/>
      <c r="G189" s="717"/>
      <c r="H189" s="714"/>
      <c r="I189" s="708"/>
      <c r="J189" s="709"/>
      <c r="K189" s="824"/>
    </row>
    <row r="190" spans="1:11" ht="21" hidden="1" customHeight="1" x14ac:dyDescent="0.25">
      <c r="A190" s="707"/>
      <c r="B190" s="839"/>
      <c r="C190" s="1163"/>
      <c r="D190" s="709"/>
      <c r="E190" s="709"/>
      <c r="F190" s="709"/>
      <c r="G190" s="717"/>
      <c r="H190" s="714"/>
      <c r="I190" s="708"/>
      <c r="J190" s="709"/>
      <c r="K190" s="824"/>
    </row>
    <row r="191" spans="1:11" ht="63" hidden="1" customHeight="1" x14ac:dyDescent="0.6">
      <c r="A191" s="840" t="str">
        <f>+[6]ระบบการควบคุมฯ!A970</f>
        <v>2.1.2.1</v>
      </c>
      <c r="B191" s="835" t="str">
        <f>+[6]ระบบการควบคุมฯ!B970</f>
        <v>ครุภัณฑ์คอมพิวเตอร์  120610</v>
      </c>
      <c r="C191" s="1184"/>
      <c r="D191" s="836">
        <f>+D192</f>
        <v>0</v>
      </c>
      <c r="E191" s="836">
        <f t="shared" ref="E191:K192" si="73">+E192</f>
        <v>0</v>
      </c>
      <c r="F191" s="836">
        <f t="shared" si="73"/>
        <v>0</v>
      </c>
      <c r="G191" s="836">
        <f t="shared" si="73"/>
        <v>0</v>
      </c>
      <c r="H191" s="836">
        <f t="shared" si="73"/>
        <v>0</v>
      </c>
      <c r="I191" s="836">
        <f t="shared" si="73"/>
        <v>0</v>
      </c>
      <c r="J191" s="836">
        <f t="shared" si="73"/>
        <v>0</v>
      </c>
      <c r="K191" s="837">
        <f t="shared" si="73"/>
        <v>0</v>
      </c>
    </row>
    <row r="192" spans="1:11" ht="21" hidden="1" customHeight="1" x14ac:dyDescent="0.25">
      <c r="A192" s="702" t="s">
        <v>189</v>
      </c>
      <c r="B192" s="833" t="str">
        <f>+[6]ระบบการควบคุมฯ!B971</f>
        <v xml:space="preserve">ระบบคอมพิวเตอร์พร้อมอุปกรณ์สำหรับการเรียนการสอน ระบบคอมพิวเตอร์พร้อมอุปกรณ์สำหรับการเรียนการสอน IC30Type2 </v>
      </c>
      <c r="C192" s="1162" t="str">
        <f>+[6]ระบบการควบคุมฯ!C971</f>
        <v>ศธ 04002/ว2002 ลว 23 พค 67 โอนครั้งที่ 46</v>
      </c>
      <c r="D192" s="830">
        <f>+D193</f>
        <v>0</v>
      </c>
      <c r="E192" s="830">
        <f t="shared" si="73"/>
        <v>0</v>
      </c>
      <c r="F192" s="830">
        <f t="shared" si="73"/>
        <v>0</v>
      </c>
      <c r="G192" s="830">
        <f t="shared" si="73"/>
        <v>0</v>
      </c>
      <c r="H192" s="830">
        <f t="shared" si="73"/>
        <v>0</v>
      </c>
      <c r="I192" s="830">
        <f t="shared" si="73"/>
        <v>0</v>
      </c>
      <c r="J192" s="830">
        <f t="shared" si="73"/>
        <v>0</v>
      </c>
      <c r="K192" s="831"/>
    </row>
    <row r="193" spans="1:11" ht="21" hidden="1" customHeight="1" x14ac:dyDescent="0.25">
      <c r="A193" s="62" t="str">
        <f>+[6]ระบบการควบคุมฯ!A972</f>
        <v>1)</v>
      </c>
      <c r="B193" s="775" t="str">
        <f>+[6]ระบบการควบคุมฯ!B972</f>
        <v xml:space="preserve">โรงเรียนชุมชนบึงบา </v>
      </c>
      <c r="C193" s="1105" t="str">
        <f>+[6]ระบบการควบคุมฯ!C972</f>
        <v>20004350002003110247</v>
      </c>
      <c r="D193" s="638"/>
      <c r="E193" s="689"/>
      <c r="F193" s="709"/>
      <c r="G193" s="679"/>
      <c r="H193" s="714"/>
      <c r="I193" s="708"/>
      <c r="J193" s="715">
        <f t="shared" ref="J193" si="74">D193-E193-F193-G193</f>
        <v>0</v>
      </c>
      <c r="K193" s="841"/>
    </row>
    <row r="194" spans="1:11" ht="42" hidden="1" customHeight="1" x14ac:dyDescent="0.25">
      <c r="A194" s="62"/>
      <c r="B194" s="775"/>
      <c r="C194" s="1105"/>
      <c r="D194" s="638"/>
      <c r="E194" s="710"/>
      <c r="F194" s="709"/>
      <c r="G194" s="717"/>
      <c r="H194" s="714"/>
      <c r="I194" s="708"/>
      <c r="J194" s="715"/>
      <c r="K194" s="841"/>
    </row>
    <row r="195" spans="1:11" ht="21" hidden="1" customHeight="1" x14ac:dyDescent="0.25">
      <c r="A195" s="1309">
        <f>+[6]ระบบการควบคุมฯ!A1049</f>
        <v>1.6</v>
      </c>
      <c r="B195" s="732" t="str">
        <f>+[6]ระบบการควบคุมฯ!B1049</f>
        <v xml:space="preserve">กิจกรรมการจัดการศึกษามัธยมศึกษาตอนต้นสำหรับโรงเรียนปกติ  </v>
      </c>
      <c r="C195" s="1186" t="s">
        <v>191</v>
      </c>
      <c r="D195" s="50">
        <f>+D196</f>
        <v>208100</v>
      </c>
      <c r="E195" s="50">
        <f t="shared" ref="E195:K195" si="75">+E196</f>
        <v>0</v>
      </c>
      <c r="F195" s="50">
        <f t="shared" si="75"/>
        <v>0</v>
      </c>
      <c r="G195" s="50">
        <f t="shared" si="75"/>
        <v>208100</v>
      </c>
      <c r="H195" s="50">
        <f t="shared" si="75"/>
        <v>0</v>
      </c>
      <c r="I195" s="50">
        <f t="shared" si="75"/>
        <v>0</v>
      </c>
      <c r="J195" s="50">
        <f t="shared" si="75"/>
        <v>0</v>
      </c>
      <c r="K195" s="789">
        <f t="shared" si="75"/>
        <v>0</v>
      </c>
    </row>
    <row r="196" spans="1:11" ht="21" hidden="1" customHeight="1" x14ac:dyDescent="0.6">
      <c r="A196" s="842"/>
      <c r="B196" s="791" t="str">
        <f>+[6]ระบบการควบคุมฯ!B1051</f>
        <v>งบลงทุน ค่าครุภัณฑ์ 6811310</v>
      </c>
      <c r="C196" s="1151"/>
      <c r="D196" s="47">
        <f>+D197+D200</f>
        <v>208100</v>
      </c>
      <c r="E196" s="47">
        <f t="shared" ref="E196:G196" si="76">+E197+E200</f>
        <v>0</v>
      </c>
      <c r="F196" s="47">
        <f t="shared" si="76"/>
        <v>0</v>
      </c>
      <c r="G196" s="47">
        <f t="shared" si="76"/>
        <v>208100</v>
      </c>
      <c r="H196" s="47">
        <f>+H197+H200</f>
        <v>0</v>
      </c>
      <c r="I196" s="47">
        <f t="shared" ref="I196:K196" si="77">+I197+I200</f>
        <v>0</v>
      </c>
      <c r="J196" s="47">
        <f t="shared" si="77"/>
        <v>0</v>
      </c>
      <c r="K196" s="47">
        <f t="shared" si="77"/>
        <v>0</v>
      </c>
    </row>
    <row r="197" spans="1:11" ht="42" hidden="1" customHeight="1" x14ac:dyDescent="0.6">
      <c r="A197" s="1068">
        <f>+[6]ระบบการควบคุมฯ!A1066</f>
        <v>0</v>
      </c>
      <c r="B197" s="844" t="str">
        <f>+[6]ระบบการควบคุมฯ!B1066</f>
        <v>ครุภัณฑ์สำนักงาน 120601</v>
      </c>
      <c r="C197" s="1187"/>
      <c r="D197" s="845">
        <f>+D198</f>
        <v>197500</v>
      </c>
      <c r="E197" s="845">
        <f t="shared" ref="E197:J198" si="78">+E198</f>
        <v>0</v>
      </c>
      <c r="F197" s="845">
        <f t="shared" si="78"/>
        <v>0</v>
      </c>
      <c r="G197" s="845">
        <f t="shared" si="78"/>
        <v>197500</v>
      </c>
      <c r="H197" s="845">
        <f t="shared" si="78"/>
        <v>0</v>
      </c>
      <c r="I197" s="845">
        <f t="shared" si="78"/>
        <v>0</v>
      </c>
      <c r="J197" s="845">
        <f t="shared" si="78"/>
        <v>0</v>
      </c>
      <c r="K197" s="846"/>
    </row>
    <row r="198" spans="1:11" ht="21" hidden="1" customHeight="1" x14ac:dyDescent="0.25">
      <c r="A198" s="832" t="str">
        <f>+[6]ระบบการควบคุมฯ!A1067</f>
        <v>1.6.2.1</v>
      </c>
      <c r="B198" s="833" t="str">
        <f>+[6]ระบบการควบคุมฯ!B1067</f>
        <v>เครื่องถ่ายเอกสารระบบดิจิทัล (ขาว-ดำ) ความเร็ว 50 แผ่นต่อนาที</v>
      </c>
      <c r="C198" s="1162" t="str">
        <f>+[6]ระบบการควบคุมฯ!C1067</f>
        <v>ที่ ศธ04002/ว5376 ลว 1 พย 67 ครั้งที่ 39</v>
      </c>
      <c r="D198" s="830">
        <f>+D199</f>
        <v>197500</v>
      </c>
      <c r="E198" s="830">
        <f t="shared" si="78"/>
        <v>0</v>
      </c>
      <c r="F198" s="830">
        <f t="shared" si="78"/>
        <v>0</v>
      </c>
      <c r="G198" s="830">
        <f t="shared" si="78"/>
        <v>197500</v>
      </c>
      <c r="H198" s="830">
        <f t="shared" si="78"/>
        <v>0</v>
      </c>
      <c r="I198" s="830">
        <f t="shared" si="78"/>
        <v>0</v>
      </c>
      <c r="J198" s="830">
        <f t="shared" si="78"/>
        <v>0</v>
      </c>
      <c r="K198" s="831"/>
    </row>
    <row r="199" spans="1:11" ht="21" hidden="1" customHeight="1" x14ac:dyDescent="0.25">
      <c r="A199" s="847" t="str">
        <f>+[6]ระบบการควบคุมฯ!A1069</f>
        <v>1)</v>
      </c>
      <c r="B199" s="775" t="str">
        <f>+[6]ระบบการควบคุมฯ!B1069</f>
        <v>สพป.ปทุมธานี เขต 2</v>
      </c>
      <c r="C199" s="1105" t="str">
        <f>+[6]ระบบการควบคุมฯ!C1069</f>
        <v>20004370010003112315</v>
      </c>
      <c r="D199" s="638">
        <f>+[6]ระบบการควบคุมฯ!F1069</f>
        <v>197500</v>
      </c>
      <c r="E199" s="638">
        <f>+[6]ระบบการควบคุมฯ!G1069+[6]ระบบการควบคุมฯ!H1069</f>
        <v>0</v>
      </c>
      <c r="F199" s="638">
        <f>+[6]ระบบการควบคุมฯ!I1069+[6]ระบบการควบคุมฯ!J1069</f>
        <v>0</v>
      </c>
      <c r="G199" s="750">
        <f>+[6]ระบบการควบคุมฯ!K1069+[6]ระบบการควบคุมฯ!L1069</f>
        <v>197500</v>
      </c>
      <c r="H199" s="711"/>
      <c r="I199" s="699"/>
      <c r="J199" s="638">
        <f>+D199-E199-G199</f>
        <v>0</v>
      </c>
      <c r="K199" s="824"/>
    </row>
    <row r="200" spans="1:11" ht="21" hidden="1" customHeight="1" x14ac:dyDescent="0.6">
      <c r="A200" s="828">
        <f>+[6]ระบบการควบคุมฯ!A1070</f>
        <v>0</v>
      </c>
      <c r="B200" s="813" t="str">
        <f>+[6]ระบบการควบคุมฯ!B1070</f>
        <v>ครุภัณฑ์งานบ้านงานครัว 120612</v>
      </c>
      <c r="C200" s="1185"/>
      <c r="D200" s="814">
        <f>+D201+D203+D206</f>
        <v>10600</v>
      </c>
      <c r="E200" s="814">
        <f t="shared" ref="E200:J200" si="79">+E201+E203+E206</f>
        <v>0</v>
      </c>
      <c r="F200" s="814">
        <f t="shared" si="79"/>
        <v>0</v>
      </c>
      <c r="G200" s="814">
        <f t="shared" si="79"/>
        <v>10600</v>
      </c>
      <c r="H200" s="814">
        <f t="shared" si="79"/>
        <v>0</v>
      </c>
      <c r="I200" s="814">
        <f t="shared" si="79"/>
        <v>0</v>
      </c>
      <c r="J200" s="814">
        <f t="shared" si="79"/>
        <v>0</v>
      </c>
      <c r="K200" s="837">
        <f>+K201</f>
        <v>0</v>
      </c>
    </row>
    <row r="201" spans="1:11" ht="21" hidden="1" customHeight="1" x14ac:dyDescent="0.25">
      <c r="A201" s="832" t="str">
        <f>+[6]ระบบการควบคุมฯ!A1071</f>
        <v>1.6.2.2</v>
      </c>
      <c r="B201" s="833" t="str">
        <f>+[6]ระบบการควบคุมฯ!B1071</f>
        <v xml:space="preserve">เครื่องตัดหญ้า แบบข้ออ่อน </v>
      </c>
      <c r="C201" s="1162" t="str">
        <f>+[6]ระบบการควบคุมฯ!C1071</f>
        <v>ที่ ศธ04002/ว5376 ลว 1 พย 67 ครั้งที่ 39</v>
      </c>
      <c r="D201" s="830">
        <f>+D202</f>
        <v>10600</v>
      </c>
      <c r="E201" s="830">
        <f t="shared" ref="E201:J201" si="80">+E202</f>
        <v>0</v>
      </c>
      <c r="F201" s="830">
        <f t="shared" si="80"/>
        <v>0</v>
      </c>
      <c r="G201" s="830">
        <f t="shared" si="80"/>
        <v>10600</v>
      </c>
      <c r="H201" s="830">
        <f t="shared" si="80"/>
        <v>0</v>
      </c>
      <c r="I201" s="830">
        <f t="shared" si="80"/>
        <v>0</v>
      </c>
      <c r="J201" s="830">
        <f t="shared" si="80"/>
        <v>0</v>
      </c>
      <c r="K201" s="831"/>
    </row>
    <row r="202" spans="1:11" ht="21" hidden="1" customHeight="1" x14ac:dyDescent="0.25">
      <c r="A202" s="847" t="str">
        <f>+[6]ระบบการควบคุมฯ!A1072</f>
        <v>1)</v>
      </c>
      <c r="B202" s="775" t="str">
        <f>+[6]ระบบการควบคุมฯ!B1072</f>
        <v>สพป.ปทุมธานี เขต 2</v>
      </c>
      <c r="C202" s="1105" t="str">
        <f>+[6]ระบบการควบคุมฯ!C1072</f>
        <v>20004370010003112316</v>
      </c>
      <c r="D202" s="638">
        <f>+[6]ระบบการควบคุมฯ!F1072</f>
        <v>10600</v>
      </c>
      <c r="E202" s="638">
        <f>+[6]ระบบการควบคุมฯ!G1072+[6]ระบบการควบคุมฯ!H1072</f>
        <v>0</v>
      </c>
      <c r="F202" s="638">
        <f>+[6]ระบบการควบคุมฯ!I1072+[6]ระบบการควบคุมฯ!J1072</f>
        <v>0</v>
      </c>
      <c r="G202" s="750">
        <f>+[6]ระบบการควบคุมฯ!K1072+[6]ระบบการควบคุมฯ!L1072</f>
        <v>10600</v>
      </c>
      <c r="H202" s="711"/>
      <c r="I202" s="699"/>
      <c r="J202" s="638">
        <f>+D202-E202-G202</f>
        <v>0</v>
      </c>
      <c r="K202" s="824"/>
    </row>
    <row r="203" spans="1:11" ht="21" hidden="1" customHeight="1" x14ac:dyDescent="0.25">
      <c r="A203" s="832" t="s">
        <v>190</v>
      </c>
      <c r="B203" s="833" t="str">
        <f>+[6]ระบบการควบคุมฯ!B1109</f>
        <v>ครุภัณฑ์เทคโนโลยีดิจิตอล แบบ 2</v>
      </c>
      <c r="C203" s="1162">
        <f>+[6]ระบบการควบคุมฯ!C1109</f>
        <v>0</v>
      </c>
      <c r="D203" s="830">
        <f>+D204+D205</f>
        <v>0</v>
      </c>
      <c r="E203" s="830">
        <f t="shared" ref="E203:J203" si="81">+E204+E205</f>
        <v>0</v>
      </c>
      <c r="F203" s="830">
        <f t="shared" si="81"/>
        <v>0</v>
      </c>
      <c r="G203" s="830">
        <f t="shared" si="81"/>
        <v>0</v>
      </c>
      <c r="H203" s="830">
        <f t="shared" si="81"/>
        <v>0</v>
      </c>
      <c r="I203" s="830">
        <f t="shared" si="81"/>
        <v>0</v>
      </c>
      <c r="J203" s="830">
        <f t="shared" si="81"/>
        <v>0</v>
      </c>
      <c r="K203" s="831"/>
    </row>
    <row r="204" spans="1:11" ht="21" hidden="1" customHeight="1" x14ac:dyDescent="0.25">
      <c r="A204" s="847" t="str">
        <f>+[6]ระบบการควบคุมฯ!A1110</f>
        <v>1)</v>
      </c>
      <c r="B204" s="834" t="str">
        <f>+[6]ระบบการควบคุมฯ!B1110</f>
        <v>วัดทศทิศ</v>
      </c>
      <c r="C204" s="1137" t="str">
        <f>+[6]ระบบการควบคุมฯ!C1110</f>
        <v>20004350002003112995</v>
      </c>
      <c r="D204" s="638">
        <f>+[6]ระบบการควบคุมฯ!D1110</f>
        <v>0</v>
      </c>
      <c r="E204" s="709">
        <f>+[6]ระบบการควบคุมฯ!G1110+[6]ระบบการควบคุมฯ!H1110</f>
        <v>0</v>
      </c>
      <c r="F204" s="709">
        <f>+[6]ระบบการควบคุมฯ!I1110+[6]ระบบการควบคุมฯ!J1110</f>
        <v>0</v>
      </c>
      <c r="G204" s="717">
        <f>+[6]ระบบการควบคุมฯ!K1110+[6]ระบบการควบคุมฯ!L1110</f>
        <v>0</v>
      </c>
      <c r="H204" s="848"/>
      <c r="I204" s="849"/>
      <c r="J204" s="638">
        <f>+D204-E204-G204</f>
        <v>0</v>
      </c>
      <c r="K204" s="824"/>
    </row>
    <row r="205" spans="1:11" ht="21" hidden="1" customHeight="1" x14ac:dyDescent="0.25">
      <c r="A205" s="847" t="str">
        <f>+[6]ระบบการควบคุมฯ!A1111</f>
        <v>2)</v>
      </c>
      <c r="B205" s="834" t="str">
        <f>+[6]ระบบการควบคุมฯ!B1111</f>
        <v>วัดสมุหราษฎร์บํารุง</v>
      </c>
      <c r="C205" s="1137" t="str">
        <f>+[6]ระบบการควบคุมฯ!C1111</f>
        <v>20004350002003112996</v>
      </c>
      <c r="D205" s="638">
        <f>+[6]ระบบการควบคุมฯ!D1111</f>
        <v>0</v>
      </c>
      <c r="E205" s="709">
        <f>+[6]ระบบการควบคุมฯ!G1111+[6]ระบบการควบคุมฯ!H1111</f>
        <v>0</v>
      </c>
      <c r="F205" s="709">
        <f>+[6]ระบบการควบคุมฯ!I1111+[6]ระบบการควบคุมฯ!J1111</f>
        <v>0</v>
      </c>
      <c r="G205" s="717">
        <f>+[6]ระบบการควบคุมฯ!K1111+[6]ระบบการควบคุมฯ!L1111</f>
        <v>0</v>
      </c>
      <c r="H205" s="848"/>
      <c r="I205" s="849"/>
      <c r="J205" s="850">
        <f>+D205-E205-G205</f>
        <v>0</v>
      </c>
      <c r="K205" s="824"/>
    </row>
    <row r="206" spans="1:11" ht="21" hidden="1" customHeight="1" x14ac:dyDescent="0.25">
      <c r="A206" s="832" t="str">
        <f>+[6]ระบบการควบคุมฯ!A1112</f>
        <v>2.2.1.1</v>
      </c>
      <c r="B206" s="833" t="str">
        <f>+[6]ระบบการควบคุมฯ!B1112</f>
        <v xml:space="preserve">โต๊ะเก้าอี้นักเรียน ระดับประถมศึกษา </v>
      </c>
      <c r="C206" s="1162" t="str">
        <f>+[6]ระบบการควบคุมฯ!C1112</f>
        <v>ศธ04002/ว1802 ลว.8 พค 67 โอนครั้งที่ 7</v>
      </c>
      <c r="D206" s="830">
        <f>+D207</f>
        <v>0</v>
      </c>
      <c r="E206" s="830">
        <f t="shared" ref="E206:J206" si="82">+E207</f>
        <v>0</v>
      </c>
      <c r="F206" s="830">
        <f t="shared" si="82"/>
        <v>0</v>
      </c>
      <c r="G206" s="830">
        <f t="shared" si="82"/>
        <v>0</v>
      </c>
      <c r="H206" s="830">
        <f t="shared" si="82"/>
        <v>0</v>
      </c>
      <c r="I206" s="830">
        <f t="shared" si="82"/>
        <v>0</v>
      </c>
      <c r="J206" s="830">
        <f t="shared" si="82"/>
        <v>0</v>
      </c>
      <c r="K206" s="831"/>
    </row>
    <row r="207" spans="1:11" ht="21" hidden="1" customHeight="1" x14ac:dyDescent="0.45">
      <c r="A207" s="847" t="str">
        <f>+[6]ระบบการควบคุมฯ!A1113</f>
        <v>1)</v>
      </c>
      <c r="B207" s="851" t="str">
        <f>+[6]ระบบการควบคุมฯ!B1113</f>
        <v>โรงเรียนวัดลาดสนุ่น</v>
      </c>
      <c r="C207" s="1137" t="str">
        <f>+[6]ระบบการควบคุมฯ!C1113</f>
        <v>20004350002003114141</v>
      </c>
      <c r="D207" s="638"/>
      <c r="E207" s="689"/>
      <c r="F207" s="709"/>
      <c r="G207" s="679"/>
      <c r="H207" s="714"/>
      <c r="I207" s="708"/>
      <c r="J207" s="715">
        <f t="shared" ref="J207" si="83">D207-E207-F207-G207</f>
        <v>0</v>
      </c>
      <c r="K207" s="776"/>
    </row>
    <row r="208" spans="1:11" ht="42" hidden="1" customHeight="1" x14ac:dyDescent="0.45">
      <c r="A208" s="847"/>
      <c r="B208" s="851" t="str">
        <f>+[6]ระบบการควบคุมฯ!B1114</f>
        <v>ผูกพัน</v>
      </c>
      <c r="C208" s="1137">
        <f>+[6]ระบบการควบคุมฯ!C1114</f>
        <v>4100549690</v>
      </c>
      <c r="D208" s="638"/>
      <c r="E208" s="710"/>
      <c r="F208" s="709"/>
      <c r="G208" s="717"/>
      <c r="H208" s="714"/>
      <c r="I208" s="708"/>
      <c r="J208" s="715"/>
      <c r="K208" s="776"/>
    </row>
    <row r="209" spans="1:11" ht="21" hidden="1" customHeight="1" x14ac:dyDescent="0.25">
      <c r="A209" s="832" t="str">
        <f>+[6]ระบบการควบคุมฯ!A1500</f>
        <v>3.2.1</v>
      </c>
      <c r="B209" s="833" t="str">
        <f>+[6]ระบบการควบคุมฯ!B1500</f>
        <v xml:space="preserve">ค่าก่อสร้าง ปรับปรุงซ่อมแซมอาคารเรียน อาคารประกอบและสิ่งก่อสร้างอื่นที่ทรุดโทรมและประสบอุบัติภัย   </v>
      </c>
      <c r="C209" s="1162" t="str">
        <f>+[6]ระบบการควบคุมฯ!C1500</f>
        <v>ศธ04002/ว3478 ลว.21 ส.ค.66 โอนครั้งที่ 782</v>
      </c>
      <c r="D209" s="830">
        <f>SUM(D210:D211)</f>
        <v>0</v>
      </c>
      <c r="E209" s="830">
        <f t="shared" ref="E209:J209" si="84">SUM(E210:E211)</f>
        <v>0</v>
      </c>
      <c r="F209" s="830">
        <f t="shared" si="84"/>
        <v>0</v>
      </c>
      <c r="G209" s="830">
        <f t="shared" si="84"/>
        <v>0</v>
      </c>
      <c r="H209" s="830">
        <f t="shared" si="84"/>
        <v>0</v>
      </c>
      <c r="I209" s="830">
        <f t="shared" si="84"/>
        <v>0</v>
      </c>
      <c r="J209" s="830">
        <f t="shared" si="84"/>
        <v>0</v>
      </c>
      <c r="K209" s="831"/>
    </row>
    <row r="210" spans="1:11" ht="21" hidden="1" customHeight="1" x14ac:dyDescent="0.6">
      <c r="A210" s="852" t="str">
        <f>+[6]ระบบการควบคุมฯ!A1501</f>
        <v>1)</v>
      </c>
      <c r="B210" s="853" t="str">
        <f>+[6]ระบบการควบคุมฯ!B1501</f>
        <v>โรงเรียนวัดพืชอุดม</v>
      </c>
      <c r="C210" s="1188" t="str">
        <f>+[6]ระบบการควบคุมฯ!C1501</f>
        <v xml:space="preserve">20004 35000300 321ZZZZ </v>
      </c>
      <c r="D210" s="709">
        <f>+[6]ระบบการควบคุมฯ!D1501</f>
        <v>0</v>
      </c>
      <c r="E210" s="709">
        <f>+[6]ระบบการควบคุมฯ!G1501+[6]ระบบการควบคุมฯ!H1501</f>
        <v>0</v>
      </c>
      <c r="F210" s="709">
        <f>+[6]ระบบการควบคุมฯ!I1501+[6]ระบบการควบคุมฯ!J1501</f>
        <v>0</v>
      </c>
      <c r="G210" s="717">
        <f>+[6]ระบบการควบคุมฯ!K1501+[6]ระบบการควบคุมฯ!L1501</f>
        <v>0</v>
      </c>
      <c r="H210" s="854"/>
      <c r="I210" s="855"/>
      <c r="J210" s="709">
        <f>+D210-E210-F210-G210</f>
        <v>0</v>
      </c>
      <c r="K210" s="776"/>
    </row>
    <row r="211" spans="1:11" x14ac:dyDescent="0.6">
      <c r="A211" s="852" t="str">
        <f>+[6]ระบบการควบคุมฯ!A1502</f>
        <v>2)</v>
      </c>
      <c r="B211" s="853" t="str">
        <f>+[6]ระบบการควบคุมฯ!B1502</f>
        <v>โรงเรียนรวมราษฎร์สามัคคี</v>
      </c>
      <c r="C211" s="1188" t="str">
        <f>+[6]ระบบการควบคุมฯ!C1502</f>
        <v xml:space="preserve">20004 35000300 321ZZZZ </v>
      </c>
      <c r="D211" s="709">
        <f>+[6]ระบบการควบคุมฯ!D1502</f>
        <v>0</v>
      </c>
      <c r="E211" s="709">
        <f>+[6]ระบบการควบคุมฯ!G1502+[6]ระบบการควบคุมฯ!H1502</f>
        <v>0</v>
      </c>
      <c r="F211" s="709">
        <f>+[6]ระบบการควบคุมฯ!I1502+[6]ระบบการควบคุมฯ!J1502</f>
        <v>0</v>
      </c>
      <c r="G211" s="717">
        <f>+[6]ระบบการควบคุมฯ!K1502+[6]ระบบการควบคุมฯ!L1502</f>
        <v>0</v>
      </c>
      <c r="H211" s="854"/>
      <c r="I211" s="855"/>
      <c r="J211" s="709">
        <f>+D211-E211-F211-G211</f>
        <v>0</v>
      </c>
      <c r="K211" s="776"/>
    </row>
    <row r="212" spans="1:11" ht="63" x14ac:dyDescent="0.45">
      <c r="A212" s="665">
        <f>+[6]ระบบการควบคุมฯ!A1185</f>
        <v>1.7</v>
      </c>
      <c r="B212" s="856" t="str">
        <f>+[6]ระบบการควบคุมฯ!B1185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212" s="1156" t="str">
        <f>+[6]ระบบการควบคุมฯ!C1185</f>
        <v>20004 68 52015 00000</v>
      </c>
      <c r="D212" s="666"/>
      <c r="E212" s="666"/>
      <c r="F212" s="666"/>
      <c r="G212" s="857"/>
      <c r="H212" s="858"/>
      <c r="I212" s="858"/>
      <c r="J212" s="666"/>
      <c r="K212" s="765"/>
    </row>
    <row r="213" spans="1:11" x14ac:dyDescent="0.45">
      <c r="A213" s="859">
        <f>+[6]ระบบการควบคุมฯ!A1186</f>
        <v>0</v>
      </c>
      <c r="B213" s="856" t="str">
        <f>+[6]ระบบการควบคุมฯ!B1186</f>
        <v xml:space="preserve"> งบดำเนินงาน 68112xx</v>
      </c>
      <c r="C213" s="1156"/>
      <c r="D213" s="666"/>
      <c r="E213" s="666"/>
      <c r="F213" s="666"/>
      <c r="G213" s="857"/>
      <c r="H213" s="858"/>
      <c r="I213" s="858"/>
      <c r="J213" s="666"/>
      <c r="K213" s="765"/>
    </row>
    <row r="214" spans="1:11" ht="21" hidden="1" customHeight="1" x14ac:dyDescent="0.45">
      <c r="A214" s="665">
        <f>+[6]ระบบการควบคุมฯ!A1208</f>
        <v>1.8</v>
      </c>
      <c r="B214" s="856" t="str">
        <f>+[6]ระบบการควบคุมฯ!B1208</f>
        <v xml:space="preserve">กิจกรรมช่วยเหลือกลุ่มเป้าหมายทางสังคม  </v>
      </c>
      <c r="C214" s="1156" t="str">
        <f>+[6]ระบบการควบคุมฯ!C1208</f>
        <v>20004 68 62408 00000</v>
      </c>
      <c r="D214" s="666"/>
      <c r="E214" s="666"/>
      <c r="F214" s="666"/>
      <c r="G214" s="857"/>
      <c r="H214" s="858"/>
      <c r="I214" s="858"/>
      <c r="J214" s="666"/>
      <c r="K214" s="765"/>
    </row>
    <row r="215" spans="1:11" x14ac:dyDescent="0.45">
      <c r="A215" s="852"/>
      <c r="B215" s="860"/>
      <c r="C215" s="1188"/>
      <c r="D215" s="709"/>
      <c r="E215" s="709"/>
      <c r="F215" s="709"/>
      <c r="G215" s="717"/>
      <c r="H215" s="854"/>
      <c r="I215" s="855"/>
      <c r="J215" s="709"/>
      <c r="K215" s="776"/>
    </row>
    <row r="216" spans="1:11" ht="42" x14ac:dyDescent="0.25">
      <c r="A216" s="861">
        <f>+[6]ระบบการควบคุมฯ!A1223</f>
        <v>1.9</v>
      </c>
      <c r="B216" s="862" t="str">
        <f>+[6]ระบบการควบคุมฯ!B1223</f>
        <v xml:space="preserve">กิจกรรมก่อสร้างปรับปรุง ซ่อมแซมอาคารเรียนและสิ่งก่อสร้างประกอบสำหรับโรงเรียนปกติ </v>
      </c>
      <c r="C216" s="1189" t="str">
        <f>+[6]ระบบการควบคุมฯ!C1223</f>
        <v>20004  68 01056 00000</v>
      </c>
      <c r="D216" s="863">
        <f t="shared" ref="D216:J216" si="85">+D217</f>
        <v>18978100</v>
      </c>
      <c r="E216" s="863">
        <f t="shared" si="85"/>
        <v>3344812.69</v>
      </c>
      <c r="F216" s="863">
        <f t="shared" si="85"/>
        <v>0</v>
      </c>
      <c r="G216" s="863">
        <f t="shared" si="85"/>
        <v>15633217.310000001</v>
      </c>
      <c r="H216" s="863">
        <f t="shared" si="85"/>
        <v>0</v>
      </c>
      <c r="I216" s="863">
        <f t="shared" si="85"/>
        <v>0</v>
      </c>
      <c r="J216" s="863">
        <f t="shared" si="85"/>
        <v>70</v>
      </c>
      <c r="K216" s="789"/>
    </row>
    <row r="217" spans="1:11" x14ac:dyDescent="0.6">
      <c r="A217" s="802"/>
      <c r="B217" s="864" t="str">
        <f>+[6]ระบบการควบคุมฯ!B1224</f>
        <v>ค่าที่ดินและสิ่งก่อสร้าง 6811320</v>
      </c>
      <c r="C217" s="1183"/>
      <c r="D217" s="47">
        <f>+D218+D223+D264+D268+D275+D292+D294</f>
        <v>18978100</v>
      </c>
      <c r="E217" s="47">
        <f t="shared" ref="E217:J217" si="86">+E218+E223+E264+E268+E275+E292+E294</f>
        <v>3344812.69</v>
      </c>
      <c r="F217" s="47">
        <f t="shared" si="86"/>
        <v>0</v>
      </c>
      <c r="G217" s="47">
        <f t="shared" si="86"/>
        <v>15633217.310000001</v>
      </c>
      <c r="H217" s="47">
        <f t="shared" si="86"/>
        <v>0</v>
      </c>
      <c r="I217" s="47">
        <f t="shared" si="86"/>
        <v>0</v>
      </c>
      <c r="J217" s="47">
        <f t="shared" si="86"/>
        <v>70</v>
      </c>
      <c r="K217" s="811"/>
    </row>
    <row r="218" spans="1:11" ht="42" x14ac:dyDescent="0.25">
      <c r="A218" s="865" t="str">
        <f>+[6]ระบบการควบคุมฯ!A1225</f>
        <v>1.9.1</v>
      </c>
      <c r="B218" s="866" t="str">
        <f>+[6]ระบบการควบคุมฯ!B1225</f>
        <v xml:space="preserve">ปรับปรุงซ่อมแซมอาคารเรียนอาคารประกอบและสิ่งก่อสร้างอื่น 2 โรงเรียน </v>
      </c>
      <c r="C218" s="1179" t="str">
        <f>+[6]ระบบการควบคุมฯ!C1225</f>
        <v>ศธ 04002/ว5174 ลว 21 ตค 67 ครั้งที่ 4</v>
      </c>
      <c r="D218" s="51">
        <f>SUM(D219:D222)</f>
        <v>730000</v>
      </c>
      <c r="E218" s="51">
        <f t="shared" ref="E218:J218" si="87">SUM(E219:E222)</f>
        <v>495000</v>
      </c>
      <c r="F218" s="51">
        <f t="shared" si="87"/>
        <v>0</v>
      </c>
      <c r="G218" s="51">
        <f t="shared" si="87"/>
        <v>235000</v>
      </c>
      <c r="H218" s="51">
        <f t="shared" si="87"/>
        <v>0</v>
      </c>
      <c r="I218" s="51">
        <f t="shared" si="87"/>
        <v>0</v>
      </c>
      <c r="J218" s="51">
        <f t="shared" si="87"/>
        <v>0</v>
      </c>
      <c r="K218" s="801"/>
    </row>
    <row r="219" spans="1:11" x14ac:dyDescent="0.25">
      <c r="A219" s="62" t="str">
        <f>+[6]ระบบการควบคุมฯ!A1226</f>
        <v>1)</v>
      </c>
      <c r="B219" s="693" t="str">
        <f>+[6]ระบบการควบคุมฯ!B1226</f>
        <v>โรงเรียนนิกรราษฎร์บูรณะ(เหราบัตย์อุทิศ)</v>
      </c>
      <c r="C219" s="1105" t="str">
        <f>+[6]ระบบการควบคุมฯ!C1226</f>
        <v>20004370010003210924</v>
      </c>
      <c r="D219" s="867">
        <f>+[6]ระบบการควบคุมฯ!D1226</f>
        <v>235000</v>
      </c>
      <c r="E219" s="689">
        <f>+[6]ระบบการควบคุมฯ!G1226+[6]ระบบการควบคุมฯ!H1226</f>
        <v>0</v>
      </c>
      <c r="F219" s="709">
        <f>+[6]ระบบการควบคุมฯ!I1226+[6]ระบบการควบคุมฯ!J1226</f>
        <v>0</v>
      </c>
      <c r="G219" s="679">
        <f>+[6]ระบบการควบคุมฯ!K1226+[6]ระบบการควบคุมฯ!L1226</f>
        <v>235000</v>
      </c>
      <c r="H219" s="714"/>
      <c r="I219" s="708"/>
      <c r="J219" s="715">
        <f t="shared" ref="J219:J263" si="88">D219-E219-F219-G219</f>
        <v>0</v>
      </c>
      <c r="K219" s="824"/>
    </row>
    <row r="220" spans="1:11" x14ac:dyDescent="0.25">
      <c r="A220" s="62"/>
      <c r="B220" s="699" t="str">
        <f>+[6]ระบบการควบคุมฯ!B1227</f>
        <v>ครบ 27 มค 68</v>
      </c>
      <c r="C220" s="1105">
        <f>+[6]ระบบการควบคุมฯ!C1227</f>
        <v>4100554857</v>
      </c>
      <c r="D220" s="638"/>
      <c r="E220" s="689"/>
      <c r="F220" s="709"/>
      <c r="G220" s="679"/>
      <c r="H220" s="714"/>
      <c r="I220" s="708"/>
      <c r="J220" s="715">
        <f t="shared" si="88"/>
        <v>0</v>
      </c>
      <c r="K220" s="824"/>
    </row>
    <row r="221" spans="1:11" x14ac:dyDescent="0.25">
      <c r="A221" s="62" t="str">
        <f>+[6]ระบบการควบคุมฯ!A1228</f>
        <v>2)</v>
      </c>
      <c r="B221" s="699" t="str">
        <f>+[6]ระบบการควบคุมฯ!B1228</f>
        <v>โรงเรียนวัดธรรมราษฎร์เจริญผล</v>
      </c>
      <c r="C221" s="1105" t="str">
        <f>+[6]ระบบการควบคุมฯ!C1228</f>
        <v>20004370010003210925</v>
      </c>
      <c r="D221" s="867">
        <f>+[6]ระบบการควบคุมฯ!D1228</f>
        <v>495000</v>
      </c>
      <c r="E221" s="689">
        <f>+[6]ระบบการควบคุมฯ!G1228+[6]ระบบการควบคุมฯ!H1228</f>
        <v>495000</v>
      </c>
      <c r="F221" s="709">
        <f>+[6]ระบบการควบคุมฯ!I1228+[6]ระบบการควบคุมฯ!J1228</f>
        <v>0</v>
      </c>
      <c r="G221" s="679">
        <f>+[6]ระบบการควบคุมฯ!K1228+[6]ระบบการควบคุมฯ!L1228</f>
        <v>0</v>
      </c>
      <c r="H221" s="714"/>
      <c r="I221" s="708"/>
      <c r="J221" s="715">
        <f t="shared" si="88"/>
        <v>0</v>
      </c>
      <c r="K221" s="824"/>
    </row>
    <row r="222" spans="1:11" x14ac:dyDescent="0.25">
      <c r="A222" s="62"/>
      <c r="B222" s="699" t="str">
        <f>+[6]ระบบการควบคุมฯ!B1229</f>
        <v>ครบ 27 มค 68</v>
      </c>
      <c r="C222" s="1105">
        <f>+[6]ระบบการควบคุมฯ!C1229</f>
        <v>4100551110</v>
      </c>
      <c r="D222" s="638"/>
      <c r="E222" s="689"/>
      <c r="F222" s="709"/>
      <c r="G222" s="679"/>
      <c r="H222" s="714"/>
      <c r="I222" s="708"/>
      <c r="J222" s="715">
        <f t="shared" si="88"/>
        <v>0</v>
      </c>
      <c r="K222" s="824"/>
    </row>
    <row r="223" spans="1:11" x14ac:dyDescent="0.25">
      <c r="A223" s="865" t="str">
        <f>+[6]ระบบการควบคุมฯ!A1231</f>
        <v>1.9.2</v>
      </c>
      <c r="B223" s="866" t="str">
        <f>+[6]ระบบการควบคุมฯ!B1231</f>
        <v xml:space="preserve">ปรับปรุงซ่อมแซมห้องน้ำห้องส้วม 2 โรงเรียน </v>
      </c>
      <c r="C223" s="1179" t="str">
        <f>+[6]ระบบการควบคุมฯ!C1231</f>
        <v>ศธ 04002/ว5174 ลว 21 ตค 67 ครั้งที่ 4</v>
      </c>
      <c r="D223" s="51">
        <f>SUM(D224:D227)</f>
        <v>302000</v>
      </c>
      <c r="E223" s="51">
        <f t="shared" ref="E223:J223" si="89">SUM(E224:E227)</f>
        <v>0</v>
      </c>
      <c r="F223" s="51">
        <f t="shared" si="89"/>
        <v>0</v>
      </c>
      <c r="G223" s="51">
        <f t="shared" si="89"/>
        <v>302000</v>
      </c>
      <c r="H223" s="51">
        <f t="shared" si="89"/>
        <v>0</v>
      </c>
      <c r="I223" s="51">
        <f t="shared" si="89"/>
        <v>0</v>
      </c>
      <c r="J223" s="51">
        <f t="shared" si="89"/>
        <v>0</v>
      </c>
      <c r="K223" s="801"/>
    </row>
    <row r="224" spans="1:11" x14ac:dyDescent="0.25">
      <c r="A224" s="62" t="str">
        <f>+[6]ระบบการควบคุมฯ!A1232</f>
        <v>3)</v>
      </c>
      <c r="B224" s="693" t="str">
        <f>+[6]ระบบการควบคุมฯ!B1232</f>
        <v>โรงเรียนนิกรราษฎร์บูรณะ (เหราบัตย์อุทิศ)</v>
      </c>
      <c r="C224" s="1105" t="str">
        <f>+[6]ระบบการควบคุมฯ!C1232</f>
        <v>20004370010003213244</v>
      </c>
      <c r="D224" s="867">
        <f>+[6]ระบบการควบคุมฯ!D1232</f>
        <v>187000</v>
      </c>
      <c r="E224" s="689">
        <f>+[6]ระบบการควบคุมฯ!G1232+[6]ระบบการควบคุมฯ!H1232</f>
        <v>0</v>
      </c>
      <c r="F224" s="709">
        <f>+[6]ระบบการควบคุมฯ!I1232+[6]ระบบการควบคุมฯ!J1232</f>
        <v>0</v>
      </c>
      <c r="G224" s="679">
        <f>+[6]ระบบการควบคุมฯ!K1232+[6]ระบบการควบคุมฯ!L1232</f>
        <v>187000</v>
      </c>
      <c r="H224" s="714"/>
      <c r="I224" s="708"/>
      <c r="J224" s="715">
        <f t="shared" si="88"/>
        <v>0</v>
      </c>
      <c r="K224" s="824"/>
    </row>
    <row r="225" spans="1:11" x14ac:dyDescent="0.25">
      <c r="A225" s="62"/>
      <c r="B225" s="693" t="str">
        <f>+[6]ระบบการควบคุมฯ!B1233</f>
        <v>ครบ 27 มค 68</v>
      </c>
      <c r="C225" s="1105">
        <f>+[6]ระบบการควบคุมฯ!C1233</f>
        <v>4100554844</v>
      </c>
      <c r="D225" s="638"/>
      <c r="E225" s="689"/>
      <c r="F225" s="709"/>
      <c r="G225" s="679"/>
      <c r="H225" s="714"/>
      <c r="I225" s="708"/>
      <c r="J225" s="715">
        <f t="shared" si="88"/>
        <v>0</v>
      </c>
      <c r="K225" s="824"/>
    </row>
    <row r="226" spans="1:11" x14ac:dyDescent="0.25">
      <c r="A226" s="62" t="str">
        <f>+[6]ระบบการควบคุมฯ!A1234</f>
        <v>4)</v>
      </c>
      <c r="B226" s="693" t="str">
        <f>+[6]ระบบการควบคุมฯ!B1234</f>
        <v>โรงเรียนวัดนพรัตนาราม</v>
      </c>
      <c r="C226" s="1105" t="str">
        <f>+[6]ระบบการควบคุมฯ!C1234</f>
        <v>20004370010003213243</v>
      </c>
      <c r="D226" s="867">
        <f>+[6]ระบบการควบคุมฯ!D1234</f>
        <v>115000</v>
      </c>
      <c r="E226" s="689">
        <f>+[6]ระบบการควบคุมฯ!G1234+[6]ระบบการควบคุมฯ!H1234</f>
        <v>0</v>
      </c>
      <c r="F226" s="709">
        <f>+[6]ระบบการควบคุมฯ!I1234+[6]ระบบการควบคุมฯ!J1234</f>
        <v>0</v>
      </c>
      <c r="G226" s="679">
        <f>+[6]ระบบการควบคุมฯ!K1234+[6]ระบบการควบคุมฯ!L1234</f>
        <v>115000</v>
      </c>
      <c r="H226" s="714"/>
      <c r="I226" s="708"/>
      <c r="J226" s="715">
        <f t="shared" si="88"/>
        <v>0</v>
      </c>
      <c r="K226" s="824"/>
    </row>
    <row r="227" spans="1:11" ht="21" hidden="1" customHeight="1" x14ac:dyDescent="0.25">
      <c r="A227" s="62"/>
      <c r="B227" s="693" t="str">
        <f>+[6]ระบบการควบคุมฯ!B1235</f>
        <v>ครบ 23 มค 68</v>
      </c>
      <c r="C227" s="1105">
        <f>+[6]ระบบการควบคุมฯ!C1235</f>
        <v>4100557656</v>
      </c>
      <c r="D227" s="638"/>
      <c r="E227" s="689"/>
      <c r="F227" s="709"/>
      <c r="G227" s="679"/>
      <c r="H227" s="714"/>
      <c r="I227" s="708"/>
      <c r="J227" s="715">
        <f t="shared" si="88"/>
        <v>0</v>
      </c>
      <c r="K227" s="824"/>
    </row>
    <row r="228" spans="1:11" ht="21" hidden="1" customHeight="1" x14ac:dyDescent="0.25">
      <c r="A228" s="62" t="str">
        <f>+[6]ระบบการควบคุมฯ!A1237</f>
        <v>5)</v>
      </c>
      <c r="B228" s="693" t="str">
        <f>+[6]ระบบการควบคุมฯ!B1237</f>
        <v>วัดกลางคลองสี่</v>
      </c>
      <c r="C228" s="1105" t="str">
        <f>+[6]ระบบการควบคุมฯ!C1237</f>
        <v>20004350002003214513</v>
      </c>
      <c r="D228" s="638"/>
      <c r="E228" s="689"/>
      <c r="F228" s="709"/>
      <c r="G228" s="679"/>
      <c r="H228" s="714"/>
      <c r="I228" s="708"/>
      <c r="J228" s="715">
        <f t="shared" si="88"/>
        <v>0</v>
      </c>
      <c r="K228" s="824"/>
    </row>
    <row r="229" spans="1:11" ht="21" hidden="1" customHeight="1" x14ac:dyDescent="0.25">
      <c r="A229" s="62"/>
      <c r="B229" s="693" t="str">
        <f>+[6]ระบบการควบคุมฯ!B1238</f>
        <v>ครบ 15 มิย 67</v>
      </c>
      <c r="C229" s="1105">
        <f>+[6]ระบบการควบคุมฯ!C1238</f>
        <v>4100396155</v>
      </c>
      <c r="D229" s="638"/>
      <c r="E229" s="689"/>
      <c r="F229" s="709"/>
      <c r="G229" s="679"/>
      <c r="H229" s="714"/>
      <c r="I229" s="708"/>
      <c r="J229" s="715">
        <f t="shared" si="88"/>
        <v>0</v>
      </c>
      <c r="K229" s="824"/>
    </row>
    <row r="230" spans="1:11" ht="21" hidden="1" customHeight="1" x14ac:dyDescent="0.25">
      <c r="A230" s="62" t="str">
        <f>+[6]ระบบการควบคุมฯ!A1239</f>
        <v>6)</v>
      </c>
      <c r="B230" s="693" t="str">
        <f>+[6]ระบบการควบคุมฯ!B1239</f>
        <v>วัดนิเทศน์</v>
      </c>
      <c r="C230" s="1105" t="str">
        <f>+[6]ระบบการควบคุมฯ!C1239</f>
        <v>20004350002003214514</v>
      </c>
      <c r="D230" s="638"/>
      <c r="E230" s="689"/>
      <c r="F230" s="709"/>
      <c r="G230" s="679"/>
      <c r="H230" s="714"/>
      <c r="I230" s="708"/>
      <c r="J230" s="715">
        <f t="shared" si="88"/>
        <v>0</v>
      </c>
      <c r="K230" s="824"/>
    </row>
    <row r="231" spans="1:11" ht="21" hidden="1" customHeight="1" x14ac:dyDescent="0.25">
      <c r="A231" s="62"/>
      <c r="B231" s="693" t="str">
        <f>+[6]ระบบการควบคุมฯ!B1240</f>
        <v>ครบ 27 สค 67</v>
      </c>
      <c r="C231" s="1105">
        <f>+[6]ระบบการควบคุมฯ!C1240</f>
        <v>4100402151</v>
      </c>
      <c r="D231" s="638"/>
      <c r="E231" s="689"/>
      <c r="F231" s="709"/>
      <c r="G231" s="679"/>
      <c r="H231" s="714"/>
      <c r="I231" s="708"/>
      <c r="J231" s="715">
        <f t="shared" si="88"/>
        <v>0</v>
      </c>
      <c r="K231" s="824"/>
    </row>
    <row r="232" spans="1:11" ht="21" hidden="1" customHeight="1" x14ac:dyDescent="0.25">
      <c r="A232" s="62"/>
      <c r="B232" s="693" t="str">
        <f>+[6]ระบบการควบคุมฯ!B1241</f>
        <v>ผูกพัน งวด 1 222,000 บาท</v>
      </c>
      <c r="C232" s="1105">
        <f>+[6]ระบบการควบคุมฯ!C1241</f>
        <v>0</v>
      </c>
      <c r="D232" s="638"/>
      <c r="E232" s="689"/>
      <c r="F232" s="709"/>
      <c r="G232" s="679"/>
      <c r="H232" s="714"/>
      <c r="I232" s="708"/>
      <c r="J232" s="715">
        <f t="shared" si="88"/>
        <v>0</v>
      </c>
      <c r="K232" s="824"/>
    </row>
    <row r="233" spans="1:11" ht="21" hidden="1" customHeight="1" x14ac:dyDescent="0.25">
      <c r="A233" s="62"/>
      <c r="B233" s="693" t="str">
        <f>+[6]ระบบการควบคุมฯ!B1242</f>
        <v>งวด 2 518,000 บาท</v>
      </c>
      <c r="C233" s="1105">
        <f>+[6]ระบบการควบคุมฯ!C1242</f>
        <v>0</v>
      </c>
      <c r="D233" s="638"/>
      <c r="E233" s="689"/>
      <c r="F233" s="709"/>
      <c r="G233" s="679"/>
      <c r="H233" s="714"/>
      <c r="I233" s="708"/>
      <c r="J233" s="715">
        <f t="shared" si="88"/>
        <v>0</v>
      </c>
      <c r="K233" s="824"/>
    </row>
    <row r="234" spans="1:11" ht="21" hidden="1" customHeight="1" x14ac:dyDescent="0.25">
      <c r="A234" s="62" t="str">
        <f>+[6]ระบบการควบคุมฯ!A1244</f>
        <v>7)</v>
      </c>
      <c r="B234" s="693" t="str">
        <f>+[6]ระบบการควบคุมฯ!B1244</f>
        <v>วัดประชุมราษฏร์</v>
      </c>
      <c r="C234" s="1105" t="str">
        <f>+[6]ระบบการควบคุมฯ!C1244</f>
        <v>20004350002003214515</v>
      </c>
      <c r="D234" s="638"/>
      <c r="E234" s="689"/>
      <c r="F234" s="709"/>
      <c r="G234" s="679"/>
      <c r="H234" s="714"/>
      <c r="I234" s="708"/>
      <c r="J234" s="868">
        <f t="shared" si="88"/>
        <v>0</v>
      </c>
      <c r="K234" s="824"/>
    </row>
    <row r="235" spans="1:11" ht="21" hidden="1" customHeight="1" x14ac:dyDescent="0.25">
      <c r="A235" s="62"/>
      <c r="B235" s="693" t="str">
        <f>+[6]ระบบการควบคุมฯ!B1242</f>
        <v>งวด 2 518,000 บาท</v>
      </c>
      <c r="C235" s="1105">
        <f>+[6]ระบบการควบคุมฯ!C1242</f>
        <v>0</v>
      </c>
      <c r="D235" s="638"/>
      <c r="E235" s="689"/>
      <c r="F235" s="709"/>
      <c r="G235" s="679"/>
      <c r="H235" s="714"/>
      <c r="I235" s="708"/>
      <c r="J235" s="715">
        <f t="shared" si="88"/>
        <v>0</v>
      </c>
      <c r="K235" s="824"/>
    </row>
    <row r="236" spans="1:11" ht="21" hidden="1" customHeight="1" x14ac:dyDescent="0.25">
      <c r="A236" s="62" t="str">
        <f>+[6]ระบบการควบคุมฯ!A1246</f>
        <v>8)</v>
      </c>
      <c r="B236" s="693" t="str">
        <f>+[6]ระบบการควบคุมฯ!B1246</f>
        <v>วัดประยูรธรรมาราม</v>
      </c>
      <c r="C236" s="1105" t="str">
        <f>+[6]ระบบการควบคุมฯ!C1246</f>
        <v>20004350002003214516</v>
      </c>
      <c r="D236" s="638"/>
      <c r="E236" s="689"/>
      <c r="F236" s="709"/>
      <c r="G236" s="679"/>
      <c r="H236" s="714"/>
      <c r="I236" s="708"/>
      <c r="J236" s="715">
        <f t="shared" si="88"/>
        <v>0</v>
      </c>
      <c r="K236" s="824"/>
    </row>
    <row r="237" spans="1:11" ht="21" hidden="1" customHeight="1" x14ac:dyDescent="0.25">
      <c r="A237" s="62"/>
      <c r="B237" s="693" t="str">
        <f>+[6]ระบบการควบคุมฯ!B1245</f>
        <v>ครบ 19 มิย 67</v>
      </c>
      <c r="C237" s="1105">
        <f>+[6]ระบบการควบคุมฯ!C1245</f>
        <v>4100395245</v>
      </c>
      <c r="D237" s="638"/>
      <c r="E237" s="689"/>
      <c r="F237" s="709"/>
      <c r="G237" s="679"/>
      <c r="H237" s="714"/>
      <c r="I237" s="708"/>
      <c r="J237" s="715">
        <f t="shared" si="88"/>
        <v>0</v>
      </c>
      <c r="K237" s="824"/>
    </row>
    <row r="238" spans="1:11" ht="21" hidden="1" customHeight="1" x14ac:dyDescent="0.25">
      <c r="A238" s="62" t="str">
        <f>+[6]ระบบการควบคุมฯ!A1248</f>
        <v>9)</v>
      </c>
      <c r="B238" s="693" t="str">
        <f>+[6]ระบบการควบคุมฯ!B1248</f>
        <v>วัดลานนา</v>
      </c>
      <c r="C238" s="1105" t="str">
        <f>+[6]ระบบการควบคุมฯ!C1248</f>
        <v>20004350002003214517</v>
      </c>
      <c r="D238" s="638"/>
      <c r="E238" s="689"/>
      <c r="F238" s="709"/>
      <c r="G238" s="679"/>
      <c r="H238" s="714"/>
      <c r="I238" s="708"/>
      <c r="J238" s="715">
        <f t="shared" si="88"/>
        <v>0</v>
      </c>
      <c r="K238" s="824"/>
    </row>
    <row r="239" spans="1:11" ht="21" hidden="1" customHeight="1" x14ac:dyDescent="0.25">
      <c r="A239" s="62"/>
      <c r="B239" s="693" t="str">
        <f>+[6]ระบบการควบคุมฯ!B1247</f>
        <v>ครบ 26 มิย 67</v>
      </c>
      <c r="C239" s="1105">
        <f>+[6]ระบบการควบคุมฯ!C1247</f>
        <v>4100397176</v>
      </c>
      <c r="D239" s="638"/>
      <c r="E239" s="689"/>
      <c r="F239" s="709"/>
      <c r="G239" s="679"/>
      <c r="H239" s="714"/>
      <c r="I239" s="708"/>
      <c r="J239" s="715">
        <f t="shared" si="88"/>
        <v>0</v>
      </c>
      <c r="K239" s="824"/>
    </row>
    <row r="240" spans="1:11" ht="21" hidden="1" customHeight="1" x14ac:dyDescent="0.25">
      <c r="A240" s="62" t="str">
        <f>+[6]ระบบการควบคุมฯ!A1250</f>
        <v>10)</v>
      </c>
      <c r="B240" s="693" t="str">
        <f>+[6]ระบบการควบคุมฯ!B1250</f>
        <v>วัดอดิศร</v>
      </c>
      <c r="C240" s="1105" t="str">
        <f>+[6]ระบบการควบคุมฯ!C1250</f>
        <v>20004350002003214518</v>
      </c>
      <c r="D240" s="638"/>
      <c r="E240" s="689"/>
      <c r="F240" s="709"/>
      <c r="G240" s="679"/>
      <c r="H240" s="714"/>
      <c r="I240" s="708"/>
      <c r="J240" s="715">
        <f t="shared" si="88"/>
        <v>0</v>
      </c>
      <c r="K240" s="824"/>
    </row>
    <row r="241" spans="1:11" ht="21" hidden="1" customHeight="1" x14ac:dyDescent="0.25">
      <c r="A241" s="62"/>
      <c r="B241" s="693" t="str">
        <f>+[6]ระบบการควบคุมฯ!B1249</f>
        <v>ครบ 19 มิ.ย.67</v>
      </c>
      <c r="C241" s="1105" t="str">
        <f>+[6]ระบบการควบคุมฯ!C1249</f>
        <v>ครบ 19 มิย 67</v>
      </c>
      <c r="D241" s="638"/>
      <c r="E241" s="689"/>
      <c r="F241" s="709"/>
      <c r="G241" s="679"/>
      <c r="H241" s="714"/>
      <c r="I241" s="708"/>
      <c r="J241" s="715">
        <f t="shared" si="88"/>
        <v>0</v>
      </c>
      <c r="K241" s="824"/>
    </row>
    <row r="242" spans="1:11" ht="21" hidden="1" customHeight="1" x14ac:dyDescent="0.25">
      <c r="A242" s="62" t="str">
        <f>+[6]ระบบการควบคุมฯ!A1252</f>
        <v>11)</v>
      </c>
      <c r="B242" s="693" t="str">
        <f>+[6]ระบบการควบคุมฯ!B1252</f>
        <v>สหราษฎร์บํารุง</v>
      </c>
      <c r="C242" s="1105" t="str">
        <f>+[6]ระบบการควบคุมฯ!C1252</f>
        <v>20004350002003214519</v>
      </c>
      <c r="D242" s="638"/>
      <c r="E242" s="689"/>
      <c r="F242" s="709"/>
      <c r="G242" s="679"/>
      <c r="H242" s="714"/>
      <c r="I242" s="708"/>
      <c r="J242" s="715">
        <f t="shared" si="88"/>
        <v>0</v>
      </c>
      <c r="K242" s="824"/>
    </row>
    <row r="243" spans="1:11" ht="21" hidden="1" customHeight="1" x14ac:dyDescent="0.25">
      <c r="A243" s="62"/>
      <c r="B243" s="693" t="str">
        <f>+[6]ระบบการควบคุมฯ!B1251</f>
        <v>ครบ 26 กค 67</v>
      </c>
      <c r="C243" s="1105" t="str">
        <f>+[6]ระบบการควบคุมฯ!C1251</f>
        <v>4100393861</v>
      </c>
      <c r="D243" s="638"/>
      <c r="E243" s="689"/>
      <c r="F243" s="709"/>
      <c r="G243" s="679"/>
      <c r="H243" s="714"/>
      <c r="I243" s="708"/>
      <c r="J243" s="715">
        <f t="shared" si="88"/>
        <v>0</v>
      </c>
      <c r="K243" s="824"/>
    </row>
    <row r="244" spans="1:11" ht="21" hidden="1" customHeight="1" x14ac:dyDescent="0.25">
      <c r="A244" s="62" t="str">
        <f>+[6]ระบบการควบคุมฯ!A1254</f>
        <v>12)</v>
      </c>
      <c r="B244" s="693" t="str">
        <f>+[6]ระบบการควบคุมฯ!B1254</f>
        <v>คลอง 11 ศาลาครุ (เทียมอุปถัมภ์)</v>
      </c>
      <c r="C244" s="1105" t="str">
        <f>+[6]ระบบการควบคุมฯ!C1254</f>
        <v>20004350002003214520</v>
      </c>
      <c r="D244" s="638"/>
      <c r="E244" s="689"/>
      <c r="F244" s="709"/>
      <c r="G244" s="679"/>
      <c r="H244" s="714"/>
      <c r="I244" s="708"/>
      <c r="J244" s="715">
        <f t="shared" si="88"/>
        <v>0</v>
      </c>
      <c r="K244" s="824"/>
    </row>
    <row r="245" spans="1:11" ht="21" hidden="1" customHeight="1" x14ac:dyDescent="0.25">
      <c r="A245" s="62"/>
      <c r="B245" s="693" t="str">
        <f>+[6]ระบบการควบคุมฯ!B1253</f>
        <v>ครบ 14 มิย 67</v>
      </c>
      <c r="C245" s="1105" t="str">
        <f>+[6]ระบบการควบคุมฯ!C1253</f>
        <v>4100394897</v>
      </c>
      <c r="D245" s="638"/>
      <c r="E245" s="689"/>
      <c r="F245" s="709"/>
      <c r="G245" s="679"/>
      <c r="H245" s="714"/>
      <c r="I245" s="708"/>
      <c r="J245" s="715">
        <f t="shared" si="88"/>
        <v>0</v>
      </c>
      <c r="K245" s="824"/>
    </row>
    <row r="246" spans="1:11" ht="21" hidden="1" customHeight="1" x14ac:dyDescent="0.25">
      <c r="A246" s="62" t="str">
        <f>+[6]ระบบการควบคุมฯ!A1256</f>
        <v>13)</v>
      </c>
      <c r="B246" s="693" t="str">
        <f>+[6]ระบบการควบคุมฯ!B1256</f>
        <v>คลองสิบสามผิวศรีราษฏร์บำรุง</v>
      </c>
      <c r="C246" s="1105" t="str">
        <f>+[6]ระบบการควบคุมฯ!C1256</f>
        <v>20004350002003214521</v>
      </c>
      <c r="D246" s="638"/>
      <c r="E246" s="689"/>
      <c r="F246" s="709"/>
      <c r="G246" s="679"/>
      <c r="H246" s="714"/>
      <c r="I246" s="708"/>
      <c r="J246" s="715">
        <f t="shared" si="88"/>
        <v>0</v>
      </c>
      <c r="K246" s="824"/>
    </row>
    <row r="247" spans="1:11" ht="21" hidden="1" customHeight="1" x14ac:dyDescent="0.25">
      <c r="A247" s="62"/>
      <c r="B247" s="869" t="str">
        <f>+[6]ระบบการควบคุมฯ!B1255</f>
        <v>ครบ 15 กค 67</v>
      </c>
      <c r="C247" s="1105" t="str">
        <f>+[6]ระบบการควบคุมฯ!C1255</f>
        <v>4100398138</v>
      </c>
      <c r="D247" s="638"/>
      <c r="E247" s="689"/>
      <c r="F247" s="709"/>
      <c r="G247" s="679"/>
      <c r="H247" s="714"/>
      <c r="I247" s="708"/>
      <c r="J247" s="715">
        <f t="shared" si="88"/>
        <v>0</v>
      </c>
      <c r="K247" s="824"/>
    </row>
    <row r="248" spans="1:11" ht="21" hidden="1" customHeight="1" x14ac:dyDescent="0.25">
      <c r="A248" s="62" t="str">
        <f>+[6]ระบบการควบคุมฯ!A1259</f>
        <v>14)</v>
      </c>
      <c r="B248" s="693" t="str">
        <f>+[6]ระบบการควบคุมฯ!B1259</f>
        <v>วัดเจริญบุญ</v>
      </c>
      <c r="C248" s="1105" t="str">
        <f>+[6]ระบบการควบคุมฯ!C1259</f>
        <v>20004350002003214522</v>
      </c>
      <c r="D248" s="638"/>
      <c r="E248" s="689"/>
      <c r="F248" s="709"/>
      <c r="G248" s="679"/>
      <c r="H248" s="714"/>
      <c r="I248" s="708"/>
      <c r="J248" s="868">
        <f t="shared" si="88"/>
        <v>0</v>
      </c>
      <c r="K248" s="824"/>
    </row>
    <row r="249" spans="1:11" ht="21" hidden="1" customHeight="1" x14ac:dyDescent="0.25">
      <c r="A249" s="62"/>
      <c r="B249" s="693" t="str">
        <f>+[6]ระบบการควบคุมฯ!B1260</f>
        <v>ครบ 17 กค 67</v>
      </c>
      <c r="C249" s="1105" t="str">
        <f>+[6]ระบบการควบคุมฯ!C1260</f>
        <v>4100396212</v>
      </c>
      <c r="D249" s="638"/>
      <c r="E249" s="689"/>
      <c r="F249" s="709"/>
      <c r="G249" s="679"/>
      <c r="H249" s="714"/>
      <c r="I249" s="708"/>
      <c r="J249" s="715">
        <f t="shared" si="88"/>
        <v>0</v>
      </c>
      <c r="K249" s="824"/>
    </row>
    <row r="250" spans="1:11" ht="21" hidden="1" customHeight="1" x14ac:dyDescent="0.25">
      <c r="A250" s="62" t="str">
        <f>+[6]ระบบการควบคุมฯ!A1261</f>
        <v>15)</v>
      </c>
      <c r="B250" s="693" t="str">
        <f>+[6]ระบบการควบคุมฯ!B1261</f>
        <v>วัดนพรัตนาราม</v>
      </c>
      <c r="C250" s="1105" t="str">
        <f>+[6]ระบบการควบคุมฯ!C1261</f>
        <v>20004350002003214523</v>
      </c>
      <c r="D250" s="867">
        <f>+[6]ระบบการควบคุมฯ!D1261</f>
        <v>0</v>
      </c>
      <c r="E250" s="689">
        <f>+[6]ระบบการควบคุมฯ!G1256+[6]ระบบการควบคุมฯ!H1256</f>
        <v>0</v>
      </c>
      <c r="F250" s="709">
        <f>+[6]ระบบการควบคุมฯ!I1256+[6]ระบบการควบคุมฯ!J1256</f>
        <v>0</v>
      </c>
      <c r="G250" s="679">
        <f>+[6]ระบบการควบคุมฯ!K1256+[6]ระบบการควบคุมฯ!L1256</f>
        <v>0</v>
      </c>
      <c r="H250" s="714"/>
      <c r="I250" s="708"/>
      <c r="J250" s="715">
        <f t="shared" si="88"/>
        <v>0</v>
      </c>
      <c r="K250" s="824"/>
    </row>
    <row r="251" spans="1:11" ht="21" hidden="1" customHeight="1" x14ac:dyDescent="0.25">
      <c r="A251" s="62"/>
      <c r="B251" s="870" t="str">
        <f>+[6]ระบบการควบคุมฯ!B1262</f>
        <v>งวด 1  174,000 บาท ครบ 16 กค 67</v>
      </c>
      <c r="C251" s="1190">
        <f>+[6]ระบบการควบคุมฯ!C1262</f>
        <v>4100426445</v>
      </c>
      <c r="D251" s="638"/>
      <c r="E251" s="689"/>
      <c r="F251" s="709"/>
      <c r="G251" s="679"/>
      <c r="H251" s="714"/>
      <c r="I251" s="708"/>
      <c r="J251" s="715">
        <f t="shared" si="88"/>
        <v>0</v>
      </c>
      <c r="K251" s="824"/>
    </row>
    <row r="252" spans="1:11" ht="21" hidden="1" customHeight="1" x14ac:dyDescent="0.25">
      <c r="A252" s="62"/>
      <c r="B252" s="870" t="str">
        <f>+[6]ระบบการควบคุมฯ!B1263</f>
        <v>งวด 2 406,000 ครบ 14 กย 67</v>
      </c>
      <c r="C252" s="1191"/>
      <c r="D252" s="638"/>
      <c r="E252" s="689"/>
      <c r="F252" s="709"/>
      <c r="G252" s="679"/>
      <c r="H252" s="714"/>
      <c r="I252" s="708"/>
      <c r="J252" s="715"/>
      <c r="K252" s="824"/>
    </row>
    <row r="253" spans="1:11" ht="21" hidden="1" customHeight="1" x14ac:dyDescent="0.25">
      <c r="A253" s="62" t="str">
        <f>+[6]ระบบการควบคุมฯ!A1265</f>
        <v>16)</v>
      </c>
      <c r="B253" s="693" t="str">
        <f>+[6]ระบบการควบคุมฯ!B1265</f>
        <v>วัดพวงแก้ว</v>
      </c>
      <c r="C253" s="1105" t="str">
        <f>+[6]ระบบการควบคุมฯ!C1265</f>
        <v>20004350002003214524</v>
      </c>
      <c r="D253" s="638"/>
      <c r="E253" s="689"/>
      <c r="F253" s="709"/>
      <c r="G253" s="679"/>
      <c r="H253" s="714"/>
      <c r="I253" s="708"/>
      <c r="J253" s="715">
        <f t="shared" si="88"/>
        <v>0</v>
      </c>
      <c r="K253" s="824"/>
    </row>
    <row r="254" spans="1:11" ht="21" hidden="1" customHeight="1" x14ac:dyDescent="0.25">
      <c r="A254" s="62"/>
      <c r="B254" s="693" t="str">
        <f>+[6]ระบบการควบคุมฯ!B1266</f>
        <v>ครบ 2 สค 67</v>
      </c>
      <c r="C254" s="1105" t="str">
        <f>+[6]ระบบการควบคุมฯ!C1266</f>
        <v>4100402841</v>
      </c>
      <c r="D254" s="638"/>
      <c r="E254" s="689"/>
      <c r="F254" s="709"/>
      <c r="G254" s="679"/>
      <c r="H254" s="714"/>
      <c r="I254" s="708"/>
      <c r="J254" s="715">
        <f t="shared" si="88"/>
        <v>0</v>
      </c>
      <c r="K254" s="824"/>
    </row>
    <row r="255" spans="1:11" ht="21" hidden="1" customHeight="1" x14ac:dyDescent="0.25">
      <c r="A255" s="62" t="str">
        <f>+[6]ระบบการควบคุมฯ!A1267</f>
        <v>17)</v>
      </c>
      <c r="B255" s="693" t="str">
        <f>+[6]ระบบการควบคุมฯ!B1267</f>
        <v>วัดสุขบุญฑริการาม</v>
      </c>
      <c r="C255" s="1105" t="str">
        <f>+[6]ระบบการควบคุมฯ!C1267</f>
        <v>20004350002003214525</v>
      </c>
      <c r="D255" s="638"/>
      <c r="E255" s="689"/>
      <c r="F255" s="709"/>
      <c r="G255" s="679"/>
      <c r="H255" s="714"/>
      <c r="I255" s="708"/>
      <c r="J255" s="715">
        <f t="shared" si="88"/>
        <v>0</v>
      </c>
      <c r="K255" s="824"/>
    </row>
    <row r="256" spans="1:11" ht="21" hidden="1" customHeight="1" x14ac:dyDescent="0.25">
      <c r="A256" s="62"/>
      <c r="B256" s="693" t="str">
        <f>+[6]ระบบการควบคุมฯ!B1268</f>
        <v>ครบ 27 มิย 67</v>
      </c>
      <c r="C256" s="1105" t="str">
        <f>+[6]ระบบการควบคุมฯ!C1268</f>
        <v>4100396195</v>
      </c>
      <c r="D256" s="638"/>
      <c r="E256" s="689"/>
      <c r="F256" s="709"/>
      <c r="G256" s="679"/>
      <c r="H256" s="714"/>
      <c r="I256" s="708"/>
      <c r="J256" s="715">
        <f t="shared" si="88"/>
        <v>0</v>
      </c>
      <c r="K256" s="824"/>
    </row>
    <row r="257" spans="1:11" ht="21" hidden="1" customHeight="1" x14ac:dyDescent="0.25">
      <c r="A257" s="62" t="str">
        <f>+[6]ระบบการควบคุมฯ!A1269</f>
        <v>18)</v>
      </c>
      <c r="B257" s="693" t="str">
        <f>+[6]ระบบการควบคุมฯ!B1269</f>
        <v>วัดแสงมณี</v>
      </c>
      <c r="C257" s="1105" t="str">
        <f>+[6]ระบบการควบคุมฯ!C1269</f>
        <v>20004350002003214526</v>
      </c>
      <c r="D257" s="638"/>
      <c r="E257" s="689"/>
      <c r="F257" s="709"/>
      <c r="G257" s="679"/>
      <c r="H257" s="714"/>
      <c r="I257" s="708"/>
      <c r="J257" s="715">
        <f t="shared" si="88"/>
        <v>0</v>
      </c>
      <c r="K257" s="824"/>
    </row>
    <row r="258" spans="1:11" ht="21" hidden="1" customHeight="1" x14ac:dyDescent="0.25">
      <c r="A258" s="62"/>
      <c r="B258" s="693" t="str">
        <f>+[6]ระบบการควบคุมฯ!B1270</f>
        <v>ครบ 30 กค 67</v>
      </c>
      <c r="C258" s="1105" t="str">
        <f>+[6]ระบบการควบคุมฯ!C1270</f>
        <v>4100400728</v>
      </c>
      <c r="D258" s="638"/>
      <c r="E258" s="689"/>
      <c r="F258" s="709"/>
      <c r="G258" s="679"/>
      <c r="H258" s="714"/>
      <c r="I258" s="708"/>
      <c r="J258" s="715">
        <f t="shared" si="88"/>
        <v>0</v>
      </c>
      <c r="K258" s="824"/>
    </row>
    <row r="259" spans="1:11" ht="21" hidden="1" customHeight="1" x14ac:dyDescent="0.25">
      <c r="A259" s="62" t="str">
        <f>+[6]ระบบการควบคุมฯ!A1271</f>
        <v>19)</v>
      </c>
      <c r="B259" s="693" t="str">
        <f>+[6]ระบบการควบคุมฯ!B1271</f>
        <v>หิรัญพงษ์อนุสรณ์</v>
      </c>
      <c r="C259" s="1105" t="str">
        <f>+[6]ระบบการควบคุมฯ!C1271</f>
        <v>20004350002003214527</v>
      </c>
      <c r="D259" s="638"/>
      <c r="E259" s="689"/>
      <c r="F259" s="709"/>
      <c r="G259" s="679"/>
      <c r="H259" s="714"/>
      <c r="I259" s="708"/>
      <c r="J259" s="715">
        <f t="shared" si="88"/>
        <v>0</v>
      </c>
      <c r="K259" s="824"/>
    </row>
    <row r="260" spans="1:11" ht="21" hidden="1" customHeight="1" x14ac:dyDescent="0.25">
      <c r="A260" s="62"/>
      <c r="B260" s="693" t="str">
        <f>+[6]ระบบการควบคุมฯ!B1272</f>
        <v>ครบ 22 มิย 67</v>
      </c>
      <c r="C260" s="1105" t="str">
        <f>+[6]ระบบการควบคุมฯ!C1272</f>
        <v>4100402448</v>
      </c>
      <c r="D260" s="638"/>
      <c r="E260" s="689"/>
      <c r="F260" s="709"/>
      <c r="G260" s="679"/>
      <c r="H260" s="714"/>
      <c r="I260" s="708"/>
      <c r="J260" s="715">
        <f t="shared" si="88"/>
        <v>0</v>
      </c>
      <c r="K260" s="824"/>
    </row>
    <row r="261" spans="1:11" ht="21" hidden="1" customHeight="1" x14ac:dyDescent="0.25">
      <c r="A261" s="62" t="str">
        <f>+[6]ระบบการควบคุมฯ!A1274</f>
        <v>20)</v>
      </c>
      <c r="B261" s="693" t="str">
        <f>+[6]ระบบการควบคุมฯ!B1274</f>
        <v>อยู่ประชานุเคราะห์</v>
      </c>
      <c r="C261" s="1105" t="str">
        <f>+[6]ระบบการควบคุมฯ!C1274</f>
        <v>20004350002003214528</v>
      </c>
      <c r="D261" s="638"/>
      <c r="E261" s="689"/>
      <c r="F261" s="709"/>
      <c r="G261" s="679"/>
      <c r="H261" s="714"/>
      <c r="I261" s="708"/>
      <c r="J261" s="715">
        <f t="shared" si="88"/>
        <v>0</v>
      </c>
      <c r="K261" s="824"/>
    </row>
    <row r="262" spans="1:11" ht="40.799999999999997" hidden="1" customHeight="1" x14ac:dyDescent="0.25">
      <c r="A262" s="306">
        <f>+[6]ระบบการควบคุมฯ!A1275</f>
        <v>0</v>
      </c>
      <c r="B262" s="693" t="str">
        <f>+[6]ระบบการควบคุมฯ!B1275</f>
        <v>ครบ 6 มิย 67</v>
      </c>
      <c r="C262" s="1105" t="str">
        <f>+[6]ระบบการควบคุมฯ!C1275</f>
        <v>4100402861</v>
      </c>
      <c r="D262" s="638"/>
      <c r="E262" s="689"/>
      <c r="F262" s="709"/>
      <c r="G262" s="679"/>
      <c r="H262" s="714"/>
      <c r="I262" s="708"/>
      <c r="J262" s="715">
        <f t="shared" si="88"/>
        <v>0</v>
      </c>
      <c r="K262" s="824"/>
    </row>
    <row r="263" spans="1:11" x14ac:dyDescent="0.25">
      <c r="A263" s="306">
        <f>+[6]ระบบการควบคุมฯ!A1276</f>
        <v>0</v>
      </c>
      <c r="B263" s="871" t="str">
        <f>+[6]ระบบการควบคุมฯ!B1276</f>
        <v>โอนกลับส่วนกลาง</v>
      </c>
      <c r="C263" s="1105" t="str">
        <f>+[6]ระบบการควบคุมฯ!C1276</f>
        <v>ศธ04002/ว4285 ลว.13 กย 67 โอนครั้งที่ 401</v>
      </c>
      <c r="D263" s="638"/>
      <c r="E263" s="689"/>
      <c r="F263" s="709"/>
      <c r="G263" s="679"/>
      <c r="H263" s="714"/>
      <c r="I263" s="708"/>
      <c r="J263" s="715">
        <f t="shared" si="88"/>
        <v>0</v>
      </c>
      <c r="K263" s="824"/>
    </row>
    <row r="264" spans="1:11" x14ac:dyDescent="0.25">
      <c r="A264" s="872" t="str">
        <f>+[6]ระบบการควบคุมฯ!A1278</f>
        <v>1.9.3</v>
      </c>
      <c r="B264" s="817" t="str">
        <f>+[6]ระบบการควบคุมฯ!B1278</f>
        <v>ห้องส้วม OBEC 4 ที่/61 ชาย-หญิง (ชาย 2 ที่ หญิง 2 ที่)</v>
      </c>
      <c r="C264" s="1152" t="str">
        <f>+[6]ระบบการควบคุมฯ!C1278</f>
        <v>ศธ 04002/ว5174 ลว 21 ตค 67 ครั้งที่ 4</v>
      </c>
      <c r="D264" s="641">
        <f>+D265</f>
        <v>456900</v>
      </c>
      <c r="E264" s="641">
        <f t="shared" ref="E264:J264" si="90">+E265</f>
        <v>0</v>
      </c>
      <c r="F264" s="641">
        <f t="shared" si="90"/>
        <v>0</v>
      </c>
      <c r="G264" s="641">
        <f t="shared" si="90"/>
        <v>456890</v>
      </c>
      <c r="H264" s="641">
        <f t="shared" si="90"/>
        <v>0</v>
      </c>
      <c r="I264" s="641">
        <f t="shared" si="90"/>
        <v>0</v>
      </c>
      <c r="J264" s="641">
        <f t="shared" si="90"/>
        <v>10</v>
      </c>
      <c r="K264" s="821"/>
    </row>
    <row r="265" spans="1:11" ht="21" hidden="1" customHeight="1" x14ac:dyDescent="0.25">
      <c r="A265" s="62" t="str">
        <f>+[6]ระบบการควบคุมฯ!A1280</f>
        <v>1)</v>
      </c>
      <c r="B265" s="838" t="str">
        <f>+[6]ระบบการควบคุมฯ!B1280</f>
        <v>โรงเรียนวัดราษฎรบำรุง</v>
      </c>
      <c r="C265" s="1105" t="str">
        <f>+[6]ระบบการควบคุมฯ!C1280</f>
        <v>20004370010003213242</v>
      </c>
      <c r="D265" s="867">
        <f>+[6]ระบบการควบคุมฯ!D1280</f>
        <v>456900</v>
      </c>
      <c r="E265" s="867">
        <f>+[6]ระบบการควบคุมฯ!G1280+[6]ระบบการควบคุมฯ!H1280</f>
        <v>0</v>
      </c>
      <c r="F265" s="709">
        <f>+[6]ระบบการควบคุมฯ!I1280+[6]ระบบการควบคุมฯ!J1280</f>
        <v>0</v>
      </c>
      <c r="G265" s="679">
        <f>+[6]ระบบการควบคุมฯ!K1280+[6]ระบบการควบคุมฯ!L1280</f>
        <v>456890</v>
      </c>
      <c r="H265" s="714"/>
      <c r="I265" s="708"/>
      <c r="J265" s="715">
        <f t="shared" ref="J265:J267" si="91">D265-E265-F265-G265</f>
        <v>10</v>
      </c>
      <c r="K265" s="824"/>
    </row>
    <row r="266" spans="1:11" ht="21" hidden="1" customHeight="1" x14ac:dyDescent="0.25">
      <c r="A266" s="62"/>
      <c r="B266" s="838" t="str">
        <f>+[6]ระบบการควบคุมฯ!B1281</f>
        <v>ครบ 26 มค 68</v>
      </c>
      <c r="C266" s="1105" t="str">
        <f>+[6]ระบบการควบคุมฯ!C1281</f>
        <v>งวด 1 จำนวน 137067 บาท</v>
      </c>
      <c r="D266" s="638"/>
      <c r="E266" s="689"/>
      <c r="F266" s="709"/>
      <c r="G266" s="679"/>
      <c r="H266" s="714"/>
      <c r="I266" s="708"/>
      <c r="J266" s="715">
        <f t="shared" si="91"/>
        <v>0</v>
      </c>
      <c r="K266" s="824"/>
    </row>
    <row r="267" spans="1:11" ht="21" hidden="1" customHeight="1" x14ac:dyDescent="0.25">
      <c r="A267" s="62"/>
      <c r="B267" s="838" t="str">
        <f>+[6]ระบบการควบคุมฯ!B1282</f>
        <v>ครบ 25 กพ 68</v>
      </c>
      <c r="C267" s="1105" t="str">
        <f>+[6]ระบบการควบคุมฯ!C1282</f>
        <v>งวด 2 จำนวน 137067 บาท</v>
      </c>
      <c r="D267" s="638"/>
      <c r="E267" s="689"/>
      <c r="F267" s="709"/>
      <c r="G267" s="679"/>
      <c r="H267" s="714"/>
      <c r="I267" s="708"/>
      <c r="J267" s="715">
        <f t="shared" si="91"/>
        <v>0</v>
      </c>
      <c r="K267" s="824"/>
    </row>
    <row r="268" spans="1:11" ht="21" hidden="1" customHeight="1" x14ac:dyDescent="0.25">
      <c r="A268" s="872"/>
      <c r="B268" s="873"/>
      <c r="C268" s="1152"/>
      <c r="D268" s="641"/>
      <c r="E268" s="641"/>
      <c r="F268" s="641"/>
      <c r="G268" s="641"/>
      <c r="H268" s="641">
        <f t="shared" ref="H268:I268" si="92">SUM(H269:H274)</f>
        <v>0</v>
      </c>
      <c r="I268" s="641">
        <f t="shared" si="92"/>
        <v>0</v>
      </c>
      <c r="J268" s="641">
        <f>+D268-E268-G268</f>
        <v>0</v>
      </c>
      <c r="K268" s="821"/>
    </row>
    <row r="269" spans="1:11" ht="21" hidden="1" customHeight="1" x14ac:dyDescent="0.25">
      <c r="A269" s="62"/>
      <c r="B269" s="874"/>
      <c r="C269" s="1105"/>
      <c r="D269" s="638"/>
      <c r="E269" s="689"/>
      <c r="F269" s="709"/>
      <c r="G269" s="679"/>
      <c r="H269" s="714"/>
      <c r="I269" s="708"/>
      <c r="J269" s="715">
        <f t="shared" ref="J269:J271" si="93">D269-E269-F269-G269</f>
        <v>0</v>
      </c>
      <c r="K269" s="824"/>
    </row>
    <row r="270" spans="1:11" ht="21" hidden="1" customHeight="1" x14ac:dyDescent="0.25">
      <c r="A270" s="62"/>
      <c r="B270" s="875"/>
      <c r="C270" s="1137"/>
      <c r="D270" s="638"/>
      <c r="E270" s="689"/>
      <c r="F270" s="709"/>
      <c r="G270" s="679"/>
      <c r="H270" s="714"/>
      <c r="I270" s="708"/>
      <c r="J270" s="715"/>
      <c r="K270" s="824"/>
    </row>
    <row r="271" spans="1:11" ht="21" hidden="1" customHeight="1" x14ac:dyDescent="0.25">
      <c r="A271" s="62"/>
      <c r="B271" s="875"/>
      <c r="C271" s="1137"/>
      <c r="D271" s="638"/>
      <c r="E271" s="689"/>
      <c r="F271" s="709"/>
      <c r="G271" s="679"/>
      <c r="H271" s="714"/>
      <c r="I271" s="708"/>
      <c r="J271" s="715">
        <f t="shared" si="93"/>
        <v>0</v>
      </c>
      <c r="K271" s="824"/>
    </row>
    <row r="272" spans="1:11" ht="21" hidden="1" customHeight="1" x14ac:dyDescent="0.25">
      <c r="A272" s="62"/>
      <c r="B272" s="875"/>
      <c r="C272" s="1105"/>
      <c r="D272" s="638"/>
      <c r="E272" s="638"/>
      <c r="F272" s="638"/>
      <c r="G272" s="750"/>
      <c r="H272" s="699"/>
      <c r="I272" s="693"/>
      <c r="J272" s="638"/>
      <c r="K272" s="824"/>
    </row>
    <row r="273" spans="1:11" ht="21" hidden="1" customHeight="1" x14ac:dyDescent="0.25">
      <c r="A273" s="306"/>
      <c r="B273" s="871"/>
      <c r="C273" s="1105"/>
      <c r="D273" s="638"/>
      <c r="E273" s="638"/>
      <c r="F273" s="638"/>
      <c r="G273" s="750"/>
      <c r="H273" s="699"/>
      <c r="I273" s="699"/>
      <c r="J273" s="638">
        <f>+D273-E273-F273-G273</f>
        <v>0</v>
      </c>
      <c r="K273" s="876"/>
    </row>
    <row r="274" spans="1:11" x14ac:dyDescent="0.25">
      <c r="A274" s="306"/>
      <c r="B274" s="871"/>
      <c r="C274" s="1105"/>
      <c r="D274" s="638"/>
      <c r="E274" s="638"/>
      <c r="F274" s="638"/>
      <c r="G274" s="750"/>
      <c r="H274" s="699"/>
      <c r="I274" s="699"/>
      <c r="J274" s="638">
        <f>+D274-E274-F274-G274</f>
        <v>0</v>
      </c>
      <c r="K274" s="876"/>
    </row>
    <row r="275" spans="1:11" ht="42" x14ac:dyDescent="0.45">
      <c r="A275" s="630" t="str">
        <f>+[6]ระบบการควบคุมฯ!A1285</f>
        <v>1.9.4</v>
      </c>
      <c r="B275" s="877" t="str">
        <f>+[6]ระบบการควบคุมฯ!B1285</f>
        <v xml:space="preserve">อาคารเรียน 318 ล./55-ข เขตแผ่นดินไหว โรงเรียนชุมชนเลิศพินิจพิทยาคม (ชดเชยงบประมาณที่พับไป) </v>
      </c>
      <c r="C275" s="1150" t="str">
        <f>+[6]ระบบการควบคุมฯ!C1285</f>
        <v>ที่ ศธ 04002/ว5187/21 ตค 67 ครั้งที่ 5</v>
      </c>
      <c r="D275" s="632">
        <f t="shared" ref="D275:I275" si="94">SUM(D276)</f>
        <v>3158700</v>
      </c>
      <c r="E275" s="632">
        <f t="shared" si="94"/>
        <v>0</v>
      </c>
      <c r="F275" s="632">
        <f t="shared" si="94"/>
        <v>0</v>
      </c>
      <c r="G275" s="632">
        <f t="shared" si="94"/>
        <v>3158640</v>
      </c>
      <c r="H275" s="632">
        <f t="shared" si="94"/>
        <v>0</v>
      </c>
      <c r="I275" s="632">
        <f t="shared" si="94"/>
        <v>0</v>
      </c>
      <c r="J275" s="632">
        <f>+D275-E275-F275-G275</f>
        <v>60</v>
      </c>
      <c r="K275" s="878"/>
    </row>
    <row r="276" spans="1:11" ht="21" hidden="1" customHeight="1" x14ac:dyDescent="0.25">
      <c r="A276" s="62" t="str">
        <f>+[6]ระบบการควบคุมฯ!A1286</f>
        <v>1)</v>
      </c>
      <c r="B276" s="823" t="str">
        <f>+[6]ระบบการควบคุมฯ!B1286</f>
        <v xml:space="preserve">โรงเรียนชุมชนเลิศพินิจพิทยาคม (ชดเชยงบประมาณที่พับไป) </v>
      </c>
      <c r="C276" s="1137" t="str">
        <f>+[6]ระบบการควบคุมฯ!C1286</f>
        <v>20004370010003220010</v>
      </c>
      <c r="D276" s="638">
        <f>+[6]ระบบการควบคุมฯ!F1286</f>
        <v>3158700</v>
      </c>
      <c r="E276" s="638">
        <f>+[6]ระบบการควบคุมฯ!G1286+[6]ระบบการควบคุมฯ!H1286</f>
        <v>0</v>
      </c>
      <c r="F276" s="638">
        <f>+[6]ระบบการควบคุมฯ!I1286+[6]ระบบการควบคุมฯ!J1286</f>
        <v>0</v>
      </c>
      <c r="G276" s="750">
        <f>+[6]ระบบการควบคุมฯ!K1286+[6]ระบบการควบคุมฯ!L1286</f>
        <v>3158640</v>
      </c>
      <c r="H276" s="711"/>
      <c r="I276" s="693"/>
      <c r="J276" s="638">
        <f>+D276-E276-G276</f>
        <v>60</v>
      </c>
      <c r="K276" s="824"/>
    </row>
    <row r="277" spans="1:11" ht="21" hidden="1" customHeight="1" x14ac:dyDescent="0.6">
      <c r="A277" s="62"/>
      <c r="B277" s="693">
        <f>+[6]ระบบการควบคุมฯ!B1390</f>
        <v>0</v>
      </c>
      <c r="C277" s="1136"/>
      <c r="D277" s="635"/>
      <c r="E277" s="635"/>
      <c r="F277" s="635"/>
      <c r="G277" s="694"/>
      <c r="H277" s="879"/>
      <c r="I277" s="696"/>
      <c r="J277" s="696"/>
      <c r="K277" s="636"/>
    </row>
    <row r="278" spans="1:11" ht="21" hidden="1" customHeight="1" x14ac:dyDescent="0.6">
      <c r="A278" s="62"/>
      <c r="B278" s="693">
        <f>+[6]ระบบการควบคุมฯ!B1391</f>
        <v>0</v>
      </c>
      <c r="C278" s="1136"/>
      <c r="D278" s="635"/>
      <c r="E278" s="635"/>
      <c r="F278" s="635"/>
      <c r="G278" s="694"/>
      <c r="H278" s="879"/>
      <c r="I278" s="696"/>
      <c r="J278" s="696"/>
      <c r="K278" s="636"/>
    </row>
    <row r="279" spans="1:11" ht="21" hidden="1" customHeight="1" x14ac:dyDescent="0.6">
      <c r="A279" s="62"/>
      <c r="B279" s="693">
        <f>+[6]ระบบการควบคุมฯ!B1392</f>
        <v>0</v>
      </c>
      <c r="C279" s="1136">
        <f>1155600*4</f>
        <v>4622400</v>
      </c>
      <c r="D279" s="635"/>
      <c r="E279" s="635"/>
      <c r="F279" s="635"/>
      <c r="G279" s="694"/>
      <c r="H279" s="879"/>
      <c r="I279" s="696"/>
      <c r="J279" s="696"/>
      <c r="K279" s="636"/>
    </row>
    <row r="280" spans="1:11" ht="21" hidden="1" customHeight="1" x14ac:dyDescent="0.6">
      <c r="A280" s="62"/>
      <c r="B280" s="693">
        <f>+[6]ระบบการควบคุมฯ!B1393</f>
        <v>0</v>
      </c>
      <c r="C280" s="1136"/>
      <c r="D280" s="635"/>
      <c r="E280" s="635"/>
      <c r="F280" s="635"/>
      <c r="G280" s="694"/>
      <c r="H280" s="879"/>
      <c r="I280" s="696"/>
      <c r="J280" s="696"/>
      <c r="K280" s="636"/>
    </row>
    <row r="281" spans="1:11" ht="21" hidden="1" customHeight="1" x14ac:dyDescent="0.6">
      <c r="A281" s="62"/>
      <c r="B281" s="693">
        <f>+[6]ระบบการควบคุมฯ!B1394</f>
        <v>0</v>
      </c>
      <c r="C281" s="1136"/>
      <c r="D281" s="635"/>
      <c r="E281" s="635"/>
      <c r="F281" s="635"/>
      <c r="G281" s="694"/>
      <c r="H281" s="879"/>
      <c r="I281" s="696"/>
      <c r="J281" s="696"/>
      <c r="K281" s="636"/>
    </row>
    <row r="282" spans="1:11" ht="21" hidden="1" customHeight="1" x14ac:dyDescent="0.6">
      <c r="A282" s="62"/>
      <c r="B282" s="693">
        <f>+[6]ระบบการควบคุมฯ!B1395</f>
        <v>0</v>
      </c>
      <c r="C282" s="1136"/>
      <c r="D282" s="635"/>
      <c r="E282" s="635"/>
      <c r="F282" s="635"/>
      <c r="G282" s="694"/>
      <c r="H282" s="879"/>
      <c r="I282" s="696"/>
      <c r="J282" s="696"/>
      <c r="K282" s="636"/>
    </row>
    <row r="283" spans="1:11" ht="21" hidden="1" customHeight="1" x14ac:dyDescent="0.6">
      <c r="A283" s="62"/>
      <c r="B283" s="693">
        <f>+[6]ระบบการควบคุมฯ!B1396</f>
        <v>0</v>
      </c>
      <c r="C283" s="1136"/>
      <c r="D283" s="635"/>
      <c r="E283" s="635"/>
      <c r="F283" s="635"/>
      <c r="G283" s="694"/>
      <c r="H283" s="879"/>
      <c r="I283" s="696"/>
      <c r="J283" s="696"/>
      <c r="K283" s="636"/>
    </row>
    <row r="284" spans="1:11" ht="21" hidden="1" customHeight="1" x14ac:dyDescent="0.6">
      <c r="A284" s="62" t="s">
        <v>192</v>
      </c>
      <c r="B284" s="693">
        <f>+[6]ระบบการควบคุมฯ!B1397</f>
        <v>0</v>
      </c>
      <c r="C284" s="1136"/>
      <c r="D284" s="635"/>
      <c r="E284" s="635"/>
      <c r="F284" s="635"/>
      <c r="G284" s="694"/>
      <c r="H284" s="879"/>
      <c r="I284" s="696"/>
      <c r="J284" s="696"/>
      <c r="K284" s="636"/>
    </row>
    <row r="285" spans="1:11" ht="21" hidden="1" customHeight="1" x14ac:dyDescent="0.6">
      <c r="A285" s="62"/>
      <c r="B285" s="693">
        <f>+[6]ระบบการควบคุมฯ!B1398</f>
        <v>0</v>
      </c>
      <c r="C285" s="1136"/>
      <c r="D285" s="635"/>
      <c r="E285" s="635"/>
      <c r="F285" s="635"/>
      <c r="G285" s="694"/>
      <c r="H285" s="879"/>
      <c r="I285" s="696"/>
      <c r="J285" s="696"/>
      <c r="K285" s="636"/>
    </row>
    <row r="286" spans="1:11" ht="21" hidden="1" customHeight="1" x14ac:dyDescent="0.6">
      <c r="A286" s="62"/>
      <c r="B286" s="693">
        <f>+[6]ระบบการควบคุมฯ!B1399</f>
        <v>0</v>
      </c>
      <c r="C286" s="1136"/>
      <c r="D286" s="635"/>
      <c r="E286" s="635"/>
      <c r="F286" s="635"/>
      <c r="G286" s="694"/>
      <c r="H286" s="879"/>
      <c r="I286" s="696"/>
      <c r="J286" s="696"/>
      <c r="K286" s="636"/>
    </row>
    <row r="287" spans="1:11" ht="21" hidden="1" customHeight="1" x14ac:dyDescent="0.6">
      <c r="A287" s="62"/>
      <c r="B287" s="693">
        <f>+[6]ระบบการควบคุมฯ!B1400</f>
        <v>0</v>
      </c>
      <c r="C287" s="1136"/>
      <c r="D287" s="635"/>
      <c r="E287" s="635"/>
      <c r="F287" s="635"/>
      <c r="G287" s="694"/>
      <c r="H287" s="879"/>
      <c r="I287" s="696"/>
      <c r="J287" s="696"/>
      <c r="K287" s="636"/>
    </row>
    <row r="288" spans="1:11" ht="21" hidden="1" customHeight="1" x14ac:dyDescent="0.6">
      <c r="A288" s="62"/>
      <c r="B288" s="693">
        <f>+[6]ระบบการควบคุมฯ!B1401</f>
        <v>0</v>
      </c>
      <c r="C288" s="1136"/>
      <c r="D288" s="635"/>
      <c r="E288" s="635"/>
      <c r="F288" s="635"/>
      <c r="G288" s="694"/>
      <c r="H288" s="879"/>
      <c r="I288" s="696"/>
      <c r="J288" s="696"/>
      <c r="K288" s="636"/>
    </row>
    <row r="289" spans="1:11" ht="21" hidden="1" customHeight="1" x14ac:dyDescent="0.6">
      <c r="A289" s="62"/>
      <c r="B289" s="693">
        <f>+[6]ระบบการควบคุมฯ!B1402</f>
        <v>0</v>
      </c>
      <c r="C289" s="1136"/>
      <c r="D289" s="635"/>
      <c r="E289" s="635"/>
      <c r="F289" s="635"/>
      <c r="G289" s="694"/>
      <c r="H289" s="879"/>
      <c r="I289" s="696"/>
      <c r="J289" s="696"/>
      <c r="K289" s="636"/>
    </row>
    <row r="290" spans="1:11" ht="21" hidden="1" customHeight="1" x14ac:dyDescent="0.6">
      <c r="A290" s="62"/>
      <c r="B290" s="693">
        <f>+[6]ระบบการควบคุมฯ!B1403</f>
        <v>0</v>
      </c>
      <c r="C290" s="1136"/>
      <c r="D290" s="635"/>
      <c r="E290" s="635"/>
      <c r="F290" s="635"/>
      <c r="G290" s="694"/>
      <c r="H290" s="879"/>
      <c r="I290" s="696"/>
      <c r="J290" s="696"/>
      <c r="K290" s="636"/>
    </row>
    <row r="291" spans="1:11" ht="42" hidden="1" customHeight="1" x14ac:dyDescent="0.6">
      <c r="A291" s="62"/>
      <c r="B291" s="693">
        <f>+[6]ระบบการควบคุมฯ!B1404</f>
        <v>0</v>
      </c>
      <c r="C291" s="1136"/>
      <c r="D291" s="635"/>
      <c r="E291" s="635"/>
      <c r="F291" s="635"/>
      <c r="G291" s="694"/>
      <c r="H291" s="879"/>
      <c r="I291" s="696"/>
      <c r="J291" s="696"/>
      <c r="K291" s="636"/>
    </row>
    <row r="292" spans="1:11" ht="21" hidden="1" customHeight="1" x14ac:dyDescent="0.45">
      <c r="A292" s="630" t="s">
        <v>193</v>
      </c>
      <c r="B292" s="877" t="str">
        <f>+[6]ระบบการควบคุมฯ!B1313</f>
        <v>อาคารเรียนอนุบาล ขนาด 2 ห้องเรียน โรงเรียนนิกรราษฎร์บํารุงวิทย์ ตำบลบึงบอน อำเภอหนองเสือ จังหวัดปทุมธานี</v>
      </c>
      <c r="C292" s="1150"/>
      <c r="D292" s="632">
        <f t="shared" ref="D292:I292" si="95">SUM(D293)</f>
        <v>0</v>
      </c>
      <c r="E292" s="632">
        <f t="shared" si="95"/>
        <v>0</v>
      </c>
      <c r="F292" s="632">
        <f t="shared" si="95"/>
        <v>0</v>
      </c>
      <c r="G292" s="632">
        <f t="shared" si="95"/>
        <v>0</v>
      </c>
      <c r="H292" s="632">
        <f t="shared" si="95"/>
        <v>0</v>
      </c>
      <c r="I292" s="632">
        <f t="shared" si="95"/>
        <v>0</v>
      </c>
      <c r="J292" s="632">
        <f>+D292-E292-F292-G292</f>
        <v>0</v>
      </c>
      <c r="K292" s="878"/>
    </row>
    <row r="293" spans="1:11" x14ac:dyDescent="0.25">
      <c r="A293" s="62" t="str">
        <f>+[6]ระบบการควบคุมฯ!A1314</f>
        <v>1)</v>
      </c>
      <c r="B293" s="693" t="str">
        <f>+[6]ระบบการควบคุมฯ!B1314</f>
        <v xml:space="preserve"> โรงเรียนวัดกลางคลองสี่ </v>
      </c>
      <c r="C293" s="1137" t="str">
        <f>+[6]ระบบการควบคุมฯ!C1314</f>
        <v>20004350002003214557</v>
      </c>
      <c r="D293" s="638">
        <f>+[6]ระบบการควบคุมฯ!F1314</f>
        <v>0</v>
      </c>
      <c r="E293" s="638">
        <f>+[6]ระบบการควบคุมฯ!G1314+[6]ระบบการควบคุมฯ!H1314</f>
        <v>0</v>
      </c>
      <c r="F293" s="638">
        <f>+[6]ระบบการควบคุมฯ!I1314+[6]ระบบการควบคุมฯ!J1314</f>
        <v>0</v>
      </c>
      <c r="G293" s="750">
        <f>+[6]ระบบการควบคุมฯ!K1314+[6]ระบบการควบคุมฯ!L1314</f>
        <v>0</v>
      </c>
      <c r="H293" s="711"/>
      <c r="I293" s="693"/>
      <c r="J293" s="638">
        <f>+D293-E293-G293</f>
        <v>0</v>
      </c>
      <c r="K293" s="824" t="s">
        <v>194</v>
      </c>
    </row>
    <row r="294" spans="1:11" x14ac:dyDescent="0.25">
      <c r="A294" s="880" t="s">
        <v>195</v>
      </c>
      <c r="B294" s="881" t="str">
        <f>+[6]ระบบการควบคุมฯ!B1315</f>
        <v>อาคารเรียนแบบพิเศษ โรงเรียนวัดลาดสนุ่น</v>
      </c>
      <c r="C294" s="1192" t="str">
        <f>+[6]ระบบการควบคุมฯ!C1315</f>
        <v>ศธ 04002/ว5187 ลว 21 ตค 67ครั้งที่ 5</v>
      </c>
      <c r="D294" s="882">
        <f>+D295</f>
        <v>14330500</v>
      </c>
      <c r="E294" s="882">
        <f t="shared" ref="E294:J294" si="96">+E295</f>
        <v>2849812.69</v>
      </c>
      <c r="F294" s="882">
        <f t="shared" si="96"/>
        <v>0</v>
      </c>
      <c r="G294" s="882">
        <f t="shared" si="96"/>
        <v>11480687.310000001</v>
      </c>
      <c r="H294" s="882">
        <f t="shared" si="96"/>
        <v>0</v>
      </c>
      <c r="I294" s="882">
        <f t="shared" si="96"/>
        <v>0</v>
      </c>
      <c r="J294" s="882">
        <f t="shared" si="96"/>
        <v>0</v>
      </c>
      <c r="K294" s="883"/>
    </row>
    <row r="295" spans="1:11" x14ac:dyDescent="0.25">
      <c r="A295" s="62" t="str">
        <f>+[6]ระบบการควบคุมฯ!A1317</f>
        <v>1)</v>
      </c>
      <c r="B295" s="693" t="str">
        <f>+[6]ระบบการควบคุมฯ!B1317</f>
        <v xml:space="preserve"> โรงเรียนวัดลาดสนุ่น</v>
      </c>
      <c r="C295" s="1137" t="str">
        <f>+[6]ระบบการควบคุมฯ!C1317</f>
        <v>20004370010003220011</v>
      </c>
      <c r="D295" s="638">
        <f>+[6]ระบบการควบคุมฯ!D1317</f>
        <v>14330500</v>
      </c>
      <c r="E295" s="638">
        <f>+[6]ระบบการควบคุมฯ!G1317+[6]ระบบการควบคุมฯ!H1317</f>
        <v>2849812.69</v>
      </c>
      <c r="F295" s="638">
        <f>+[6]ระบบการควบคุมฯ!I1317+[6]ระบบการควบคุมฯ!J1317</f>
        <v>0</v>
      </c>
      <c r="G295" s="638">
        <f>+[6]ระบบการควบคุมฯ!K1317+[6]ระบบการควบคุมฯ!L1317</f>
        <v>11480687.310000001</v>
      </c>
      <c r="H295" s="714"/>
      <c r="I295" s="708"/>
      <c r="J295" s="715">
        <f t="shared" ref="J295" si="97">D295-E295-F295-G295</f>
        <v>0</v>
      </c>
      <c r="K295" s="824"/>
    </row>
    <row r="296" spans="1:11" x14ac:dyDescent="0.25">
      <c r="A296" s="62"/>
      <c r="B296" s="884" t="s">
        <v>196</v>
      </c>
      <c r="C296" s="1193" t="s">
        <v>197</v>
      </c>
      <c r="D296" s="638"/>
      <c r="E296" s="689"/>
      <c r="F296" s="709"/>
      <c r="G296" s="679"/>
      <c r="H296" s="714"/>
      <c r="I296" s="708"/>
      <c r="J296" s="715"/>
      <c r="K296" s="824"/>
    </row>
    <row r="297" spans="1:11" x14ac:dyDescent="0.55000000000000004">
      <c r="A297" s="62"/>
      <c r="B297" s="838" t="s">
        <v>198</v>
      </c>
      <c r="C297" s="1194">
        <v>4100533888</v>
      </c>
      <c r="D297" s="638"/>
      <c r="E297" s="689"/>
      <c r="F297" s="709"/>
      <c r="G297" s="679"/>
      <c r="H297" s="714"/>
      <c r="I297" s="708"/>
      <c r="J297" s="715"/>
      <c r="K297" s="824"/>
    </row>
    <row r="298" spans="1:11" x14ac:dyDescent="0.55000000000000004">
      <c r="A298" s="62"/>
      <c r="B298" s="838" t="s">
        <v>199</v>
      </c>
      <c r="C298" s="1195" t="s">
        <v>200</v>
      </c>
      <c r="D298" s="638"/>
      <c r="E298" s="689"/>
      <c r="F298" s="709"/>
      <c r="G298" s="679"/>
      <c r="H298" s="714"/>
      <c r="I298" s="708"/>
      <c r="J298" s="715"/>
      <c r="K298" s="824"/>
    </row>
    <row r="299" spans="1:11" x14ac:dyDescent="0.25">
      <c r="A299" s="62"/>
      <c r="B299" s="838" t="s">
        <v>201</v>
      </c>
      <c r="C299" s="1137"/>
      <c r="D299" s="638"/>
      <c r="E299" s="689"/>
      <c r="F299" s="709"/>
      <c r="G299" s="679"/>
      <c r="H299" s="714"/>
      <c r="I299" s="708"/>
      <c r="J299" s="715"/>
      <c r="K299" s="824"/>
    </row>
    <row r="300" spans="1:11" x14ac:dyDescent="0.25">
      <c r="A300" s="62"/>
      <c r="B300" s="885" t="s">
        <v>202</v>
      </c>
      <c r="C300" s="1137"/>
      <c r="D300" s="638"/>
      <c r="E300" s="689"/>
      <c r="F300" s="709"/>
      <c r="G300" s="679"/>
      <c r="H300" s="714"/>
      <c r="I300" s="708"/>
      <c r="J300" s="715"/>
      <c r="K300" s="824"/>
    </row>
    <row r="301" spans="1:11" x14ac:dyDescent="0.25">
      <c r="A301" s="62"/>
      <c r="B301" s="838" t="s">
        <v>203</v>
      </c>
      <c r="C301" s="1137"/>
      <c r="D301" s="638"/>
      <c r="E301" s="689"/>
      <c r="F301" s="709"/>
      <c r="G301" s="679"/>
      <c r="H301" s="714"/>
      <c r="I301" s="708"/>
      <c r="J301" s="715"/>
      <c r="K301" s="824"/>
    </row>
    <row r="302" spans="1:11" x14ac:dyDescent="0.25">
      <c r="A302" s="62"/>
      <c r="B302" s="838" t="s">
        <v>204</v>
      </c>
      <c r="C302" s="1137"/>
      <c r="D302" s="638"/>
      <c r="E302" s="689"/>
      <c r="F302" s="709"/>
      <c r="G302" s="679"/>
      <c r="H302" s="714"/>
      <c r="I302" s="708"/>
      <c r="J302" s="715"/>
      <c r="K302" s="824"/>
    </row>
    <row r="303" spans="1:11" x14ac:dyDescent="0.25">
      <c r="A303" s="62"/>
      <c r="B303" s="838" t="s">
        <v>205</v>
      </c>
      <c r="C303" s="1137"/>
      <c r="D303" s="638"/>
      <c r="E303" s="689"/>
      <c r="F303" s="709"/>
      <c r="G303" s="679"/>
      <c r="H303" s="714"/>
      <c r="I303" s="708"/>
      <c r="J303" s="715"/>
      <c r="K303" s="824"/>
    </row>
    <row r="304" spans="1:11" x14ac:dyDescent="0.25">
      <c r="A304" s="62"/>
      <c r="B304" s="838" t="s">
        <v>206</v>
      </c>
      <c r="C304" s="1137"/>
      <c r="D304" s="638"/>
      <c r="E304" s="689"/>
      <c r="F304" s="709"/>
      <c r="G304" s="679"/>
      <c r="H304" s="714"/>
      <c r="I304" s="708"/>
      <c r="J304" s="715"/>
      <c r="K304" s="824"/>
    </row>
    <row r="305" spans="1:11" x14ac:dyDescent="0.25">
      <c r="A305" s="62"/>
      <c r="B305" s="838" t="s">
        <v>207</v>
      </c>
      <c r="C305" s="1137"/>
      <c r="D305" s="638"/>
      <c r="E305" s="689"/>
      <c r="F305" s="709"/>
      <c r="G305" s="679"/>
      <c r="H305" s="714"/>
      <c r="I305" s="708"/>
      <c r="J305" s="715"/>
      <c r="K305" s="824"/>
    </row>
    <row r="306" spans="1:11" x14ac:dyDescent="0.25">
      <c r="A306" s="62"/>
      <c r="B306" s="838" t="s">
        <v>208</v>
      </c>
      <c r="C306" s="1137"/>
      <c r="D306" s="638"/>
      <c r="E306" s="689"/>
      <c r="F306" s="709"/>
      <c r="G306" s="679"/>
      <c r="H306" s="714"/>
      <c r="I306" s="708"/>
      <c r="J306" s="715"/>
      <c r="K306" s="824"/>
    </row>
    <row r="307" spans="1:11" x14ac:dyDescent="0.25">
      <c r="A307" s="62"/>
      <c r="B307" s="838" t="s">
        <v>209</v>
      </c>
      <c r="C307" s="1137"/>
      <c r="D307" s="638"/>
      <c r="E307" s="689"/>
      <c r="F307" s="709"/>
      <c r="G307" s="679"/>
      <c r="H307" s="714"/>
      <c r="I307" s="708"/>
      <c r="J307" s="715"/>
      <c r="K307" s="824"/>
    </row>
    <row r="308" spans="1:11" x14ac:dyDescent="0.25">
      <c r="A308" s="62"/>
      <c r="B308" s="838" t="s">
        <v>210</v>
      </c>
      <c r="C308" s="1137"/>
      <c r="D308" s="638"/>
      <c r="E308" s="689"/>
      <c r="F308" s="709"/>
      <c r="G308" s="679"/>
      <c r="H308" s="714"/>
      <c r="I308" s="708"/>
      <c r="J308" s="715"/>
      <c r="K308" s="824"/>
    </row>
    <row r="309" spans="1:11" x14ac:dyDescent="0.25">
      <c r="A309" s="62"/>
      <c r="B309" s="838" t="s">
        <v>211</v>
      </c>
      <c r="C309" s="1137"/>
      <c r="D309" s="638"/>
      <c r="E309" s="689"/>
      <c r="F309" s="709"/>
      <c r="G309" s="679"/>
      <c r="H309" s="714"/>
      <c r="I309" s="708"/>
      <c r="J309" s="715"/>
      <c r="K309" s="824"/>
    </row>
    <row r="310" spans="1:11" x14ac:dyDescent="0.25">
      <c r="A310" s="62"/>
      <c r="B310" s="838" t="s">
        <v>212</v>
      </c>
      <c r="C310" s="1137"/>
      <c r="D310" s="638"/>
      <c r="E310" s="689"/>
      <c r="F310" s="709"/>
      <c r="G310" s="679"/>
      <c r="H310" s="714"/>
      <c r="I310" s="708"/>
      <c r="J310" s="715"/>
      <c r="K310" s="824"/>
    </row>
    <row r="311" spans="1:11" x14ac:dyDescent="0.25">
      <c r="A311" s="62"/>
      <c r="B311" s="838" t="s">
        <v>213</v>
      </c>
      <c r="C311" s="1137"/>
      <c r="D311" s="638"/>
      <c r="E311" s="689"/>
      <c r="F311" s="709"/>
      <c r="G311" s="679"/>
      <c r="H311" s="714"/>
      <c r="I311" s="708"/>
      <c r="J311" s="715"/>
      <c r="K311" s="824"/>
    </row>
    <row r="312" spans="1:11" x14ac:dyDescent="0.25">
      <c r="A312" s="62"/>
      <c r="B312" s="838" t="s">
        <v>214</v>
      </c>
      <c r="C312" s="1137"/>
      <c r="D312" s="638"/>
      <c r="E312" s="689"/>
      <c r="F312" s="709"/>
      <c r="G312" s="679"/>
      <c r="H312" s="714"/>
      <c r="I312" s="708"/>
      <c r="J312" s="715"/>
      <c r="K312" s="824"/>
    </row>
    <row r="313" spans="1:11" x14ac:dyDescent="0.25">
      <c r="A313" s="62"/>
      <c r="B313" s="838" t="s">
        <v>215</v>
      </c>
      <c r="C313" s="1137"/>
      <c r="D313" s="638"/>
      <c r="E313" s="689"/>
      <c r="F313" s="709"/>
      <c r="G313" s="679"/>
      <c r="H313" s="714"/>
      <c r="I313" s="708"/>
      <c r="J313" s="715"/>
      <c r="K313" s="824"/>
    </row>
    <row r="314" spans="1:11" x14ac:dyDescent="0.25">
      <c r="A314" s="62"/>
      <c r="B314" s="838" t="str">
        <f>+[6]ระบบการควบคุมฯ!B1337</f>
        <v>งวดที่ 16  5,595,000 ครบ 18 กพ 69</v>
      </c>
      <c r="C314" s="1137"/>
      <c r="D314" s="638"/>
      <c r="E314" s="689"/>
      <c r="F314" s="709"/>
      <c r="G314" s="679"/>
      <c r="H314" s="714"/>
      <c r="I314" s="708"/>
      <c r="J314" s="715"/>
      <c r="K314" s="824"/>
    </row>
    <row r="315" spans="1:11" ht="63" x14ac:dyDescent="0.25">
      <c r="A315" s="861">
        <f>+[6]ระบบการควบคุมฯ!A1415</f>
        <v>1.1000000000000001</v>
      </c>
      <c r="B315" s="886" t="str">
        <f>+[6]ระบบการควบคุมฯ!B1415</f>
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</c>
      <c r="C315" s="1196">
        <f>+[6]ระบบการควบคุมฯ!C1415</f>
        <v>2.00046885806E+16</v>
      </c>
      <c r="D315" s="863">
        <f>SUM(D316:D317)</f>
        <v>1085100</v>
      </c>
      <c r="E315" s="863">
        <f t="shared" ref="E315:J315" si="98">SUM(E316:E317)</f>
        <v>350000</v>
      </c>
      <c r="F315" s="863">
        <f t="shared" si="98"/>
        <v>0</v>
      </c>
      <c r="G315" s="863">
        <f t="shared" si="98"/>
        <v>735050</v>
      </c>
      <c r="H315" s="863" t="e">
        <f t="shared" ca="1" si="98"/>
        <v>#REF!</v>
      </c>
      <c r="I315" s="863" t="e">
        <f t="shared" ca="1" si="98"/>
        <v>#REF!</v>
      </c>
      <c r="J315" s="863">
        <f t="shared" si="98"/>
        <v>50</v>
      </c>
      <c r="K315" s="789"/>
    </row>
    <row r="316" spans="1:11" x14ac:dyDescent="0.6">
      <c r="A316" s="802"/>
      <c r="B316" s="864" t="str">
        <f>+[6]ระบบการควบคุมฯ!B1416</f>
        <v>งบลงทุน  ค่าครุภัณฑ์ 6811310</v>
      </c>
      <c r="C316" s="1183"/>
      <c r="D316" s="47">
        <f>+D318+D331+D334</f>
        <v>205400</v>
      </c>
      <c r="E316" s="47">
        <f t="shared" ref="E316:J316" si="99">+E318+E331+E334</f>
        <v>0</v>
      </c>
      <c r="F316" s="47">
        <f t="shared" si="99"/>
        <v>0</v>
      </c>
      <c r="G316" s="47">
        <f t="shared" si="99"/>
        <v>205400</v>
      </c>
      <c r="H316" s="47" t="e">
        <f t="shared" ca="1" si="99"/>
        <v>#REF!</v>
      </c>
      <c r="I316" s="47" t="e">
        <f t="shared" ca="1" si="99"/>
        <v>#REF!</v>
      </c>
      <c r="J316" s="47">
        <f t="shared" si="99"/>
        <v>0</v>
      </c>
      <c r="K316" s="811"/>
    </row>
    <row r="317" spans="1:11" x14ac:dyDescent="0.6">
      <c r="A317" s="802"/>
      <c r="B317" s="864" t="str">
        <f>+[6]ระบบการควบคุมฯ!B1417</f>
        <v>งบลงทุน  ค่าที่ดินและสิ่งก่อสร้าง 6811320</v>
      </c>
      <c r="C317" s="1183"/>
      <c r="D317" s="47">
        <f>+D337</f>
        <v>879700</v>
      </c>
      <c r="E317" s="47">
        <f t="shared" ref="E317:J317" si="100">+E337</f>
        <v>350000</v>
      </c>
      <c r="F317" s="47">
        <f t="shared" si="100"/>
        <v>0</v>
      </c>
      <c r="G317" s="47">
        <f t="shared" si="100"/>
        <v>529650</v>
      </c>
      <c r="H317" s="47">
        <f t="shared" si="100"/>
        <v>0</v>
      </c>
      <c r="I317" s="47">
        <f t="shared" si="100"/>
        <v>0</v>
      </c>
      <c r="J317" s="47">
        <f t="shared" si="100"/>
        <v>50</v>
      </c>
      <c r="K317" s="811"/>
    </row>
    <row r="318" spans="1:11" x14ac:dyDescent="0.6">
      <c r="A318" s="802"/>
      <c r="B318" s="864" t="str">
        <f>+[6]ระบบการควบคุมฯ!B1418</f>
        <v>ครุภัณฑ์สำนักงาน 120601</v>
      </c>
      <c r="C318" s="1183"/>
      <c r="D318" s="47">
        <f>+D319+D322+D324+D326+D328</f>
        <v>149400</v>
      </c>
      <c r="E318" s="47">
        <f t="shared" ref="E318:J318" si="101">+E319+E322+E324+E326+E328</f>
        <v>0</v>
      </c>
      <c r="F318" s="47">
        <f t="shared" si="101"/>
        <v>0</v>
      </c>
      <c r="G318" s="47">
        <f t="shared" si="101"/>
        <v>149400</v>
      </c>
      <c r="H318" s="47" t="e">
        <f t="shared" ca="1" si="101"/>
        <v>#REF!</v>
      </c>
      <c r="I318" s="47" t="e">
        <f t="shared" ca="1" si="101"/>
        <v>#REF!</v>
      </c>
      <c r="J318" s="47">
        <f t="shared" si="101"/>
        <v>0</v>
      </c>
      <c r="K318" s="811"/>
    </row>
    <row r="319" spans="1:11" ht="42" x14ac:dyDescent="0.6">
      <c r="A319" s="887" t="str">
        <f>+[6]ระบบการควบคุมฯ!A1419</f>
        <v>1.10.1.1</v>
      </c>
      <c r="B319" s="888" t="str">
        <f>+[6]ระบบการควบคุมฯ!B1419</f>
        <v xml:space="preserve">เครื่องเจาะกระดาษและเข้าเล่ม แบบเจาะกระดาษไฟฟ้าและเข้าเล่มมือโยก </v>
      </c>
      <c r="C319" s="1197" t="str">
        <f>+[6]ระบบการควบคุมฯ!C1419</f>
        <v>ศธ 04002/ว5678  ลว 21  พย 67ครั้งที่ 76</v>
      </c>
      <c r="D319" s="889">
        <f>SUM(D320:D321)</f>
        <v>37000</v>
      </c>
      <c r="E319" s="889">
        <f t="shared" ref="E319:J319" si="102">SUM(E320:E321)</f>
        <v>0</v>
      </c>
      <c r="F319" s="889">
        <f t="shared" si="102"/>
        <v>0</v>
      </c>
      <c r="G319" s="889">
        <f t="shared" si="102"/>
        <v>37000</v>
      </c>
      <c r="H319" s="889" t="e">
        <f t="shared" si="102"/>
        <v>#REF!</v>
      </c>
      <c r="I319" s="889" t="e">
        <f t="shared" si="102"/>
        <v>#REF!</v>
      </c>
      <c r="J319" s="889">
        <f t="shared" si="102"/>
        <v>0</v>
      </c>
      <c r="K319" s="890"/>
    </row>
    <row r="320" spans="1:11" x14ac:dyDescent="0.6">
      <c r="A320" s="891" t="str">
        <f>+[6]ระบบการควบคุมฯ!A1420</f>
        <v>1)</v>
      </c>
      <c r="B320" s="891" t="str">
        <f>+[6]ระบบการควบคุมฯ!B1420</f>
        <v>โรงเรียนร่วมใจประสิทธิ์</v>
      </c>
      <c r="C320" s="1198" t="str">
        <f>+[6]ระบบการควบคุมฯ!C1420</f>
        <v>20004370010003112870</v>
      </c>
      <c r="D320" s="44">
        <f>+[6]ระบบการควบคุมฯ!F1420</f>
        <v>18500</v>
      </c>
      <c r="E320" s="44">
        <f>+[6]ระบบการควบคุมฯ!G1420+[6]ระบบการควบคุมฯ!H1420</f>
        <v>0</v>
      </c>
      <c r="F320" s="44">
        <f>+[6]ระบบการควบคุมฯ!I1420+[6]ระบบการควบคุมฯ!J1420</f>
        <v>0</v>
      </c>
      <c r="G320" s="44">
        <f>+[6]ระบบการควบคุมฯ!K1420+[6]ระบบการควบคุมฯ!L1420</f>
        <v>18500</v>
      </c>
      <c r="H320" s="44" t="e">
        <f>+H342+H351+H392+H396+#REF!+#REF!+#REF!</f>
        <v>#REF!</v>
      </c>
      <c r="I320" s="44" t="e">
        <f>+I342+I351+I392+I396+#REF!+#REF!+#REF!</f>
        <v>#REF!</v>
      </c>
      <c r="J320" s="44">
        <f>+D320-E320-F320-G320</f>
        <v>0</v>
      </c>
      <c r="K320" s="892"/>
    </row>
    <row r="321" spans="1:11" x14ac:dyDescent="0.6">
      <c r="A321" s="891" t="str">
        <f>+[6]ระบบการควบคุมฯ!A1421</f>
        <v>2)</v>
      </c>
      <c r="B321" s="891" t="str">
        <f>+[6]ระบบการควบคุมฯ!B1421</f>
        <v>โรงเรียนรวมราษฎร์สามัคคี</v>
      </c>
      <c r="C321" s="1198" t="str">
        <f>+[6]ระบบการควบคุมฯ!C1421</f>
        <v>20004370010003112871</v>
      </c>
      <c r="D321" s="44">
        <f>+[6]ระบบการควบคุมฯ!F1421</f>
        <v>18500</v>
      </c>
      <c r="E321" s="44">
        <f>+[6]ระบบการควบคุมฯ!G1421+[6]ระบบการควบคุมฯ!H1421</f>
        <v>0</v>
      </c>
      <c r="F321" s="44">
        <f>+[6]ระบบการควบคุมฯ!I1421+[6]ระบบการควบคุมฯ!J1421</f>
        <v>0</v>
      </c>
      <c r="G321" s="44">
        <f>+[6]ระบบการควบคุมฯ!K1421+[6]ระบบการควบคุมฯ!L1421</f>
        <v>18500</v>
      </c>
      <c r="H321" s="44" t="e">
        <f>+H344+H352+H393+H397+H403+#REF!+#REF!</f>
        <v>#REF!</v>
      </c>
      <c r="I321" s="44" t="e">
        <f>+I344+I352+I393+I397+I403+#REF!+#REF!</f>
        <v>#REF!</v>
      </c>
      <c r="J321" s="44">
        <f>+D321-E321-F321-G321</f>
        <v>0</v>
      </c>
      <c r="K321" s="892"/>
    </row>
    <row r="322" spans="1:11" ht="42" x14ac:dyDescent="0.25">
      <c r="A322" s="893" t="str">
        <f>+[6]ระบบการควบคุมฯ!A1422</f>
        <v>1.10.1.2</v>
      </c>
      <c r="B322" s="894" t="str">
        <f>+[6]ระบบการควบคุมฯ!B1422</f>
        <v>เครื่องถ่ายเอกสารระบบดิจิทัล (ขาว-ดำ) ความเร็ว 20 แผ่นต่อนาที</v>
      </c>
      <c r="C322" s="1179" t="str">
        <f>+[6]ระบบการควบคุมฯ!C1422</f>
        <v>ศธ 04002/ว5678  ลว 21  พย 67ครั้งที่ 76</v>
      </c>
      <c r="D322" s="51">
        <f>SUM(D323)</f>
        <v>92100</v>
      </c>
      <c r="E322" s="51">
        <f t="shared" ref="E322:J322" si="103">SUM(E323)</f>
        <v>0</v>
      </c>
      <c r="F322" s="51">
        <f t="shared" si="103"/>
        <v>0</v>
      </c>
      <c r="G322" s="51">
        <f t="shared" si="103"/>
        <v>92100</v>
      </c>
      <c r="H322" s="51" t="e">
        <f t="shared" si="103"/>
        <v>#REF!</v>
      </c>
      <c r="I322" s="51" t="e">
        <f t="shared" si="103"/>
        <v>#REF!</v>
      </c>
      <c r="J322" s="51">
        <f t="shared" si="103"/>
        <v>0</v>
      </c>
      <c r="K322" s="801"/>
    </row>
    <row r="323" spans="1:11" x14ac:dyDescent="0.6">
      <c r="A323" s="891" t="str">
        <f>+[6]ระบบการควบคุมฯ!A1423</f>
        <v>1)</v>
      </c>
      <c r="B323" s="891" t="str">
        <f>+[6]ระบบการควบคุมฯ!B1423</f>
        <v>โรงเรียนร่วมใจประสิทธิ์</v>
      </c>
      <c r="C323" s="1198" t="str">
        <f>+[6]ระบบการควบคุมฯ!C1423</f>
        <v>20004370010003112876</v>
      </c>
      <c r="D323" s="44">
        <f>+[6]ระบบการควบคุมฯ!F1423</f>
        <v>92100</v>
      </c>
      <c r="E323" s="44">
        <f>+[6]ระบบการควบคุมฯ!G1423+[6]ระบบการควบคุมฯ!H1423</f>
        <v>0</v>
      </c>
      <c r="F323" s="44">
        <f>+[6]ระบบการควบคุมฯ!I1423+[6]ระบบการควบคุมฯ!J1423</f>
        <v>0</v>
      </c>
      <c r="G323" s="44">
        <f>+[6]ระบบการควบคุมฯ!K1423+[6]ระบบการควบคุมฯ!L1423</f>
        <v>92100</v>
      </c>
      <c r="H323" s="44" t="e">
        <f>+H346+H354+H395+H399+H404+#REF!+#REF!</f>
        <v>#REF!</v>
      </c>
      <c r="I323" s="44" t="e">
        <f>+I346+I354+I395+I399+I404+#REF!+#REF!</f>
        <v>#REF!</v>
      </c>
      <c r="J323" s="44">
        <f>+D323-E323-F323-G323</f>
        <v>0</v>
      </c>
      <c r="K323" s="892"/>
    </row>
    <row r="324" spans="1:11" x14ac:dyDescent="0.25">
      <c r="A324" s="893" t="str">
        <f>+[6]ระบบการควบคุมฯ!A1424</f>
        <v>1.10.1.3</v>
      </c>
      <c r="B324" s="893" t="str">
        <f>+[6]ระบบการควบคุมฯ!B1424</f>
        <v xml:space="preserve">เก้าอี้ครู </v>
      </c>
      <c r="C324" s="1179" t="str">
        <f>+[6]ระบบการควบคุมฯ!C1424</f>
        <v>ศธ 04002/ว5678  ลว 21  พย 67ครั้งที่ 76</v>
      </c>
      <c r="D324" s="51">
        <f>SUM(D325)</f>
        <v>1300</v>
      </c>
      <c r="E324" s="51">
        <f t="shared" ref="E324:J324" si="104">SUM(E325)</f>
        <v>0</v>
      </c>
      <c r="F324" s="51">
        <f t="shared" si="104"/>
        <v>0</v>
      </c>
      <c r="G324" s="51">
        <f t="shared" si="104"/>
        <v>1300</v>
      </c>
      <c r="H324" s="51" t="e">
        <f t="shared" ca="1" si="104"/>
        <v>#REF!</v>
      </c>
      <c r="I324" s="51" t="e">
        <f t="shared" ca="1" si="104"/>
        <v>#REF!</v>
      </c>
      <c r="J324" s="51">
        <f t="shared" si="104"/>
        <v>0</v>
      </c>
      <c r="K324" s="801"/>
    </row>
    <row r="325" spans="1:11" x14ac:dyDescent="0.6">
      <c r="A325" s="891" t="str">
        <f>+[6]ระบบการควบคุมฯ!A1425</f>
        <v>1)</v>
      </c>
      <c r="B325" s="891" t="str">
        <f>+[6]ระบบการควบคุมฯ!B1425</f>
        <v>โรงเรียนรวมราษฎร์สามัคคี</v>
      </c>
      <c r="C325" s="1198" t="str">
        <f>+[6]ระบบการควบคุมฯ!C1425</f>
        <v>20004370010003112868</v>
      </c>
      <c r="D325" s="44">
        <f>+[6]ระบบการควบคุมฯ!F1425</f>
        <v>1300</v>
      </c>
      <c r="E325" s="44">
        <f>+[6]ระบบการควบคุมฯ!G1425+[6]ระบบการควบคุมฯ!H1425</f>
        <v>0</v>
      </c>
      <c r="F325" s="44">
        <f>+[6]ระบบการควบคุมฯ!I1425+[6]ระบบการควบคุมฯ!J1425</f>
        <v>0</v>
      </c>
      <c r="G325" s="44">
        <f>+[6]ระบบการควบคุมฯ!K1425+[6]ระบบการควบคุมฯ!L1425</f>
        <v>1300</v>
      </c>
      <c r="H325" s="44" t="e">
        <f ca="1">+H348+H356+H397+H401+H406+#REF!+#REF!</f>
        <v>#REF!</v>
      </c>
      <c r="I325" s="44" t="e">
        <f ca="1">+I348+I356+I397+I401+I406+#REF!+#REF!</f>
        <v>#REF!</v>
      </c>
      <c r="J325" s="44">
        <f>+D325-E325-F325-G325</f>
        <v>0</v>
      </c>
      <c r="K325" s="892"/>
    </row>
    <row r="326" spans="1:11" x14ac:dyDescent="0.25">
      <c r="A326" s="893" t="str">
        <f>+[6]ระบบการควบคุมฯ!A1426</f>
        <v>1.10.1.4</v>
      </c>
      <c r="B326" s="893" t="str">
        <f>+[6]ระบบการควบคุมฯ!B1426</f>
        <v>โต๊ะครู จำนวน 2 ตัวๆละ 4,000 บาท</v>
      </c>
      <c r="C326" s="1179" t="str">
        <f>+[6]ระบบการควบคุมฯ!C1426</f>
        <v>ศธ 04002/ว5678  ลว 21  พย 67ครั้งที่ 76</v>
      </c>
      <c r="D326" s="51">
        <f>SUM(D327)</f>
        <v>8000</v>
      </c>
      <c r="E326" s="51">
        <f t="shared" ref="E326:J326" si="105">SUM(E327)</f>
        <v>0</v>
      </c>
      <c r="F326" s="51">
        <f t="shared" si="105"/>
        <v>0</v>
      </c>
      <c r="G326" s="51">
        <f t="shared" si="105"/>
        <v>8000</v>
      </c>
      <c r="H326" s="51" t="e">
        <f t="shared" si="105"/>
        <v>#REF!</v>
      </c>
      <c r="I326" s="51" t="e">
        <f t="shared" si="105"/>
        <v>#REF!</v>
      </c>
      <c r="J326" s="51">
        <f t="shared" si="105"/>
        <v>0</v>
      </c>
      <c r="K326" s="801"/>
    </row>
    <row r="327" spans="1:11" x14ac:dyDescent="0.6">
      <c r="A327" s="891" t="str">
        <f>+[6]ระบบการควบคุมฯ!A1427</f>
        <v>1)</v>
      </c>
      <c r="B327" s="891" t="str">
        <f>+[6]ระบบการควบคุมฯ!B1427</f>
        <v>โรงเรียนรวมราษฎร์สามัคคี</v>
      </c>
      <c r="C327" s="1198" t="str">
        <f>+[6]ระบบการควบคุมฯ!C1427</f>
        <v>20004370010003112881</v>
      </c>
      <c r="D327" s="44">
        <f>+[6]ระบบการควบคุมฯ!F1427</f>
        <v>8000</v>
      </c>
      <c r="E327" s="44">
        <f>+[6]ระบบการควบคุมฯ!G1427+[6]ระบบการควบคุมฯ!H1427</f>
        <v>0</v>
      </c>
      <c r="F327" s="44">
        <f>+[6]ระบบการควบคุมฯ!I1427+[6]ระบบการควบคุมฯ!J1427</f>
        <v>0</v>
      </c>
      <c r="G327" s="44">
        <f>+[6]ระบบการควบคุมฯ!K1427+[6]ระบบการควบคุมฯ!L1427</f>
        <v>8000</v>
      </c>
      <c r="H327" s="44" t="e">
        <f>+H350+H358+H399+#REF!+H411+#REF!+#REF!</f>
        <v>#REF!</v>
      </c>
      <c r="I327" s="44" t="e">
        <f>+I350+I358+I399+#REF!+I411+#REF!+#REF!</f>
        <v>#REF!</v>
      </c>
      <c r="J327" s="44">
        <f>+D327-E327-F327-G327</f>
        <v>0</v>
      </c>
      <c r="K327" s="892"/>
    </row>
    <row r="328" spans="1:11" ht="42" x14ac:dyDescent="0.25">
      <c r="A328" s="893" t="str">
        <f>+[6]ระบบการควบคุมฯ!A1428</f>
        <v>1.10.1.5</v>
      </c>
      <c r="B328" s="894" t="str">
        <f>+[6]ระบบการควบคุมฯ!B1428</f>
        <v>พัดลม แบบโคจรติดผนัง ขนาดไม่น้อยกว่า 16 นิ้ว (400 มิลลิเมตร) 11 เครื่องๆละ 1,000 บาท</v>
      </c>
      <c r="C328" s="1179" t="str">
        <f>+[6]ระบบการควบคุมฯ!C1428</f>
        <v>ศธ 04002/ว5678  ลว 21  พย 67ครั้งที่ 76</v>
      </c>
      <c r="D328" s="51">
        <f>SUM(D329)</f>
        <v>11000</v>
      </c>
      <c r="E328" s="51">
        <f t="shared" ref="E328:J328" si="106">SUM(E329)</f>
        <v>0</v>
      </c>
      <c r="F328" s="51">
        <f t="shared" si="106"/>
        <v>0</v>
      </c>
      <c r="G328" s="51">
        <f t="shared" si="106"/>
        <v>11000</v>
      </c>
      <c r="H328" s="51" t="e">
        <f t="shared" ca="1" si="106"/>
        <v>#REF!</v>
      </c>
      <c r="I328" s="51" t="e">
        <f t="shared" ca="1" si="106"/>
        <v>#REF!</v>
      </c>
      <c r="J328" s="51">
        <f t="shared" si="106"/>
        <v>0</v>
      </c>
      <c r="K328" s="801"/>
    </row>
    <row r="329" spans="1:11" x14ac:dyDescent="0.25">
      <c r="A329" s="871" t="str">
        <f>+[6]ระบบการควบคุมฯ!A1429</f>
        <v>1)</v>
      </c>
      <c r="B329" s="871" t="str">
        <f>+[6]ระบบการควบคุมฯ!B1429</f>
        <v xml:space="preserve">โรงเรียนเจริญดีวิทยา </v>
      </c>
      <c r="C329" s="1199" t="str">
        <f>+[6]ระบบการควบคุมฯ!C1429</f>
        <v>20004370010003112884</v>
      </c>
      <c r="D329" s="46">
        <f>+[6]ระบบการควบคุมฯ!F1429</f>
        <v>11000</v>
      </c>
      <c r="E329" s="46">
        <f>+[6]ระบบการควบคุมฯ!G1429+[6]ระบบการควบคุมฯ!H1429</f>
        <v>0</v>
      </c>
      <c r="F329" s="46">
        <f>+[6]ระบบการควบคุมฯ!I1429+[6]ระบบการควบคุมฯ!J1429</f>
        <v>0</v>
      </c>
      <c r="G329" s="46">
        <f>+[6]ระบบการควบคุมฯ!K1429+[6]ระบบการควบคุมฯ!L1429</f>
        <v>11000</v>
      </c>
      <c r="H329" s="46" t="e">
        <f ca="1">+H352+H360+H401+#REF!+H413+#REF!+#REF!</f>
        <v>#REF!</v>
      </c>
      <c r="I329" s="46" t="e">
        <f ca="1">+I352+I360+I401+#REF!+I413+#REF!+#REF!</f>
        <v>#DIV/0!</v>
      </c>
      <c r="J329" s="46">
        <f>+D329-E329-F329-G329</f>
        <v>0</v>
      </c>
      <c r="K329" s="913"/>
    </row>
    <row r="330" spans="1:11" x14ac:dyDescent="0.25">
      <c r="A330" s="871"/>
      <c r="B330" s="871"/>
      <c r="C330" s="1199"/>
      <c r="D330" s="46"/>
      <c r="E330" s="46"/>
      <c r="F330" s="46"/>
      <c r="G330" s="46"/>
      <c r="H330" s="46"/>
      <c r="I330" s="46"/>
      <c r="J330" s="46"/>
      <c r="K330" s="913"/>
    </row>
    <row r="331" spans="1:11" x14ac:dyDescent="0.25">
      <c r="A331" s="896">
        <f>+[6]ระบบการควบคุมฯ!A1431</f>
        <v>0</v>
      </c>
      <c r="B331" s="897" t="str">
        <f>+[6]ระบบการควบคุมฯ!B1431</f>
        <v>ครุภัณฑ์การศึกษา 120611</v>
      </c>
      <c r="C331" s="1200">
        <f>+[6]ระบบการควบคุมฯ!C1431</f>
        <v>0</v>
      </c>
      <c r="D331" s="48">
        <f>+D332</f>
        <v>45000</v>
      </c>
      <c r="E331" s="48">
        <f t="shared" ref="E331:J331" si="107">+E332</f>
        <v>0</v>
      </c>
      <c r="F331" s="48">
        <f t="shared" si="107"/>
        <v>0</v>
      </c>
      <c r="G331" s="48">
        <f t="shared" si="107"/>
        <v>45000</v>
      </c>
      <c r="H331" s="48" t="e">
        <f t="shared" si="107"/>
        <v>#REF!</v>
      </c>
      <c r="I331" s="48" t="e">
        <f t="shared" si="107"/>
        <v>#REF!</v>
      </c>
      <c r="J331" s="48">
        <f t="shared" si="107"/>
        <v>0</v>
      </c>
      <c r="K331" s="898"/>
    </row>
    <row r="332" spans="1:11" ht="42" x14ac:dyDescent="0.25">
      <c r="A332" s="893" t="str">
        <f>+[6]ระบบการควบคุมฯ!A1432</f>
        <v>1.10.1.6</v>
      </c>
      <c r="B332" s="894" t="str">
        <f>+[6]ระบบการควบคุมฯ!B1432</f>
        <v>โต๊ะเก้าอี้นักเรียน สำหรับนักเรียนประถมศึกษา 30 ชุดๆละ 1,500 บาท</v>
      </c>
      <c r="C332" s="1179" t="str">
        <f>+[6]ระบบการควบคุมฯ!C1432</f>
        <v>ศธ 04002/ว5678  ลว 21  พย 67ครั้งที่ 76</v>
      </c>
      <c r="D332" s="51">
        <f>+[6]ระบบการควบคุมฯ!F1432</f>
        <v>45000</v>
      </c>
      <c r="E332" s="51">
        <f>+[6]ระบบการควบคุมฯ!G1432+[6]ระบบการควบคุมฯ!H1432</f>
        <v>0</v>
      </c>
      <c r="F332" s="51">
        <f>+[6]ระบบการควบคุมฯ!I1432+[6]ระบบการควบคุมฯ!J1432</f>
        <v>0</v>
      </c>
      <c r="G332" s="51">
        <f>+[6]ระบบการควบคุมฯ!K1432+[6]ระบบการควบคุมฯ!L1432</f>
        <v>45000</v>
      </c>
      <c r="H332" s="51" t="e">
        <f>+H355+H363+H403+H406+H416+#REF!+#REF!</f>
        <v>#REF!</v>
      </c>
      <c r="I332" s="51" t="e">
        <f>+I355+I363+I403+I406+I416+#REF!+#REF!</f>
        <v>#REF!</v>
      </c>
      <c r="J332" s="51">
        <f>+D332-E332-F332-G332</f>
        <v>0</v>
      </c>
      <c r="K332" s="801"/>
    </row>
    <row r="333" spans="1:11" x14ac:dyDescent="0.25">
      <c r="A333" s="1201" t="str">
        <f>+[6]ระบบการควบคุมฯ!A1433</f>
        <v>1)</v>
      </c>
      <c r="B333" s="1202" t="str">
        <f>+[6]ระบบการควบคุมฯ!B1433</f>
        <v xml:space="preserve">โรงเรียนรวมราษฎร์สามัคคี </v>
      </c>
      <c r="C333" s="1203" t="str">
        <f>+[6]ระบบการควบคุมฯ!C1433</f>
        <v>20004370010003112878</v>
      </c>
      <c r="D333" s="999">
        <f>+[6]ระบบการควบคุมฯ!F1433</f>
        <v>45000</v>
      </c>
      <c r="E333" s="999">
        <f>+[6]ระบบการควบคุมฯ!G1433+[6]ระบบการควบคุมฯ!H1433</f>
        <v>0</v>
      </c>
      <c r="F333" s="999">
        <f>+[6]ระบบการควบคุมฯ!I1433+[6]ระบบการควบคุมฯ!J1433</f>
        <v>0</v>
      </c>
      <c r="G333" s="999">
        <f>+[6]ระบบการควบคุมฯ!K1433+[6]ระบบการควบคุมฯ!L1433</f>
        <v>45000</v>
      </c>
      <c r="H333" s="999" t="e">
        <f>+H356+H364+#REF!+H409+#REF!+#REF!+#REF!</f>
        <v>#REF!</v>
      </c>
      <c r="I333" s="999" t="e">
        <f>+I356+I364+#REF!+I409+#REF!+#REF!+#REF!</f>
        <v>#REF!</v>
      </c>
      <c r="J333" s="999">
        <f>+D333-E333-F333-G333</f>
        <v>0</v>
      </c>
      <c r="K333" s="1204"/>
    </row>
    <row r="334" spans="1:11" x14ac:dyDescent="0.25">
      <c r="A334" s="896">
        <f>+[6]ระบบการควบคุมฯ!A1435</f>
        <v>0</v>
      </c>
      <c r="B334" s="897" t="str">
        <f>+[6]ระบบการควบคุมฯ!B1435</f>
        <v>ครุภัณฑ์งานบ้านงานครัว 120612</v>
      </c>
      <c r="C334" s="1200">
        <f>+[6]ระบบการควบคุมฯ!C1435</f>
        <v>0</v>
      </c>
      <c r="D334" s="48">
        <f>+[6]ระบบการควบคุมฯ!F1435</f>
        <v>11000</v>
      </c>
      <c r="E334" s="48">
        <f>+[6]ระบบการควบคุมฯ!G1435+[6]ระบบการควบคุมฯ!H1435</f>
        <v>0</v>
      </c>
      <c r="F334" s="48">
        <f>+[6]ระบบการควบคุมฯ!I1435+[6]ระบบการควบคุมฯ!J1435</f>
        <v>0</v>
      </c>
      <c r="G334" s="48">
        <f>+[6]ระบบการควบคุมฯ!K1435+[6]ระบบการควบคุมฯ!L1435</f>
        <v>11000</v>
      </c>
      <c r="H334" s="48" t="e">
        <f>+H358+H366+H405+H412+#REF!+#REF!+#REF!</f>
        <v>#REF!</v>
      </c>
      <c r="I334" s="48" t="e">
        <f>+I358+I366+I405+I412+#REF!+#REF!+#REF!</f>
        <v>#REF!</v>
      </c>
      <c r="J334" s="48">
        <f>+D334-E334-F334-G334</f>
        <v>0</v>
      </c>
      <c r="K334" s="898"/>
    </row>
    <row r="335" spans="1:11" x14ac:dyDescent="0.25">
      <c r="A335" s="893" t="str">
        <f>+[6]ระบบการควบคุมฯ!A1436</f>
        <v>1.10.1.7</v>
      </c>
      <c r="B335" s="894" t="str">
        <f>+[6]ระบบการควบคุมฯ!B1436</f>
        <v xml:space="preserve">เครื่องตัดแต่งพุ่มไม้ ขนาด 22 นิ้ว </v>
      </c>
      <c r="C335" s="1179" t="str">
        <f>+[6]ระบบการควบคุมฯ!C1436</f>
        <v>ศธ 04002/ว5678  ลว 21  พย 67ครั้งที่ 76</v>
      </c>
      <c r="D335" s="51">
        <f>+[6]ระบบการควบคุมฯ!F1436</f>
        <v>11000</v>
      </c>
      <c r="E335" s="51">
        <f>+[6]ระบบการควบคุมฯ!G1436+[6]ระบบการควบคุมฯ!H1436</f>
        <v>0</v>
      </c>
      <c r="F335" s="51">
        <f>+[6]ระบบการควบคุมฯ!I1436+[6]ระบบการควบคุมฯ!J1436</f>
        <v>0</v>
      </c>
      <c r="G335" s="51">
        <f>+[6]ระบบการควบคุมฯ!K1436+[6]ระบบการควบคุมฯ!L1436</f>
        <v>11000</v>
      </c>
      <c r="H335" s="51" t="e">
        <f>+H359+H367+H406+H413+#REF!+#REF!+#REF!</f>
        <v>#REF!</v>
      </c>
      <c r="I335" s="51" t="e">
        <f>+I359+I367+I406+I413+#REF!+#REF!+#REF!</f>
        <v>#REF!</v>
      </c>
      <c r="J335" s="51">
        <f>+D335-E335-F335-G335</f>
        <v>0</v>
      </c>
      <c r="K335" s="801"/>
    </row>
    <row r="336" spans="1:11" x14ac:dyDescent="0.6">
      <c r="A336" s="891" t="str">
        <f>+[6]ระบบการควบคุมฯ!A1437</f>
        <v>1)</v>
      </c>
      <c r="B336" s="895" t="str">
        <f>+[6]ระบบการควบคุมฯ!B1437</f>
        <v>โรงเรียนร่วมใจประสิทธิ์</v>
      </c>
      <c r="C336" s="1205" t="str">
        <f>+[6]ระบบการควบคุมฯ!C1437</f>
        <v>20004370010003112872</v>
      </c>
      <c r="D336" s="44">
        <f>+[6]ระบบการควบคุมฯ!F1437</f>
        <v>11000</v>
      </c>
      <c r="E336" s="44">
        <f>+[6]ระบบการควบคุมฯ!G1437+[6]ระบบการควบคุมฯ!H1437</f>
        <v>0</v>
      </c>
      <c r="F336" s="44">
        <f>+[6]ระบบการควบคุมฯ!I1437+[6]ระบบการควบคุมฯ!J1437</f>
        <v>0</v>
      </c>
      <c r="G336" s="44">
        <f>+[6]ระบบการควบคุมฯ!K1437+[6]ระบบการควบคุมฯ!L1437</f>
        <v>11000</v>
      </c>
      <c r="H336" s="44" t="e">
        <f>+H360+H368+H409+H414+#REF!+#REF!+#REF!</f>
        <v>#REF!</v>
      </c>
      <c r="I336" s="44" t="e">
        <f>+I360+I368+I409+I414+#REF!+#REF!+#REF!</f>
        <v>#REF!</v>
      </c>
      <c r="J336" s="44">
        <f>+D336-E336-F336-G336</f>
        <v>0</v>
      </c>
      <c r="K336" s="892"/>
    </row>
    <row r="337" spans="1:11" x14ac:dyDescent="0.6">
      <c r="A337" s="802"/>
      <c r="B337" s="864" t="s">
        <v>216</v>
      </c>
      <c r="C337" s="1183"/>
      <c r="D337" s="47">
        <f>+D338+D341</f>
        <v>879700</v>
      </c>
      <c r="E337" s="47">
        <f t="shared" ref="E337:K337" si="108">+E338+E341</f>
        <v>350000</v>
      </c>
      <c r="F337" s="47">
        <f t="shared" si="108"/>
        <v>0</v>
      </c>
      <c r="G337" s="47">
        <f t="shared" si="108"/>
        <v>529650</v>
      </c>
      <c r="H337" s="47">
        <f t="shared" si="108"/>
        <v>0</v>
      </c>
      <c r="I337" s="47">
        <f t="shared" si="108"/>
        <v>0</v>
      </c>
      <c r="J337" s="47">
        <f t="shared" si="108"/>
        <v>50</v>
      </c>
      <c r="K337" s="47">
        <f t="shared" si="108"/>
        <v>0</v>
      </c>
    </row>
    <row r="338" spans="1:11" x14ac:dyDescent="0.25">
      <c r="A338" s="865" t="str">
        <f>+[6]ระบบการควบคุมฯ!A1451</f>
        <v>1.10.2.1</v>
      </c>
      <c r="B338" s="1206" t="str">
        <f>+[6]ระบบการควบคุมฯ!B1451</f>
        <v>ปรับปรุงซ่อมแซมอาคารเรียนอาคารประกอบและสิ่งก่อสร้างอื่น</v>
      </c>
      <c r="C338" s="1207" t="str">
        <f>+[6]ระบบการควบคุมฯ!C1451</f>
        <v>ศธ 04002/ว5644  ลว 19 พย 67ครั้งที่ 69</v>
      </c>
      <c r="D338" s="51">
        <f>SUM(D339:D340)</f>
        <v>350000</v>
      </c>
      <c r="E338" s="51">
        <f t="shared" ref="E338:J338" si="109">SUM(E339:E340)</f>
        <v>350000</v>
      </c>
      <c r="F338" s="51">
        <f t="shared" si="109"/>
        <v>0</v>
      </c>
      <c r="G338" s="51">
        <f t="shared" si="109"/>
        <v>0</v>
      </c>
      <c r="H338" s="51">
        <f t="shared" si="109"/>
        <v>0</v>
      </c>
      <c r="I338" s="51">
        <f t="shared" si="109"/>
        <v>0</v>
      </c>
      <c r="J338" s="51">
        <f t="shared" si="109"/>
        <v>0</v>
      </c>
      <c r="K338" s="801"/>
    </row>
    <row r="339" spans="1:11" x14ac:dyDescent="0.25">
      <c r="A339" s="899" t="str">
        <f>+[6]ระบบการควบคุมฯ!A1452</f>
        <v>1)</v>
      </c>
      <c r="B339" s="899" t="str">
        <f>+[6]ระบบการควบคุมฯ!B1452</f>
        <v>โรงเรียนร่วมใจประสิทธิ์</v>
      </c>
      <c r="C339" s="1208" t="str">
        <f>+[6]ระบบการควบคุมฯ!C1452</f>
        <v>20004370010003214867</v>
      </c>
      <c r="D339" s="899">
        <f>+[6]ระบบการควบคุมฯ!F1452</f>
        <v>350000</v>
      </c>
      <c r="E339" s="689">
        <f>+[6]ระบบการควบคุมฯ!G11464+[6]ระบบการควบคุมฯ!H1452</f>
        <v>350000</v>
      </c>
      <c r="F339" s="709">
        <f>+[6]ระบบการควบคุมฯ!I1452+[6]ระบบการควบคุมฯ!J1452</f>
        <v>0</v>
      </c>
      <c r="G339" s="679">
        <f>+[6]ระบบการควบคุมฯ!K1452+[6]ระบบการควบคุมฯ!L1452</f>
        <v>0</v>
      </c>
      <c r="H339" s="714"/>
      <c r="I339" s="708"/>
      <c r="J339" s="715">
        <f t="shared" ref="J339:J340" si="110">D339-E339-F339-G339</f>
        <v>0</v>
      </c>
      <c r="K339" s="824"/>
    </row>
    <row r="340" spans="1:11" x14ac:dyDescent="0.25">
      <c r="A340" s="62"/>
      <c r="B340" s="699" t="str">
        <f>+'[6]ควบคุมสิ่งก่อสร้าง 37001 '!D276</f>
        <v>ครบ 24 พค 68</v>
      </c>
      <c r="C340" s="1243" t="str">
        <f>+'[6]ควบคุมสิ่งก่อสร้าง 37001 '!C276</f>
        <v>4100604560 /25 มี.ค.68</v>
      </c>
      <c r="D340" s="638"/>
      <c r="E340" s="689"/>
      <c r="F340" s="709"/>
      <c r="G340" s="679"/>
      <c r="H340" s="714"/>
      <c r="I340" s="708"/>
      <c r="J340" s="715">
        <f t="shared" si="110"/>
        <v>0</v>
      </c>
      <c r="K340" s="824"/>
    </row>
    <row r="341" spans="1:11" x14ac:dyDescent="0.25">
      <c r="A341" s="865" t="str">
        <f>+[6]ระบบการควบคุมฯ!A1456</f>
        <v>1.10.2.2</v>
      </c>
      <c r="B341" s="900" t="str">
        <f>+[6]ระบบการควบคุมฯ!B1456</f>
        <v xml:space="preserve">ห้องน้ำห้องส้วมนักเรียนชาย 6 ที่/49 </v>
      </c>
      <c r="C341" s="1207" t="str">
        <f>+[6]ระบบการควบคุมฯ!C1456</f>
        <v>ศธ 04002/ว5644  ลว 19 พย 67ครั้งที่ 69</v>
      </c>
      <c r="D341" s="51">
        <f>SUM(D342:D349)</f>
        <v>529700</v>
      </c>
      <c r="E341" s="51">
        <f t="shared" ref="E341:J341" si="111">SUM(E342:E349)</f>
        <v>0</v>
      </c>
      <c r="F341" s="51">
        <f t="shared" si="111"/>
        <v>0</v>
      </c>
      <c r="G341" s="51">
        <f t="shared" si="111"/>
        <v>529650</v>
      </c>
      <c r="H341" s="51">
        <f t="shared" si="111"/>
        <v>0</v>
      </c>
      <c r="I341" s="51">
        <f t="shared" si="111"/>
        <v>0</v>
      </c>
      <c r="J341" s="51">
        <f t="shared" si="111"/>
        <v>50</v>
      </c>
      <c r="K341" s="801"/>
    </row>
    <row r="342" spans="1:11" ht="21" hidden="1" customHeight="1" x14ac:dyDescent="0.25">
      <c r="A342" s="899" t="str">
        <f>+[6]ระบบการควบคุมฯ!A1458</f>
        <v>1)</v>
      </c>
      <c r="B342" s="899" t="str">
        <f>+[6]ระบบการควบคุมฯ!B1458</f>
        <v>โรงเรียนเจริญดีวิทยา</v>
      </c>
      <c r="C342" s="1208" t="str">
        <f>+[6]ระบบการควบคุมฯ!C1458</f>
        <v>20004370010003214866</v>
      </c>
      <c r="D342" s="899">
        <f>+[6]ระบบการควบคุมฯ!F1458</f>
        <v>529700</v>
      </c>
      <c r="E342" s="689">
        <f>+[6]ระบบการควบคุมฯ!G1458+[6]ระบบการควบคุมฯ!H1458</f>
        <v>0</v>
      </c>
      <c r="F342" s="709">
        <f>+[6]ระบบการควบคุมฯ!I1458+[6]ระบบการควบคุมฯ!J1458</f>
        <v>0</v>
      </c>
      <c r="G342" s="679">
        <f>+[6]ระบบการควบคุมฯ!K1458+[6]ระบบการควบคุมฯ!L1458</f>
        <v>529650</v>
      </c>
      <c r="H342" s="714"/>
      <c r="I342" s="708"/>
      <c r="J342" s="715">
        <f t="shared" ref="J342:J344" si="112">D342-E342-F342-G342</f>
        <v>50</v>
      </c>
      <c r="K342" s="824"/>
    </row>
    <row r="343" spans="1:11" ht="21" hidden="1" customHeight="1" x14ac:dyDescent="0.25">
      <c r="A343" s="899"/>
      <c r="B343" s="899" t="str">
        <f>+'[6]ควบคุมสิ่งก่อสร้าง 37001 '!E283</f>
        <v>ครบ 14 มีค 68</v>
      </c>
      <c r="C343" s="1208" t="str">
        <f>+'[6]ควบคุมสิ่งก่อสร้าง 37001 '!C283</f>
        <v>4100569081 / 14 ม.ค.68</v>
      </c>
      <c r="D343" s="899"/>
      <c r="E343" s="689"/>
      <c r="F343" s="709"/>
      <c r="G343" s="679"/>
      <c r="H343" s="714"/>
      <c r="I343" s="708"/>
      <c r="J343" s="715"/>
      <c r="K343" s="824"/>
    </row>
    <row r="344" spans="1:11" ht="21" hidden="1" customHeight="1" x14ac:dyDescent="0.25">
      <c r="A344" s="62"/>
      <c r="B344" s="899" t="str">
        <f>+'[6]ควบคุมสิ่งก่อสร้าง 37001 '!E284</f>
        <v>งวดที่ 1 158,895 บาท</v>
      </c>
      <c r="C344" s="1105" t="str">
        <f>+'[6]ควบคุมสิ่งก่อสร้าง 37001 '!D284</f>
        <v>ครบ 13 ก.พ.68</v>
      </c>
      <c r="D344" s="638"/>
      <c r="E344" s="689"/>
      <c r="F344" s="709"/>
      <c r="G344" s="679"/>
      <c r="H344" s="714"/>
      <c r="I344" s="708"/>
      <c r="J344" s="715">
        <f t="shared" si="112"/>
        <v>0</v>
      </c>
      <c r="K344" s="824"/>
    </row>
    <row r="345" spans="1:11" ht="21" hidden="1" customHeight="1" x14ac:dyDescent="0.25">
      <c r="A345" s="62"/>
      <c r="B345" s="899" t="str">
        <f>+'[6]ควบคุมสิ่งก่อสร้าง 37001 '!E285</f>
        <v>งวดที่ 2 158,895 บาท</v>
      </c>
      <c r="C345" s="1105" t="str">
        <f>+'[6]ควบคุมสิ่งก่อสร้าง 37001 '!D285</f>
        <v>ครบ 15 มี.ค.68</v>
      </c>
      <c r="D345" s="638"/>
      <c r="E345" s="689"/>
      <c r="F345" s="709"/>
      <c r="G345" s="679"/>
      <c r="H345" s="714"/>
      <c r="I345" s="708"/>
      <c r="J345" s="715"/>
      <c r="K345" s="824"/>
    </row>
    <row r="346" spans="1:11" ht="21" hidden="1" customHeight="1" x14ac:dyDescent="0.25">
      <c r="A346" s="62"/>
      <c r="B346" s="899" t="str">
        <f>+'[6]ควบคุมสิ่งก่อสร้าง 37001 '!E286</f>
        <v>งวดที่ 3 211,860 บาท</v>
      </c>
      <c r="C346" s="1105" t="str">
        <f>+'[6]ควบคุมสิ่งก่อสร้าง 37001 '!D286</f>
        <v>ครบ 14 เมย. 68</v>
      </c>
      <c r="D346" s="638"/>
      <c r="E346" s="689"/>
      <c r="F346" s="709"/>
      <c r="G346" s="679"/>
      <c r="H346" s="714"/>
      <c r="I346" s="708"/>
      <c r="J346" s="715"/>
      <c r="K346" s="824"/>
    </row>
    <row r="347" spans="1:11" ht="63" hidden="1" customHeight="1" x14ac:dyDescent="0.25">
      <c r="A347" s="62"/>
      <c r="B347" s="838"/>
      <c r="C347" s="1137"/>
      <c r="D347" s="638"/>
      <c r="E347" s="689"/>
      <c r="F347" s="709"/>
      <c r="G347" s="679"/>
      <c r="H347" s="714"/>
      <c r="I347" s="708"/>
      <c r="J347" s="715"/>
      <c r="K347" s="824"/>
    </row>
    <row r="348" spans="1:11" ht="21" hidden="1" customHeight="1" x14ac:dyDescent="0.25">
      <c r="A348" s="62"/>
      <c r="B348" s="901"/>
      <c r="C348" s="1137"/>
      <c r="D348" s="638"/>
      <c r="E348" s="689"/>
      <c r="F348" s="709"/>
      <c r="G348" s="679"/>
      <c r="H348" s="714"/>
      <c r="I348" s="708"/>
      <c r="J348" s="715"/>
      <c r="K348" s="824"/>
    </row>
    <row r="349" spans="1:11" ht="21" hidden="1" customHeight="1" x14ac:dyDescent="0.25">
      <c r="A349" s="861">
        <f>+[6]ระบบการควบคุมฯ!A1415</f>
        <v>1.1000000000000001</v>
      </c>
      <c r="B349" s="862" t="str">
        <f>+[6]ระบบการควบคุมฯ!B1415</f>
        <v>กิจกรรมส่งเสริมการจัดการศึกษาสำหรับโรงเรียนในโครงการตามพระราชดำริ โรงเรียนเฉลิมพระเกียรติ และโรงเรียนในเขตพื้นที่สูงและถิ่นทุรกันดาร</v>
      </c>
      <c r="C349" s="1189">
        <f>+[6]ระบบการควบคุมฯ!C1415</f>
        <v>2.00046885806E+16</v>
      </c>
      <c r="D349" s="863">
        <f>+D350+D351</f>
        <v>0</v>
      </c>
      <c r="E349" s="863">
        <f t="shared" ref="E349:J349" si="113">+E350+E351</f>
        <v>0</v>
      </c>
      <c r="F349" s="863">
        <f t="shared" si="113"/>
        <v>0</v>
      </c>
      <c r="G349" s="863">
        <f t="shared" si="113"/>
        <v>0</v>
      </c>
      <c r="H349" s="863">
        <f t="shared" si="113"/>
        <v>0</v>
      </c>
      <c r="I349" s="863">
        <f t="shared" si="113"/>
        <v>0</v>
      </c>
      <c r="J349" s="863">
        <f t="shared" si="113"/>
        <v>0</v>
      </c>
      <c r="K349" s="789"/>
    </row>
    <row r="350" spans="1:11" ht="21" hidden="1" customHeight="1" x14ac:dyDescent="0.25">
      <c r="A350" s="861"/>
      <c r="B350" s="902" t="str">
        <f>+B151</f>
        <v>งบลงทุน ครุภัณฑ์ 6811310</v>
      </c>
      <c r="C350" s="1209"/>
      <c r="D350" s="903">
        <f>+D352+D356</f>
        <v>0</v>
      </c>
      <c r="E350" s="903">
        <f t="shared" ref="E350:J350" si="114">+E352+E356</f>
        <v>0</v>
      </c>
      <c r="F350" s="903">
        <f t="shared" si="114"/>
        <v>0</v>
      </c>
      <c r="G350" s="903">
        <f t="shared" si="114"/>
        <v>0</v>
      </c>
      <c r="H350" s="903">
        <f t="shared" si="114"/>
        <v>0</v>
      </c>
      <c r="I350" s="903">
        <f t="shared" si="114"/>
        <v>0</v>
      </c>
      <c r="J350" s="903">
        <f t="shared" si="114"/>
        <v>0</v>
      </c>
      <c r="K350" s="807"/>
    </row>
    <row r="351" spans="1:11" ht="21" hidden="1" customHeight="1" x14ac:dyDescent="0.25">
      <c r="A351" s="861"/>
      <c r="B351" s="902" t="str">
        <f>+[6]งบลงทุน68!B217</f>
        <v>ค่าที่ดินและสิ่งก่อสร้าง 6811320</v>
      </c>
      <c r="C351" s="1209"/>
      <c r="D351" s="903">
        <f>+D376</f>
        <v>0</v>
      </c>
      <c r="E351" s="903">
        <f t="shared" ref="E351:J351" si="115">+E376</f>
        <v>0</v>
      </c>
      <c r="F351" s="903">
        <f t="shared" si="115"/>
        <v>0</v>
      </c>
      <c r="G351" s="903">
        <f t="shared" si="115"/>
        <v>0</v>
      </c>
      <c r="H351" s="903">
        <f t="shared" si="115"/>
        <v>0</v>
      </c>
      <c r="I351" s="903">
        <f t="shared" si="115"/>
        <v>0</v>
      </c>
      <c r="J351" s="903">
        <f t="shared" si="115"/>
        <v>0</v>
      </c>
      <c r="K351" s="807"/>
    </row>
    <row r="352" spans="1:11" ht="21" hidden="1" customHeight="1" x14ac:dyDescent="0.6">
      <c r="A352" s="802"/>
      <c r="B352" s="904" t="str">
        <f>+[6]ระบบการควบคุมฯ!B1431</f>
        <v>ครุภัณฑ์การศึกษา 120611</v>
      </c>
      <c r="C352" s="1183"/>
      <c r="D352" s="47">
        <f>+D353</f>
        <v>0</v>
      </c>
      <c r="E352" s="47">
        <f t="shared" ref="E352:J352" si="116">+E353</f>
        <v>0</v>
      </c>
      <c r="F352" s="47">
        <f t="shared" si="116"/>
        <v>0</v>
      </c>
      <c r="G352" s="47">
        <f t="shared" si="116"/>
        <v>0</v>
      </c>
      <c r="H352" s="47">
        <f t="shared" si="116"/>
        <v>0</v>
      </c>
      <c r="I352" s="47">
        <f t="shared" si="116"/>
        <v>0</v>
      </c>
      <c r="J352" s="47">
        <f t="shared" si="116"/>
        <v>0</v>
      </c>
      <c r="K352" s="811"/>
    </row>
    <row r="353" spans="1:11" ht="21" hidden="1" customHeight="1" x14ac:dyDescent="0.25">
      <c r="A353" s="905" t="str">
        <f>+[6]ระบบการควบคุมฯ!A1432</f>
        <v>1.10.1.6</v>
      </c>
      <c r="B353" s="906" t="str">
        <f>+[6]ระบบการควบคุมฯ!B1432</f>
        <v>โต๊ะเก้าอี้นักเรียน สำหรับนักเรียนประถมศึกษา 30 ชุดๆละ 1,500 บาท</v>
      </c>
      <c r="C353" s="1192" t="str">
        <f>+[6]ระบบการควบคุมฯ!C1432</f>
        <v>ศธ 04002/ว5678  ลว 21  พย 67ครั้งที่ 76</v>
      </c>
      <c r="D353" s="882">
        <f>SUM(D354:D355)</f>
        <v>0</v>
      </c>
      <c r="E353" s="882">
        <f t="shared" ref="E353:J353" si="117">SUM(E354:E355)</f>
        <v>0</v>
      </c>
      <c r="F353" s="882">
        <f t="shared" si="117"/>
        <v>0</v>
      </c>
      <c r="G353" s="882">
        <f t="shared" si="117"/>
        <v>0</v>
      </c>
      <c r="H353" s="882">
        <f t="shared" si="117"/>
        <v>0</v>
      </c>
      <c r="I353" s="882">
        <f t="shared" si="117"/>
        <v>0</v>
      </c>
      <c r="J353" s="882">
        <f t="shared" si="117"/>
        <v>0</v>
      </c>
      <c r="K353" s="907"/>
    </row>
    <row r="354" spans="1:11" ht="21" hidden="1" customHeight="1" x14ac:dyDescent="0.6">
      <c r="A354" s="822" t="str">
        <f>+[6]ระบบการควบคุมฯ!A1433</f>
        <v>1)</v>
      </c>
      <c r="B354" s="634" t="str">
        <f>+[6]ระบบการควบคุมฯ!B1433</f>
        <v xml:space="preserve">โรงเรียนรวมราษฎร์สามัคคี </v>
      </c>
      <c r="C354" s="1136" t="str">
        <f>+[6]ระบบการควบคุมฯ!C1433</f>
        <v>20004370010003112878</v>
      </c>
      <c r="D354" s="635"/>
      <c r="E354" s="635"/>
      <c r="F354" s="635"/>
      <c r="G354" s="635"/>
      <c r="H354" s="635"/>
      <c r="I354" s="635"/>
      <c r="J354" s="908">
        <f>+D354-E354-G354</f>
        <v>0</v>
      </c>
      <c r="K354" s="909"/>
    </row>
    <row r="355" spans="1:11" ht="21" hidden="1" customHeight="1" x14ac:dyDescent="0.6">
      <c r="A355" s="822">
        <f>+[6]ระบบการควบคุมฯ!A1434</f>
        <v>0</v>
      </c>
      <c r="B355" s="634">
        <f>+[6]ระบบการควบคุมฯ!B1434</f>
        <v>0</v>
      </c>
      <c r="C355" s="1136">
        <f>+[6]ระบบการควบคุมฯ!C1434</f>
        <v>0</v>
      </c>
      <c r="D355" s="635"/>
      <c r="E355" s="635"/>
      <c r="F355" s="635"/>
      <c r="G355" s="635"/>
      <c r="H355" s="635"/>
      <c r="I355" s="635"/>
      <c r="J355" s="638">
        <f>+D355-E355-G355</f>
        <v>0</v>
      </c>
      <c r="K355" s="909"/>
    </row>
    <row r="356" spans="1:11" ht="21" hidden="1" customHeight="1" x14ac:dyDescent="0.6">
      <c r="A356" s="910">
        <f>+[6]ระบบการควบคุมฯ!A1435</f>
        <v>0</v>
      </c>
      <c r="B356" s="628" t="str">
        <f>+[6]ระบบการควบคุมฯ!B1435</f>
        <v>ครุภัณฑ์งานบ้านงานครัว 120612</v>
      </c>
      <c r="C356" s="1151"/>
      <c r="D356" s="617">
        <f t="shared" ref="D356:J356" si="118">+D357+D362+D365+D368+D372</f>
        <v>0</v>
      </c>
      <c r="E356" s="617">
        <f t="shared" si="118"/>
        <v>0</v>
      </c>
      <c r="F356" s="617">
        <f t="shared" si="118"/>
        <v>0</v>
      </c>
      <c r="G356" s="617">
        <f t="shared" si="118"/>
        <v>0</v>
      </c>
      <c r="H356" s="617">
        <f t="shared" si="118"/>
        <v>0</v>
      </c>
      <c r="I356" s="617">
        <f t="shared" si="118"/>
        <v>0</v>
      </c>
      <c r="J356" s="617">
        <f t="shared" si="118"/>
        <v>0</v>
      </c>
      <c r="K356" s="618">
        <f>+K390</f>
        <v>0</v>
      </c>
    </row>
    <row r="357" spans="1:11" ht="21" hidden="1" customHeight="1" x14ac:dyDescent="0.25">
      <c r="A357" s="905" t="str">
        <f>+[6]ระบบการควบคุมฯ!A1436</f>
        <v>1.10.1.7</v>
      </c>
      <c r="B357" s="906" t="str">
        <f>+[6]ระบบการควบคุมฯ!B1436</f>
        <v xml:space="preserve">เครื่องตัดแต่งพุ่มไม้ ขนาด 22 นิ้ว </v>
      </c>
      <c r="C357" s="1192" t="str">
        <f>+[6]ระบบการควบคุมฯ!C1436</f>
        <v>ศธ 04002/ว5678  ลว 21  พย 67ครั้งที่ 76</v>
      </c>
      <c r="D357" s="882">
        <f>SUM(D358:D361)</f>
        <v>0</v>
      </c>
      <c r="E357" s="882">
        <f t="shared" ref="E357:J357" si="119">SUM(E358:E361)</f>
        <v>0</v>
      </c>
      <c r="F357" s="882">
        <f t="shared" si="119"/>
        <v>0</v>
      </c>
      <c r="G357" s="882">
        <f t="shared" si="119"/>
        <v>0</v>
      </c>
      <c r="H357" s="882">
        <f t="shared" si="119"/>
        <v>0</v>
      </c>
      <c r="I357" s="882">
        <f t="shared" si="119"/>
        <v>0</v>
      </c>
      <c r="J357" s="882">
        <f t="shared" si="119"/>
        <v>0</v>
      </c>
      <c r="K357" s="907"/>
    </row>
    <row r="358" spans="1:11" ht="21" hidden="1" customHeight="1" x14ac:dyDescent="0.6">
      <c r="A358" s="822" t="str">
        <f>+[6]ระบบการควบคุมฯ!A1437</f>
        <v>1)</v>
      </c>
      <c r="B358" s="634" t="str">
        <f>+[6]ระบบการควบคุมฯ!B1437</f>
        <v>โรงเรียนร่วมใจประสิทธิ์</v>
      </c>
      <c r="C358" s="1136" t="str">
        <f>+[6]ระบบการควบคุมฯ!C1437</f>
        <v>20004370010003112872</v>
      </c>
      <c r="D358" s="635"/>
      <c r="E358" s="635"/>
      <c r="F358" s="635"/>
      <c r="G358" s="635"/>
      <c r="H358" s="635"/>
      <c r="I358" s="635"/>
      <c r="J358" s="638">
        <f>+D358-E358-G358</f>
        <v>0</v>
      </c>
      <c r="K358" s="909"/>
    </row>
    <row r="359" spans="1:11" ht="21" hidden="1" customHeight="1" x14ac:dyDescent="0.6">
      <c r="A359" s="822">
        <f>+[6]ระบบการควบคุมฯ!A1438</f>
        <v>0</v>
      </c>
      <c r="B359" s="634">
        <f>+[6]ระบบการควบคุมฯ!B1438</f>
        <v>0</v>
      </c>
      <c r="C359" s="1136">
        <f>+[6]ระบบการควบคุมฯ!C1438</f>
        <v>0</v>
      </c>
      <c r="D359" s="635"/>
      <c r="E359" s="635"/>
      <c r="F359" s="635"/>
      <c r="G359" s="635"/>
      <c r="H359" s="635"/>
      <c r="I359" s="635"/>
      <c r="J359" s="638">
        <f>+D359-E359-G359</f>
        <v>0</v>
      </c>
      <c r="K359" s="909"/>
    </row>
    <row r="360" spans="1:11" ht="21" hidden="1" customHeight="1" x14ac:dyDescent="0.6">
      <c r="A360" s="822">
        <f>+[6]ระบบการควบคุมฯ!A1439</f>
        <v>0</v>
      </c>
      <c r="B360" s="634">
        <f>+[6]ระบบการควบคุมฯ!B1439</f>
        <v>0</v>
      </c>
      <c r="C360" s="1136">
        <f>+[6]ระบบการควบคุมฯ!C1439</f>
        <v>0</v>
      </c>
      <c r="D360" s="635"/>
      <c r="E360" s="635"/>
      <c r="F360" s="635"/>
      <c r="G360" s="635"/>
      <c r="H360" s="635"/>
      <c r="I360" s="635"/>
      <c r="J360" s="638">
        <f>+D360-E360-G360</f>
        <v>0</v>
      </c>
      <c r="K360" s="909"/>
    </row>
    <row r="361" spans="1:11" ht="21" hidden="1" customHeight="1" x14ac:dyDescent="0.6">
      <c r="A361" s="822">
        <f>+[6]ระบบการควบคุมฯ!A1440</f>
        <v>0</v>
      </c>
      <c r="B361" s="634">
        <f>+[6]ระบบการควบคุมฯ!B1440</f>
        <v>0</v>
      </c>
      <c r="C361" s="1136">
        <f>+[6]ระบบการควบคุมฯ!C1440</f>
        <v>0</v>
      </c>
      <c r="D361" s="635"/>
      <c r="E361" s="635"/>
      <c r="F361" s="635"/>
      <c r="G361" s="635"/>
      <c r="H361" s="635"/>
      <c r="I361" s="635"/>
      <c r="J361" s="638">
        <f>+D361-E361-G361</f>
        <v>0</v>
      </c>
      <c r="K361" s="909"/>
    </row>
    <row r="362" spans="1:11" ht="21" hidden="1" customHeight="1" x14ac:dyDescent="0.25">
      <c r="A362" s="905" t="str">
        <f>+[6]ระบบการควบคุมฯ!A1441</f>
        <v>2.6.2</v>
      </c>
      <c r="B362" s="906" t="str">
        <f>+[6]ระบบการควบคุมฯ!B1441</f>
        <v>เครื่องตัดหญ้าแบบข้ออ่อน</v>
      </c>
      <c r="C362" s="1192" t="str">
        <f>+[6]ระบบการควบคุมฯ!C1441</f>
        <v>ศธ 04002/ว2043  ลว 24  พค 67ครั้งที่ 55</v>
      </c>
      <c r="D362" s="882">
        <f>SUM(D363:D364)</f>
        <v>0</v>
      </c>
      <c r="E362" s="882">
        <f t="shared" ref="E362:J362" si="120">SUM(E363:E364)</f>
        <v>0</v>
      </c>
      <c r="F362" s="882">
        <f t="shared" si="120"/>
        <v>0</v>
      </c>
      <c r="G362" s="882">
        <f t="shared" si="120"/>
        <v>0</v>
      </c>
      <c r="H362" s="882">
        <f t="shared" si="120"/>
        <v>0</v>
      </c>
      <c r="I362" s="882">
        <f t="shared" si="120"/>
        <v>0</v>
      </c>
      <c r="J362" s="882">
        <f t="shared" si="120"/>
        <v>0</v>
      </c>
      <c r="K362" s="907"/>
    </row>
    <row r="363" spans="1:11" ht="21" hidden="1" customHeight="1" x14ac:dyDescent="0.6">
      <c r="A363" s="822" t="str">
        <f>+[6]ระบบการควบคุมฯ!A1442</f>
        <v>1)</v>
      </c>
      <c r="B363" s="634" t="str">
        <f>+[6]ระบบการควบคุมฯ!B1442</f>
        <v>โรงเรียนรวมราษฎร์สามัคคี</v>
      </c>
      <c r="C363" s="1136" t="str">
        <f>+[6]ระบบการควบคุมฯ!C1442</f>
        <v>20004350002003114847</v>
      </c>
      <c r="D363" s="635"/>
      <c r="E363" s="635"/>
      <c r="F363" s="635"/>
      <c r="G363" s="635"/>
      <c r="H363" s="635"/>
      <c r="I363" s="635"/>
      <c r="J363" s="638">
        <f>+D363-E363-G363</f>
        <v>0</v>
      </c>
      <c r="K363" s="909"/>
    </row>
    <row r="364" spans="1:11" ht="21" hidden="1" customHeight="1" x14ac:dyDescent="0.6">
      <c r="A364" s="822">
        <f>+[6]ระบบการควบคุมฯ!A1443</f>
        <v>0</v>
      </c>
      <c r="B364" s="634" t="str">
        <f>+[6]ระบบการควบคุมฯ!B1443</f>
        <v>ผูกพัน ครบ 8 มค 68</v>
      </c>
      <c r="C364" s="1136">
        <f>+[6]ระบบการควบคุมฯ!C1443</f>
        <v>0</v>
      </c>
      <c r="D364" s="635"/>
      <c r="E364" s="635"/>
      <c r="F364" s="635"/>
      <c r="G364" s="635"/>
      <c r="H364" s="635"/>
      <c r="I364" s="635"/>
      <c r="J364" s="638">
        <f>+D364-E364-G364</f>
        <v>0</v>
      </c>
      <c r="K364" s="909"/>
    </row>
    <row r="365" spans="1:11" ht="21" hidden="1" customHeight="1" x14ac:dyDescent="0.25">
      <c r="A365" s="905" t="str">
        <f>+[6]ระบบการควบคุมฯ!A1444</f>
        <v>2.6.3</v>
      </c>
      <c r="B365" s="906" t="str">
        <f>+[6]ระบบการควบคุมฯ!B1444</f>
        <v>เครื่องตัดแต่งพุ่มไม้ขนาด29.5นิ้ว</v>
      </c>
      <c r="C365" s="1192" t="str">
        <f>+[6]ระบบการควบคุมฯ!C1444</f>
        <v>ศธ 04002/ว2043  ลว 24  พค 67ครั้งที่ 55</v>
      </c>
      <c r="D365" s="882">
        <f>SUM(D366:D367)</f>
        <v>0</v>
      </c>
      <c r="E365" s="882">
        <f t="shared" ref="E365:J365" si="121">SUM(E366:E367)</f>
        <v>0</v>
      </c>
      <c r="F365" s="882">
        <f t="shared" si="121"/>
        <v>0</v>
      </c>
      <c r="G365" s="882">
        <f t="shared" si="121"/>
        <v>0</v>
      </c>
      <c r="H365" s="882">
        <f t="shared" si="121"/>
        <v>0</v>
      </c>
      <c r="I365" s="882">
        <f t="shared" si="121"/>
        <v>0</v>
      </c>
      <c r="J365" s="882">
        <f t="shared" si="121"/>
        <v>0</v>
      </c>
      <c r="K365" s="907"/>
    </row>
    <row r="366" spans="1:11" ht="21" hidden="1" customHeight="1" x14ac:dyDescent="0.6">
      <c r="A366" s="822" t="str">
        <f>+[6]ระบบการควบคุมฯ!A1445</f>
        <v>1)</v>
      </c>
      <c r="B366" s="634" t="str">
        <f>+[6]ระบบการควบคุมฯ!B1445</f>
        <v>โรงเรียนร่วมใจประสิทธิ์</v>
      </c>
      <c r="C366" s="1136" t="str">
        <f>+[6]ระบบการควบคุมฯ!C1445</f>
        <v>20004350002003114849</v>
      </c>
      <c r="D366" s="635"/>
      <c r="E366" s="635"/>
      <c r="F366" s="635"/>
      <c r="G366" s="635"/>
      <c r="H366" s="635"/>
      <c r="I366" s="635"/>
      <c r="J366" s="638">
        <f>+D366-E366-G366</f>
        <v>0</v>
      </c>
      <c r="K366" s="909"/>
    </row>
    <row r="367" spans="1:11" ht="21" hidden="1" customHeight="1" x14ac:dyDescent="0.6">
      <c r="A367" s="822">
        <f>+[6]ระบบการควบคุมฯ!A1446</f>
        <v>0</v>
      </c>
      <c r="B367" s="634" t="str">
        <f>+[6]ระบบการควบคุมฯ!B1446</f>
        <v>ผูกพัน ครบ 2 ธค 67</v>
      </c>
      <c r="C367" s="1136">
        <f>+[6]ระบบการควบคุมฯ!C1446</f>
        <v>4100549176</v>
      </c>
      <c r="D367" s="635"/>
      <c r="E367" s="635"/>
      <c r="F367" s="635"/>
      <c r="G367" s="635"/>
      <c r="H367" s="635"/>
      <c r="I367" s="635"/>
      <c r="J367" s="638">
        <f>+D367-E367-G367</f>
        <v>0</v>
      </c>
      <c r="K367" s="909"/>
    </row>
    <row r="368" spans="1:11" ht="21" hidden="1" customHeight="1" x14ac:dyDescent="0.25">
      <c r="A368" s="905" t="str">
        <f>+[6]ระบบการควบคุมฯ!A1447</f>
        <v>2.6.4</v>
      </c>
      <c r="B368" s="906" t="str">
        <f>+[6]ระบบการควบคุมฯ!B1447</f>
        <v>ตู้เย็นขนาด9คิวบิกฟุต</v>
      </c>
      <c r="C368" s="1192" t="str">
        <f>+[6]ระบบการควบคุมฯ!C1447</f>
        <v>ศธ 04002/ว2043  ลว 24  พค 67ครั้งที่ 55</v>
      </c>
      <c r="D368" s="882">
        <f>SUM(D369:D370)</f>
        <v>0</v>
      </c>
      <c r="E368" s="882">
        <f t="shared" ref="E368:J368" si="122">SUM(E369:E370)</f>
        <v>0</v>
      </c>
      <c r="F368" s="882">
        <f t="shared" si="122"/>
        <v>0</v>
      </c>
      <c r="G368" s="882">
        <f t="shared" si="122"/>
        <v>0</v>
      </c>
      <c r="H368" s="882">
        <f t="shared" si="122"/>
        <v>0</v>
      </c>
      <c r="I368" s="882">
        <f t="shared" si="122"/>
        <v>0</v>
      </c>
      <c r="J368" s="882">
        <f t="shared" si="122"/>
        <v>0</v>
      </c>
      <c r="K368" s="907"/>
    </row>
    <row r="369" spans="1:11" ht="21" hidden="1" customHeight="1" x14ac:dyDescent="0.6">
      <c r="A369" s="822" t="str">
        <f>+[6]ระบบการควบคุมฯ!A1448</f>
        <v>1)</v>
      </c>
      <c r="B369" s="634" t="str">
        <f>+[6]ระบบการควบคุมฯ!B1448</f>
        <v>โรงเรียนร่วมใจประสิทธิ์</v>
      </c>
      <c r="C369" s="1136" t="str">
        <f>+[6]ระบบการควบคุมฯ!C1448</f>
        <v>20004350002003114850</v>
      </c>
      <c r="D369" s="635"/>
      <c r="E369" s="635"/>
      <c r="F369" s="635"/>
      <c r="G369" s="635"/>
      <c r="H369" s="635"/>
      <c r="I369" s="635"/>
      <c r="J369" s="638">
        <f>+D369-E369-G369</f>
        <v>0</v>
      </c>
      <c r="K369" s="909"/>
    </row>
    <row r="370" spans="1:11" ht="21" hidden="1" customHeight="1" x14ac:dyDescent="0.6">
      <c r="A370" s="822">
        <f>+[6]ระบบการควบคุมฯ!A1449</f>
        <v>0</v>
      </c>
      <c r="B370" s="634" t="str">
        <f>+[6]ระบบการควบคุมฯ!B1449</f>
        <v>ผูกพัน ครบ 8 มค 68</v>
      </c>
      <c r="C370" s="1136">
        <f>+[6]ระบบการควบคุมฯ!C1449</f>
        <v>0</v>
      </c>
      <c r="D370" s="635"/>
      <c r="E370" s="635"/>
      <c r="F370" s="635"/>
      <c r="G370" s="635"/>
      <c r="H370" s="635"/>
      <c r="I370" s="635"/>
      <c r="J370" s="638">
        <f>+D370-E370-G370</f>
        <v>0</v>
      </c>
      <c r="K370" s="909"/>
    </row>
    <row r="371" spans="1:11" ht="21" hidden="1" customHeight="1" x14ac:dyDescent="0.6">
      <c r="A371" s="62"/>
      <c r="B371" s="634"/>
      <c r="C371" s="1136"/>
      <c r="D371" s="635"/>
      <c r="E371" s="635"/>
      <c r="F371" s="635"/>
      <c r="G371" s="635"/>
      <c r="H371" s="635"/>
      <c r="I371" s="635"/>
      <c r="J371" s="635"/>
      <c r="K371" s="909"/>
    </row>
    <row r="372" spans="1:11" ht="21" hidden="1" customHeight="1" x14ac:dyDescent="0.25">
      <c r="A372" s="911"/>
      <c r="B372" s="866"/>
      <c r="C372" s="1179"/>
      <c r="D372" s="51"/>
      <c r="E372" s="51"/>
      <c r="F372" s="51"/>
      <c r="G372" s="51"/>
      <c r="H372" s="51">
        <f t="shared" ref="H372:J372" si="123">+H374</f>
        <v>0</v>
      </c>
      <c r="I372" s="51">
        <f t="shared" si="123"/>
        <v>0</v>
      </c>
      <c r="J372" s="51">
        <f t="shared" si="123"/>
        <v>0</v>
      </c>
      <c r="K372" s="801"/>
    </row>
    <row r="373" spans="1:11" ht="21" hidden="1" customHeight="1" x14ac:dyDescent="0.6">
      <c r="A373" s="912"/>
      <c r="B373" s="693"/>
      <c r="C373" s="1136"/>
      <c r="D373" s="46"/>
      <c r="E373" s="635"/>
      <c r="F373" s="635"/>
      <c r="G373" s="635"/>
      <c r="H373" s="635"/>
      <c r="I373" s="635"/>
      <c r="J373" s="638">
        <f>+D373-E373-G373</f>
        <v>0</v>
      </c>
      <c r="K373" s="913"/>
    </row>
    <row r="374" spans="1:11" ht="21" hidden="1" customHeight="1" x14ac:dyDescent="0.6">
      <c r="A374" s="912"/>
      <c r="B374" s="693"/>
      <c r="C374" s="1136"/>
      <c r="D374" s="914"/>
      <c r="E374" s="914"/>
      <c r="F374" s="914"/>
      <c r="G374" s="750"/>
      <c r="H374" s="879"/>
      <c r="I374" s="696"/>
      <c r="J374" s="638">
        <f>+D374-E374-G374</f>
        <v>0</v>
      </c>
      <c r="K374" s="636"/>
    </row>
    <row r="375" spans="1:11" ht="42" hidden="1" customHeight="1" x14ac:dyDescent="0.6">
      <c r="A375" s="915"/>
      <c r="B375" s="693"/>
      <c r="C375" s="1136"/>
      <c r="D375" s="914"/>
      <c r="E375" s="914"/>
      <c r="F375" s="914"/>
      <c r="G375" s="750"/>
      <c r="H375" s="879"/>
      <c r="I375" s="696"/>
      <c r="J375" s="638"/>
      <c r="K375" s="636"/>
    </row>
    <row r="376" spans="1:11" ht="21" hidden="1" customHeight="1" x14ac:dyDescent="0.6">
      <c r="A376" s="802"/>
      <c r="B376" s="916" t="str">
        <f>+[6]ระบบการควบคุมฯ!B1450</f>
        <v>งบลงทุน  ค่าที่ดินและสิ่งก่อสร้าง 6811320</v>
      </c>
      <c r="C376" s="1183"/>
      <c r="D376" s="47">
        <f t="shared" ref="D376:J376" si="124">+D377+D418</f>
        <v>0</v>
      </c>
      <c r="E376" s="47">
        <f t="shared" si="124"/>
        <v>0</v>
      </c>
      <c r="F376" s="47">
        <f t="shared" si="124"/>
        <v>0</v>
      </c>
      <c r="G376" s="47">
        <f t="shared" si="124"/>
        <v>0</v>
      </c>
      <c r="H376" s="47">
        <f t="shared" si="124"/>
        <v>0</v>
      </c>
      <c r="I376" s="47">
        <f t="shared" si="124"/>
        <v>0</v>
      </c>
      <c r="J376" s="47">
        <f t="shared" si="124"/>
        <v>0</v>
      </c>
      <c r="K376" s="811"/>
    </row>
    <row r="377" spans="1:11" ht="21" hidden="1" customHeight="1" x14ac:dyDescent="0.25">
      <c r="A377" s="865" t="s">
        <v>217</v>
      </c>
      <c r="B377" s="866" t="str">
        <f>+[6]ระบบการควบคุมฯ!B1451</f>
        <v>ปรับปรุงซ่อมแซมอาคารเรียนอาคารประกอบและสิ่งก่อสร้างอื่น</v>
      </c>
      <c r="C377" s="1179" t="str">
        <f>+[6]ระบบการควบคุมฯ!C1451</f>
        <v>ศธ 04002/ว5644  ลว 19 พย 67ครั้งที่ 69</v>
      </c>
      <c r="D377" s="51">
        <f>+D378</f>
        <v>0</v>
      </c>
      <c r="E377" s="51">
        <f t="shared" ref="E377:J377" si="125">+E378</f>
        <v>0</v>
      </c>
      <c r="F377" s="51">
        <f t="shared" si="125"/>
        <v>0</v>
      </c>
      <c r="G377" s="51">
        <f t="shared" si="125"/>
        <v>0</v>
      </c>
      <c r="H377" s="51">
        <f t="shared" si="125"/>
        <v>0</v>
      </c>
      <c r="I377" s="51">
        <f t="shared" si="125"/>
        <v>0</v>
      </c>
      <c r="J377" s="51">
        <f t="shared" si="125"/>
        <v>0</v>
      </c>
      <c r="K377" s="801"/>
    </row>
    <row r="378" spans="1:11" ht="20.399999999999999" hidden="1" customHeight="1" x14ac:dyDescent="0.6">
      <c r="A378" s="62" t="s">
        <v>218</v>
      </c>
      <c r="B378" s="693" t="str">
        <f>+[6]ระบบการควบคุมฯ!B1452</f>
        <v>โรงเรียนร่วมใจประสิทธิ์</v>
      </c>
      <c r="C378" s="1136" t="str">
        <f>+[6]ระบบการควบคุมฯ!C1452</f>
        <v>20004370010003214867</v>
      </c>
      <c r="D378" s="635"/>
      <c r="E378" s="635"/>
      <c r="F378" s="635"/>
      <c r="G378" s="635"/>
      <c r="H378" s="635"/>
      <c r="I378" s="635"/>
      <c r="J378" s="638">
        <f>+D378-E378-G378</f>
        <v>0</v>
      </c>
      <c r="K378" s="636"/>
    </row>
    <row r="379" spans="1:11" ht="21" hidden="1" customHeight="1" x14ac:dyDescent="0.6">
      <c r="A379" s="822">
        <f>+[6]ระบบการควบคุมฯ!A1453</f>
        <v>0</v>
      </c>
      <c r="B379" s="917" t="str">
        <f>+[6]ระบบการควบคุมฯ!B1453</f>
        <v xml:space="preserve">ผูกพันครบ </v>
      </c>
      <c r="C379" s="1136"/>
      <c r="D379" s="635"/>
      <c r="E379" s="635"/>
      <c r="F379" s="635"/>
      <c r="G379" s="635"/>
      <c r="H379" s="635"/>
      <c r="I379" s="635"/>
      <c r="J379" s="638">
        <f>+D379-E379-G379</f>
        <v>0</v>
      </c>
      <c r="K379" s="636"/>
    </row>
    <row r="380" spans="1:11" ht="21" hidden="1" customHeight="1" x14ac:dyDescent="0.25">
      <c r="A380" s="918" t="s">
        <v>219</v>
      </c>
      <c r="B380" s="919" t="s">
        <v>220</v>
      </c>
      <c r="C380" s="1210"/>
      <c r="D380" s="920">
        <f>+D381</f>
        <v>111000</v>
      </c>
      <c r="E380" s="920">
        <f t="shared" ref="E380:J382" si="126">+E381</f>
        <v>0</v>
      </c>
      <c r="F380" s="920">
        <f t="shared" si="126"/>
        <v>0</v>
      </c>
      <c r="G380" s="920">
        <f t="shared" si="126"/>
        <v>108000</v>
      </c>
      <c r="H380" s="920">
        <f t="shared" si="126"/>
        <v>0</v>
      </c>
      <c r="I380" s="920">
        <f t="shared" si="126"/>
        <v>0</v>
      </c>
      <c r="J380" s="920">
        <f t="shared" si="126"/>
        <v>3000</v>
      </c>
      <c r="K380" s="921">
        <f>SUM(K396:K399)</f>
        <v>0</v>
      </c>
    </row>
    <row r="381" spans="1:11" ht="21" hidden="1" customHeight="1" x14ac:dyDescent="0.25">
      <c r="A381" s="784">
        <f>+[6]ระบบการควบคุมฯ!A503</f>
        <v>2</v>
      </c>
      <c r="B381" s="922" t="str">
        <f>+[6]ระบบการควบคุมฯ!B503</f>
        <v xml:space="preserve">โครงการพัฒนาสื่อและเทคโนโลยีสารสนเทศเพื่อการศึกษา </v>
      </c>
      <c r="C381" s="1179" t="str">
        <f>+[6]ระบบการควบคุมฯ!C503</f>
        <v xml:space="preserve">20004 4520 4900 </v>
      </c>
      <c r="D381" s="51">
        <f>+D382</f>
        <v>111000</v>
      </c>
      <c r="E381" s="51">
        <f t="shared" si="126"/>
        <v>0</v>
      </c>
      <c r="F381" s="51">
        <f t="shared" si="126"/>
        <v>0</v>
      </c>
      <c r="G381" s="51">
        <f t="shared" si="126"/>
        <v>108000</v>
      </c>
      <c r="H381" s="51">
        <f t="shared" si="126"/>
        <v>0</v>
      </c>
      <c r="I381" s="51">
        <f t="shared" si="126"/>
        <v>0</v>
      </c>
      <c r="J381" s="51">
        <f t="shared" si="126"/>
        <v>3000</v>
      </c>
      <c r="K381" s="786"/>
    </row>
    <row r="382" spans="1:11" ht="21" hidden="1" customHeight="1" x14ac:dyDescent="0.25">
      <c r="A382" s="923">
        <f>+[6]ระบบการควบคุมฯ!A506</f>
        <v>2.1</v>
      </c>
      <c r="B382" s="49" t="str">
        <f>+[6]ระบบการควบคุมฯ!B506</f>
        <v xml:space="preserve">กิจกรรมการส่งเสริมการจัดการศึกษาทางไกล </v>
      </c>
      <c r="C382" s="1180" t="str">
        <f>+[6]ระบบการควบคุมฯ!C506</f>
        <v>20004 68 86184 00000</v>
      </c>
      <c r="D382" s="50">
        <f>+D383</f>
        <v>111000</v>
      </c>
      <c r="E382" s="50">
        <f t="shared" si="126"/>
        <v>0</v>
      </c>
      <c r="F382" s="50">
        <f t="shared" si="126"/>
        <v>0</v>
      </c>
      <c r="G382" s="50">
        <f t="shared" si="126"/>
        <v>108000</v>
      </c>
      <c r="H382" s="50">
        <f t="shared" si="126"/>
        <v>0</v>
      </c>
      <c r="I382" s="50">
        <f t="shared" si="126"/>
        <v>0</v>
      </c>
      <c r="J382" s="50">
        <f t="shared" si="126"/>
        <v>3000</v>
      </c>
      <c r="K382" s="924"/>
    </row>
    <row r="383" spans="1:11" ht="21" hidden="1" customHeight="1" x14ac:dyDescent="0.6">
      <c r="A383" s="790"/>
      <c r="B383" s="791" t="str">
        <f>+[6]ระบบการควบคุมฯ!B511</f>
        <v xml:space="preserve"> งบลงทุน ค่าครุภัณฑ์ 6811310</v>
      </c>
      <c r="C383" s="1151" t="str">
        <f>+[6]ระบบการควบคุมฯ!C511</f>
        <v>20004 45004900 3110xxx</v>
      </c>
      <c r="D383" s="617">
        <f>+D386+D395</f>
        <v>111000</v>
      </c>
      <c r="E383" s="617">
        <f t="shared" ref="E383:J383" si="127">+E386+E395</f>
        <v>0</v>
      </c>
      <c r="F383" s="617">
        <f t="shared" si="127"/>
        <v>0</v>
      </c>
      <c r="G383" s="617">
        <f t="shared" si="127"/>
        <v>108000</v>
      </c>
      <c r="H383" s="617">
        <f t="shared" si="127"/>
        <v>0</v>
      </c>
      <c r="I383" s="617">
        <f t="shared" si="127"/>
        <v>0</v>
      </c>
      <c r="J383" s="617">
        <f t="shared" si="127"/>
        <v>3000</v>
      </c>
      <c r="K383" s="925"/>
    </row>
    <row r="384" spans="1:11" ht="40.799999999999997" hidden="1" customHeight="1" x14ac:dyDescent="0.6">
      <c r="A384" s="1081"/>
      <c r="B384" s="628" t="str">
        <f>+[6]ระบบการควบคุมฯ!B513</f>
        <v>ครุภัณฑ์การศึกษา 120611</v>
      </c>
      <c r="C384" s="1151"/>
      <c r="D384" s="617"/>
      <c r="E384" s="617"/>
      <c r="F384" s="617"/>
      <c r="G384" s="617"/>
      <c r="H384" s="617"/>
      <c r="I384" s="617"/>
      <c r="J384" s="617"/>
      <c r="K384" s="618">
        <f>+K386</f>
        <v>0</v>
      </c>
    </row>
    <row r="385" spans="1:11" ht="21" hidden="1" customHeight="1" x14ac:dyDescent="0.6">
      <c r="A385" s="62"/>
      <c r="B385" s="634"/>
      <c r="C385" s="1136"/>
      <c r="D385" s="635"/>
      <c r="E385" s="635"/>
      <c r="F385" s="635"/>
      <c r="G385" s="635"/>
      <c r="H385" s="635"/>
      <c r="I385" s="635"/>
      <c r="J385" s="635"/>
      <c r="K385" s="909"/>
    </row>
    <row r="386" spans="1:11" ht="21" hidden="1" customHeight="1" x14ac:dyDescent="0.25">
      <c r="A386" s="736" t="str">
        <f>+[6]ระบบการควบคุมฯ!A514</f>
        <v>2.2.1</v>
      </c>
      <c r="B386" s="767" t="str">
        <f>+[6]ระบบการควบคุมฯ!B514</f>
        <v>ครุภัณฑ์ทดแทนโรงเรียนที่ใช้การศึกษาทางไกลผ่านดาวเทียม New DLTV</v>
      </c>
      <c r="C386" s="1211" t="str">
        <f>+[6]ระบบการควบคุมฯ!C514</f>
        <v>ศธ 04002/ว455 ลว. 4 กพ 68 โอนครั้งที่ 239</v>
      </c>
      <c r="D386" s="926">
        <f>SUM(D387:D394)</f>
        <v>111000</v>
      </c>
      <c r="E386" s="926">
        <f t="shared" ref="E386:K386" si="128">SUM(E387:E394)</f>
        <v>0</v>
      </c>
      <c r="F386" s="926">
        <f t="shared" si="128"/>
        <v>0</v>
      </c>
      <c r="G386" s="926">
        <f t="shared" si="128"/>
        <v>108000</v>
      </c>
      <c r="H386" s="926">
        <f t="shared" si="128"/>
        <v>0</v>
      </c>
      <c r="I386" s="926">
        <f t="shared" si="128"/>
        <v>0</v>
      </c>
      <c r="J386" s="926">
        <f t="shared" si="128"/>
        <v>3000</v>
      </c>
      <c r="K386" s="927">
        <f t="shared" si="128"/>
        <v>0</v>
      </c>
    </row>
    <row r="387" spans="1:11" ht="21" hidden="1" customHeight="1" x14ac:dyDescent="0.25">
      <c r="A387" s="62" t="str">
        <f>+[6]ระบบการควบคุมฯ!A515</f>
        <v>2.2.1.1</v>
      </c>
      <c r="B387" s="775" t="str">
        <f>+[6]ระบบการควบคุมฯ!B515</f>
        <v>โรงเรียนวัดแสงมณี</v>
      </c>
      <c r="C387" s="1105" t="str">
        <f>+[6]ระบบการควบคุมฯ!C515</f>
        <v>20004 45004900 3110234</v>
      </c>
      <c r="D387" s="638">
        <f>+[6]ระบบการควบคุมฯ!F515</f>
        <v>37000</v>
      </c>
      <c r="E387" s="638">
        <f>+[6]ระบบการควบคุมฯ!G515+[6]ระบบการควบคุมฯ!H515</f>
        <v>0</v>
      </c>
      <c r="F387" s="638">
        <f>+[6]ระบบการควบคุมฯ!I515+[6]ระบบการควบคุมฯ!J515</f>
        <v>0</v>
      </c>
      <c r="G387" s="638">
        <f>+[6]ระบบการควบคุมฯ!K515+[6]ระบบการควบคุมฯ!L515</f>
        <v>36000</v>
      </c>
      <c r="H387" s="638"/>
      <c r="I387" s="638"/>
      <c r="J387" s="638">
        <f>+D387-E387-F387-G387</f>
        <v>1000</v>
      </c>
      <c r="K387" s="827"/>
    </row>
    <row r="388" spans="1:11" ht="21" hidden="1" customHeight="1" x14ac:dyDescent="0.25">
      <c r="A388" s="62" t="str">
        <f>+[6]ระบบการควบคุมฯ!A516</f>
        <v>2.2.1.2</v>
      </c>
      <c r="B388" s="775" t="str">
        <f>+[6]ระบบการควบคุมฯ!B516</f>
        <v>โรงเรียนวัดอดิศร</v>
      </c>
      <c r="C388" s="1105" t="str">
        <f>+[6]ระบบการควบคุมฯ!C516</f>
        <v>20005 45004900 3110235</v>
      </c>
      <c r="D388" s="638">
        <f>+[6]ระบบการควบคุมฯ!F516</f>
        <v>37000</v>
      </c>
      <c r="E388" s="638">
        <f>+[6]ระบบการควบคุมฯ!G516+[6]ระบบการควบคุมฯ!H516</f>
        <v>0</v>
      </c>
      <c r="F388" s="638">
        <f>+[6]ระบบการควบคุมฯ!I516+[6]ระบบการควบคุมฯ!J516</f>
        <v>0</v>
      </c>
      <c r="G388" s="638">
        <f>+[6]ระบบการควบคุมฯ!K516+[6]ระบบการควบคุมฯ!L516</f>
        <v>36000</v>
      </c>
      <c r="H388" s="638"/>
      <c r="I388" s="638"/>
      <c r="J388" s="638">
        <f t="shared" ref="J388:J394" si="129">+D388-E388-F388-G388</f>
        <v>1000</v>
      </c>
      <c r="K388" s="827"/>
    </row>
    <row r="389" spans="1:11" ht="21" hidden="1" customHeight="1" x14ac:dyDescent="0.25">
      <c r="A389" s="62" t="str">
        <f>+[6]ระบบการควบคุมฯ!A517</f>
        <v>2.2.1.3</v>
      </c>
      <c r="B389" s="775" t="str">
        <f>+[6]ระบบการควบคุมฯ!B517</f>
        <v>โรงเรียนศาลาลอย</v>
      </c>
      <c r="C389" s="1105" t="str">
        <f>+[6]ระบบการควบคุมฯ!C517</f>
        <v>20006 45004900 3110236</v>
      </c>
      <c r="D389" s="638">
        <f>+[6]ระบบการควบคุมฯ!F517</f>
        <v>37000</v>
      </c>
      <c r="E389" s="638">
        <f>+[6]ระบบการควบคุมฯ!G517+[6]ระบบการควบคุมฯ!H517</f>
        <v>0</v>
      </c>
      <c r="F389" s="638">
        <f>+[6]ระบบการควบคุมฯ!I517+[6]ระบบการควบคุมฯ!J517</f>
        <v>0</v>
      </c>
      <c r="G389" s="638">
        <f>+[6]ระบบการควบคุมฯ!K517+[6]ระบบการควบคุมฯ!L517</f>
        <v>36000</v>
      </c>
      <c r="H389" s="638"/>
      <c r="I389" s="638"/>
      <c r="J389" s="638">
        <f t="shared" si="129"/>
        <v>1000</v>
      </c>
      <c r="K389" s="827"/>
    </row>
    <row r="390" spans="1:11" ht="21" hidden="1" customHeight="1" x14ac:dyDescent="0.25">
      <c r="A390" s="62" t="str">
        <f>+[6]ระบบการควบคุมฯ!A518</f>
        <v>2.2.1.4</v>
      </c>
      <c r="B390" s="775">
        <f>+[6]ระบบการควบคุมฯ!B518</f>
        <v>0</v>
      </c>
      <c r="C390" s="1105">
        <f>+[6]ระบบการควบคุมฯ!C518</f>
        <v>0</v>
      </c>
      <c r="D390" s="638">
        <f>+[6]ระบบการควบคุมฯ!F518</f>
        <v>0</v>
      </c>
      <c r="E390" s="638">
        <f>+[6]ระบบการควบคุมฯ!G518+[6]ระบบการควบคุมฯ!H518</f>
        <v>0</v>
      </c>
      <c r="F390" s="638">
        <f>+[6]ระบบการควบคุมฯ!I518+[6]ระบบการควบคุมฯ!J518</f>
        <v>0</v>
      </c>
      <c r="G390" s="638">
        <f>+[6]ระบบการควบคุมฯ!K518+[6]ระบบการควบคุมฯ!L518</f>
        <v>0</v>
      </c>
      <c r="H390" s="638"/>
      <c r="I390" s="638"/>
      <c r="J390" s="638">
        <f t="shared" si="129"/>
        <v>0</v>
      </c>
      <c r="K390" s="827"/>
    </row>
    <row r="391" spans="1:11" ht="21" hidden="1" customHeight="1" x14ac:dyDescent="0.25">
      <c r="A391" s="62" t="str">
        <f>+[6]ระบบการควบคุมฯ!A519</f>
        <v>2.2.1.5</v>
      </c>
      <c r="B391" s="775">
        <f>+[6]ระบบการควบคุมฯ!B519</f>
        <v>0</v>
      </c>
      <c r="C391" s="1105">
        <f>+[6]ระบบการควบคุมฯ!C519</f>
        <v>0</v>
      </c>
      <c r="D391" s="638">
        <f>+[6]ระบบการควบคุมฯ!F519</f>
        <v>0</v>
      </c>
      <c r="E391" s="638">
        <f>+[6]ระบบการควบคุมฯ!G519+[6]ระบบการควบคุมฯ!H519</f>
        <v>0</v>
      </c>
      <c r="F391" s="638">
        <f>+[6]ระบบการควบคุมฯ!I519+[6]ระบบการควบคุมฯ!J519</f>
        <v>0</v>
      </c>
      <c r="G391" s="638">
        <f>+[6]ระบบการควบคุมฯ!K519+[6]ระบบการควบคุมฯ!L519</f>
        <v>0</v>
      </c>
      <c r="H391" s="638"/>
      <c r="I391" s="638"/>
      <c r="J391" s="638">
        <f t="shared" si="129"/>
        <v>0</v>
      </c>
      <c r="K391" s="827"/>
    </row>
    <row r="392" spans="1:11" ht="21" hidden="1" customHeight="1" x14ac:dyDescent="0.25">
      <c r="A392" s="62" t="str">
        <f>+[6]ระบบการควบคุมฯ!A520</f>
        <v>2.2.1.6</v>
      </c>
      <c r="B392" s="775">
        <f>+[6]ระบบการควบคุมฯ!B520</f>
        <v>0</v>
      </c>
      <c r="C392" s="1105">
        <f>+[6]ระบบการควบคุมฯ!C520</f>
        <v>0</v>
      </c>
      <c r="D392" s="638">
        <f>+[6]ระบบการควบคุมฯ!F520</f>
        <v>0</v>
      </c>
      <c r="E392" s="638">
        <f>+[6]ระบบการควบคุมฯ!G520+[6]ระบบการควบคุมฯ!H520</f>
        <v>0</v>
      </c>
      <c r="F392" s="638">
        <f>+[6]ระบบการควบคุมฯ!I520+[6]ระบบการควบคุมฯ!J520</f>
        <v>0</v>
      </c>
      <c r="G392" s="638">
        <f>+[6]ระบบการควบคุมฯ!K520+[6]ระบบการควบคุมฯ!L520</f>
        <v>0</v>
      </c>
      <c r="H392" s="638"/>
      <c r="I392" s="638"/>
      <c r="J392" s="638">
        <f t="shared" si="129"/>
        <v>0</v>
      </c>
      <c r="K392" s="827"/>
    </row>
    <row r="393" spans="1:11" ht="40.799999999999997" hidden="1" customHeight="1" x14ac:dyDescent="0.25">
      <c r="A393" s="62" t="str">
        <f>+[6]ระบบการควบคุมฯ!A521</f>
        <v>2.2.1.7</v>
      </c>
      <c r="B393" s="775">
        <f>+[6]ระบบการควบคุมฯ!B521</f>
        <v>0</v>
      </c>
      <c r="C393" s="1105">
        <f>+[6]ระบบการควบคุมฯ!C521</f>
        <v>0</v>
      </c>
      <c r="D393" s="638">
        <f>+[6]ระบบการควบคุมฯ!F521</f>
        <v>0</v>
      </c>
      <c r="E393" s="638">
        <f>+[6]ระบบการควบคุมฯ!G521+[6]ระบบการควบคุมฯ!H521</f>
        <v>0</v>
      </c>
      <c r="F393" s="638">
        <f>+[6]ระบบการควบคุมฯ!I521+[6]ระบบการควบคุมฯ!J521</f>
        <v>0</v>
      </c>
      <c r="G393" s="638">
        <f>+[6]ระบบการควบคุมฯ!K521+[6]ระบบการควบคุมฯ!L521</f>
        <v>0</v>
      </c>
      <c r="H393" s="638"/>
      <c r="I393" s="638"/>
      <c r="J393" s="638">
        <f t="shared" si="129"/>
        <v>0</v>
      </c>
      <c r="K393" s="827"/>
    </row>
    <row r="394" spans="1:11" ht="21" hidden="1" customHeight="1" x14ac:dyDescent="0.25">
      <c r="A394" s="62" t="str">
        <f>+[6]ระบบการควบคุมฯ!A522</f>
        <v>2.2.1.8</v>
      </c>
      <c r="B394" s="775">
        <f>+[6]ระบบการควบคุมฯ!B522</f>
        <v>0</v>
      </c>
      <c r="C394" s="1105">
        <f>+[6]ระบบการควบคุมฯ!C522</f>
        <v>0</v>
      </c>
      <c r="D394" s="638">
        <f>+[6]ระบบการควบคุมฯ!F522</f>
        <v>0</v>
      </c>
      <c r="E394" s="638">
        <f>+[6]ระบบการควบคุมฯ!G522+[6]ระบบการควบคุมฯ!H522</f>
        <v>0</v>
      </c>
      <c r="F394" s="638">
        <f>+[6]ระบบการควบคุมฯ!I522+[6]ระบบการควบคุมฯ!J522</f>
        <v>0</v>
      </c>
      <c r="G394" s="638">
        <f>+[6]ระบบการควบคุมฯ!K522+[6]ระบบการควบคุมฯ!L522</f>
        <v>0</v>
      </c>
      <c r="H394" s="638"/>
      <c r="I394" s="638"/>
      <c r="J394" s="638">
        <f t="shared" si="129"/>
        <v>0</v>
      </c>
      <c r="K394" s="827"/>
    </row>
    <row r="395" spans="1:11" ht="21" hidden="1" customHeight="1" x14ac:dyDescent="0.25">
      <c r="A395" s="872" t="str">
        <f>+[6]ระบบการควบคุมฯ!A523</f>
        <v>2.2.2</v>
      </c>
      <c r="B395" s="825" t="str">
        <f>+[6]ระบบการควบคุมฯ!B523</f>
        <v xml:space="preserve">ครุภัณฑ์ทดแทนห้องเรียน DLTV สำหรับโรงเรียน Stan Alone      </v>
      </c>
      <c r="C395" s="1152" t="str">
        <f>+[6]ระบบการควบคุมฯ!C523</f>
        <v>ศธ 04002/ว3517 ลว. 22/สค./2566 โอนครั้งที่ 794</v>
      </c>
      <c r="D395" s="641">
        <f>+[6]ระบบการควบคุมฯ!F523</f>
        <v>0</v>
      </c>
      <c r="E395" s="641">
        <f>+[6]ระบบการควบคุมฯ!G523+[6]ระบบการควบคุมฯ!H523</f>
        <v>0</v>
      </c>
      <c r="F395" s="641">
        <f>+[6]ระบบการควบคุมฯ!I523+[6]ระบบการควบคุมฯ!J523</f>
        <v>0</v>
      </c>
      <c r="G395" s="641">
        <f>+[6]ระบบการควบคุมฯ!K523+[6]ระบบการควบคุมฯ!L523</f>
        <v>0</v>
      </c>
      <c r="H395" s="641"/>
      <c r="I395" s="641"/>
      <c r="J395" s="641">
        <f>+D395-E395-F395-G395</f>
        <v>0</v>
      </c>
      <c r="K395" s="826"/>
    </row>
    <row r="396" spans="1:11" x14ac:dyDescent="0.45">
      <c r="A396" s="62" t="str">
        <f>+[6]ระบบการควบคุมฯ!A524</f>
        <v>2.2.1.9</v>
      </c>
      <c r="B396" s="775" t="str">
        <f>+[6]ระบบการควบคุมฯ!B524</f>
        <v>คลอง 11 ศาลาครุ</v>
      </c>
      <c r="C396" s="1105" t="str">
        <f>+[6]ระบบการควบคุมฯ!C524</f>
        <v>200044200470031113337</v>
      </c>
      <c r="D396" s="638">
        <f>+[6]ระบบการควบคุมฯ!F524</f>
        <v>0</v>
      </c>
      <c r="E396" s="638">
        <f>+[6]ระบบการควบคุมฯ!G524+[6]ระบบการควบคุมฯ!H524</f>
        <v>0</v>
      </c>
      <c r="F396" s="638">
        <f>+[6]ระบบการควบคุมฯ!I524+[6]ระบบการควบคุมฯ!J524</f>
        <v>0</v>
      </c>
      <c r="G396" s="638">
        <f>+[6]ระบบการควบคุมฯ!K524+[6]ระบบการควบคุมฯ!L524</f>
        <v>0</v>
      </c>
      <c r="H396" s="638"/>
      <c r="I396" s="638"/>
      <c r="J396" s="638">
        <f>+D396-E396-F396-G396</f>
        <v>0</v>
      </c>
      <c r="K396" s="636"/>
    </row>
    <row r="397" spans="1:11" x14ac:dyDescent="0.45">
      <c r="A397" s="62" t="str">
        <f>+[6]ระบบการควบคุมฯ!A525</f>
        <v>2.2.1.10</v>
      </c>
      <c r="B397" s="775" t="str">
        <f>+[6]ระบบการควบคุมฯ!B525</f>
        <v>แสนจำหน่ายวิทยา</v>
      </c>
      <c r="C397" s="1105" t="str">
        <f>+[6]ระบบการควบคุมฯ!C525</f>
        <v>200044200470031113339</v>
      </c>
      <c r="D397" s="638">
        <f>+[6]ระบบการควบคุมฯ!F525</f>
        <v>0</v>
      </c>
      <c r="E397" s="638">
        <f>+[6]ระบบการควบคุมฯ!G525+[6]ระบบการควบคุมฯ!H525</f>
        <v>0</v>
      </c>
      <c r="F397" s="638">
        <f>+[6]ระบบการควบคุมฯ!I525+[6]ระบบการควบคุมฯ!J525</f>
        <v>0</v>
      </c>
      <c r="G397" s="638">
        <f>+[6]ระบบการควบคุมฯ!K525+[6]ระบบการควบคุมฯ!L525</f>
        <v>0</v>
      </c>
      <c r="H397" s="638"/>
      <c r="I397" s="638"/>
      <c r="J397" s="638">
        <f>+D397-E397-F397-G397</f>
        <v>0</v>
      </c>
      <c r="K397" s="636"/>
    </row>
    <row r="398" spans="1:11" x14ac:dyDescent="0.6">
      <c r="A398" s="630"/>
      <c r="B398" s="1212" t="s">
        <v>221</v>
      </c>
      <c r="C398" s="1213">
        <f>+[6]ระบบการควบคุมฯ!C1567</f>
        <v>20</v>
      </c>
      <c r="D398" s="928">
        <f t="shared" ref="D398:J398" si="130">+D8+D136+D151+D383</f>
        <v>1274800</v>
      </c>
      <c r="E398" s="928">
        <f t="shared" si="130"/>
        <v>0</v>
      </c>
      <c r="F398" s="928">
        <f t="shared" si="130"/>
        <v>0</v>
      </c>
      <c r="G398" s="928">
        <f t="shared" si="130"/>
        <v>1271800</v>
      </c>
      <c r="H398" s="928" t="e">
        <f t="shared" ca="1" si="130"/>
        <v>#REF!</v>
      </c>
      <c r="I398" s="928" t="e">
        <f t="shared" ca="1" si="130"/>
        <v>#REF!</v>
      </c>
      <c r="J398" s="928">
        <f t="shared" si="130"/>
        <v>3000</v>
      </c>
      <c r="K398" s="929"/>
    </row>
    <row r="399" spans="1:11" x14ac:dyDescent="0.6">
      <c r="A399" s="630"/>
      <c r="B399" s="1212" t="s">
        <v>222</v>
      </c>
      <c r="C399" s="1213">
        <f>+[6]ระบบการควบคุมฯ!C1568</f>
        <v>15</v>
      </c>
      <c r="D399" s="928">
        <f t="shared" ref="D399:J399" si="131">+D152+D9</f>
        <v>22033400</v>
      </c>
      <c r="E399" s="928">
        <f t="shared" si="131"/>
        <v>4654812.6899999995</v>
      </c>
      <c r="F399" s="928">
        <f t="shared" si="131"/>
        <v>0</v>
      </c>
      <c r="G399" s="928">
        <f t="shared" si="131"/>
        <v>17339967.310000002</v>
      </c>
      <c r="H399" s="928">
        <f t="shared" si="131"/>
        <v>0</v>
      </c>
      <c r="I399" s="928">
        <f t="shared" si="131"/>
        <v>0</v>
      </c>
      <c r="J399" s="928">
        <f t="shared" si="131"/>
        <v>38620</v>
      </c>
      <c r="K399" s="929"/>
    </row>
    <row r="400" spans="1:11" x14ac:dyDescent="0.6">
      <c r="A400" s="843"/>
      <c r="B400" s="930" t="s">
        <v>18</v>
      </c>
      <c r="C400" s="1214">
        <f>SUM(C398:C399)</f>
        <v>35</v>
      </c>
      <c r="D400" s="931">
        <f>SUM(D398:D399)</f>
        <v>23308200</v>
      </c>
      <c r="E400" s="931">
        <f t="shared" ref="E400:J400" si="132">SUM(E398:E399)</f>
        <v>4654812.6899999995</v>
      </c>
      <c r="F400" s="931">
        <f t="shared" si="132"/>
        <v>0</v>
      </c>
      <c r="G400" s="931">
        <f t="shared" si="132"/>
        <v>18611767.310000002</v>
      </c>
      <c r="H400" s="931">
        <f t="shared" ca="1" si="132"/>
        <v>23308200</v>
      </c>
      <c r="I400" s="931">
        <f t="shared" ca="1" si="132"/>
        <v>23308200</v>
      </c>
      <c r="J400" s="931">
        <f t="shared" si="132"/>
        <v>41620</v>
      </c>
      <c r="K400" s="932"/>
    </row>
    <row r="401" spans="1:11" x14ac:dyDescent="0.6">
      <c r="A401" s="933"/>
      <c r="B401" s="934" t="s">
        <v>19</v>
      </c>
      <c r="C401" s="1138"/>
      <c r="D401" s="935">
        <f>+E401+F401+G401+J401</f>
        <v>100.00000000000001</v>
      </c>
      <c r="E401" s="937">
        <f>+E400*100/D400</f>
        <v>19.970708548922694</v>
      </c>
      <c r="F401" s="936">
        <f>+F400*100/D400</f>
        <v>0</v>
      </c>
      <c r="G401" s="937">
        <f>+G400*100/D400</f>
        <v>79.850727683819443</v>
      </c>
      <c r="H401" s="937" t="e">
        <f ca="1">+H400*100/E400</f>
        <v>#REF!</v>
      </c>
      <c r="I401" s="937" t="e">
        <f ca="1">+I400*100/F400</f>
        <v>#REF!</v>
      </c>
      <c r="J401" s="1244">
        <f>+J400*100/D400</f>
        <v>0.1785637672578749</v>
      </c>
      <c r="K401" s="938"/>
    </row>
    <row r="402" spans="1:11" x14ac:dyDescent="0.6">
      <c r="A402" s="1106"/>
      <c r="B402" s="939"/>
      <c r="C402" s="1226"/>
      <c r="D402" s="1245"/>
      <c r="E402" s="1245"/>
      <c r="F402" s="1245"/>
      <c r="G402" s="951"/>
      <c r="H402" s="951"/>
      <c r="I402" s="1246"/>
      <c r="J402" s="1247"/>
      <c r="K402" s="1248"/>
    </row>
    <row r="403" spans="1:11" x14ac:dyDescent="0.6">
      <c r="A403" s="942"/>
      <c r="B403" s="939"/>
      <c r="C403" s="1216"/>
      <c r="D403" s="1356" t="s">
        <v>244</v>
      </c>
      <c r="E403" s="1356"/>
      <c r="F403" s="1356"/>
      <c r="G403" s="1356"/>
      <c r="H403" s="1356"/>
      <c r="I403" s="1356"/>
      <c r="J403" s="1356"/>
      <c r="K403" s="1249"/>
    </row>
    <row r="404" spans="1:11" x14ac:dyDescent="0.6">
      <c r="A404" s="1235" t="s">
        <v>223</v>
      </c>
      <c r="B404" s="943"/>
      <c r="C404" s="1216"/>
      <c r="D404" s="951"/>
      <c r="E404" s="1245"/>
      <c r="F404" s="1250"/>
      <c r="G404" s="951"/>
      <c r="H404" s="951"/>
      <c r="I404" s="1251"/>
      <c r="J404" s="170"/>
      <c r="K404" s="1252"/>
    </row>
    <row r="405" spans="1:11" x14ac:dyDescent="0.6">
      <c r="A405" s="1361" t="s">
        <v>21</v>
      </c>
      <c r="B405" s="1361"/>
      <c r="C405" s="1216"/>
      <c r="D405" s="1250"/>
      <c r="E405" s="1250"/>
      <c r="F405" s="1253"/>
      <c r="G405" s="951"/>
      <c r="H405" s="951"/>
      <c r="I405" s="1251"/>
      <c r="J405" s="170"/>
      <c r="K405" s="1252"/>
    </row>
    <row r="406" spans="1:11" ht="24.6" x14ac:dyDescent="0.7">
      <c r="A406" s="1361" t="s">
        <v>51</v>
      </c>
      <c r="B406" s="1361"/>
      <c r="C406" s="1216"/>
      <c r="D406" s="1217"/>
      <c r="E406" s="1218" t="s">
        <v>20</v>
      </c>
      <c r="F406" s="1217"/>
      <c r="G406" s="1219"/>
      <c r="H406" s="1219"/>
      <c r="I406" s="1220"/>
      <c r="J406" s="1221"/>
      <c r="K406" s="1252"/>
    </row>
    <row r="407" spans="1:11" ht="24.6" x14ac:dyDescent="0.7">
      <c r="A407" s="1235"/>
      <c r="B407" s="1235"/>
      <c r="C407" s="1216"/>
      <c r="D407" s="1222"/>
      <c r="E407" s="1362" t="s">
        <v>163</v>
      </c>
      <c r="F407" s="1362"/>
      <c r="G407" s="1362"/>
      <c r="H407" s="1362"/>
      <c r="I407" s="1362"/>
      <c r="J407" s="1223"/>
      <c r="K407" s="1252"/>
    </row>
    <row r="408" spans="1:11" ht="24.6" x14ac:dyDescent="0.7">
      <c r="A408" s="1235"/>
      <c r="B408" s="1235"/>
      <c r="C408" s="1216"/>
      <c r="D408" s="1362" t="s">
        <v>50</v>
      </c>
      <c r="E408" s="1362"/>
      <c r="F408" s="1362"/>
      <c r="G408" s="1362"/>
      <c r="H408" s="1362"/>
      <c r="I408" s="1362"/>
      <c r="J408" s="1362"/>
      <c r="K408" s="948"/>
    </row>
    <row r="409" spans="1:11" ht="24.6" x14ac:dyDescent="0.7">
      <c r="A409" s="1235"/>
      <c r="B409" s="1235"/>
      <c r="C409" s="1216"/>
      <c r="D409" s="1362" t="s">
        <v>44</v>
      </c>
      <c r="E409" s="1362"/>
      <c r="F409" s="1362"/>
      <c r="G409" s="1362"/>
      <c r="H409" s="1362"/>
      <c r="I409" s="1362"/>
      <c r="J409" s="1362"/>
      <c r="K409" s="948"/>
    </row>
    <row r="410" spans="1:11" x14ac:dyDescent="0.6">
      <c r="A410" s="942"/>
      <c r="B410" s="939"/>
      <c r="C410" s="1215"/>
      <c r="D410" s="1224"/>
      <c r="E410" s="1224"/>
      <c r="F410" s="1224"/>
      <c r="G410" s="1224"/>
      <c r="H410" s="1224"/>
      <c r="I410" s="1224"/>
      <c r="J410" s="1224"/>
      <c r="K410" s="939"/>
    </row>
    <row r="411" spans="1:11" x14ac:dyDescent="0.6">
      <c r="A411" s="942"/>
      <c r="B411" s="939"/>
      <c r="C411" s="1215"/>
      <c r="D411" s="1234"/>
      <c r="E411" s="1234"/>
      <c r="F411" s="1234"/>
      <c r="G411" s="1234"/>
      <c r="H411" s="1234"/>
      <c r="I411" s="941"/>
      <c r="J411" s="939"/>
      <c r="K411" s="939"/>
    </row>
    <row r="412" spans="1:11" x14ac:dyDescent="0.6">
      <c r="A412" s="1235" t="s">
        <v>225</v>
      </c>
      <c r="B412" s="943"/>
      <c r="C412" s="1215"/>
      <c r="D412" s="944"/>
      <c r="E412" s="945"/>
      <c r="F412" s="946" t="s">
        <v>224</v>
      </c>
      <c r="G412" s="944"/>
      <c r="H412" s="940"/>
      <c r="I412" s="947"/>
      <c r="J412" s="943"/>
      <c r="K412" s="948"/>
    </row>
    <row r="413" spans="1:11" x14ac:dyDescent="0.6">
      <c r="A413" s="953" t="s">
        <v>226</v>
      </c>
      <c r="B413" s="953"/>
      <c r="C413" s="1215"/>
      <c r="D413" s="954" t="s">
        <v>20</v>
      </c>
      <c r="E413" s="949"/>
      <c r="F413" s="950" t="s">
        <v>227</v>
      </c>
      <c r="G413" s="944"/>
      <c r="H413" s="940"/>
      <c r="I413" s="947"/>
      <c r="J413" s="943"/>
      <c r="K413" s="948"/>
    </row>
    <row r="414" spans="1:11" x14ac:dyDescent="0.6">
      <c r="A414" s="1359" t="s">
        <v>51</v>
      </c>
      <c r="B414" s="1359"/>
      <c r="C414" s="1216"/>
      <c r="D414" s="955" t="s">
        <v>66</v>
      </c>
      <c r="E414" s="955"/>
      <c r="F414" s="956" t="s">
        <v>228</v>
      </c>
      <c r="G414" s="955"/>
      <c r="H414" s="951"/>
      <c r="I414" s="952"/>
      <c r="J414" s="170"/>
      <c r="K414" s="948"/>
    </row>
    <row r="415" spans="1:11" x14ac:dyDescent="0.6">
      <c r="A415" s="1225"/>
      <c r="B415" s="943"/>
      <c r="C415" s="1226"/>
      <c r="D415" s="1360" t="s">
        <v>44</v>
      </c>
      <c r="E415" s="1360"/>
      <c r="F415" s="1360"/>
      <c r="G415" s="1360"/>
      <c r="H415" s="951"/>
      <c r="I415" s="952"/>
      <c r="J415" s="170"/>
      <c r="K415" s="1227"/>
    </row>
    <row r="416" spans="1:11" x14ac:dyDescent="0.6">
      <c r="A416" s="610"/>
      <c r="B416" s="611"/>
      <c r="C416" s="1228"/>
      <c r="D416" s="1229"/>
      <c r="E416" s="1229"/>
      <c r="F416" s="1229"/>
      <c r="G416" s="1230"/>
      <c r="H416" s="1230"/>
      <c r="I416" s="1231"/>
      <c r="J416" s="1232"/>
      <c r="K416" s="1135"/>
    </row>
  </sheetData>
  <sheetProtection algorithmName="SHA-512" hashValue="i9nsB0tMaOLBIEVwYBdhgngOZTze/gu6JTJmcVoAD/SqI1MfckrXX8qjEhNvjESZ3E5ME/WvI/H6DazYfvll7Q==" saltValue="xU6n2xyp1LtrPFpP0LeXXQ==" spinCount="100000" sheet="1" objects="1" scenarios="1" formatCells="0" formatColumns="0" formatRows="0" insertColumns="0" insertRows="0" insertHyperlinks="0" deleteColumns="0" deleteRows="0" sort="0"/>
  <mergeCells count="22">
    <mergeCell ref="A2:K2"/>
    <mergeCell ref="A3:K3"/>
    <mergeCell ref="J1:K1"/>
    <mergeCell ref="A4:K4"/>
    <mergeCell ref="A5:A6"/>
    <mergeCell ref="A414:B414"/>
    <mergeCell ref="D415:G415"/>
    <mergeCell ref="A405:B405"/>
    <mergeCell ref="D408:J408"/>
    <mergeCell ref="A406:B406"/>
    <mergeCell ref="E407:I407"/>
    <mergeCell ref="D409:J409"/>
    <mergeCell ref="B5:B6"/>
    <mergeCell ref="C5:C6"/>
    <mergeCell ref="D5:D6"/>
    <mergeCell ref="E5:E6"/>
    <mergeCell ref="F5:F6"/>
    <mergeCell ref="G5:G6"/>
    <mergeCell ref="I5:I6"/>
    <mergeCell ref="J5:J6"/>
    <mergeCell ref="K5:K6"/>
    <mergeCell ref="D403:J403"/>
  </mergeCells>
  <pageMargins left="0.11811023622047245" right="0.11811023622047245" top="0.74803149606299213" bottom="0.74803149606299213" header="0.31496062992125984" footer="0.31496062992125984"/>
  <pageSetup paperSize="9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04C0C-3DEB-406F-9B9B-189861EA16B8}">
  <dimension ref="A1:V669"/>
  <sheetViews>
    <sheetView topLeftCell="D1" workbookViewId="0">
      <selection activeCell="M8" sqref="M8"/>
    </sheetView>
  </sheetViews>
  <sheetFormatPr defaultColWidth="7.19921875" defaultRowHeight="20.399999999999999" x14ac:dyDescent="0.6"/>
  <cols>
    <col min="1" max="1" width="5" style="38" customWidth="1"/>
    <col min="2" max="2" width="37.09765625" style="10" customWidth="1"/>
    <col min="3" max="3" width="13.69921875" style="10" customWidth="1"/>
    <col min="4" max="4" width="10" style="13" customWidth="1"/>
    <col min="5" max="5" width="10.59765625" style="13" customWidth="1"/>
    <col min="6" max="6" width="11.69921875" style="39" customWidth="1"/>
    <col min="7" max="7" width="8.59765625" style="13" customWidth="1"/>
    <col min="8" max="8" width="6.09765625" style="13" customWidth="1"/>
    <col min="9" max="9" width="10.69921875" style="13" customWidth="1"/>
    <col min="10" max="10" width="11.59765625" style="13" customWidth="1"/>
    <col min="11" max="11" width="12.5" style="8" customWidth="1"/>
    <col min="12" max="12" width="16.09765625" style="11" customWidth="1"/>
    <col min="13" max="13" width="10.5" style="11" customWidth="1"/>
    <col min="14" max="14" width="10.5" style="8" bestFit="1" customWidth="1"/>
    <col min="15" max="15" width="8.69921875" style="11" bestFit="1" customWidth="1"/>
    <col min="16" max="16" width="9.8984375" style="10" bestFit="1" customWidth="1"/>
    <col min="17" max="17" width="9.8984375" style="11" bestFit="1" customWidth="1"/>
    <col min="18" max="18" width="13.3984375" style="12" customWidth="1"/>
    <col min="19" max="19" width="8.8984375" style="12" bestFit="1" customWidth="1"/>
    <col min="20" max="22" width="12" style="12" customWidth="1"/>
    <col min="23" max="16384" width="7.19921875" style="11"/>
  </cols>
  <sheetData>
    <row r="1" spans="1:22" ht="21" x14ac:dyDescent="0.6">
      <c r="A1" s="1363" t="s">
        <v>89</v>
      </c>
      <c r="B1" s="1363"/>
      <c r="C1" s="1363"/>
      <c r="D1" s="1363"/>
      <c r="E1" s="1363"/>
      <c r="F1" s="1363"/>
      <c r="G1" s="1363"/>
      <c r="H1" s="1363"/>
      <c r="I1" s="1363"/>
      <c r="J1" s="1363"/>
      <c r="K1" s="1363"/>
      <c r="L1" s="7"/>
      <c r="M1" s="7"/>
      <c r="O1" s="9"/>
    </row>
    <row r="2" spans="1:22" ht="21.75" customHeight="1" x14ac:dyDescent="0.6">
      <c r="A2" s="1363" t="s">
        <v>133</v>
      </c>
      <c r="B2" s="1363"/>
      <c r="C2" s="1363"/>
      <c r="D2" s="1363"/>
      <c r="E2" s="1363"/>
      <c r="F2" s="1363"/>
      <c r="G2" s="1363"/>
      <c r="H2" s="1363"/>
      <c r="I2" s="1363"/>
      <c r="J2" s="1363"/>
      <c r="K2" s="1363"/>
      <c r="L2" s="7"/>
      <c r="M2" s="7"/>
      <c r="O2" s="9"/>
    </row>
    <row r="3" spans="1:22" ht="21" x14ac:dyDescent="0.6">
      <c r="A3" s="1363" t="s">
        <v>0</v>
      </c>
      <c r="B3" s="1363"/>
      <c r="C3" s="1363"/>
      <c r="D3" s="1363"/>
      <c r="E3" s="1363"/>
      <c r="F3" s="1363"/>
      <c r="G3" s="1363"/>
      <c r="H3" s="1363"/>
      <c r="I3" s="1363"/>
      <c r="J3" s="1363"/>
      <c r="K3" s="1363"/>
      <c r="L3" s="7"/>
      <c r="M3" s="7"/>
      <c r="O3" s="9"/>
    </row>
    <row r="4" spans="1:22" ht="21" customHeight="1" x14ac:dyDescent="0.6">
      <c r="A4" s="1369" t="s">
        <v>267</v>
      </c>
      <c r="B4" s="1369"/>
      <c r="C4" s="1369"/>
      <c r="D4" s="1369"/>
      <c r="E4" s="1369"/>
      <c r="F4" s="1369"/>
      <c r="G4" s="1369"/>
      <c r="H4" s="1369"/>
      <c r="I4" s="1369"/>
      <c r="J4" s="1369"/>
      <c r="K4" s="277" t="s">
        <v>134</v>
      </c>
      <c r="L4" s="7"/>
      <c r="M4" s="7"/>
      <c r="O4" s="9"/>
    </row>
    <row r="5" spans="1:22" ht="17.25" customHeight="1" x14ac:dyDescent="0.6">
      <c r="A5" s="1370" t="s">
        <v>1</v>
      </c>
      <c r="B5" s="1373" t="s">
        <v>24</v>
      </c>
      <c r="C5" s="278" t="s">
        <v>26</v>
      </c>
      <c r="D5" s="1376" t="s">
        <v>27</v>
      </c>
      <c r="E5" s="1378" t="s">
        <v>40</v>
      </c>
      <c r="F5" s="279" t="s">
        <v>2</v>
      </c>
      <c r="G5" s="280" t="s">
        <v>3</v>
      </c>
      <c r="H5" s="280" t="str">
        <f>+[1]ระบบการควบคุมฯ!I6</f>
        <v>กันเงินไว้เบิก</v>
      </c>
      <c r="I5" s="280" t="s">
        <v>4</v>
      </c>
      <c r="J5" s="280" t="s">
        <v>5</v>
      </c>
      <c r="K5" s="1380" t="s">
        <v>6</v>
      </c>
      <c r="L5" s="1383"/>
      <c r="M5" s="13"/>
      <c r="N5" s="1384"/>
      <c r="O5" s="1384"/>
      <c r="P5" s="14"/>
      <c r="Q5" s="1385"/>
      <c r="R5" s="15"/>
      <c r="S5" s="15"/>
    </row>
    <row r="6" spans="1:22" ht="15" customHeight="1" x14ac:dyDescent="0.6">
      <c r="A6" s="1371"/>
      <c r="B6" s="1374"/>
      <c r="C6" s="281" t="s">
        <v>28</v>
      </c>
      <c r="D6" s="1377"/>
      <c r="E6" s="1379"/>
      <c r="F6" s="282"/>
      <c r="G6" s="283"/>
      <c r="H6" s="283"/>
      <c r="I6" s="283"/>
      <c r="J6" s="283"/>
      <c r="K6" s="1381"/>
      <c r="L6" s="1383"/>
      <c r="M6" s="13"/>
      <c r="O6" s="16"/>
      <c r="P6" s="14"/>
      <c r="Q6" s="1385"/>
      <c r="R6" s="15"/>
      <c r="S6" s="15"/>
    </row>
    <row r="7" spans="1:22" ht="15" customHeight="1" x14ac:dyDescent="0.6">
      <c r="A7" s="1372"/>
      <c r="B7" s="1375"/>
      <c r="C7" s="284"/>
      <c r="D7" s="285" t="s">
        <v>7</v>
      </c>
      <c r="E7" s="285" t="s">
        <v>8</v>
      </c>
      <c r="F7" s="286" t="s">
        <v>9</v>
      </c>
      <c r="G7" s="285" t="s">
        <v>10</v>
      </c>
      <c r="H7" s="285" t="s">
        <v>11</v>
      </c>
      <c r="I7" s="285" t="s">
        <v>29</v>
      </c>
      <c r="J7" s="286" t="s">
        <v>30</v>
      </c>
      <c r="K7" s="1382"/>
      <c r="L7" s="17"/>
      <c r="M7" s="13"/>
      <c r="O7" s="16"/>
      <c r="P7" s="14"/>
      <c r="Q7" s="18"/>
      <c r="R7" s="15"/>
      <c r="S7" s="15"/>
    </row>
    <row r="8" spans="1:22" ht="37.200000000000003" x14ac:dyDescent="0.6">
      <c r="A8" s="287" t="str">
        <f>+[6]ระบบการควบคุมฯ!538:538</f>
        <v>ง</v>
      </c>
      <c r="B8" s="177" t="str">
        <f>[2]ระบบการควบคุมฯ!B112</f>
        <v>แผนงานพื้นฐานด้านการพัฒนาและเสริมสร้างศักยภาพทรัพยากรมนุษย์</v>
      </c>
      <c r="C8" s="288"/>
      <c r="D8" s="289">
        <f>+D47</f>
        <v>3362685</v>
      </c>
      <c r="E8" s="289">
        <f t="shared" ref="E8:J8" si="0">+E47</f>
        <v>1554315</v>
      </c>
      <c r="F8" s="289">
        <f t="shared" si="0"/>
        <v>4917000</v>
      </c>
      <c r="G8" s="289">
        <f t="shared" si="0"/>
        <v>0</v>
      </c>
      <c r="H8" s="289">
        <f t="shared" si="0"/>
        <v>0</v>
      </c>
      <c r="I8" s="289">
        <f t="shared" si="0"/>
        <v>3223329.33</v>
      </c>
      <c r="J8" s="289">
        <f t="shared" si="0"/>
        <v>1693670.6700000002</v>
      </c>
      <c r="K8" s="178"/>
      <c r="L8" s="17"/>
      <c r="M8" s="13"/>
      <c r="O8" s="16"/>
      <c r="P8" s="14"/>
      <c r="Q8" s="18"/>
      <c r="R8" s="15"/>
      <c r="S8" s="15"/>
    </row>
    <row r="9" spans="1:22" x14ac:dyDescent="0.6">
      <c r="A9" s="290"/>
      <c r="B9" s="181" t="str">
        <f>[6]ระบบการควบคุมฯ!B539</f>
        <v xml:space="preserve"> งบดำเนินงาน 68112xx</v>
      </c>
      <c r="C9" s="291">
        <f>[2]ระบบการควบคุมฯ!C115</f>
        <v>0</v>
      </c>
      <c r="D9" s="292">
        <f>+D47</f>
        <v>3362685</v>
      </c>
      <c r="E9" s="292">
        <f t="shared" ref="E9:J9" si="1">+E47</f>
        <v>1554315</v>
      </c>
      <c r="F9" s="292">
        <f t="shared" si="1"/>
        <v>4917000</v>
      </c>
      <c r="G9" s="292">
        <f t="shared" si="1"/>
        <v>0</v>
      </c>
      <c r="H9" s="292">
        <f t="shared" si="1"/>
        <v>0</v>
      </c>
      <c r="I9" s="292">
        <f t="shared" si="1"/>
        <v>3223329.33</v>
      </c>
      <c r="J9" s="292">
        <f t="shared" si="1"/>
        <v>1693670.6700000002</v>
      </c>
      <c r="K9" s="182"/>
      <c r="L9" s="17"/>
      <c r="M9" s="13"/>
      <c r="O9" s="16"/>
      <c r="P9" s="14"/>
      <c r="Q9" s="18"/>
      <c r="R9" s="15"/>
      <c r="S9" s="15"/>
    </row>
    <row r="10" spans="1:22" ht="70.8" hidden="1" customHeight="1" x14ac:dyDescent="0.6">
      <c r="A10" s="293">
        <v>1</v>
      </c>
      <c r="B10" s="183" t="str">
        <f>[2]ระบบการควบคุมฯ!B116</f>
        <v xml:space="preserve">งบประจำเพื่อการบริหารสำนักงาน </v>
      </c>
      <c r="C10" s="294">
        <f>SUM(C12:C21)</f>
        <v>0</v>
      </c>
      <c r="D10" s="295">
        <f>SUM(D11:D23)</f>
        <v>0</v>
      </c>
      <c r="E10" s="295">
        <f t="shared" ref="E10:J10" si="2">SUM(E11:E23)</f>
        <v>0</v>
      </c>
      <c r="F10" s="295">
        <f t="shared" si="2"/>
        <v>0</v>
      </c>
      <c r="G10" s="295">
        <f t="shared" si="2"/>
        <v>0</v>
      </c>
      <c r="H10" s="295">
        <f t="shared" si="2"/>
        <v>0</v>
      </c>
      <c r="I10" s="295">
        <f t="shared" si="2"/>
        <v>0</v>
      </c>
      <c r="J10" s="295">
        <f t="shared" si="2"/>
        <v>0</v>
      </c>
      <c r="K10" s="184" t="s">
        <v>14</v>
      </c>
      <c r="L10" s="19"/>
      <c r="M10" s="20"/>
      <c r="N10" s="21"/>
      <c r="O10" s="22"/>
      <c r="P10" s="23"/>
      <c r="Q10" s="24"/>
      <c r="R10" s="15"/>
      <c r="S10" s="15"/>
    </row>
    <row r="11" spans="1:22" ht="39" hidden="1" customHeight="1" x14ac:dyDescent="0.6">
      <c r="A11" s="296"/>
      <c r="B11" s="185" t="str">
        <f>[2]ระบบการควบคุมฯ!B117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11" s="297" t="str">
        <f>[2]ระบบการควบคุมฯ!C117</f>
        <v xml:space="preserve">ศธ04002/ว4623 ลว.28 ต.ค.64 โอนครั้งที่ 10 </v>
      </c>
      <c r="D11" s="298"/>
      <c r="E11" s="298"/>
      <c r="F11" s="298"/>
      <c r="G11" s="298"/>
      <c r="H11" s="298"/>
      <c r="I11" s="298"/>
      <c r="J11" s="298"/>
      <c r="K11" s="186"/>
      <c r="L11" s="19"/>
      <c r="M11" s="20"/>
      <c r="N11" s="21"/>
      <c r="O11" s="22"/>
      <c r="P11" s="23"/>
      <c r="Q11" s="24"/>
      <c r="R11" s="15"/>
      <c r="S11" s="15"/>
    </row>
    <row r="12" spans="1:22" ht="42" hidden="1" customHeight="1" x14ac:dyDescent="0.6">
      <c r="A12" s="299" t="str">
        <f>+[2]ระบบการควบคุมฯ!A118</f>
        <v>(1</v>
      </c>
      <c r="B12" s="187" t="str">
        <f>[2]ระบบการควบคุมฯ!B118</f>
        <v xml:space="preserve">ค้าจ้างเหมาบริการ ลูกจ้างสพป.ปท.2 </v>
      </c>
      <c r="C12" s="300">
        <f>+[1]ระบบการควบคุมฯ!C254</f>
        <v>0</v>
      </c>
      <c r="D12" s="301">
        <f>+[1]ระบบการควบคุมฯ!E254</f>
        <v>0</v>
      </c>
      <c r="E12" s="301"/>
      <c r="F12" s="301">
        <f>+D12+E12</f>
        <v>0</v>
      </c>
      <c r="G12" s="301">
        <f>+[1]ระบบการควบคุมฯ!G254+[1]ระบบการควบคุมฯ!H254</f>
        <v>0</v>
      </c>
      <c r="H12" s="301">
        <f>+[1]ระบบการควบคุมฯ!I254+[1]ระบบการควบคุมฯ!J254</f>
        <v>0</v>
      </c>
      <c r="I12" s="301">
        <f>+[1]ระบบการควบคุมฯ!K254+[1]ระบบการควบคุมฯ!L254</f>
        <v>0</v>
      </c>
      <c r="J12" s="301">
        <f>+F12-G12-H12-I12</f>
        <v>0</v>
      </c>
      <c r="K12" s="188"/>
      <c r="L12" s="20"/>
      <c r="M12" s="25"/>
      <c r="N12" s="26"/>
      <c r="O12" s="26"/>
      <c r="P12" s="26"/>
      <c r="Q12" s="26"/>
      <c r="R12" s="15"/>
      <c r="S12" s="15"/>
      <c r="T12" s="12" t="e">
        <f>+G12*100/C12</f>
        <v>#DIV/0!</v>
      </c>
      <c r="U12" s="12" t="e">
        <f>+H12*100/C12</f>
        <v>#DIV/0!</v>
      </c>
      <c r="V12" s="12" t="e">
        <f>SUM(T12:U12)</f>
        <v>#DIV/0!</v>
      </c>
    </row>
    <row r="13" spans="1:22" ht="55.95" hidden="1" customHeight="1" x14ac:dyDescent="0.6">
      <c r="A13" s="302"/>
      <c r="B13" s="189" t="str">
        <f>[2]ระบบการควบคุมฯ!B119</f>
        <v>15000x5คนx6 เดือน/9000x1คนx6 เดือน</v>
      </c>
      <c r="C13" s="303">
        <f>[2]ระบบการควบคุมฯ!F119</f>
        <v>0</v>
      </c>
      <c r="D13" s="304">
        <f>[2]ระบบการควบคุมฯ!F119</f>
        <v>0</v>
      </c>
      <c r="E13" s="304"/>
      <c r="F13" s="304"/>
      <c r="G13" s="304"/>
      <c r="H13" s="304"/>
      <c r="I13" s="304"/>
      <c r="J13" s="304"/>
      <c r="K13" s="190"/>
      <c r="L13" s="20"/>
      <c r="M13" s="25"/>
      <c r="N13" s="21"/>
      <c r="O13" s="22"/>
      <c r="P13" s="23"/>
      <c r="Q13" s="24"/>
      <c r="R13" s="15"/>
      <c r="S13" s="15"/>
    </row>
    <row r="14" spans="1:22" s="29" customFormat="1" ht="21" hidden="1" customHeight="1" x14ac:dyDescent="0.6">
      <c r="A14" s="299" t="str">
        <f>+[2]ระบบการควบคุมฯ!A120</f>
        <v>(2</v>
      </c>
      <c r="B14" s="191" t="str">
        <f>[2]ระบบการควบคุมฯ!B120</f>
        <v xml:space="preserve">ค่าใช้จ่ายในการประชุมราชการ ค่าตอบแทนบุคคล </v>
      </c>
      <c r="C14" s="305">
        <f>+[1]ระบบการควบคุมฯ!C256</f>
        <v>0</v>
      </c>
      <c r="D14" s="306">
        <f>+[1]ระบบการควบคุมฯ!E256</f>
        <v>0</v>
      </c>
      <c r="E14" s="306"/>
      <c r="F14" s="306">
        <f>+D14+E14</f>
        <v>0</v>
      </c>
      <c r="G14" s="301">
        <f>+[1]ระบบการควบคุมฯ!G256+[1]ระบบการควบคุมฯ!H256</f>
        <v>0</v>
      </c>
      <c r="H14" s="301">
        <f>+[1]ระบบการควบคุมฯ!I256+[1]ระบบการควบคุมฯ!J256</f>
        <v>0</v>
      </c>
      <c r="I14" s="306">
        <f>+[1]ระบบการควบคุมฯ!K256+[1]ระบบการควบคุมฯ!L256</f>
        <v>0</v>
      </c>
      <c r="J14" s="306">
        <f>+F14-G14-H14-I14</f>
        <v>0</v>
      </c>
      <c r="K14" s="192"/>
      <c r="L14" s="20"/>
      <c r="M14" s="25"/>
      <c r="N14" s="21"/>
      <c r="O14" s="22"/>
      <c r="P14" s="23"/>
      <c r="Q14" s="24"/>
      <c r="R14" s="27"/>
      <c r="S14" s="27"/>
      <c r="T14" s="28"/>
      <c r="U14" s="28"/>
      <c r="V14" s="28"/>
    </row>
    <row r="15" spans="1:22" s="29" customFormat="1" ht="21" hidden="1" customHeight="1" x14ac:dyDescent="0.6">
      <c r="A15" s="299" t="str">
        <f>+[2]ระบบการควบคุมฯ!A121</f>
        <v>(3</v>
      </c>
      <c r="B15" s="191" t="str">
        <f>[2]ระบบการควบคุมฯ!B121</f>
        <v>ค่าใช้จ่ายในการเดินทางไปราชการ</v>
      </c>
      <c r="C15" s="305">
        <f>+[1]ระบบการควบคุมฯ!C257</f>
        <v>0</v>
      </c>
      <c r="D15" s="306">
        <f>+[1]ระบบการควบคุมฯ!E257</f>
        <v>0</v>
      </c>
      <c r="E15" s="306"/>
      <c r="F15" s="306">
        <f t="shared" ref="F15:F23" si="3">+D15+E15</f>
        <v>0</v>
      </c>
      <c r="G15" s="301">
        <f>+[1]ระบบการควบคุมฯ!G257+[1]ระบบการควบคุมฯ!H257</f>
        <v>0</v>
      </c>
      <c r="H15" s="301">
        <f>+[1]ระบบการควบคุมฯ!I257+[1]ระบบการควบคุมฯ!J257</f>
        <v>0</v>
      </c>
      <c r="I15" s="306">
        <f>+[1]ระบบการควบคุมฯ!K257+[1]ระบบการควบคุมฯ!L257</f>
        <v>0</v>
      </c>
      <c r="J15" s="306">
        <f>+F15-G15-H15-I15</f>
        <v>0</v>
      </c>
      <c r="K15" s="192"/>
      <c r="L15" s="20"/>
      <c r="M15" s="25"/>
      <c r="N15" s="21"/>
      <c r="O15" s="22"/>
      <c r="P15" s="23"/>
      <c r="Q15" s="24"/>
      <c r="R15" s="27"/>
      <c r="S15" s="27"/>
      <c r="T15" s="28"/>
      <c r="U15" s="28"/>
      <c r="V15" s="28"/>
    </row>
    <row r="16" spans="1:22" s="29" customFormat="1" ht="20.399999999999999" hidden="1" customHeight="1" x14ac:dyDescent="0.6">
      <c r="A16" s="299" t="str">
        <f>+[2]ระบบการควบคุมฯ!A122</f>
        <v>(4</v>
      </c>
      <c r="B16" s="191" t="str">
        <f>[2]ระบบการควบคุมฯ!B122</f>
        <v xml:space="preserve">ค่าซ่อมแซมและบำรุงรักษาทรัพย์สิน </v>
      </c>
      <c r="C16" s="305">
        <f>+[1]ระบบการควบคุมฯ!C258</f>
        <v>0</v>
      </c>
      <c r="D16" s="306">
        <f>+[1]ระบบการควบคุมฯ!E258</f>
        <v>0</v>
      </c>
      <c r="E16" s="307"/>
      <c r="F16" s="306">
        <f t="shared" si="3"/>
        <v>0</v>
      </c>
      <c r="G16" s="301">
        <f>+[1]ระบบการควบคุมฯ!G258+[1]ระบบการควบคุมฯ!H258</f>
        <v>0</v>
      </c>
      <c r="H16" s="301">
        <f>+[2]ระบบการควบคุมฯ!I122+[2]ระบบการควบคุมฯ!J122</f>
        <v>0</v>
      </c>
      <c r="I16" s="301">
        <f>+[1]ระบบการควบคุมฯ!K258+[1]ระบบการควบคุมฯ!L258</f>
        <v>0</v>
      </c>
      <c r="J16" s="304">
        <f t="shared" ref="J16:J22" si="4">+F16-G16-H16-I16</f>
        <v>0</v>
      </c>
      <c r="K16" s="193"/>
      <c r="L16" s="20"/>
      <c r="M16" s="25"/>
      <c r="N16" s="21"/>
      <c r="O16" s="22"/>
      <c r="P16" s="23"/>
      <c r="Q16" s="24"/>
      <c r="R16" s="27"/>
      <c r="S16" s="27"/>
      <c r="T16" s="28"/>
      <c r="U16" s="28"/>
      <c r="V16" s="28"/>
    </row>
    <row r="17" spans="1:22" s="29" customFormat="1" ht="20.399999999999999" hidden="1" customHeight="1" x14ac:dyDescent="0.6">
      <c r="A17" s="299" t="str">
        <f>+[2]ระบบการควบคุมฯ!A123</f>
        <v>(5</v>
      </c>
      <c r="B17" s="194" t="str">
        <f>[2]ระบบการควบคุมฯ!B123</f>
        <v xml:space="preserve">ค่าวัสดุสำนักงาน </v>
      </c>
      <c r="C17" s="308">
        <f>+[1]ระบบการควบคุมฯ!C259</f>
        <v>0</v>
      </c>
      <c r="D17" s="306">
        <f>+[1]ระบบการควบคุมฯ!E259</f>
        <v>0</v>
      </c>
      <c r="E17" s="307"/>
      <c r="F17" s="306">
        <f t="shared" si="3"/>
        <v>0</v>
      </c>
      <c r="G17" s="301">
        <f>+[1]ระบบการควบคุมฯ!G259+[1]ระบบการควบคุมฯ!H259</f>
        <v>0</v>
      </c>
      <c r="H17" s="301">
        <f>+[1]ระบบการควบคุมฯ!I259+[1]ระบบการควบคุมฯ!J259</f>
        <v>0</v>
      </c>
      <c r="I17" s="306">
        <f>+[1]ระบบการควบคุมฯ!K259+[1]ระบบการควบคุมฯ!L259</f>
        <v>0</v>
      </c>
      <c r="J17" s="306">
        <f t="shared" si="4"/>
        <v>0</v>
      </c>
      <c r="K17" s="195"/>
      <c r="L17" s="20"/>
      <c r="M17" s="25"/>
      <c r="N17" s="21"/>
      <c r="O17" s="22"/>
      <c r="P17" s="23"/>
      <c r="Q17" s="24"/>
      <c r="R17" s="27"/>
      <c r="S17" s="27"/>
      <c r="T17" s="28"/>
      <c r="U17" s="28"/>
      <c r="V17" s="28"/>
    </row>
    <row r="18" spans="1:22" s="29" customFormat="1" ht="20.399999999999999" hidden="1" customHeight="1" x14ac:dyDescent="0.6">
      <c r="A18" s="299" t="str">
        <f>+[2]ระบบการควบคุมฯ!A124</f>
        <v>(6</v>
      </c>
      <c r="B18" s="194" t="str">
        <f>[2]ระบบการควบคุมฯ!B124</f>
        <v xml:space="preserve">ค่าน้ำมันเชื้อเพลิงและหล่อลื่น </v>
      </c>
      <c r="C18" s="308">
        <f>+[1]ระบบการควบคุมฯ!C260</f>
        <v>0</v>
      </c>
      <c r="D18" s="306">
        <f>+[1]ระบบการควบคุมฯ!E260</f>
        <v>0</v>
      </c>
      <c r="E18" s="307"/>
      <c r="F18" s="306">
        <f t="shared" si="3"/>
        <v>0</v>
      </c>
      <c r="G18" s="301">
        <f>+[1]ระบบการควบคุมฯ!G260+[1]ระบบการควบคุมฯ!H260</f>
        <v>0</v>
      </c>
      <c r="H18" s="301">
        <f>+[1]ระบบการควบคุมฯ!I260+[1]ระบบการควบคุมฯ!J260</f>
        <v>0</v>
      </c>
      <c r="I18" s="306">
        <f>+[1]ระบบการควบคุมฯ!K260+[1]ระบบการควบคุมฯ!L260</f>
        <v>0</v>
      </c>
      <c r="J18" s="306">
        <f t="shared" si="4"/>
        <v>0</v>
      </c>
      <c r="K18" s="195"/>
      <c r="L18" s="20"/>
      <c r="M18" s="25"/>
      <c r="N18" s="21"/>
      <c r="O18" s="22"/>
      <c r="P18" s="23"/>
      <c r="Q18" s="24"/>
      <c r="R18" s="27"/>
      <c r="S18" s="27"/>
      <c r="T18" s="28"/>
      <c r="U18" s="28"/>
      <c r="V18" s="28"/>
    </row>
    <row r="19" spans="1:22" s="29" customFormat="1" ht="20.399999999999999" hidden="1" customHeight="1" x14ac:dyDescent="0.6">
      <c r="A19" s="309" t="str">
        <f>+[2]ระบบการควบคุมฯ!A125</f>
        <v>(7</v>
      </c>
      <c r="B19" s="194" t="str">
        <f>[2]ระบบการควบคุมฯ!B125</f>
        <v xml:space="preserve">ค่าสาธารณูปโภค </v>
      </c>
      <c r="C19" s="308">
        <f>+[1]ระบบการควบคุมฯ!C261</f>
        <v>0</v>
      </c>
      <c r="D19" s="306">
        <f>+[1]ระบบการควบคุมฯ!E261</f>
        <v>0</v>
      </c>
      <c r="E19" s="307"/>
      <c r="F19" s="306">
        <f t="shared" si="3"/>
        <v>0</v>
      </c>
      <c r="G19" s="306">
        <f>+[1]ระบบการควบคุมฯ!G261+[1]ระบบการควบคุมฯ!H261</f>
        <v>0</v>
      </c>
      <c r="H19" s="306">
        <f>+[1]ระบบการควบคุมฯ!I260+[1]ระบบการควบคุมฯ!J260</f>
        <v>0</v>
      </c>
      <c r="I19" s="306">
        <f>+[1]ระบบการควบคุมฯ!K261+[1]ระบบการควบคุมฯ!L261</f>
        <v>0</v>
      </c>
      <c r="J19" s="306">
        <f t="shared" si="4"/>
        <v>0</v>
      </c>
      <c r="K19" s="195"/>
      <c r="L19" s="20"/>
      <c r="M19" s="25"/>
      <c r="N19" s="21"/>
      <c r="O19" s="22"/>
      <c r="P19" s="23"/>
      <c r="Q19" s="24"/>
      <c r="R19" s="27"/>
      <c r="S19" s="27"/>
      <c r="T19" s="28"/>
      <c r="U19" s="28"/>
      <c r="V19" s="28"/>
    </row>
    <row r="20" spans="1:22" ht="20.399999999999999" hidden="1" customHeight="1" x14ac:dyDescent="0.6">
      <c r="A20" s="310" t="str">
        <f>+[2]ระบบการควบคุมฯ!A126</f>
        <v>(8</v>
      </c>
      <c r="B20" s="185" t="str">
        <f>[2]ระบบการควบคุมฯ!B126</f>
        <v xml:space="preserve">อื่นๆ (รายการนอกเหนือ(1-(7 และหรือถัวจ่ายให้รายการ (1 -(7 โดยเฉพาะรายการที่ (7 ) </v>
      </c>
      <c r="C20" s="305">
        <f>+[1]ระบบการควบคุมฯ!C262</f>
        <v>0</v>
      </c>
      <c r="D20" s="311">
        <f>+[1]ระบบการควบคุมฯ!E262</f>
        <v>0</v>
      </c>
      <c r="E20" s="312"/>
      <c r="F20" s="312">
        <f t="shared" si="3"/>
        <v>0</v>
      </c>
      <c r="G20" s="312">
        <f>+[1]ระบบการควบคุมฯ!G262+[1]ระบบการควบคุมฯ!H262</f>
        <v>0</v>
      </c>
      <c r="H20" s="312">
        <f>+[1]ระบบการควบคุมฯ!I262+[1]ระบบการควบคุมฯ!J262</f>
        <v>0</v>
      </c>
      <c r="I20" s="311">
        <f>+[1]ระบบการควบคุมฯ!K262+[1]ระบบการควบคุมฯ!L262</f>
        <v>0</v>
      </c>
      <c r="J20" s="311">
        <f t="shared" si="4"/>
        <v>0</v>
      </c>
      <c r="K20" s="126" t="s">
        <v>15</v>
      </c>
      <c r="L20" s="17"/>
      <c r="M20" s="13"/>
      <c r="O20" s="16"/>
      <c r="P20" s="14"/>
      <c r="Q20" s="18"/>
      <c r="R20" s="15"/>
      <c r="S20" s="15"/>
    </row>
    <row r="21" spans="1:22" ht="20.399999999999999" hidden="1" customHeight="1" x14ac:dyDescent="0.6">
      <c r="A21" s="310" t="str">
        <f>+[2]ระบบการควบคุมฯ!A127</f>
        <v>(8.1</v>
      </c>
      <c r="B21" s="185" t="str">
        <f>[2]ระบบการควบคุมฯ!B127</f>
        <v>ค่าทำการนอกเวลา</v>
      </c>
      <c r="C21" s="305"/>
      <c r="D21" s="306">
        <f>+[1]ระบบการควบคุมฯ!E263</f>
        <v>0</v>
      </c>
      <c r="E21" s="312"/>
      <c r="F21" s="312">
        <f t="shared" si="3"/>
        <v>0</v>
      </c>
      <c r="G21" s="312">
        <f>+[1]ระบบการควบคุมฯ!G263+[1]ระบบการควบคุมฯ!H263</f>
        <v>0</v>
      </c>
      <c r="H21" s="312">
        <f>+[1]ระบบการควบคุมฯ!I263+[1]ระบบการควบคุมฯ!J263</f>
        <v>0</v>
      </c>
      <c r="I21" s="311">
        <f>+[1]ระบบการควบคุมฯ!K263+[1]ระบบการควบคุมฯ!L263</f>
        <v>0</v>
      </c>
      <c r="J21" s="311">
        <f t="shared" si="4"/>
        <v>0</v>
      </c>
      <c r="K21" s="126" t="s">
        <v>15</v>
      </c>
      <c r="L21" s="17"/>
      <c r="M21" s="13"/>
      <c r="O21" s="16"/>
      <c r="P21" s="14"/>
      <c r="Q21" s="18"/>
      <c r="R21" s="15"/>
      <c r="S21" s="15"/>
    </row>
    <row r="22" spans="1:22" ht="37.200000000000003" hidden="1" customHeight="1" x14ac:dyDescent="0.6">
      <c r="A22" s="310" t="str">
        <f>+[1]ระบบการควบคุมฯ!A264</f>
        <v>(8.2</v>
      </c>
      <c r="B22" s="313" t="str">
        <f>+[1]ระบบการควบคุมฯ!B264</f>
        <v>โครงการเสริมสร้างคุณธรรม จริยธรรม และธรรมาภิบาลในสถานศึกษา</v>
      </c>
      <c r="C22" s="305"/>
      <c r="D22" s="306">
        <f>+[1]ระบบการควบคุมฯ!E264</f>
        <v>0</v>
      </c>
      <c r="E22" s="312"/>
      <c r="F22" s="312">
        <f t="shared" si="3"/>
        <v>0</v>
      </c>
      <c r="G22" s="312">
        <f>+[1]ระบบการควบคุมฯ!G264+[1]ระบบการควบคุมฯ!H264</f>
        <v>0</v>
      </c>
      <c r="H22" s="312">
        <f>+[1]ระบบการควบคุมฯ!I264+[1]ระบบการควบคุมฯ!J264</f>
        <v>0</v>
      </c>
      <c r="I22" s="311">
        <f>+[1]ระบบการควบคุมฯ!K264+[1]ระบบการควบคุมฯ!L264</f>
        <v>0</v>
      </c>
      <c r="J22" s="311">
        <f t="shared" si="4"/>
        <v>0</v>
      </c>
      <c r="K22" s="126" t="s">
        <v>16</v>
      </c>
      <c r="L22" s="17"/>
      <c r="M22" s="13"/>
      <c r="O22" s="16"/>
      <c r="P22" s="14"/>
      <c r="Q22" s="18"/>
      <c r="R22" s="15"/>
      <c r="S22" s="15"/>
    </row>
    <row r="23" spans="1:22" ht="20.399999999999999" hidden="1" customHeight="1" x14ac:dyDescent="0.6">
      <c r="A23" s="314" t="str">
        <f>+[1]ระบบการควบคุมฯ!A253</f>
        <v>1.1.1.2</v>
      </c>
      <c r="B23" s="185" t="str">
        <f>+[1]ระบบการควบคุมฯ!B253</f>
        <v>ค่าใช้จ่ายในการบริหารสำนักงาน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3 จำนวนเงิน 500,000 บาท</v>
      </c>
      <c r="C23" s="315">
        <f>+[1]ระบบการควบคุมฯ!F253</f>
        <v>0</v>
      </c>
      <c r="D23" s="311">
        <f>+[1]ระบบการควบคุมฯ!E253</f>
        <v>0</v>
      </c>
      <c r="E23" s="316">
        <f>+[1]ระบบการควบคุมฯ!H253</f>
        <v>0</v>
      </c>
      <c r="F23" s="312">
        <f t="shared" si="3"/>
        <v>0</v>
      </c>
      <c r="G23" s="316">
        <f>+[1]ระบบการควบคุมฯ!G253+[1]ระบบการควบคุมฯ!H253</f>
        <v>0</v>
      </c>
      <c r="H23" s="316">
        <f>+[1]ระบบการควบคุมฯ!I253+[1]ระบบการควบคุมฯ!J253</f>
        <v>0</v>
      </c>
      <c r="I23" s="316">
        <f>+[1]ระบบการควบคุมฯ!K253+[1]ระบบการควบคุมฯ!L253</f>
        <v>0</v>
      </c>
      <c r="J23" s="311">
        <f>+F23-G23-H23-I23</f>
        <v>0</v>
      </c>
      <c r="K23" s="106" t="s">
        <v>15</v>
      </c>
      <c r="L23" s="17"/>
      <c r="M23" s="13"/>
      <c r="O23" s="16"/>
      <c r="P23" s="14"/>
      <c r="Q23" s="18"/>
      <c r="R23" s="15"/>
      <c r="S23" s="15"/>
    </row>
    <row r="24" spans="1:22" ht="37.200000000000003" hidden="1" customHeight="1" x14ac:dyDescent="0.6">
      <c r="A24" s="314"/>
      <c r="B24" s="185"/>
      <c r="C24" s="315"/>
      <c r="D24" s="317"/>
      <c r="E24" s="317"/>
      <c r="F24" s="317"/>
      <c r="G24" s="317"/>
      <c r="H24" s="317"/>
      <c r="I24" s="317"/>
      <c r="J24" s="317"/>
      <c r="K24" s="106"/>
      <c r="L24" s="17"/>
      <c r="M24" s="13"/>
      <c r="O24" s="16"/>
      <c r="P24" s="14"/>
      <c r="Q24" s="18"/>
      <c r="R24" s="15"/>
      <c r="S24" s="15"/>
    </row>
    <row r="25" spans="1:22" ht="55.95" hidden="1" customHeight="1" x14ac:dyDescent="0.6">
      <c r="A25" s="318">
        <v>2</v>
      </c>
      <c r="B25" s="196" t="str">
        <f>[2]ระบบการควบคุมฯ!B129</f>
        <v>งบพัฒนาเพื่อพัฒนาคุณภาพการศึกษา 1,400,000 บาท</v>
      </c>
      <c r="C25" s="319" t="str">
        <f>[2]ระบบการควบคุมฯ!C129</f>
        <v xml:space="preserve">ศธ04002/ว4623 ลว.28 ต.ค.64 โอนครั้งที่ 10 </v>
      </c>
      <c r="D25" s="320">
        <f>+D26+D37</f>
        <v>0</v>
      </c>
      <c r="E25" s="320">
        <f t="shared" ref="E25:J25" si="5">+E26+E37</f>
        <v>0</v>
      </c>
      <c r="F25" s="320">
        <f t="shared" si="5"/>
        <v>0</v>
      </c>
      <c r="G25" s="320">
        <f t="shared" si="5"/>
        <v>0</v>
      </c>
      <c r="H25" s="320">
        <f t="shared" si="5"/>
        <v>0</v>
      </c>
      <c r="I25" s="320">
        <f t="shared" si="5"/>
        <v>0</v>
      </c>
      <c r="J25" s="320">
        <f t="shared" si="5"/>
        <v>0</v>
      </c>
      <c r="K25" s="320">
        <f>+K26</f>
        <v>0</v>
      </c>
      <c r="L25" s="17"/>
      <c r="M25" s="13"/>
      <c r="O25" s="16"/>
      <c r="P25" s="14"/>
      <c r="Q25" s="18"/>
      <c r="R25" s="15"/>
      <c r="S25" s="15"/>
    </row>
    <row r="26" spans="1:22" ht="20.399999999999999" hidden="1" customHeight="1" x14ac:dyDescent="0.6">
      <c r="A26" s="321">
        <v>2.1</v>
      </c>
      <c r="B26" s="197" t="str">
        <f>[2]ระบบการควบคุมฯ!B130</f>
        <v>งบกลยุทธ์ ของสพป.ปท.2 900,000 บาท</v>
      </c>
      <c r="C26" s="322" t="str">
        <f>+[1]ระบบการควบคุมฯ!C266</f>
        <v>20004 35000100 200000</v>
      </c>
      <c r="D26" s="323"/>
      <c r="E26" s="324">
        <f>SUM(E27:E36)</f>
        <v>0</v>
      </c>
      <c r="F26" s="324">
        <f>+E26+D26</f>
        <v>0</v>
      </c>
      <c r="G26" s="324">
        <f>SUM(G27:G32)</f>
        <v>0</v>
      </c>
      <c r="H26" s="324">
        <f>SUM(H27:H32)</f>
        <v>0</v>
      </c>
      <c r="I26" s="324">
        <f>SUM(I27:I32)</f>
        <v>0</v>
      </c>
      <c r="J26" s="324">
        <f>SUM(J27:J32)</f>
        <v>0</v>
      </c>
      <c r="K26" s="198"/>
      <c r="L26" s="17"/>
      <c r="M26" s="13"/>
      <c r="O26" s="16"/>
      <c r="P26" s="14"/>
      <c r="Q26" s="18"/>
      <c r="R26" s="15"/>
      <c r="S26" s="15"/>
    </row>
    <row r="27" spans="1:22" ht="31.2" hidden="1" customHeight="1" x14ac:dyDescent="0.6">
      <c r="A27" s="325" t="s">
        <v>31</v>
      </c>
      <c r="B27" s="194" t="str">
        <f>[2]ระบบการควบคุมฯ!B131</f>
        <v xml:space="preserve">โครงการพัฒนาคุณภาพงานวิชาการ สู่ 4 smart </v>
      </c>
      <c r="C27" s="308"/>
      <c r="D27" s="326"/>
      <c r="E27" s="327">
        <f>+[1]ระบบการควบคุมฯ!E267</f>
        <v>0</v>
      </c>
      <c r="F27" s="306">
        <f>+E27+D27</f>
        <v>0</v>
      </c>
      <c r="G27" s="327">
        <f>+[1]ระบบการควบคุมฯ!G267+[1]ระบบการควบคุมฯ!H267</f>
        <v>0</v>
      </c>
      <c r="H27" s="327">
        <f>+[1]ระบบการควบคุมฯ!I267+[1]ระบบการควบคุมฯ!J267</f>
        <v>0</v>
      </c>
      <c r="I27" s="327">
        <f>+[1]ระบบการควบคุมฯ!K267+[1]ระบบการควบคุมฯ!L267</f>
        <v>0</v>
      </c>
      <c r="J27" s="327">
        <f t="shared" ref="J27:J32" si="6">+F27-G27-H27-I27</f>
        <v>0</v>
      </c>
      <c r="K27" s="199" t="s">
        <v>13</v>
      </c>
      <c r="L27" s="17"/>
      <c r="M27" s="13"/>
      <c r="O27" s="16"/>
      <c r="P27" s="14"/>
      <c r="Q27" s="18"/>
      <c r="R27" s="15"/>
      <c r="S27" s="15"/>
    </row>
    <row r="28" spans="1:22" ht="20.399999999999999" hidden="1" customHeight="1" x14ac:dyDescent="0.6">
      <c r="A28" s="325" t="s">
        <v>32</v>
      </c>
      <c r="B28" s="194" t="str">
        <f>[2]ระบบการควบคุมฯ!B132</f>
        <v xml:space="preserve">โครงการนิเทศการศึกษาวิถีใหม่ วิถีคุณภาพ </v>
      </c>
      <c r="C28" s="308"/>
      <c r="D28" s="326"/>
      <c r="E28" s="327">
        <f>+[1]ระบบการควบคุมฯ!E268</f>
        <v>0</v>
      </c>
      <c r="F28" s="306">
        <f t="shared" ref="F28:F36" si="7">+E28+D28</f>
        <v>0</v>
      </c>
      <c r="G28" s="327">
        <f>+[1]ระบบการควบคุมฯ!G268+[1]ระบบการควบคุมฯ!H268</f>
        <v>0</v>
      </c>
      <c r="H28" s="327">
        <f>+[1]ระบบการควบคุมฯ!I268+[1]ระบบการควบคุมฯ!J268</f>
        <v>0</v>
      </c>
      <c r="I28" s="327">
        <f>+[1]ระบบการควบคุมฯ!K268+[1]ระบบการควบคุมฯ!L268</f>
        <v>0</v>
      </c>
      <c r="J28" s="327">
        <f t="shared" si="6"/>
        <v>0</v>
      </c>
      <c r="K28" s="199" t="s">
        <v>13</v>
      </c>
      <c r="L28" s="17"/>
      <c r="M28" s="13"/>
      <c r="O28" s="16"/>
      <c r="P28" s="14"/>
      <c r="Q28" s="18"/>
      <c r="R28" s="15"/>
      <c r="S28" s="15"/>
    </row>
    <row r="29" spans="1:22" ht="55.95" hidden="1" customHeight="1" x14ac:dyDescent="0.6">
      <c r="A29" s="325" t="s">
        <v>33</v>
      </c>
      <c r="B29" s="200" t="str">
        <f>[2]ระบบการควบคุมฯ!B133</f>
        <v xml:space="preserve">โครงการพัฒนาภาคีเครือข่ายการบริหารจัดกการการศึกษา </v>
      </c>
      <c r="C29" s="308"/>
      <c r="D29" s="326"/>
      <c r="E29" s="327">
        <f>+[1]ระบบการควบคุมฯ!E269</f>
        <v>0</v>
      </c>
      <c r="F29" s="306">
        <f t="shared" si="7"/>
        <v>0</v>
      </c>
      <c r="G29" s="327">
        <f>+[1]ระบบการควบคุมฯ!G269+[1]ระบบการควบคุมฯ!H269</f>
        <v>0</v>
      </c>
      <c r="H29" s="327">
        <f>+[1]ระบบการควบคุมฯ!I269+[1]ระบบการควบคุมฯ!J269</f>
        <v>0</v>
      </c>
      <c r="I29" s="327">
        <f>+[1]ระบบการควบคุมฯ!K269+[1]ระบบการควบคุมฯ!L269</f>
        <v>0</v>
      </c>
      <c r="J29" s="327">
        <f t="shared" si="6"/>
        <v>0</v>
      </c>
      <c r="K29" s="199" t="s">
        <v>13</v>
      </c>
      <c r="L29" s="17"/>
      <c r="M29" s="13"/>
      <c r="O29" s="16"/>
      <c r="P29" s="14"/>
      <c r="Q29" s="18"/>
      <c r="R29" s="15"/>
      <c r="S29" s="15"/>
    </row>
    <row r="30" spans="1:22" ht="55.95" hidden="1" customHeight="1" x14ac:dyDescent="0.6">
      <c r="A30" s="325" t="s">
        <v>34</v>
      </c>
      <c r="B30" s="194" t="str">
        <f>[2]ระบบการควบคุมฯ!B134</f>
        <v xml:space="preserve">โครงการพัฒนาระบบบริหารจัดการประชากรวัยเรียน </v>
      </c>
      <c r="C30" s="308"/>
      <c r="D30" s="326"/>
      <c r="E30" s="327">
        <f>+[1]ระบบการควบคุมฯ!E270</f>
        <v>0</v>
      </c>
      <c r="F30" s="306">
        <f t="shared" si="7"/>
        <v>0</v>
      </c>
      <c r="G30" s="327">
        <f>+[1]ระบบการควบคุมฯ!G270+[1]ระบบการควบคุมฯ!H270</f>
        <v>0</v>
      </c>
      <c r="H30" s="327">
        <f>+[1]ระบบการควบคุมฯ!I270+[1]ระบบการควบคุมฯ!J270</f>
        <v>0</v>
      </c>
      <c r="I30" s="327">
        <f>+[1]ระบบการควบคุมฯ!K270+[1]ระบบการควบคุมฯ!L270</f>
        <v>0</v>
      </c>
      <c r="J30" s="327">
        <f t="shared" si="6"/>
        <v>0</v>
      </c>
      <c r="K30" s="199" t="s">
        <v>12</v>
      </c>
      <c r="L30" s="17"/>
      <c r="M30" s="13"/>
      <c r="O30" s="16"/>
      <c r="P30" s="14"/>
      <c r="Q30" s="18"/>
      <c r="R30" s="15"/>
      <c r="S30" s="15"/>
    </row>
    <row r="31" spans="1:22" ht="17.25" hidden="1" customHeight="1" x14ac:dyDescent="0.6">
      <c r="A31" s="328" t="s">
        <v>35</v>
      </c>
      <c r="B31" s="201" t="str">
        <f>[2]ระบบการควบคุมฯ!B135</f>
        <v xml:space="preserve">โครงการระบบติดตามการปฏิบัติงานเพื่อการบริหารงานขององค์กร </v>
      </c>
      <c r="C31" s="308"/>
      <c r="D31" s="329"/>
      <c r="E31" s="330">
        <f>+[1]ระบบการควบคุมฯ!E271</f>
        <v>0</v>
      </c>
      <c r="F31" s="311">
        <f t="shared" si="7"/>
        <v>0</v>
      </c>
      <c r="G31" s="330">
        <f>+[1]ระบบการควบคุมฯ!G271+[1]ระบบการควบคุมฯ!H271</f>
        <v>0</v>
      </c>
      <c r="H31" s="330">
        <f>+[1]ระบบการควบคุมฯ!I271+[1]ระบบการควบคุมฯ!J271</f>
        <v>0</v>
      </c>
      <c r="I31" s="330">
        <f>+[1]ระบบการควบคุมฯ!K271+[1]ระบบการควบคุมฯ!L271</f>
        <v>0</v>
      </c>
      <c r="J31" s="330">
        <f t="shared" si="6"/>
        <v>0</v>
      </c>
      <c r="K31" s="80" t="s">
        <v>16</v>
      </c>
      <c r="L31" s="17"/>
      <c r="M31" s="13"/>
      <c r="O31" s="16"/>
      <c r="P31" s="14"/>
      <c r="Q31" s="18"/>
      <c r="R31" s="15"/>
      <c r="S31" s="15"/>
    </row>
    <row r="32" spans="1:22" ht="21" hidden="1" customHeight="1" x14ac:dyDescent="0.6">
      <c r="A32" s="325" t="s">
        <v>36</v>
      </c>
      <c r="B32" s="200" t="str">
        <f>[2]ระบบการควบคุมฯ!B136</f>
        <v>โครงการเสริมสร้างศักยภาพทรัพยากรบุคคลให้มีทักษะที่จำเป็นในศตวรรษที่ 21</v>
      </c>
      <c r="C32" s="308"/>
      <c r="D32" s="331"/>
      <c r="E32" s="327">
        <f>+[1]ระบบการควบคุมฯ!E272</f>
        <v>0</v>
      </c>
      <c r="F32" s="306">
        <f t="shared" si="7"/>
        <v>0</v>
      </c>
      <c r="G32" s="327">
        <f>+[1]ระบบการควบคุมฯ!G272+[1]ระบบการควบคุมฯ!H272</f>
        <v>0</v>
      </c>
      <c r="H32" s="327">
        <f>+[1]ระบบการควบคุมฯ!I272+[1]ระบบการควบคุมฯ!J272</f>
        <v>0</v>
      </c>
      <c r="I32" s="327">
        <f>+[1]ระบบการควบคุมฯ!K272+[1]ระบบการควบคุมฯ!L272</f>
        <v>0</v>
      </c>
      <c r="J32" s="327">
        <f t="shared" si="6"/>
        <v>0</v>
      </c>
      <c r="K32" s="199" t="s">
        <v>17</v>
      </c>
      <c r="L32" s="17"/>
      <c r="M32" s="13"/>
      <c r="O32" s="16"/>
      <c r="P32" s="14"/>
      <c r="Q32" s="18"/>
      <c r="R32" s="15"/>
      <c r="S32" s="15"/>
    </row>
    <row r="33" spans="1:22" ht="21.6" hidden="1" customHeight="1" x14ac:dyDescent="0.6">
      <c r="A33" s="325"/>
      <c r="B33" s="308">
        <f>[2]ระบบการควบคุมฯ!B137</f>
        <v>0</v>
      </c>
      <c r="C33" s="308">
        <f>[2]ระบบการควบคุมฯ!C137</f>
        <v>0</v>
      </c>
      <c r="D33" s="327">
        <f>[2]ระบบการควบคุมฯ!F137</f>
        <v>0</v>
      </c>
      <c r="E33" s="327"/>
      <c r="F33" s="306">
        <f t="shared" si="7"/>
        <v>0</v>
      </c>
      <c r="G33" s="327"/>
      <c r="H33" s="327"/>
      <c r="I33" s="327"/>
      <c r="J33" s="327"/>
      <c r="K33" s="202"/>
      <c r="L33" s="30"/>
      <c r="M33" s="31">
        <f>SUM(F33:H33)</f>
        <v>0</v>
      </c>
      <c r="N33" s="32" t="e">
        <f>+F33*100/C33</f>
        <v>#DIV/0!</v>
      </c>
      <c r="O33" s="32" t="e">
        <f>+G33*100/C33</f>
        <v>#DIV/0!</v>
      </c>
      <c r="P33" s="32" t="e">
        <f>+H33*100/C33</f>
        <v>#DIV/0!</v>
      </c>
      <c r="Q33" s="32" t="e">
        <f>SUM(N33:P33)</f>
        <v>#DIV/0!</v>
      </c>
      <c r="R33" s="15"/>
      <c r="S33" s="15"/>
      <c r="T33" s="12" t="e">
        <f>+G33*100/C33</f>
        <v>#DIV/0!</v>
      </c>
      <c r="U33" s="12" t="e">
        <f>+H33*100/C33</f>
        <v>#DIV/0!</v>
      </c>
      <c r="V33" s="12" t="e">
        <f>SUM(T33:U33)</f>
        <v>#DIV/0!</v>
      </c>
    </row>
    <row r="34" spans="1:22" ht="21" hidden="1" customHeight="1" x14ac:dyDescent="0.6">
      <c r="A34" s="325"/>
      <c r="B34" s="308">
        <f>[2]ระบบการควบคุมฯ!B138</f>
        <v>0</v>
      </c>
      <c r="C34" s="308">
        <f>[2]ระบบการควบคุมฯ!C138</f>
        <v>0</v>
      </c>
      <c r="D34" s="327">
        <f>[2]ระบบการควบคุมฯ!F138</f>
        <v>0</v>
      </c>
      <c r="E34" s="327"/>
      <c r="F34" s="306">
        <f t="shared" si="7"/>
        <v>0</v>
      </c>
      <c r="G34" s="327"/>
      <c r="H34" s="327"/>
      <c r="I34" s="327"/>
      <c r="J34" s="327"/>
      <c r="K34" s="202"/>
      <c r="L34" s="30"/>
      <c r="M34" s="31">
        <f>SUM(F34:H34)</f>
        <v>0</v>
      </c>
      <c r="N34" s="33"/>
      <c r="O34" s="34"/>
      <c r="P34" s="35"/>
      <c r="Q34" s="36"/>
      <c r="R34" s="15"/>
      <c r="S34" s="15"/>
    </row>
    <row r="35" spans="1:22" s="29" customFormat="1" ht="37.950000000000003" hidden="1" customHeight="1" x14ac:dyDescent="0.6">
      <c r="A35" s="325"/>
      <c r="B35" s="308">
        <f>[2]ระบบการควบคุมฯ!B139</f>
        <v>0</v>
      </c>
      <c r="C35" s="308">
        <f>[2]ระบบการควบคุมฯ!C139</f>
        <v>0</v>
      </c>
      <c r="D35" s="327">
        <f>[2]ระบบการควบคุมฯ!F139</f>
        <v>0</v>
      </c>
      <c r="E35" s="327"/>
      <c r="F35" s="306">
        <f t="shared" si="7"/>
        <v>0</v>
      </c>
      <c r="G35" s="327"/>
      <c r="H35" s="327"/>
      <c r="I35" s="327"/>
      <c r="J35" s="327"/>
      <c r="K35" s="202"/>
      <c r="L35" s="20"/>
      <c r="M35" s="25"/>
      <c r="N35" s="21"/>
      <c r="O35" s="22"/>
      <c r="P35" s="23"/>
      <c r="Q35" s="24"/>
      <c r="R35" s="27"/>
      <c r="S35" s="27"/>
      <c r="T35" s="28"/>
      <c r="U35" s="28"/>
      <c r="V35" s="28"/>
    </row>
    <row r="36" spans="1:22" s="29" customFormat="1" ht="21" hidden="1" customHeight="1" x14ac:dyDescent="0.6">
      <c r="A36" s="325"/>
      <c r="B36" s="203"/>
      <c r="C36" s="203"/>
      <c r="D36" s="327"/>
      <c r="E36" s="327"/>
      <c r="F36" s="306">
        <f t="shared" si="7"/>
        <v>0</v>
      </c>
      <c r="G36" s="327"/>
      <c r="H36" s="327"/>
      <c r="I36" s="327"/>
      <c r="J36" s="327"/>
      <c r="K36" s="202"/>
      <c r="L36" s="20"/>
      <c r="M36" s="25"/>
      <c r="N36" s="21"/>
      <c r="O36" s="22"/>
      <c r="P36" s="23"/>
      <c r="Q36" s="24"/>
      <c r="R36" s="27"/>
      <c r="S36" s="27"/>
      <c r="T36" s="28"/>
      <c r="U36" s="28"/>
      <c r="V36" s="28"/>
    </row>
    <row r="37" spans="1:22" s="29" customFormat="1" ht="21" hidden="1" customHeight="1" x14ac:dyDescent="0.6">
      <c r="A37" s="332">
        <v>2.2000000000000002</v>
      </c>
      <c r="B37" s="204" t="str">
        <f>+[2]ระบบการควบคุมฯ!B140</f>
        <v>งบเพิ่มประสิทธิผลกลยุทธ์ของ สพฐ.</v>
      </c>
      <c r="C37" s="215" t="str">
        <f>+[2]ระบบการควบคุมฯ!C140</f>
        <v xml:space="preserve">ศธ04002/ว4623 ลว.28 ต.ค.64 โอนครั้งที่ 10 </v>
      </c>
      <c r="D37" s="333"/>
      <c r="E37" s="333">
        <f>SUM(E38:E46)</f>
        <v>0</v>
      </c>
      <c r="F37" s="333">
        <f>SUM(F38:F46)</f>
        <v>0</v>
      </c>
      <c r="G37" s="333">
        <f>SUM(G38:G46)</f>
        <v>0</v>
      </c>
      <c r="H37" s="333">
        <f>SUM(H38:H46)</f>
        <v>0</v>
      </c>
      <c r="I37" s="333">
        <f>SUM(I38:I46)</f>
        <v>0</v>
      </c>
      <c r="J37" s="333">
        <f>SUM(J38:J45)</f>
        <v>0</v>
      </c>
      <c r="K37" s="205"/>
      <c r="L37" s="20"/>
      <c r="M37" s="25"/>
      <c r="N37" s="21"/>
      <c r="O37" s="22"/>
      <c r="P37" s="23"/>
      <c r="Q37" s="24"/>
      <c r="R37" s="27"/>
      <c r="S37" s="27"/>
      <c r="T37" s="28"/>
      <c r="U37" s="28"/>
      <c r="V37" s="28"/>
    </row>
    <row r="38" spans="1:22" ht="20.399999999999999" hidden="1" customHeight="1" x14ac:dyDescent="0.6">
      <c r="A38" s="334" t="s">
        <v>46</v>
      </c>
      <c r="B38" s="206" t="s">
        <v>57</v>
      </c>
      <c r="C38" s="335">
        <f>+[2]ระบบการควบคุมฯ!C141</f>
        <v>0</v>
      </c>
      <c r="D38" s="336"/>
      <c r="E38" s="336">
        <f>+[1]ระบบการควบคุมฯ!E277</f>
        <v>0</v>
      </c>
      <c r="F38" s="336">
        <f t="shared" ref="F38:F46" si="8">+E38+D38</f>
        <v>0</v>
      </c>
      <c r="G38" s="336">
        <f>+[1]ระบบการควบคุมฯ!G277+[1]ระบบการควบคุมฯ!H277</f>
        <v>0</v>
      </c>
      <c r="H38" s="336">
        <f>+[1]ระบบการควบคุมฯ!I277+[1]ระบบการควบคุมฯ!J277</f>
        <v>0</v>
      </c>
      <c r="I38" s="336">
        <f>+[1]ระบบการควบคุมฯ!K277+[1]ระบบการควบคุมฯ!L277</f>
        <v>0</v>
      </c>
      <c r="J38" s="336">
        <f t="shared" ref="J38:J46" si="9">+F38-G38-H38-I38</f>
        <v>0</v>
      </c>
      <c r="K38" s="207" t="s">
        <v>14</v>
      </c>
      <c r="L38" s="17"/>
      <c r="M38" s="13"/>
      <c r="O38" s="16"/>
      <c r="P38" s="14"/>
      <c r="Q38" s="18"/>
      <c r="R38" s="15"/>
      <c r="S38" s="15"/>
    </row>
    <row r="39" spans="1:22" ht="31.2" hidden="1" customHeight="1" x14ac:dyDescent="0.6">
      <c r="A39" s="337" t="s">
        <v>47</v>
      </c>
      <c r="B39" s="208" t="str">
        <f>+[2]ระบบการควบคุมฯ!B142</f>
        <v>โครงการสพป.ปท. 2: องค์กรคุณธรรมต้นแบบในวิถึชีวิตใหม่(New Normal)</v>
      </c>
      <c r="C39" s="338" t="str">
        <f>+[2]ระบบการควบคุมฯ!C142</f>
        <v>บันทึกกลุ่มนิเทศติดตามและประเมินผลฯ ลว. 6 ม.ค.65</v>
      </c>
      <c r="D39" s="298"/>
      <c r="E39" s="298">
        <f>+[1]ระบบการควบคุมฯ!E278</f>
        <v>0</v>
      </c>
      <c r="F39" s="298">
        <f t="shared" si="8"/>
        <v>0</v>
      </c>
      <c r="G39" s="298">
        <f>+[1]ระบบการควบคุมฯ!G278+[1]ระบบการควบคุมฯ!H278</f>
        <v>0</v>
      </c>
      <c r="H39" s="298">
        <f>+[1]ระบบการควบคุมฯ!I278+[1]ระบบการควบคุมฯ!J278</f>
        <v>0</v>
      </c>
      <c r="I39" s="298">
        <f>+[1]ระบบการควบคุมฯ!K278+[1]ระบบการควบคุมฯ!L278</f>
        <v>0</v>
      </c>
      <c r="J39" s="298">
        <f t="shared" si="9"/>
        <v>0</v>
      </c>
      <c r="K39" s="209" t="s">
        <v>13</v>
      </c>
      <c r="L39" s="17"/>
      <c r="M39" s="13"/>
      <c r="O39" s="16"/>
      <c r="P39" s="14"/>
      <c r="Q39" s="18"/>
      <c r="R39" s="15"/>
      <c r="S39" s="15"/>
    </row>
    <row r="40" spans="1:22" ht="74.400000000000006" hidden="1" customHeight="1" x14ac:dyDescent="0.6">
      <c r="A40" s="337" t="s">
        <v>48</v>
      </c>
      <c r="B40" s="208" t="str">
        <f>+[1]ระบบการควบคุมฯ!B279</f>
        <v>ซ่อมแซมครุภัณฑ์</v>
      </c>
      <c r="C40" s="338" t="str">
        <f>+[1]ระบบการควบคุมฯ!C279</f>
        <v>ยืมงบเพิ่มประสิทธิผลกลยุทธ์สพฐ.บท.17มี.ค.65</v>
      </c>
      <c r="D40" s="298"/>
      <c r="E40" s="298">
        <f>+[1]ระบบการควบคุมฯ!E279</f>
        <v>0</v>
      </c>
      <c r="F40" s="298">
        <f t="shared" si="8"/>
        <v>0</v>
      </c>
      <c r="G40" s="298">
        <f>+[1]ระบบการควบคุมฯ!G279+[1]ระบบการควบคุมฯ!H279</f>
        <v>0</v>
      </c>
      <c r="H40" s="298">
        <f>+[1]ระบบการควบคุมฯ!I279+[1]ระบบการควบคุมฯ!J279</f>
        <v>0</v>
      </c>
      <c r="I40" s="298">
        <f>+[1]ระบบการควบคุมฯ!K279+[1]ระบบการควบคุมฯ!L279</f>
        <v>0</v>
      </c>
      <c r="J40" s="298">
        <f t="shared" si="9"/>
        <v>0</v>
      </c>
      <c r="K40" s="209" t="s">
        <v>14</v>
      </c>
      <c r="L40" s="19"/>
      <c r="M40" s="20"/>
      <c r="N40" s="21"/>
      <c r="O40" s="22"/>
      <c r="P40" s="23"/>
      <c r="Q40" s="24"/>
      <c r="R40" s="27"/>
      <c r="S40" s="15"/>
    </row>
    <row r="41" spans="1:22" ht="55.95" hidden="1" customHeight="1" x14ac:dyDescent="0.6">
      <c r="A41" s="337" t="s">
        <v>53</v>
      </c>
      <c r="B41" s="208" t="str">
        <f>+[1]ระบบการควบคุมฯ!B280</f>
        <v xml:space="preserve">ค่าสาธารณูปโภค </v>
      </c>
      <c r="C41" s="338" t="str">
        <f>+[1]ระบบการควบคุมฯ!C280</f>
        <v>บท.แผนลว. 30 พ.ค.65</v>
      </c>
      <c r="D41" s="298"/>
      <c r="E41" s="298">
        <f>+[1]ระบบการควบคุมฯ!E280</f>
        <v>0</v>
      </c>
      <c r="F41" s="298">
        <f t="shared" si="8"/>
        <v>0</v>
      </c>
      <c r="G41" s="298">
        <f>+[1]ระบบการควบคุมฯ!G280+[1]ระบบการควบคุมฯ!H280</f>
        <v>0</v>
      </c>
      <c r="H41" s="298">
        <f>+[1]ระบบการควบคุมฯ!I280+[1]ระบบการควบคุมฯ!J280</f>
        <v>0</v>
      </c>
      <c r="I41" s="298">
        <f>+[1]ระบบการควบคุมฯ!K280+[1]ระบบการควบคุมฯ!L280</f>
        <v>0</v>
      </c>
      <c r="J41" s="298">
        <f t="shared" si="9"/>
        <v>0</v>
      </c>
      <c r="K41" s="209" t="s">
        <v>14</v>
      </c>
      <c r="L41" s="19"/>
      <c r="M41" s="20"/>
      <c r="N41" s="21"/>
      <c r="O41" s="22"/>
      <c r="P41" s="23"/>
      <c r="Q41" s="24"/>
      <c r="R41" s="27"/>
      <c r="S41" s="15"/>
    </row>
    <row r="42" spans="1:22" ht="74.400000000000006" hidden="1" customHeight="1" x14ac:dyDescent="0.6">
      <c r="A42" s="337" t="s">
        <v>54</v>
      </c>
      <c r="B42" s="208" t="str">
        <f>+[1]ระบบการควบคุมฯ!B281</f>
        <v>โครงการแข่งขันทักษะภาษาไทยโครงการรักษ์ภาษาไทยเนื่องในสัปดาห์วันภาษาไทยแห่งชาติ ปี ท2565</v>
      </c>
      <c r="C42" s="338" t="str">
        <f>+[2]ระบบการควบคุมฯ!C145</f>
        <v>ที่ ศธ04002/ว331/27 ม.ค.65 ครั้งที่ 172</v>
      </c>
      <c r="D42" s="298"/>
      <c r="E42" s="298">
        <f>+[1]ระบบการควบคุมฯ!E281</f>
        <v>0</v>
      </c>
      <c r="F42" s="298">
        <f t="shared" si="8"/>
        <v>0</v>
      </c>
      <c r="G42" s="298">
        <f>+[1]ระบบการควบคุมฯ!G281+[1]ระบบการควบคุมฯ!H281</f>
        <v>0</v>
      </c>
      <c r="H42" s="298">
        <f>+[1]ระบบการควบคุมฯ!I281+[1]ระบบการควบคุมฯ!J281</f>
        <v>0</v>
      </c>
      <c r="I42" s="298">
        <f>+[1]ระบบการควบคุมฯ!K281+[1]ระบบการควบคุมฯ!L281</f>
        <v>0</v>
      </c>
      <c r="J42" s="298">
        <f t="shared" si="9"/>
        <v>0</v>
      </c>
      <c r="K42" s="209" t="s">
        <v>13</v>
      </c>
      <c r="L42" s="19"/>
      <c r="M42" s="20"/>
      <c r="N42" s="21"/>
      <c r="O42" s="22"/>
      <c r="P42" s="23"/>
      <c r="Q42" s="24"/>
      <c r="R42" s="27"/>
      <c r="S42" s="15"/>
    </row>
    <row r="43" spans="1:22" ht="21.6" hidden="1" customHeight="1" x14ac:dyDescent="0.6">
      <c r="A43" s="337" t="s">
        <v>55</v>
      </c>
      <c r="B43" s="208" t="str">
        <f>+[1]ระบบการควบคุมฯ!B282</f>
        <v>โครงการ ส่งเสริมสนับสนุนการทำวิจัยการบริหารจัดการของสถานศึกษา ฯ</v>
      </c>
      <c r="C43" s="338" t="str">
        <f>+[1]ระบบการควบคุมฯ!C282</f>
        <v>บท.แผนลว. 27 มิ..ย.65</v>
      </c>
      <c r="D43" s="298"/>
      <c r="E43" s="298">
        <f>+[1]ระบบการควบคุมฯ!E282</f>
        <v>0</v>
      </c>
      <c r="F43" s="298">
        <f t="shared" si="8"/>
        <v>0</v>
      </c>
      <c r="G43" s="298">
        <f>+[1]ระบบการควบคุมฯ!G282+[1]ระบบการควบคุมฯ!H282</f>
        <v>0</v>
      </c>
      <c r="H43" s="298">
        <f>+[1]ระบบการควบคุมฯ!I282+[1]ระบบการควบคุมฯ!J282</f>
        <v>0</v>
      </c>
      <c r="I43" s="298">
        <f>+[1]ระบบการควบคุมฯ!K282+[1]ระบบการควบคุมฯ!L282</f>
        <v>0</v>
      </c>
      <c r="J43" s="298">
        <f t="shared" si="9"/>
        <v>0</v>
      </c>
      <c r="K43" s="209" t="s">
        <v>13</v>
      </c>
      <c r="L43" s="20"/>
      <c r="M43" s="25"/>
      <c r="N43" s="26"/>
      <c r="O43" s="26"/>
      <c r="P43" s="26"/>
      <c r="Q43" s="26"/>
      <c r="R43" s="27"/>
      <c r="S43" s="15"/>
    </row>
    <row r="44" spans="1:22" s="29" customFormat="1" ht="55.95" hidden="1" customHeight="1" x14ac:dyDescent="0.6">
      <c r="A44" s="337" t="s">
        <v>62</v>
      </c>
      <c r="B44" s="208" t="str">
        <f>+[1]ระบบการควบคุมฯ!B283</f>
        <v>โครงการประกวดผลงานแนวปฏิบัติที่ดีรายด้าน กิจกรรมแข่งขันทักษะวิชาการและการประกวดสถานศึกษาที่มีคุณภาพชีวิตเด็กและเยาวชนดีเด่น</v>
      </c>
      <c r="C44" s="338" t="str">
        <f>+[1]ระบบการควบคุมฯ!C283</f>
        <v>บท.แผนลว. 11 ส.ค.65</v>
      </c>
      <c r="D44" s="298"/>
      <c r="E44" s="298">
        <f>+[1]ระบบการควบคุมฯ!E283</f>
        <v>0</v>
      </c>
      <c r="F44" s="298">
        <f t="shared" si="8"/>
        <v>0</v>
      </c>
      <c r="G44" s="298">
        <f>+[1]ระบบการควบคุมฯ!G283+[1]ระบบการควบคุมฯ!H283</f>
        <v>0</v>
      </c>
      <c r="H44" s="298">
        <f>+[1]ระบบการควบคุมฯ!I283+[1]ระบบการควบคุมฯ!J283</f>
        <v>0</v>
      </c>
      <c r="I44" s="298">
        <f>+[1]ระบบการควบคุมฯ!K283+[1]ระบบการควบคุมฯ!L283</f>
        <v>0</v>
      </c>
      <c r="J44" s="298">
        <f t="shared" si="9"/>
        <v>0</v>
      </c>
      <c r="K44" s="209" t="s">
        <v>13</v>
      </c>
      <c r="L44" s="20"/>
      <c r="M44" s="25"/>
      <c r="N44" s="21"/>
      <c r="O44" s="22"/>
      <c r="P44" s="23"/>
      <c r="Q44" s="24"/>
      <c r="R44" s="27"/>
      <c r="S44" s="27"/>
      <c r="T44" s="28"/>
      <c r="U44" s="28"/>
      <c r="V44" s="28"/>
    </row>
    <row r="45" spans="1:22" ht="55.95" hidden="1" customHeight="1" x14ac:dyDescent="0.6">
      <c r="A45" s="337" t="s">
        <v>63</v>
      </c>
      <c r="B45" s="208" t="str">
        <f>+[1]ระบบการควบคุมฯ!B284</f>
        <v>โครงการเสริมสร้างคุณธรรม จริยธรรม และธรรมาภิบาลในสถานศึกษา</v>
      </c>
      <c r="C45" s="338" t="str">
        <f>+[1]ระบบการควบคุมฯ!C284</f>
        <v>บท.แผนลว. 22 ก.ค.65</v>
      </c>
      <c r="D45" s="298"/>
      <c r="E45" s="298">
        <f>+[1]ระบบการควบคุมฯ!E284</f>
        <v>0</v>
      </c>
      <c r="F45" s="298">
        <f t="shared" si="8"/>
        <v>0</v>
      </c>
      <c r="G45" s="298">
        <f>+[1]ระบบการควบคุมฯ!G284+[1]ระบบการควบคุมฯ!H284</f>
        <v>0</v>
      </c>
      <c r="H45" s="298">
        <f>+[1]ระบบการควบคุมฯ!I284+[1]ระบบการควบคุมฯ!J284</f>
        <v>0</v>
      </c>
      <c r="I45" s="298">
        <f>+[1]ระบบการควบคุมฯ!K284+[1]ระบบการควบคุมฯ!L284</f>
        <v>0</v>
      </c>
      <c r="J45" s="298">
        <f t="shared" si="9"/>
        <v>0</v>
      </c>
      <c r="K45" s="209" t="s">
        <v>16</v>
      </c>
      <c r="L45" s="20"/>
      <c r="M45" s="37"/>
      <c r="N45" s="37"/>
      <c r="O45" s="23"/>
      <c r="P45" s="23"/>
      <c r="Q45" s="24"/>
      <c r="R45" s="27"/>
      <c r="S45" s="15"/>
    </row>
    <row r="46" spans="1:22" s="29" customFormat="1" ht="55.95" hidden="1" customHeight="1" x14ac:dyDescent="0.6">
      <c r="A46" s="337" t="s">
        <v>64</v>
      </c>
      <c r="B46" s="208" t="str">
        <f>+[1]ระบบการควบคุมฯ!B285</f>
        <v>โครงการเสริมสร้างศักยภาพทรัพยากรบุคคลให้มีทักษะที่จำเป็นในศตวรรษที่ 21</v>
      </c>
      <c r="C46" s="338">
        <f>+[1]ระบบการควบคุมฯ!C285</f>
        <v>0</v>
      </c>
      <c r="D46" s="298"/>
      <c r="E46" s="298">
        <f>+[1]ระบบการควบคุมฯ!E285</f>
        <v>0</v>
      </c>
      <c r="F46" s="298">
        <f t="shared" si="8"/>
        <v>0</v>
      </c>
      <c r="G46" s="298">
        <f>+[1]ระบบการควบคุมฯ!G285+[1]ระบบการควบคุมฯ!H285</f>
        <v>0</v>
      </c>
      <c r="H46" s="298">
        <f>+[1]ระบบการควบคุมฯ!I285+[1]ระบบการควบคุมฯ!J285</f>
        <v>0</v>
      </c>
      <c r="I46" s="298">
        <f>+[1]ระบบการควบคุมฯ!K285+[1]ระบบการควบคุมฯ!L285</f>
        <v>0</v>
      </c>
      <c r="J46" s="298">
        <f t="shared" si="9"/>
        <v>0</v>
      </c>
      <c r="K46" s="209" t="s">
        <v>16</v>
      </c>
      <c r="L46" s="20"/>
      <c r="M46" s="25"/>
      <c r="N46" s="21"/>
      <c r="O46" s="22"/>
      <c r="P46" s="23"/>
      <c r="Q46" s="24"/>
      <c r="R46" s="27"/>
      <c r="S46" s="27"/>
      <c r="T46" s="28"/>
      <c r="U46" s="28"/>
      <c r="V46" s="28"/>
    </row>
    <row r="47" spans="1:22" s="29" customFormat="1" ht="37.200000000000003" customHeight="1" x14ac:dyDescent="0.6">
      <c r="A47" s="1319">
        <f>+[6]ระบบการควบคุมฯ!A632</f>
        <v>0</v>
      </c>
      <c r="B47" s="339" t="str">
        <f>+[6]ระบบการควบคุมฯ!B632</f>
        <v>ผลผลิตผู้จบการศึกษาขั้นพื้นฐาน</v>
      </c>
      <c r="C47" s="340" t="str">
        <f>[6]ระบบการควบคุมฯ!C633</f>
        <v>20004 3720 1000 2000000</v>
      </c>
      <c r="D47" s="341">
        <f t="shared" ref="D47:J47" si="10">+D48+D102</f>
        <v>3362685</v>
      </c>
      <c r="E47" s="341">
        <f t="shared" si="10"/>
        <v>1554315</v>
      </c>
      <c r="F47" s="341">
        <f t="shared" si="10"/>
        <v>4917000</v>
      </c>
      <c r="G47" s="341">
        <f t="shared" si="10"/>
        <v>0</v>
      </c>
      <c r="H47" s="341">
        <f t="shared" si="10"/>
        <v>0</v>
      </c>
      <c r="I47" s="341">
        <f t="shared" si="10"/>
        <v>3223329.33</v>
      </c>
      <c r="J47" s="341">
        <f t="shared" si="10"/>
        <v>1693670.6700000002</v>
      </c>
      <c r="K47" s="179"/>
      <c r="L47" s="20"/>
      <c r="M47" s="25"/>
      <c r="N47" s="21"/>
      <c r="O47" s="22"/>
      <c r="P47" s="23"/>
      <c r="Q47" s="24"/>
      <c r="R47" s="27"/>
      <c r="S47" s="27"/>
      <c r="T47" s="28"/>
      <c r="U47" s="28"/>
      <c r="V47" s="28"/>
    </row>
    <row r="48" spans="1:22" s="29" customFormat="1" ht="37.200000000000003" customHeight="1" x14ac:dyDescent="0.6">
      <c r="A48" s="342">
        <f>+[6]ระบบการควบคุมฯ!A652</f>
        <v>1.4</v>
      </c>
      <c r="B48" s="210" t="str">
        <f>+[6]ระบบการควบคุมฯ!B652</f>
        <v>กิจกรรมการบริหารจัดการในเขตพื้นที่การศึกษา</v>
      </c>
      <c r="C48" s="343" t="str">
        <f>+[6]ระบบการควบคุมฯ!C652</f>
        <v>20004 68 00148 00000</v>
      </c>
      <c r="D48" s="344">
        <f>+D49</f>
        <v>1343860</v>
      </c>
      <c r="E48" s="344">
        <f>+E49</f>
        <v>656140</v>
      </c>
      <c r="F48" s="344">
        <f>SUM(D48:E48)</f>
        <v>2000000</v>
      </c>
      <c r="G48" s="344">
        <f>+G49</f>
        <v>0</v>
      </c>
      <c r="H48" s="344">
        <f>+H49</f>
        <v>0</v>
      </c>
      <c r="I48" s="344">
        <f>+I49</f>
        <v>1916267.0499999998</v>
      </c>
      <c r="J48" s="344">
        <f>+J49</f>
        <v>83732.950000000041</v>
      </c>
      <c r="K48" s="180"/>
      <c r="L48" s="20"/>
      <c r="M48" s="25"/>
      <c r="N48" s="21"/>
      <c r="O48" s="22"/>
      <c r="P48" s="23"/>
      <c r="Q48" s="24"/>
      <c r="R48" s="27"/>
      <c r="S48" s="27"/>
      <c r="T48" s="28"/>
      <c r="U48" s="28"/>
      <c r="V48" s="28"/>
    </row>
    <row r="49" spans="1:22" s="29" customFormat="1" x14ac:dyDescent="0.6">
      <c r="A49" s="290"/>
      <c r="B49" s="181" t="str">
        <f>[6]ระบบการควบคุมฯ!B633</f>
        <v xml:space="preserve"> รวมงบดำเนินงาน 68112xx</v>
      </c>
      <c r="C49" s="291">
        <f>[2]ระบบการควบคุมฯ!C152</f>
        <v>0</v>
      </c>
      <c r="D49" s="292">
        <f t="shared" ref="D49:J49" si="11">+D50+D61</f>
        <v>1343860</v>
      </c>
      <c r="E49" s="292">
        <f t="shared" si="11"/>
        <v>656140</v>
      </c>
      <c r="F49" s="292">
        <f t="shared" si="11"/>
        <v>2000000</v>
      </c>
      <c r="G49" s="292">
        <f t="shared" si="11"/>
        <v>0</v>
      </c>
      <c r="H49" s="292">
        <f t="shared" si="11"/>
        <v>0</v>
      </c>
      <c r="I49" s="292">
        <f t="shared" si="11"/>
        <v>1916267.0499999998</v>
      </c>
      <c r="J49" s="292">
        <f t="shared" si="11"/>
        <v>83732.950000000041</v>
      </c>
      <c r="K49" s="345"/>
      <c r="L49" s="20"/>
      <c r="M49" s="25"/>
      <c r="N49" s="21"/>
      <c r="O49" s="22"/>
      <c r="P49" s="23"/>
      <c r="Q49" s="24"/>
      <c r="R49" s="27"/>
      <c r="S49" s="27"/>
      <c r="T49" s="28"/>
      <c r="U49" s="28"/>
      <c r="V49" s="28"/>
    </row>
    <row r="50" spans="1:22" s="29" customFormat="1" ht="37.200000000000003" x14ac:dyDescent="0.6">
      <c r="A50" s="346" t="str">
        <f>+[6]ระบบการควบคุมฯ!A659</f>
        <v>1.4.1</v>
      </c>
      <c r="B50" s="347" t="str">
        <f>+[6]ระบบการควบคุมฯ!B659</f>
        <v>งบประจำ บริหารจัดการสำนักงาน 3,200,000 บาท</v>
      </c>
      <c r="C50" s="319" t="str">
        <f>+C48</f>
        <v>20004 68 00148 00000</v>
      </c>
      <c r="D50" s="320">
        <f t="shared" ref="D50:J50" si="12">SUM(D51:D60)</f>
        <v>1343860</v>
      </c>
      <c r="E50" s="320">
        <f t="shared" si="12"/>
        <v>0</v>
      </c>
      <c r="F50" s="320">
        <f t="shared" si="12"/>
        <v>1343860</v>
      </c>
      <c r="G50" s="320">
        <f t="shared" si="12"/>
        <v>0</v>
      </c>
      <c r="H50" s="320">
        <f t="shared" si="12"/>
        <v>0</v>
      </c>
      <c r="I50" s="320">
        <f t="shared" si="12"/>
        <v>1331989.45</v>
      </c>
      <c r="J50" s="320">
        <f t="shared" si="12"/>
        <v>11870.550000000039</v>
      </c>
      <c r="K50" s="348" t="s">
        <v>14</v>
      </c>
      <c r="L50" s="20"/>
      <c r="M50" s="25"/>
      <c r="N50" s="21"/>
      <c r="O50" s="22"/>
      <c r="P50" s="23"/>
      <c r="Q50" s="24"/>
      <c r="R50" s="27"/>
      <c r="S50" s="27"/>
      <c r="T50" s="28"/>
      <c r="U50" s="28"/>
      <c r="V50" s="28"/>
    </row>
    <row r="51" spans="1:22" s="29" customFormat="1" ht="74.400000000000006" x14ac:dyDescent="0.6">
      <c r="A51" s="349">
        <f>+[6]ระบบการควบคุมฯ!A660</f>
        <v>1</v>
      </c>
      <c r="B51" s="350" t="str">
        <f>+[6]ระบบการควบคุมฯ!B660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1 จำนวนเงิน 2,000,000 บาท</v>
      </c>
      <c r="C51" s="350">
        <f>+[6]ระบบการควบคุมฯ!C674</f>
        <v>0</v>
      </c>
      <c r="D51" s="351">
        <f>[6]ระบบการควบคุมฯ!F660</f>
        <v>0</v>
      </c>
      <c r="E51" s="351"/>
      <c r="F51" s="306">
        <f>SUM(D51:E51)</f>
        <v>0</v>
      </c>
      <c r="G51" s="327">
        <f>+[6]ระบบการควบคุมฯ!G660+[6]ระบบการควบคุมฯ!H660</f>
        <v>0</v>
      </c>
      <c r="H51" s="327">
        <f>+[6]ระบบการควบคุมฯ!I660+[6]ระบบการควบคุมฯ!J660</f>
        <v>0</v>
      </c>
      <c r="I51" s="327">
        <f>+[6]ระบบการควบคุมฯ!K660+[6]ระบบการควบคุมฯ!L660</f>
        <v>0</v>
      </c>
      <c r="J51" s="327">
        <f>+F51-G51-H51-I51</f>
        <v>0</v>
      </c>
      <c r="K51" s="199"/>
      <c r="L51" s="20"/>
      <c r="M51" s="25"/>
      <c r="N51" s="21"/>
      <c r="O51" s="22"/>
      <c r="P51" s="23"/>
      <c r="Q51" s="24"/>
      <c r="R51" s="27"/>
      <c r="S51" s="27"/>
      <c r="T51" s="28"/>
      <c r="U51" s="28"/>
      <c r="V51" s="28"/>
    </row>
    <row r="52" spans="1:22" s="29" customFormat="1" ht="20.399999999999999" hidden="1" customHeight="1" x14ac:dyDescent="0.6">
      <c r="A52" s="328" t="str">
        <f>+[6]ระบบการควบคุมฯ!A661</f>
        <v>1)</v>
      </c>
      <c r="B52" s="353" t="str">
        <f>+[6]ระบบการควบคุมฯ!B661</f>
        <v>ค่าสาธารณูปโภค    900,000 บาท อนุมัตครั้งที่ 1 300,000 บาท</v>
      </c>
      <c r="C52" s="353" t="str">
        <f>+[6]ระบบการควบคุมฯ!C661</f>
        <v xml:space="preserve">ศธ04002/ว5273 ลว.27 ต.ค.67 ครั้งที่ 1 โอนครั้งที่ 19 </v>
      </c>
      <c r="D52" s="354">
        <f>+[6]ระบบการควบคุมฯ!F661</f>
        <v>334679.8</v>
      </c>
      <c r="E52" s="116"/>
      <c r="F52" s="311">
        <f>SUM(D52:E52)</f>
        <v>334679.8</v>
      </c>
      <c r="G52" s="330">
        <f>+[6]ระบบการควบคุมฯ!G661+[6]ระบบการควบคุมฯ!H661</f>
        <v>0</v>
      </c>
      <c r="H52" s="330">
        <f>+[6]ระบบการควบคุมฯ!I661+[6]ระบบการควบคุมฯ!J661</f>
        <v>0</v>
      </c>
      <c r="I52" s="330">
        <f>+[6]ระบบการควบคุมฯ!K661+[6]ระบบการควบคุมฯ!L661</f>
        <v>334679.8</v>
      </c>
      <c r="J52" s="330">
        <f>+F52-G52-H52-I52</f>
        <v>0</v>
      </c>
      <c r="K52" s="80" t="s">
        <v>14</v>
      </c>
      <c r="L52" s="20"/>
      <c r="M52" s="25"/>
      <c r="N52" s="21"/>
      <c r="O52" s="22"/>
      <c r="P52" s="23"/>
      <c r="Q52" s="24"/>
      <c r="R52" s="27"/>
      <c r="S52" s="27"/>
      <c r="T52" s="28"/>
      <c r="U52" s="28"/>
      <c r="V52" s="28"/>
    </row>
    <row r="53" spans="1:22" ht="20.399999999999999" hidden="1" customHeight="1" x14ac:dyDescent="0.6">
      <c r="A53" s="328" t="str">
        <f>+[6]ระบบการควบคุมฯ!A662</f>
        <v>2)</v>
      </c>
      <c r="B53" s="353" t="str">
        <f>+[6]ระบบการควบคุมฯ!B662</f>
        <v>ค้าจ้างเหมาบริการ ลูกจ้างสพป.ปท.2 15000x5คนx12 เดือน 900,000 บาท ครั้งที่ 1 300,000 บาท</v>
      </c>
      <c r="C53" s="353" t="str">
        <f>+[6]ระบบการควบคุมฯ!C660</f>
        <v xml:space="preserve">ศธ04002/ว5273 ลว.27 ต.ค.67 ครั้งที่ 1 โอนครั้งที่ 19 </v>
      </c>
      <c r="D53" s="354">
        <f>+[6]ระบบการควบคุมฯ!F662</f>
        <v>300000</v>
      </c>
      <c r="E53" s="354"/>
      <c r="F53" s="311">
        <f>SUM(D53:E53)</f>
        <v>300000</v>
      </c>
      <c r="G53" s="330">
        <f>+[6]ระบบการควบคุมฯ!G662+[6]ระบบการควบคุมฯ!H662</f>
        <v>0</v>
      </c>
      <c r="H53" s="330">
        <f>+[6]ระบบการควบคุมฯ!I662+[6]ระบบการควบคุมฯ!J662</f>
        <v>0</v>
      </c>
      <c r="I53" s="330">
        <f>+[6]ระบบการควบคุมฯ!K662+[6]ระบบการควบคุมฯ!L662</f>
        <v>297612.90999999997</v>
      </c>
      <c r="J53" s="330">
        <f t="shared" ref="J53:J60" si="13">+F53-G53-H53-I53</f>
        <v>2387.0900000000256</v>
      </c>
      <c r="K53" s="80" t="s">
        <v>14</v>
      </c>
    </row>
    <row r="54" spans="1:22" ht="55.8" x14ac:dyDescent="0.6">
      <c r="A54" s="328" t="str">
        <f>+[6]ระบบการควบคุมฯ!A663</f>
        <v>3)</v>
      </c>
      <c r="B54" s="353" t="str">
        <f>+[6]ระบบการควบคุมฯ!B663</f>
        <v>ค่าใช้จ่ายในการประชุม อ.ก.ค.ศ. เขตพื้นที่การศึกษา  60,000 บาท</v>
      </c>
      <c r="C54" s="353" t="str">
        <f>+[6]ระบบการควบคุมฯ!C663</f>
        <v xml:space="preserve">ศธ04002/ว5273 ลว.27 ต.ค.67 ครั้งที่ 1 โอนครั้งที่ 19 </v>
      </c>
      <c r="D54" s="354">
        <f>+[6]ระบบการควบคุมฯ!F663</f>
        <v>111978</v>
      </c>
      <c r="E54" s="116"/>
      <c r="F54" s="311">
        <f>SUM(D54:E54)</f>
        <v>111978</v>
      </c>
      <c r="G54" s="330">
        <f>+[6]ระบบการควบคุมฯ!G663+[6]ระบบการควบคุมฯ!H663</f>
        <v>0</v>
      </c>
      <c r="H54" s="330">
        <f>+[6]ระบบการควบคุมฯ!I663+[6]ระบบการควบคุมฯ!J663</f>
        <v>0</v>
      </c>
      <c r="I54" s="330">
        <f>+[6]ระบบการควบคุมฯ!K663+[6]ระบบการควบคุมฯ!L663</f>
        <v>111978</v>
      </c>
      <c r="J54" s="330">
        <f t="shared" si="13"/>
        <v>0</v>
      </c>
      <c r="K54" s="80" t="s">
        <v>17</v>
      </c>
    </row>
    <row r="55" spans="1:22" ht="55.8" x14ac:dyDescent="0.6">
      <c r="A55" s="328" t="str">
        <f>+[6]ระบบการควบคุมฯ!A664</f>
        <v>4)</v>
      </c>
      <c r="B55" s="353" t="str">
        <f>+[6]ระบบการควบคุมฯ!B664</f>
        <v>ค่าซ่อมแซมยานพาหนะและขนส่ง 200,000 บาท</v>
      </c>
      <c r="C55" s="353" t="str">
        <f>+C54</f>
        <v xml:space="preserve">ศธ04002/ว5273 ลว.27 ต.ค.67 ครั้งที่ 1 โอนครั้งที่ 19 </v>
      </c>
      <c r="D55" s="354">
        <f>+[6]ระบบการควบคุมฯ!F664</f>
        <v>65094.43</v>
      </c>
      <c r="E55" s="116"/>
      <c r="F55" s="311">
        <f t="shared" ref="F55:F57" si="14">SUM(D55:E55)</f>
        <v>65094.43</v>
      </c>
      <c r="G55" s="330">
        <f>+[6]ระบบการควบคุมฯ!G664+[6]ระบบการควบคุมฯ!H664</f>
        <v>0</v>
      </c>
      <c r="H55" s="330">
        <f>+[6]ระบบการควบคุมฯ!I664+[6]ระบบการควบคุมฯ!J664</f>
        <v>0</v>
      </c>
      <c r="I55" s="330">
        <f>+[6]ระบบการควบคุมฯ!K664+[6]ระบบการควบคุมฯ!L664</f>
        <v>64890.45</v>
      </c>
      <c r="J55" s="330">
        <f t="shared" si="13"/>
        <v>203.9800000000032</v>
      </c>
      <c r="K55" s="80" t="s">
        <v>14</v>
      </c>
    </row>
    <row r="56" spans="1:22" ht="55.8" x14ac:dyDescent="0.6">
      <c r="A56" s="328" t="str">
        <f>+[6]ระบบการควบคุมฯ!A665</f>
        <v>5)</v>
      </c>
      <c r="B56" s="352" t="str">
        <f>+[6]ระบบการควบคุมฯ!B665</f>
        <v>ค่าซ่อมแซมครุภัณฑ์ 100,000 บาท</v>
      </c>
      <c r="C56" s="353" t="str">
        <f>+[6]ระบบการควบคุมฯ!C665</f>
        <v xml:space="preserve">ศธ04002/ว5273 ลว.27 ต.ค.67 ครั้งที่ 1 โอนครั้งที่ 19 </v>
      </c>
      <c r="D56" s="354">
        <f>+[6]ระบบการควบคุมฯ!F665</f>
        <v>50000</v>
      </c>
      <c r="E56" s="116"/>
      <c r="F56" s="311">
        <f t="shared" si="14"/>
        <v>50000</v>
      </c>
      <c r="G56" s="330">
        <f>+[6]ระบบการควบคุมฯ!G665+[6]ระบบการควบคุมฯ!H665</f>
        <v>0</v>
      </c>
      <c r="H56" s="330">
        <f>+[6]ระบบการควบคุมฯ!I665+[6]ระบบการควบคุมฯ!J665</f>
        <v>0</v>
      </c>
      <c r="I56" s="330">
        <f>+[6]ระบบการควบคุมฯ!K665+[6]ระบบการควบคุมฯ!L665</f>
        <v>50000</v>
      </c>
      <c r="J56" s="330">
        <f t="shared" si="13"/>
        <v>0</v>
      </c>
      <c r="K56" s="80" t="s">
        <v>14</v>
      </c>
    </row>
    <row r="57" spans="1:22" ht="74.400000000000006" customHeight="1" x14ac:dyDescent="0.6">
      <c r="A57" s="328" t="str">
        <f>+[6]ระบบการควบคุมฯ!A666</f>
        <v>6)</v>
      </c>
      <c r="B57" s="353" t="str">
        <f>+[6]ระบบการควบคุมฯ!B666</f>
        <v>ค่าวัสดุสำนักงาน 350,000 บาท อนุมัติ 150,000 บาท</v>
      </c>
      <c r="C57" s="350" t="str">
        <f>+[6]ระบบการควบคุมฯ!C666</f>
        <v xml:space="preserve">ศธ04002/ว5273 ลว.27 ต.ค.67 ครั้งที่ 1 โอนครั้งที่ 19 </v>
      </c>
      <c r="D57" s="354">
        <f>+[6]ระบบการควบคุมฯ!F666</f>
        <v>180000</v>
      </c>
      <c r="E57" s="329"/>
      <c r="F57" s="311">
        <f t="shared" si="14"/>
        <v>180000</v>
      </c>
      <c r="G57" s="330">
        <f>+[6]ระบบการควบคุมฯ!G666+[6]ระบบการควบคุมฯ!H666</f>
        <v>0</v>
      </c>
      <c r="H57" s="330">
        <f>+[6]ระบบการควบคุมฯ!I666+[6]ระบบการควบคุมฯ!J666</f>
        <v>0</v>
      </c>
      <c r="I57" s="330">
        <f>+[6]ระบบการควบคุมฯ!K666+[6]ระบบการควบคุมฯ!L666</f>
        <v>170720.52</v>
      </c>
      <c r="J57" s="330">
        <f t="shared" si="13"/>
        <v>9279.4800000000105</v>
      </c>
      <c r="K57" s="80" t="s">
        <v>14</v>
      </c>
    </row>
    <row r="58" spans="1:22" ht="74.400000000000006" customHeight="1" x14ac:dyDescent="0.6">
      <c r="A58" s="328" t="str">
        <f>+[6]ระบบการควบคุมฯ!A667</f>
        <v>7)</v>
      </c>
      <c r="B58" s="353" t="str">
        <f>+[6]ระบบการควบคุมฯ!B667</f>
        <v>ค่าน้ำมันเชื้อเพลิงและหล่อลื่น 200,000 บาท อนุมัติ 100,000 บาท</v>
      </c>
      <c r="C58" s="350" t="str">
        <f>+[6]ระบบการควบคุมฯ!C667</f>
        <v xml:space="preserve">ศธ04002/ว5273 ลว.27 ต.ค.67 ครั้งที่ 1 โอนครั้งที่ 19 </v>
      </c>
      <c r="D58" s="354">
        <f>+[6]ระบบการควบคุมฯ!F667</f>
        <v>33962.6</v>
      </c>
      <c r="E58" s="329"/>
      <c r="F58" s="311">
        <f t="shared" ref="F58:F60" si="15">SUM(D58:E58)</f>
        <v>33962.6</v>
      </c>
      <c r="G58" s="330">
        <f>+[6]ระบบการควบคุมฯ!G667+[6]ระบบการควบคุมฯ!H667</f>
        <v>0</v>
      </c>
      <c r="H58" s="330">
        <f>+[6]ระบบการควบคุมฯ!I667+[6]ระบบการควบคุมฯ!J667</f>
        <v>0</v>
      </c>
      <c r="I58" s="330">
        <f>+[6]ระบบการควบคุมฯ!K667+[6]ระบบการควบคุมฯ!L667</f>
        <v>33962.6</v>
      </c>
      <c r="J58" s="330">
        <f t="shared" si="13"/>
        <v>0</v>
      </c>
      <c r="K58" s="80" t="s">
        <v>14</v>
      </c>
    </row>
    <row r="59" spans="1:22" ht="37.200000000000003" customHeight="1" x14ac:dyDescent="0.6">
      <c r="A59" s="328" t="str">
        <f>+[6]ระบบการควบคุมฯ!A668</f>
        <v>8)</v>
      </c>
      <c r="B59" s="353" t="str">
        <f>+[6]ระบบการควบคุมฯ!B668</f>
        <v xml:space="preserve">งบกลาง 585,685 บาท ครั้งที่ 1 124,285.17 และซ่อมแซม 62,000 บาท ค่าวอลเปเปอร์ในครั้งที่ 1 42,000 บาท  ค่าซ่อมแซมสนง. 60,000บาท และ 38,860 บาท </v>
      </c>
      <c r="C59" s="353" t="str">
        <f>+[6]ระบบการควบคุมฯ!C668</f>
        <v xml:space="preserve">ศธ04002/ว5273 ลว.27 ต.ค.67 ครั้งที่ 1 โอนครั้งที่ 19 </v>
      </c>
      <c r="D59" s="354">
        <f>+[6]ระบบการควบคุมฯ!F668</f>
        <v>107285.17</v>
      </c>
      <c r="E59" s="329"/>
      <c r="F59" s="311">
        <f t="shared" si="15"/>
        <v>107285.17</v>
      </c>
      <c r="G59" s="330">
        <f>+[6]ระบบการควบคุมฯ!G668+[6]ระบบการควบคุมฯ!H668</f>
        <v>0</v>
      </c>
      <c r="H59" s="330">
        <f>+[6]ระบบการควบคุมฯ!I668+[6]ระบบการควบคุมฯ!J668</f>
        <v>0</v>
      </c>
      <c r="I59" s="330">
        <f>+[6]ระบบการควบคุมฯ!K668+[6]ระบบการควบคุมฯ!L668</f>
        <v>107285.17</v>
      </c>
      <c r="J59" s="330">
        <f t="shared" si="13"/>
        <v>0</v>
      </c>
      <c r="K59" s="80" t="s">
        <v>15</v>
      </c>
    </row>
    <row r="60" spans="1:22" ht="46.95" customHeight="1" x14ac:dyDescent="0.6">
      <c r="A60" s="328" t="str">
        <f>+[6]ระบบการควบคุมฯ!A669</f>
        <v>8.1)</v>
      </c>
      <c r="B60" s="353" t="str">
        <f>+[6]ระบบการควบคุมฯ!B669</f>
        <v>งบกลางปรับปรุงซ่อมแซมอาคารสำนักงาน 160,860 บาท</v>
      </c>
      <c r="C60" s="350" t="str">
        <f>+[6]ระบบการควบคุมฯ!C669</f>
        <v xml:space="preserve">ศธ04002/ว5273 ลว.27 ต.ค.67 ครั้งที่ 1 โอนครั้งที่ 19 </v>
      </c>
      <c r="D60" s="354">
        <f>+[6]ระบบการควบคุมฯ!F669</f>
        <v>160860</v>
      </c>
      <c r="E60" s="329"/>
      <c r="F60" s="311">
        <f t="shared" si="15"/>
        <v>160860</v>
      </c>
      <c r="G60" s="330">
        <f>+[6]ระบบการควบคุมฯ!G669+[6]ระบบการควบคุมฯ!H669</f>
        <v>0</v>
      </c>
      <c r="H60" s="330">
        <f>+[6]ระบบการควบคุมฯ!I669+[6]ระบบการควบคุมฯ!J669</f>
        <v>0</v>
      </c>
      <c r="I60" s="330">
        <f>+[6]ระบบการควบคุมฯ!K669+[6]ระบบการควบคุมฯ!L669</f>
        <v>160860</v>
      </c>
      <c r="J60" s="330">
        <f t="shared" si="13"/>
        <v>0</v>
      </c>
      <c r="K60" s="80" t="s">
        <v>16</v>
      </c>
    </row>
    <row r="61" spans="1:22" ht="46.95" customHeight="1" x14ac:dyDescent="0.6">
      <c r="A61" s="356" t="str">
        <f>+[6]ระบบการควบคุมฯ!A675</f>
        <v>1.4.2</v>
      </c>
      <c r="B61" s="211" t="str">
        <f>+[6]ระบบการควบคุมฯ!B675</f>
        <v>งบพัฒนาเพื่อพัฒนาคุณภาพการศึกษา 1,800,000 บาท</v>
      </c>
      <c r="C61" s="211" t="str">
        <f>+[6]ระบบการควบคุมฯ!C675</f>
        <v xml:space="preserve">ศธ04002/ว5273 ลว.27 ต.ค.67 ครั้งที่ 1 โอนครั้งที่ 19 </v>
      </c>
      <c r="D61" s="357">
        <f>+D62</f>
        <v>0</v>
      </c>
      <c r="E61" s="357">
        <f t="shared" ref="E61:J61" si="16">+E62</f>
        <v>656140</v>
      </c>
      <c r="F61" s="357">
        <f t="shared" si="16"/>
        <v>656140</v>
      </c>
      <c r="G61" s="357">
        <f t="shared" si="16"/>
        <v>0</v>
      </c>
      <c r="H61" s="357">
        <f t="shared" si="16"/>
        <v>0</v>
      </c>
      <c r="I61" s="357">
        <f t="shared" si="16"/>
        <v>584277.6</v>
      </c>
      <c r="J61" s="357">
        <f t="shared" si="16"/>
        <v>71862.399999999994</v>
      </c>
      <c r="K61" s="212"/>
    </row>
    <row r="62" spans="1:22" ht="37.200000000000003" customHeight="1" x14ac:dyDescent="0.6">
      <c r="A62" s="332" t="str">
        <f>+[6]ระบบการควบคุมฯ!A677</f>
        <v>1.4.2.1</v>
      </c>
      <c r="B62" s="204" t="str">
        <f>+[6]ระบบการควบคุมฯ!B677</f>
        <v>งบกลยุทธ์ ของสพป.ปท.2 1,800,000 บาท</v>
      </c>
      <c r="C62" s="215" t="str">
        <f>+[6]ระบบการควบคุมฯ!C677</f>
        <v>20004 3720 1000 2000000</v>
      </c>
      <c r="D62" s="358">
        <f>+D63+D64+D65+D66+D67+D68+D87</f>
        <v>0</v>
      </c>
      <c r="E62" s="358">
        <f>+E63+E64+E65+E66+E67+E68+E87</f>
        <v>656140</v>
      </c>
      <c r="F62" s="358">
        <f t="shared" ref="F62:J62" si="17">+F63+F64+F65+F66+F67+F68+F87</f>
        <v>656140</v>
      </c>
      <c r="G62" s="358">
        <f t="shared" si="17"/>
        <v>0</v>
      </c>
      <c r="H62" s="358">
        <f t="shared" si="17"/>
        <v>0</v>
      </c>
      <c r="I62" s="358">
        <f t="shared" si="17"/>
        <v>584277.6</v>
      </c>
      <c r="J62" s="358">
        <f t="shared" si="17"/>
        <v>71862.399999999994</v>
      </c>
      <c r="K62" s="213"/>
    </row>
    <row r="63" spans="1:22" ht="37.200000000000003" customHeight="1" x14ac:dyDescent="0.6">
      <c r="A63" s="337" t="str">
        <f>+[6]ระบบการควบคุมฯ!A679</f>
        <v>1)</v>
      </c>
      <c r="B63" s="208" t="str">
        <f>+[6]ระบบการควบคุมฯ!B679</f>
        <v>โครงการพัฒนาระบบและกลไกในการดูแลความปลอดภัยครูและบุคลากรทางการศึกษาและสถานศึกษา 38,000 บาท</v>
      </c>
      <c r="C63" s="1112" t="str">
        <f>+[6]ระบบการควบคุมฯ!C660</f>
        <v xml:space="preserve">ศธ04002/ว5273 ลว.27 ต.ค.67 ครั้งที่ 1 โอนครั้งที่ 19 </v>
      </c>
      <c r="D63" s="298">
        <f>+[6]ระบบการควบคุมฯ!D679</f>
        <v>0</v>
      </c>
      <c r="E63" s="298">
        <f>+[6]ระบบการควบคุมฯ!E679</f>
        <v>38000</v>
      </c>
      <c r="F63" s="298">
        <f>+[6]ระบบการควบคุมฯ!F679</f>
        <v>38000</v>
      </c>
      <c r="G63" s="330">
        <f>+[6]ระบบการควบคุมฯ!G679+[6]ระบบการควบคุมฯ!H679</f>
        <v>0</v>
      </c>
      <c r="H63" s="330">
        <f>+[6]ระบบการควบคุมฯ!I679+[6]ระบบการควบคุมฯ!J679</f>
        <v>0</v>
      </c>
      <c r="I63" s="355">
        <f>+[6]ระบบการควบคุมฯ!K679+[6]ระบบการควบคุมฯ!L679</f>
        <v>11900</v>
      </c>
      <c r="J63" s="298">
        <f t="shared" ref="J63:J68" si="18">+F63-G63-H63-I63</f>
        <v>26100</v>
      </c>
      <c r="K63" s="209" t="s">
        <v>12</v>
      </c>
    </row>
    <row r="64" spans="1:22" ht="55.8" x14ac:dyDescent="0.6">
      <c r="A64" s="337" t="str">
        <f>+[6]ระบบการควบคุมฯ!A681</f>
        <v>2.1)</v>
      </c>
      <c r="B64" s="208" t="str">
        <f>+[6]ระบบการควบคุมฯ!B681</f>
        <v>โครงการเพิ่มโอกาสและความเสมอภาคทางการศึกษา 20,060 บาท</v>
      </c>
      <c r="C64" s="335" t="str">
        <f>+C63</f>
        <v xml:space="preserve">ศธ04002/ว5273 ลว.27 ต.ค.67 ครั้งที่ 1 โอนครั้งที่ 19 </v>
      </c>
      <c r="D64" s="298">
        <f>+[6]ระบบการควบคุมฯ!D681</f>
        <v>0</v>
      </c>
      <c r="E64" s="298">
        <f>+[6]ระบบการควบคุมฯ!E681</f>
        <v>0</v>
      </c>
      <c r="F64" s="298">
        <f>+[6]ระบบการควบคุมฯ!F681</f>
        <v>0</v>
      </c>
      <c r="G64" s="330">
        <f>+[6]ระบบการควบคุมฯ!G681+[6]ระบบการควบคุมฯ!H681</f>
        <v>0</v>
      </c>
      <c r="H64" s="330">
        <f>+[6]ระบบการควบคุมฯ!I681+[6]ระบบการควบคุมฯ!J681</f>
        <v>0</v>
      </c>
      <c r="I64" s="355">
        <f>+[6]ระบบการควบคุมฯ!K681+[6]ระบบการควบคุมฯ!L681</f>
        <v>0</v>
      </c>
      <c r="J64" s="298">
        <f t="shared" si="18"/>
        <v>0</v>
      </c>
      <c r="K64" s="209" t="s">
        <v>12</v>
      </c>
    </row>
    <row r="65" spans="1:11" ht="55.8" x14ac:dyDescent="0.6">
      <c r="A65" s="337" t="str">
        <f>+[6]ระบบการควบคุมฯ!A682</f>
        <v>2.2)</v>
      </c>
      <c r="B65" s="208" t="str">
        <f>+[6]ระบบการควบคุมฯ!B682</f>
        <v>โครงการส่งเสริมประชาธิปไตยในโรงเรียน 25,840 บาท</v>
      </c>
      <c r="C65" s="335" t="str">
        <f>+C64</f>
        <v xml:space="preserve">ศธ04002/ว5273 ลว.27 ต.ค.67 ครั้งที่ 1 โอนครั้งที่ 19 </v>
      </c>
      <c r="D65" s="298">
        <f>+[6]ระบบการควบคุมฯ!D682</f>
        <v>0</v>
      </c>
      <c r="E65" s="298">
        <f>+[6]ระบบการควบคุมฯ!E682</f>
        <v>0</v>
      </c>
      <c r="F65" s="298">
        <f>+[6]ระบบการควบคุมฯ!F682</f>
        <v>0</v>
      </c>
      <c r="G65" s="330">
        <f>+[6]ระบบการควบคุมฯ!G682+[6]ระบบการควบคุมฯ!H682</f>
        <v>0</v>
      </c>
      <c r="H65" s="330">
        <f>+[6]ระบบการควบคุมฯ!I682+[6]ระบบการควบคุมฯ!J682</f>
        <v>0</v>
      </c>
      <c r="I65" s="355">
        <f>+[6]ระบบการควบคุมฯ!K682+[6]ระบบการควบคุมฯ!L682</f>
        <v>0</v>
      </c>
      <c r="J65" s="298">
        <f t="shared" si="18"/>
        <v>0</v>
      </c>
      <c r="K65" s="209" t="s">
        <v>12</v>
      </c>
    </row>
    <row r="66" spans="1:11" ht="37.200000000000003" hidden="1" customHeight="1" x14ac:dyDescent="0.6">
      <c r="A66" s="337" t="str">
        <f>+[6]ระบบการควบคุมฯ!A683</f>
        <v>2.3)</v>
      </c>
      <c r="B66" s="208" t="str">
        <f>+[6]ระบบการควบคุมฯ!B683</f>
        <v>โครงการพัฒนาประสิทธิภาพในการจัดการเรียนรู้สำหรับผู้เรียนที่มีความต้องการพิเศษ 58,100 บาท</v>
      </c>
      <c r="C66" s="335" t="str">
        <f>+C65</f>
        <v xml:space="preserve">ศธ04002/ว5273 ลว.27 ต.ค.67 ครั้งที่ 1 โอนครั้งที่ 19 </v>
      </c>
      <c r="D66" s="298">
        <f>+[6]ระบบการควบคุมฯ!D683</f>
        <v>0</v>
      </c>
      <c r="E66" s="298">
        <f>+[6]ระบบการควบคุมฯ!E683</f>
        <v>0</v>
      </c>
      <c r="F66" s="298">
        <f>+[6]ระบบการควบคุมฯ!F683</f>
        <v>0</v>
      </c>
      <c r="G66" s="330">
        <f>+[6]ระบบการควบคุมฯ!G683+[6]ระบบการควบคุมฯ!H683</f>
        <v>0</v>
      </c>
      <c r="H66" s="330">
        <f>+[6]ระบบการควบคุมฯ!I683+[6]ระบบการควบคุมฯ!J683</f>
        <v>0</v>
      </c>
      <c r="I66" s="355">
        <f>+[6]ระบบการควบคุมฯ!K683+[6]ระบบการควบคุมฯ!L683</f>
        <v>0</v>
      </c>
      <c r="J66" s="298">
        <f t="shared" si="18"/>
        <v>0</v>
      </c>
      <c r="K66" s="209" t="s">
        <v>12</v>
      </c>
    </row>
    <row r="67" spans="1:11" ht="37.200000000000003" hidden="1" customHeight="1" x14ac:dyDescent="0.6">
      <c r="A67" s="337" t="str">
        <f>+[6]ระบบการควบคุมฯ!A684</f>
        <v>2.4)</v>
      </c>
      <c r="B67" s="208" t="str">
        <f>+[6]ระบบการควบคุมฯ!B684</f>
        <v>งบกลาง ปรับปรุงซ่อมแซมอาคารสำนักงาน 160860   62000</v>
      </c>
      <c r="C67" s="1112" t="str">
        <f>+C66</f>
        <v xml:space="preserve">ศธ04002/ว5273 ลว.27 ต.ค.67 ครั้งที่ 1 โอนครั้งที่ 19 </v>
      </c>
      <c r="D67" s="298">
        <f>+[6]ระบบการควบคุมฯ!D684</f>
        <v>0</v>
      </c>
      <c r="E67" s="298">
        <f>+[6]ระบบการควบคุมฯ!E684</f>
        <v>0</v>
      </c>
      <c r="F67" s="298">
        <f>+[6]ระบบการควบคุมฯ!F684</f>
        <v>0</v>
      </c>
      <c r="G67" s="330">
        <f>+[6]ระบบการควบคุมฯ!G684+[6]ระบบการควบคุมฯ!H684</f>
        <v>0</v>
      </c>
      <c r="H67" s="330">
        <f>+[6]ระบบการควบคุมฯ!I684+[6]ระบบการควบคุมฯ!J684</f>
        <v>0</v>
      </c>
      <c r="I67" s="355">
        <f>+[6]ระบบการควบคุมฯ!K684+[6]ระบบการควบคุมฯ!L684</f>
        <v>0</v>
      </c>
      <c r="J67" s="298">
        <f t="shared" si="18"/>
        <v>0</v>
      </c>
      <c r="K67" s="209" t="s">
        <v>16</v>
      </c>
    </row>
    <row r="68" spans="1:11" ht="37.200000000000003" hidden="1" customHeight="1" x14ac:dyDescent="0.6">
      <c r="A68" s="1090" t="str">
        <f>+[6]ระบบการควบคุมฯ!A685</f>
        <v>3)</v>
      </c>
      <c r="B68" s="1091" t="str">
        <f>+[6]ระบบการควบคุมฯ!B685</f>
        <v>โครงการยกระดับคุณภาพการศึกษา 900,000 บาท อนุมัติครั้ที่ 1  240,000 บาท</v>
      </c>
      <c r="C68" s="1254" t="str">
        <f>+C64</f>
        <v xml:space="preserve">ศธ04002/ว5273 ลว.27 ต.ค.67 ครั้งที่ 1 โอนครั้งที่ 19 </v>
      </c>
      <c r="D68" s="1093">
        <f>SUM(D69:D86)</f>
        <v>0</v>
      </c>
      <c r="E68" s="1093">
        <f t="shared" ref="E68:I68" si="19">SUM(E69:E86)</f>
        <v>191760</v>
      </c>
      <c r="F68" s="1093">
        <f t="shared" si="19"/>
        <v>191760</v>
      </c>
      <c r="G68" s="1093">
        <f t="shared" si="19"/>
        <v>0</v>
      </c>
      <c r="H68" s="1093">
        <f t="shared" si="19"/>
        <v>0</v>
      </c>
      <c r="I68" s="1093">
        <f t="shared" si="19"/>
        <v>170440</v>
      </c>
      <c r="J68" s="1094">
        <f t="shared" si="18"/>
        <v>21320</v>
      </c>
      <c r="K68" s="437" t="s">
        <v>13</v>
      </c>
    </row>
    <row r="69" spans="1:11" ht="37.200000000000003" hidden="1" customHeight="1" x14ac:dyDescent="0.6">
      <c r="A69" s="337"/>
      <c r="B69" s="359"/>
      <c r="C69" s="360">
        <f>SUM(E70:E85)</f>
        <v>191760</v>
      </c>
      <c r="D69" s="311"/>
      <c r="E69" s="311"/>
      <c r="F69" s="311"/>
      <c r="G69" s="330"/>
      <c r="H69" s="330"/>
      <c r="I69" s="355"/>
      <c r="J69" s="298"/>
      <c r="K69" s="361"/>
    </row>
    <row r="70" spans="1:11" ht="55.8" hidden="1" customHeight="1" x14ac:dyDescent="0.6">
      <c r="A70" s="337" t="str">
        <f>+[6]ระบบการควบคุมฯ!A687</f>
        <v>3.1)</v>
      </c>
      <c r="B70" s="359" t="str">
        <f>+[6]ระบบการควบคุมฯ!B687</f>
        <v>โครงการเพิ่มประสิทธิภาพการจัดการเรียนรู้ที่ส่งเสริมสมรรถนะด้านความฉลาดรู้ ตามแนวทางการประเมิน PISA 18,140 บาท</v>
      </c>
      <c r="C70" s="360" t="str">
        <f t="shared" ref="C70:C75" si="20">+C68</f>
        <v xml:space="preserve">ศธ04002/ว5273 ลว.27 ต.ค.67 ครั้งที่ 1 โอนครั้งที่ 19 </v>
      </c>
      <c r="D70" s="311">
        <f>+[6]ระบบการควบคุมฯ!D687</f>
        <v>0</v>
      </c>
      <c r="E70" s="311">
        <f>+[6]ระบบการควบคุมฯ!E687</f>
        <v>18140</v>
      </c>
      <c r="F70" s="311">
        <f>+[6]ระบบการควบคุมฯ!F687</f>
        <v>18140</v>
      </c>
      <c r="G70" s="330">
        <f>+[6]ระบบการควบคุมฯ!G687+[6]ระบบการควบคุมฯ!H687</f>
        <v>0</v>
      </c>
      <c r="H70" s="330">
        <f>+[6]ระบบการควบคุมฯ!I687+[6]ระบบการควบคุมฯ!J687</f>
        <v>0</v>
      </c>
      <c r="I70" s="355">
        <f>+[6]ระบบการควบคุมฯ!K687+[6]ระบบการควบคุมฯ!L687</f>
        <v>17030</v>
      </c>
      <c r="J70" s="298">
        <f t="shared" ref="J70:J85" si="21">+F70-G70-H70-I70</f>
        <v>1110</v>
      </c>
      <c r="K70" s="361" t="s">
        <v>13</v>
      </c>
    </row>
    <row r="71" spans="1:11" ht="46.95" hidden="1" customHeight="1" x14ac:dyDescent="0.6">
      <c r="A71" s="337" t="str">
        <f>+[6]ระบบการควบคุมฯ!A688</f>
        <v>3.2)</v>
      </c>
      <c r="B71" s="359" t="str">
        <f>+[6]ระบบการควบคุมฯ!B688</f>
        <v>โครงการเพิ่มประสิทธิภาพการจัดการเรียนรู้ ประวัติศาสตร์ หน้าที่พลเมือง ศีลธรรม น้อมนำพระบรมราโชบายสู่การปฏิบัติ 18,600 บาท</v>
      </c>
      <c r="C71" s="1069" t="s">
        <v>249</v>
      </c>
      <c r="D71" s="311">
        <f>+[6]ระบบการควบคุมฯ!D688</f>
        <v>0</v>
      </c>
      <c r="E71" s="311">
        <f>+[6]ระบบการควบคุมฯ!E688</f>
        <v>18600</v>
      </c>
      <c r="F71" s="311">
        <f>+[6]ระบบการควบคุมฯ!F688</f>
        <v>18600</v>
      </c>
      <c r="G71" s="330">
        <f>+[6]ระบบการควบคุมฯ!G688+[6]ระบบการควบคุมฯ!H688</f>
        <v>0</v>
      </c>
      <c r="H71" s="330">
        <f>+[6]ระบบการควบคุมฯ!I688+[6]ระบบการควบคุมฯ!J688</f>
        <v>0</v>
      </c>
      <c r="I71" s="355">
        <f>+[6]ระบบการควบคุมฯ!K688+[6]ระบบการควบคุมฯ!L688</f>
        <v>13600</v>
      </c>
      <c r="J71" s="298">
        <f t="shared" si="21"/>
        <v>5000</v>
      </c>
      <c r="K71" s="87" t="s">
        <v>13</v>
      </c>
    </row>
    <row r="72" spans="1:11" ht="37.200000000000003" hidden="1" customHeight="1" x14ac:dyDescent="0.6">
      <c r="A72" s="337" t="str">
        <f>+[6]ระบบการควบคุมฯ!A689</f>
        <v>3.3)</v>
      </c>
      <c r="B72" s="359" t="str">
        <f>+[6]ระบบการควบคุมฯ!B689</f>
        <v>โครงการพัฒนาคุณภาพผู้เรียนสู่ศตวรรษที่ 21   46,440 บาท</v>
      </c>
      <c r="C72" s="1069" t="str">
        <f t="shared" si="20"/>
        <v xml:space="preserve">ศธ04002/ว5273 ลว.27 ต.ค.67 ครั้งที่ 1 โอนครั้งที่ 19 </v>
      </c>
      <c r="D72" s="311">
        <f>+[6]ระบบการควบคุมฯ!D689</f>
        <v>0</v>
      </c>
      <c r="E72" s="311">
        <f>+[6]ระบบการควบคุมฯ!E689</f>
        <v>0</v>
      </c>
      <c r="F72" s="311">
        <f>+[6]ระบบการควบคุมฯ!F689</f>
        <v>0</v>
      </c>
      <c r="G72" s="330">
        <f>+[6]ระบบการควบคุมฯ!G689+[6]ระบบการควบคุมฯ!H689</f>
        <v>0</v>
      </c>
      <c r="H72" s="330">
        <f>+[6]ระบบการควบคุมฯ!I689+[6]ระบบการควบคุมฯ!J689</f>
        <v>0</v>
      </c>
      <c r="I72" s="355">
        <f>+[6]ระบบการควบคุมฯ!K689+[6]ระบบการควบคุมฯ!L689</f>
        <v>0</v>
      </c>
      <c r="J72" s="298">
        <f t="shared" si="21"/>
        <v>0</v>
      </c>
      <c r="K72" s="87" t="s">
        <v>13</v>
      </c>
    </row>
    <row r="73" spans="1:11" ht="37.200000000000003" hidden="1" customHeight="1" x14ac:dyDescent="0.6">
      <c r="A73" s="337" t="str">
        <f>+[6]ระบบการควบคุมฯ!A690</f>
        <v>3.4)</v>
      </c>
      <c r="B73" s="359" t="str">
        <f>+[6]ระบบการควบคุมฯ!B690</f>
        <v>โครงการพัฒนาหลักสูตรสถานศึกษาส่านสมรรถนะ  15,000 บาท</v>
      </c>
      <c r="C73" s="1069" t="str">
        <f t="shared" si="20"/>
        <v xml:space="preserve">ศธ04002/ว5273 ลว.27 ต.ค.67 ครั้งที่ 1 โอนครั้งที่ 19 </v>
      </c>
      <c r="D73" s="311">
        <f>+[6]ระบบการควบคุมฯ!D690</f>
        <v>0</v>
      </c>
      <c r="E73" s="311">
        <f>+[6]ระบบการควบคุมฯ!E690</f>
        <v>15000</v>
      </c>
      <c r="F73" s="311">
        <f>+[6]ระบบการควบคุมฯ!F690</f>
        <v>15000</v>
      </c>
      <c r="G73" s="330">
        <f>+[6]ระบบการควบคุมฯ!G690+[6]ระบบการควบคุมฯ!H690</f>
        <v>0</v>
      </c>
      <c r="H73" s="330">
        <f>+[6]ระบบการควบคุมฯ!I690+[6]ระบบการควบคุมฯ!J690</f>
        <v>0</v>
      </c>
      <c r="I73" s="355">
        <f>+[6]ระบบการควบคุมฯ!K690+[6]ระบบการควบคุมฯ!L690</f>
        <v>11390</v>
      </c>
      <c r="J73" s="298">
        <f t="shared" si="21"/>
        <v>3610</v>
      </c>
      <c r="K73" s="87" t="s">
        <v>13</v>
      </c>
    </row>
    <row r="74" spans="1:11" ht="20.399999999999999" hidden="1" customHeight="1" x14ac:dyDescent="0.6">
      <c r="A74" s="337" t="str">
        <f>+[6]ระบบการควบคุมฯ!A691</f>
        <v>3.5)</v>
      </c>
      <c r="B74" s="359" t="str">
        <f>+[6]ระบบการควบคุมฯ!B691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74" s="1069" t="str">
        <f t="shared" si="20"/>
        <v xml:space="preserve">ศธ04002/ว5273 ลว.27 ต.ค.67 ครั้งที่ 1 โอนครั้งที่ 19 </v>
      </c>
      <c r="D74" s="311">
        <f>+[6]ระบบการควบคุมฯ!D691</f>
        <v>0</v>
      </c>
      <c r="E74" s="311">
        <f>+[6]ระบบการควบคุมฯ!E691</f>
        <v>0</v>
      </c>
      <c r="F74" s="311">
        <f>+[6]ระบบการควบคุมฯ!F691</f>
        <v>0</v>
      </c>
      <c r="G74" s="330">
        <f>+[6]ระบบการควบคุมฯ!G691+[6]ระบบการควบคุมฯ!H691</f>
        <v>0</v>
      </c>
      <c r="H74" s="330">
        <f>+[6]ระบบการควบคุมฯ!I691+[6]ระบบการควบคุมฯ!J691</f>
        <v>0</v>
      </c>
      <c r="I74" s="355">
        <f>+[6]ระบบการควบคุมฯ!K691+[6]ระบบการควบคุมฯ!L691</f>
        <v>0</v>
      </c>
      <c r="J74" s="298">
        <f t="shared" si="21"/>
        <v>0</v>
      </c>
      <c r="K74" s="87" t="s">
        <v>13</v>
      </c>
    </row>
    <row r="75" spans="1:11" ht="20.399999999999999" hidden="1" customHeight="1" x14ac:dyDescent="0.6">
      <c r="A75" s="337" t="str">
        <f>+[6]ระบบการควบคุมฯ!A692</f>
        <v>3.6)</v>
      </c>
      <c r="B75" s="359" t="str">
        <f>+[6]ระบบการควบคุมฯ!B692</f>
        <v>โครงการพัฒนาหลักสูตร กระบวนการเรียนการสอน การวัดและประเมินผลระดับปฐมวัย 31,320 บาท</v>
      </c>
      <c r="C75" s="1069" t="str">
        <f t="shared" si="20"/>
        <v xml:space="preserve">ศธ04002/ว5273 ลว.27 ต.ค.67 ครั้งที่ 1 โอนครั้งที่ 19 </v>
      </c>
      <c r="D75" s="311">
        <f>+[6]ระบบการควบคุมฯ!D692</f>
        <v>0</v>
      </c>
      <c r="E75" s="311">
        <f>+[6]ระบบการควบคุมฯ!E692</f>
        <v>31320</v>
      </c>
      <c r="F75" s="311">
        <f>+[6]ระบบการควบคุมฯ!F692</f>
        <v>31320</v>
      </c>
      <c r="G75" s="330">
        <f>+[6]ระบบการควบคุมฯ!G692+[6]ระบบการควบคุมฯ!H692</f>
        <v>0</v>
      </c>
      <c r="H75" s="330">
        <f>+[6]ระบบการควบคุมฯ!I692+[6]ระบบการควบคุมฯ!J692</f>
        <v>0</v>
      </c>
      <c r="I75" s="355">
        <f>+[6]ระบบการควบคุมฯ!K692+[6]ระบบการควบคุมฯ!L692</f>
        <v>24320</v>
      </c>
      <c r="J75" s="298">
        <f t="shared" si="21"/>
        <v>7000</v>
      </c>
      <c r="K75" s="87" t="s">
        <v>13</v>
      </c>
    </row>
    <row r="76" spans="1:11" ht="55.8" hidden="1" customHeight="1" x14ac:dyDescent="0.6">
      <c r="A76" s="362" t="str">
        <f>+[6]ระบบการควบคุมฯ!A693</f>
        <v>3.7)</v>
      </c>
      <c r="B76" s="359" t="str">
        <f>+[6]ระบบการควบคุมฯ!B693</f>
        <v>โครงการบ้านนักวิทยาศาสตร์น้อย ประเทศไทย ระดับประถมศึกษา 21,250 บาท</v>
      </c>
      <c r="C76" s="1069" t="str">
        <f>+C70</f>
        <v xml:space="preserve">ศธ04002/ว5273 ลว.27 ต.ค.67 ครั้งที่ 1 โอนครั้งที่ 19 </v>
      </c>
      <c r="D76" s="311">
        <f>+[6]ระบบการควบคุมฯ!D693</f>
        <v>0</v>
      </c>
      <c r="E76" s="311">
        <f>+[6]ระบบการควบคุมฯ!E693</f>
        <v>21250</v>
      </c>
      <c r="F76" s="311">
        <f>+[6]ระบบการควบคุมฯ!F693</f>
        <v>21250</v>
      </c>
      <c r="G76" s="330">
        <f>+[6]ระบบการควบคุมฯ!G693+[6]ระบบการควบคุมฯ!H693</f>
        <v>0</v>
      </c>
      <c r="H76" s="330">
        <f>+[6]ระบบการควบคุมฯ!I693+[6]ระบบการควบคุมฯ!J693</f>
        <v>0</v>
      </c>
      <c r="I76" s="330">
        <f>+[6]ระบบการควบคุมฯ!K693+[6]ระบบการควบคุมฯ!L693</f>
        <v>21250</v>
      </c>
      <c r="J76" s="311">
        <f t="shared" si="21"/>
        <v>0</v>
      </c>
      <c r="K76" s="87" t="s">
        <v>13</v>
      </c>
    </row>
    <row r="77" spans="1:11" ht="93" hidden="1" customHeight="1" x14ac:dyDescent="0.6">
      <c r="A77" s="362" t="str">
        <f>+[6]ระบบการควบคุมฯ!A694</f>
        <v>3.8)</v>
      </c>
      <c r="B77" s="359" t="str">
        <f>+[6]ระบบการควบคุมฯ!B694</f>
        <v>โครงการบ้านนักวิทยาศาสตร์น้อย ประเทศไทย ระดับปฐมวัย 21,250 บาท</v>
      </c>
      <c r="C77" s="1069" t="str">
        <f t="shared" ref="C77:C85" si="22">+C76</f>
        <v xml:space="preserve">ศธ04002/ว5273 ลว.27 ต.ค.67 ครั้งที่ 1 โอนครั้งที่ 19 </v>
      </c>
      <c r="D77" s="311">
        <f>+[6]ระบบการควบคุมฯ!D694</f>
        <v>0</v>
      </c>
      <c r="E77" s="311">
        <f>+[6]ระบบการควบคุมฯ!E694</f>
        <v>21250</v>
      </c>
      <c r="F77" s="311">
        <f>+[6]ระบบการควบคุมฯ!F694</f>
        <v>21250</v>
      </c>
      <c r="G77" s="330">
        <f>+[6]ระบบการควบคุมฯ!G694+[6]ระบบการควบคุมฯ!H694</f>
        <v>0</v>
      </c>
      <c r="H77" s="330">
        <f>+[6]ระบบการควบคุมฯ!I694+[6]ระบบการควบคุมฯ!J694</f>
        <v>0</v>
      </c>
      <c r="I77" s="330">
        <f>+[6]ระบบการควบคุมฯ!K694+[6]ระบบการควบคุมฯ!L694</f>
        <v>21250</v>
      </c>
      <c r="J77" s="311">
        <f t="shared" si="21"/>
        <v>0</v>
      </c>
      <c r="K77" s="87" t="s">
        <v>13</v>
      </c>
    </row>
    <row r="78" spans="1:11" ht="20.399999999999999" hidden="1" customHeight="1" x14ac:dyDescent="0.6">
      <c r="A78" s="362" t="str">
        <f>+[6]ระบบการควบคุมฯ!A695</f>
        <v>3.9)</v>
      </c>
      <c r="B78" s="359" t="str">
        <f>+[6]ระบบการควบคุมฯ!B695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78" s="1069" t="str">
        <f t="shared" si="22"/>
        <v xml:space="preserve">ศธ04002/ว5273 ลว.27 ต.ค.67 ครั้งที่ 1 โอนครั้งที่ 19 </v>
      </c>
      <c r="D78" s="311">
        <f>+[6]ระบบการควบคุมฯ!D695</f>
        <v>0</v>
      </c>
      <c r="E78" s="311">
        <f>+[6]ระบบการควบคุมฯ!E695</f>
        <v>0</v>
      </c>
      <c r="F78" s="311">
        <f>+[6]ระบบการควบคุมฯ!F695</f>
        <v>0</v>
      </c>
      <c r="G78" s="330">
        <f>+[6]ระบบการควบคุมฯ!G695+[6]ระบบการควบคุมฯ!H695</f>
        <v>0</v>
      </c>
      <c r="H78" s="330">
        <f>+[6]ระบบการควบคุมฯ!I695+[6]ระบบการควบคุมฯ!J695</f>
        <v>0</v>
      </c>
      <c r="I78" s="330">
        <f>+[6]ระบบการควบคุมฯ!K695+[6]ระบบการควบคุมฯ!L695</f>
        <v>0</v>
      </c>
      <c r="J78" s="311">
        <f t="shared" si="21"/>
        <v>0</v>
      </c>
      <c r="K78" s="87" t="s">
        <v>13</v>
      </c>
    </row>
    <row r="79" spans="1:11" ht="55.8" hidden="1" customHeight="1" x14ac:dyDescent="0.6">
      <c r="A79" s="362" t="str">
        <f>+[6]ระบบการควบคุมฯ!A696</f>
        <v>3.10)</v>
      </c>
      <c r="B79" s="359" t="str">
        <f>+[6]ระบบการควบคุมฯ!B696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</v>
      </c>
      <c r="C79" s="1421" t="str">
        <f t="shared" si="22"/>
        <v xml:space="preserve">ศธ04002/ว5273 ลว.27 ต.ค.67 ครั้งที่ 1 โอนครั้งที่ 19 </v>
      </c>
      <c r="D79" s="311">
        <f>+[6]ระบบการควบคุมฯ!D696</f>
        <v>0</v>
      </c>
      <c r="E79" s="311">
        <f>+[6]ระบบการควบคุมฯ!E696</f>
        <v>12000</v>
      </c>
      <c r="F79" s="311">
        <f>+[6]ระบบการควบคุมฯ!F696</f>
        <v>12000</v>
      </c>
      <c r="G79" s="330">
        <f>+[6]ระบบการควบคุมฯ!G696+[6]ระบบการควบคุมฯ!H696</f>
        <v>0</v>
      </c>
      <c r="H79" s="330">
        <f>+[6]ระบบการควบคุมฯ!I696+[6]ระบบการควบคุมฯ!J696</f>
        <v>0</v>
      </c>
      <c r="I79" s="330">
        <f>+[6]ระบบการควบคุมฯ!K696+[6]ระบบการควบคุมฯ!L696</f>
        <v>12000</v>
      </c>
      <c r="J79" s="311">
        <f t="shared" si="21"/>
        <v>0</v>
      </c>
      <c r="K79" s="87" t="s">
        <v>13</v>
      </c>
    </row>
    <row r="80" spans="1:11" ht="55.8" hidden="1" customHeight="1" x14ac:dyDescent="0.6">
      <c r="A80" s="362" t="str">
        <f>+[6]ระบบการควบคุมฯ!A697</f>
        <v>3.11)</v>
      </c>
      <c r="B80" s="359" t="str">
        <f>+[6]ระบบการควบคุมฯ!B697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80" s="1069" t="str">
        <f t="shared" si="22"/>
        <v xml:space="preserve">ศธ04002/ว5273 ลว.27 ต.ค.67 ครั้งที่ 1 โอนครั้งที่ 19 </v>
      </c>
      <c r="D80" s="311">
        <f>+[6]ระบบการควบคุมฯ!D697</f>
        <v>0</v>
      </c>
      <c r="E80" s="311">
        <f>+[6]ระบบการควบคุมฯ!E697</f>
        <v>0</v>
      </c>
      <c r="F80" s="311">
        <f>+[6]ระบบการควบคุมฯ!F697</f>
        <v>0</v>
      </c>
      <c r="G80" s="330">
        <f>+[6]ระบบการควบคุมฯ!G697+[6]ระบบการควบคุมฯ!H697</f>
        <v>0</v>
      </c>
      <c r="H80" s="330">
        <f>+[6]ระบบการควบคุมฯ!I697+[6]ระบบการควบคุมฯ!J697</f>
        <v>0</v>
      </c>
      <c r="I80" s="330">
        <f>+[6]ระบบการควบคุมฯ!K697+[6]ระบบการควบคุมฯ!L697</f>
        <v>0</v>
      </c>
      <c r="J80" s="311">
        <f t="shared" si="21"/>
        <v>0</v>
      </c>
      <c r="K80" s="87" t="s">
        <v>13</v>
      </c>
    </row>
    <row r="81" spans="1:11" ht="93" hidden="1" customHeight="1" x14ac:dyDescent="0.6">
      <c r="A81" s="362" t="str">
        <f>+[6]ระบบการควบคุมฯ!A698</f>
        <v>3.12)</v>
      </c>
      <c r="B81" s="359" t="str">
        <f>+[6]ระบบการควบคุมฯ!B698</f>
        <v>โครงการพัฒนานวัตกรรมสื่อการจัดการเรียนรู้เทคโนโลยีที่ทันสมัย 5,100 บาท</v>
      </c>
      <c r="C81" s="1069" t="str">
        <f t="shared" si="22"/>
        <v xml:space="preserve">ศธ04002/ว5273 ลว.27 ต.ค.67 ครั้งที่ 1 โอนครั้งที่ 19 </v>
      </c>
      <c r="D81" s="311">
        <f>+[6]ระบบการควบคุมฯ!D698</f>
        <v>0</v>
      </c>
      <c r="E81" s="311">
        <f>+[6]ระบบการควบคุมฯ!E698</f>
        <v>0</v>
      </c>
      <c r="F81" s="311">
        <f>+[6]ระบบการควบคุมฯ!F698</f>
        <v>0</v>
      </c>
      <c r="G81" s="330">
        <f>+[6]ระบบการควบคุมฯ!G698+[6]ระบบการควบคุมฯ!H698</f>
        <v>0</v>
      </c>
      <c r="H81" s="330">
        <f>+[6]ระบบการควบคุมฯ!I698+[6]ระบบการควบคุมฯ!J698</f>
        <v>0</v>
      </c>
      <c r="I81" s="330">
        <f>+[6]ระบบการควบคุมฯ!K698+[6]ระบบการควบคุมฯ!L698</f>
        <v>0</v>
      </c>
      <c r="J81" s="311">
        <f t="shared" si="21"/>
        <v>0</v>
      </c>
      <c r="K81" s="87" t="s">
        <v>13</v>
      </c>
    </row>
    <row r="82" spans="1:11" ht="20.399999999999999" hidden="1" customHeight="1" x14ac:dyDescent="0.6">
      <c r="A82" s="362" t="str">
        <f>+[6]ระบบการควบคุมฯ!A699</f>
        <v>3.13)</v>
      </c>
      <c r="B82" s="359" t="str">
        <f>+[6]ระบบการควบคุมฯ!B699</f>
        <v>โครงการพัฒนาการจัดการเรียนรู้ในการเสริมสร้างทักษะชีวิตให้แก่นักเรียน 40,000 บาท</v>
      </c>
      <c r="C82" s="1069" t="str">
        <f t="shared" si="22"/>
        <v xml:space="preserve">ศธ04002/ว5273 ลว.27 ต.ค.67 ครั้งที่ 1 โอนครั้งที่ 19 </v>
      </c>
      <c r="D82" s="311">
        <f>+[6]ระบบการควบคุมฯ!D699</f>
        <v>0</v>
      </c>
      <c r="E82" s="311">
        <f>+[6]ระบบการควบคุมฯ!E699</f>
        <v>40000</v>
      </c>
      <c r="F82" s="311">
        <f>+[6]ระบบการควบคุมฯ!F699</f>
        <v>40000</v>
      </c>
      <c r="G82" s="330">
        <f>+[6]ระบบการควบคุมฯ!G699+[6]ระบบการควบคุมฯ!H699</f>
        <v>0</v>
      </c>
      <c r="H82" s="330">
        <f>+[6]ระบบการควบคุมฯ!I699+[6]ระบบการควบคุมฯ!J699</f>
        <v>0</v>
      </c>
      <c r="I82" s="330">
        <f>+[6]ระบบการควบคุมฯ!K699+[6]ระบบการควบคุมฯ!L699</f>
        <v>37700</v>
      </c>
      <c r="J82" s="311">
        <f t="shared" si="21"/>
        <v>2300</v>
      </c>
      <c r="K82" s="87" t="s">
        <v>13</v>
      </c>
    </row>
    <row r="83" spans="1:11" ht="93" hidden="1" customHeight="1" x14ac:dyDescent="0.6">
      <c r="A83" s="362" t="str">
        <f>+[6]ระบบการควบคุมฯ!A700</f>
        <v>3.14)</v>
      </c>
      <c r="B83" s="359" t="str">
        <f>+[6]ระบบการควบคุมฯ!B700</f>
        <v>โครงการโรงเรียนคุณธรรม สพฐ. 34,000 บาท</v>
      </c>
      <c r="C83" s="1421" t="str">
        <f t="shared" si="22"/>
        <v xml:space="preserve">ศธ04002/ว5273 ลว.27 ต.ค.67 ครั้งที่ 1 โอนครั้งที่ 19 </v>
      </c>
      <c r="D83" s="311">
        <f>+[6]ระบบการควบคุมฯ!D700</f>
        <v>0</v>
      </c>
      <c r="E83" s="311">
        <f>+[6]ระบบการควบคุมฯ!E700</f>
        <v>14200</v>
      </c>
      <c r="F83" s="311">
        <f>+[6]ระบบการควบคุมฯ!F700</f>
        <v>14200</v>
      </c>
      <c r="G83" s="330">
        <f>+[6]ระบบการควบคุมฯ!G700+[6]ระบบการควบคุมฯ!H700</f>
        <v>0</v>
      </c>
      <c r="H83" s="330">
        <f>+[6]ระบบการควบคุมฯ!I700+[6]ระบบการควบคุมฯ!J700</f>
        <v>0</v>
      </c>
      <c r="I83" s="330">
        <f>+[6]ระบบการควบคุมฯ!K700+[6]ระบบการควบคุมฯ!L700</f>
        <v>11900</v>
      </c>
      <c r="J83" s="311">
        <f t="shared" si="21"/>
        <v>2300</v>
      </c>
      <c r="K83" s="87" t="s">
        <v>13</v>
      </c>
    </row>
    <row r="84" spans="1:11" ht="93" hidden="1" customHeight="1" x14ac:dyDescent="0.6">
      <c r="A84" s="362" t="str">
        <f>+[6]ระบบการควบคุมฯ!A701</f>
        <v>3.15)</v>
      </c>
      <c r="B84" s="359" t="str">
        <f>+[6]ระบบการควบคุมฯ!B701</f>
        <v>โครงการส่งเสริมทักษะอาชีพให้แก่นักเรียน 25,400 บาท เพิ่มในกิจกรรมประถมแล้วครบ</v>
      </c>
      <c r="C84" s="1069" t="str">
        <f t="shared" si="22"/>
        <v xml:space="preserve">ศธ04002/ว5273 ลว.27 ต.ค.67 ครั้งที่ 1 โอนครั้งที่ 19 </v>
      </c>
      <c r="D84" s="311">
        <f>+[6]ระบบการควบคุมฯ!D701</f>
        <v>0</v>
      </c>
      <c r="E84" s="311">
        <f>+[6]ระบบการควบคุมฯ!E701</f>
        <v>0</v>
      </c>
      <c r="F84" s="311">
        <f>+[6]ระบบการควบคุมฯ!F701</f>
        <v>0</v>
      </c>
      <c r="G84" s="330">
        <f>+[6]ระบบการควบคุมฯ!G701+[6]ระบบการควบคุมฯ!H701</f>
        <v>0</v>
      </c>
      <c r="H84" s="330">
        <f>+[6]ระบบการควบคุมฯ!I701+[6]ระบบการควบคุมฯ!J701</f>
        <v>0</v>
      </c>
      <c r="I84" s="330">
        <f>+[6]ระบบการควบคุมฯ!K701+[6]ระบบการควบคุมฯ!L701</f>
        <v>0</v>
      </c>
      <c r="J84" s="311">
        <f t="shared" si="21"/>
        <v>0</v>
      </c>
      <c r="K84" s="87" t="s">
        <v>13</v>
      </c>
    </row>
    <row r="85" spans="1:11" ht="93" hidden="1" customHeight="1" x14ac:dyDescent="0.6">
      <c r="A85" s="362" t="str">
        <f>+[6]ระบบการควบคุมฯ!A702</f>
        <v>3.16)</v>
      </c>
      <c r="B85" s="359" t="str">
        <f>+[6]ระบบการควบคุมฯ!B702</f>
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</c>
      <c r="C85" s="1069" t="str">
        <f t="shared" si="22"/>
        <v xml:space="preserve">ศธ04002/ว5273 ลว.27 ต.ค.67 ครั้งที่ 1 โอนครั้งที่ 19 </v>
      </c>
      <c r="D85" s="311">
        <f>+[6]ระบบการควบคุมฯ!D702</f>
        <v>0</v>
      </c>
      <c r="E85" s="311">
        <f>+[6]ระบบการควบคุมฯ!E702</f>
        <v>0</v>
      </c>
      <c r="F85" s="311">
        <f>+[6]ระบบการควบคุมฯ!F702</f>
        <v>0</v>
      </c>
      <c r="G85" s="330">
        <f>+[6]ระบบการควบคุมฯ!G702+[6]ระบบการควบคุมฯ!H702</f>
        <v>0</v>
      </c>
      <c r="H85" s="330">
        <f>+[6]ระบบการควบคุมฯ!I702+[6]ระบบการควบคุมฯ!J702</f>
        <v>0</v>
      </c>
      <c r="I85" s="330">
        <f>+[6]ระบบการควบคุมฯ!K702+[6]ระบบการควบคุมฯ!L702</f>
        <v>0</v>
      </c>
      <c r="J85" s="311">
        <f t="shared" si="21"/>
        <v>0</v>
      </c>
      <c r="K85" s="87" t="s">
        <v>13</v>
      </c>
    </row>
    <row r="86" spans="1:11" ht="93" hidden="1" customHeight="1" x14ac:dyDescent="0.6">
      <c r="A86" s="362"/>
      <c r="B86" s="359"/>
      <c r="C86" s="360"/>
      <c r="D86" s="311"/>
      <c r="E86" s="311"/>
      <c r="F86" s="311"/>
      <c r="G86" s="330"/>
      <c r="H86" s="330"/>
      <c r="I86" s="330"/>
      <c r="J86" s="311"/>
      <c r="K86" s="361"/>
    </row>
    <row r="87" spans="1:11" ht="93" hidden="1" customHeight="1" x14ac:dyDescent="0.6">
      <c r="A87" s="1096" t="str">
        <f>+[6]ระบบการควบคุมฯ!A703</f>
        <v>4)</v>
      </c>
      <c r="B87" s="1091" t="str">
        <f>+[6]ระบบการควบคุมฯ!B703</f>
        <v>โครงการเพิ่มประสิทธิภาพการบริหารจัดการศึกษา 800,000 บาท อนุมัติครั้งที่ 1 (400,000 บาท)</v>
      </c>
      <c r="C87" s="1092" t="str">
        <f>+C68</f>
        <v xml:space="preserve">ศธ04002/ว5273 ลว.27 ต.ค.67 ครั้งที่ 1 โอนครั้งที่ 19 </v>
      </c>
      <c r="D87" s="1093">
        <f t="shared" ref="D87:J87" si="23">SUM(D88:D101)</f>
        <v>0</v>
      </c>
      <c r="E87" s="1093">
        <f t="shared" si="23"/>
        <v>426380</v>
      </c>
      <c r="F87" s="1093">
        <f t="shared" si="23"/>
        <v>426380</v>
      </c>
      <c r="G87" s="1093">
        <f t="shared" si="23"/>
        <v>0</v>
      </c>
      <c r="H87" s="1093">
        <f t="shared" si="23"/>
        <v>0</v>
      </c>
      <c r="I87" s="1093">
        <f t="shared" si="23"/>
        <v>401937.6</v>
      </c>
      <c r="J87" s="1093">
        <f t="shared" si="23"/>
        <v>24442.400000000001</v>
      </c>
      <c r="K87" s="1095" t="s">
        <v>13</v>
      </c>
    </row>
    <row r="88" spans="1:11" ht="93" hidden="1" customHeight="1" x14ac:dyDescent="0.6">
      <c r="A88" s="362"/>
      <c r="B88" s="359"/>
      <c r="C88" s="360"/>
      <c r="D88" s="311"/>
      <c r="E88" s="311"/>
      <c r="F88" s="311"/>
      <c r="G88" s="330"/>
      <c r="H88" s="330"/>
      <c r="I88" s="330"/>
      <c r="J88" s="311"/>
      <c r="K88" s="361"/>
    </row>
    <row r="89" spans="1:11" ht="93" hidden="1" customHeight="1" x14ac:dyDescent="0.6">
      <c r="A89" s="362" t="str">
        <f>+[6]ระบบการควบคุมฯ!A705</f>
        <v>4.1)</v>
      </c>
      <c r="B89" s="359" t="str">
        <f>+[6]ระบบการควบคุมฯ!B705</f>
        <v>โครงการพัฒนาประสิทธิภาพการบริหารจัดการงานอำนวยการ 150,045 บาท</v>
      </c>
      <c r="C89" s="1421" t="str">
        <f>+[6]ระบบการควบคุมฯ!C703</f>
        <v xml:space="preserve">ศธ04002/ว5273 ลว.27 ต.ค.67 ครั้งที่ 1 โอนครั้งที่ 19 </v>
      </c>
      <c r="D89" s="311">
        <f>+[6]ระบบการควบคุมฯ!D705</f>
        <v>0</v>
      </c>
      <c r="E89" s="311">
        <f>+[6]ระบบการควบคุมฯ!E705</f>
        <v>44040</v>
      </c>
      <c r="F89" s="311">
        <f>+[6]ระบบการควบคุมฯ!F705</f>
        <v>44040</v>
      </c>
      <c r="G89" s="330">
        <f>+[6]ระบบการควบคุมฯ!G705+[6]ระบบการควบคุมฯ!H705</f>
        <v>0</v>
      </c>
      <c r="H89" s="330">
        <f>+[6]ระบบการควบคุมฯ!I705+[6]ระบบการควบคุมฯ!J705</f>
        <v>0</v>
      </c>
      <c r="I89" s="330">
        <f>+[6]ระบบการควบคุมฯ!K705+[6]ระบบการควบคุมฯ!L705</f>
        <v>44040</v>
      </c>
      <c r="J89" s="311">
        <f t="shared" ref="J89:J90" si="24">+F89-G89-H89-I89</f>
        <v>0</v>
      </c>
      <c r="K89" s="87" t="s">
        <v>16</v>
      </c>
    </row>
    <row r="90" spans="1:11" ht="93" hidden="1" customHeight="1" x14ac:dyDescent="0.6">
      <c r="A90" s="362" t="str">
        <f>+[6]ระบบการควบคุมฯ!A706</f>
        <v>4.2)</v>
      </c>
      <c r="B90" s="359" t="str">
        <f>+[6]ระบบการควบคุมฯ!B706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</v>
      </c>
      <c r="C90" s="1421" t="str">
        <f t="shared" ref="C90:C98" si="25">+C89</f>
        <v xml:space="preserve">ศธ04002/ว5273 ลว.27 ต.ค.67 ครั้งที่ 1 โอนครั้งที่ 19 </v>
      </c>
      <c r="D90" s="311">
        <f>+[6]ระบบการควบคุมฯ!D706</f>
        <v>0</v>
      </c>
      <c r="E90" s="311">
        <f>+[6]ระบบการควบคุมฯ!E706</f>
        <v>49405</v>
      </c>
      <c r="F90" s="311">
        <f>+[6]ระบบการควบคุมฯ!F706</f>
        <v>49405</v>
      </c>
      <c r="G90" s="330">
        <f>+[6]ระบบการควบคุมฯ!G706+[6]ระบบการควบคุมฯ!H706</f>
        <v>0</v>
      </c>
      <c r="H90" s="330">
        <f>+[6]ระบบการควบคุมฯ!I706+[6]ระบบการควบคุมฯ!J706</f>
        <v>0</v>
      </c>
      <c r="I90" s="330">
        <f>+[6]ระบบการควบคุมฯ!K706+[6]ระบบการควบคุมฯ!L706</f>
        <v>48410</v>
      </c>
      <c r="J90" s="1422">
        <f t="shared" si="24"/>
        <v>995</v>
      </c>
      <c r="K90" s="87" t="s">
        <v>15</v>
      </c>
    </row>
    <row r="91" spans="1:11" ht="74.400000000000006" hidden="1" customHeight="1" x14ac:dyDescent="0.6">
      <c r="A91" s="1090" t="str">
        <f>+[6]ระบบการควบคุมฯ!A707</f>
        <v>4.2.1)</v>
      </c>
      <c r="B91" s="208" t="str">
        <f>+[6]ระบบการควบคุมฯ!B707</f>
        <v>งบกลางปรับปรุงซ่อมแซมอาคารสำนักงาน 160860  38860</v>
      </c>
      <c r="C91" s="335">
        <f>+[2]ระบบการควบคุมฯ!C197</f>
        <v>0</v>
      </c>
      <c r="D91" s="298">
        <f>+[6]ระบบการควบคุมฯ!D707</f>
        <v>0</v>
      </c>
      <c r="E91" s="298">
        <f>+[6]ระบบการควบคุมฯ!E707</f>
        <v>0</v>
      </c>
      <c r="F91" s="298">
        <f>+[6]ระบบการควบคุมฯ!F707</f>
        <v>0</v>
      </c>
      <c r="G91" s="298">
        <f>+[6]ระบบการควบคุมฯ!G707</f>
        <v>0</v>
      </c>
      <c r="H91" s="298">
        <f>+[6]ระบบการควบคุมฯ!H707</f>
        <v>0</v>
      </c>
      <c r="I91" s="298">
        <f>+[6]ระบบการควบคุมฯ!K707+[6]ระบบการควบคุมฯ!L707</f>
        <v>0</v>
      </c>
      <c r="J91" s="298">
        <f>+F91-G91-H91-I91</f>
        <v>0</v>
      </c>
      <c r="K91" s="87" t="s">
        <v>16</v>
      </c>
    </row>
    <row r="92" spans="1:11" ht="93" hidden="1" customHeight="1" x14ac:dyDescent="0.6">
      <c r="A92" s="362" t="str">
        <f>+[6]ระบบการควบคุมฯ!A708</f>
        <v>4.3)</v>
      </c>
      <c r="B92" s="359" t="str">
        <f>+[6]ระบบการควบคุมฯ!B708</f>
        <v>โครงการขับเคลื่อนคุณภาพการจัดการเรียนการสอนทางไกลผ่านดาวเทียม (DLTV  ) 13,800 บาท</v>
      </c>
      <c r="C92" s="1069" t="str">
        <f>+C90</f>
        <v xml:space="preserve">ศธ04002/ว5273 ลว.27 ต.ค.67 ครั้งที่ 1 โอนครั้งที่ 19 </v>
      </c>
      <c r="D92" s="311">
        <f>+[6]ระบบการควบคุมฯ!D708</f>
        <v>0</v>
      </c>
      <c r="E92" s="311">
        <f>+[6]ระบบการควบคุมฯ!E708</f>
        <v>13800</v>
      </c>
      <c r="F92" s="311">
        <f>+[6]ระบบการควบคุมฯ!F708</f>
        <v>13800</v>
      </c>
      <c r="G92" s="330">
        <f>+[6]ระบบการควบคุมฯ!G708+[6]ระบบการควบคุมฯ!H708</f>
        <v>0</v>
      </c>
      <c r="H92" s="330">
        <f>+[6]ระบบการควบคุมฯ!I708+[6]ระบบการควบคุมฯ!J708</f>
        <v>0</v>
      </c>
      <c r="I92" s="330">
        <f>+[6]ระบบการควบคุมฯ!K708+[6]ระบบการควบคุมฯ!L708</f>
        <v>5100</v>
      </c>
      <c r="J92" s="311">
        <f t="shared" ref="J92:J101" si="26">+F92-G92-H92-I92</f>
        <v>8700</v>
      </c>
      <c r="K92" s="87" t="s">
        <v>71</v>
      </c>
    </row>
    <row r="93" spans="1:11" ht="93" hidden="1" customHeight="1" x14ac:dyDescent="0.6">
      <c r="A93" s="362" t="str">
        <f>+[6]ระบบการควบคุมฯ!A709</f>
        <v>4.4)</v>
      </c>
      <c r="B93" s="359" t="str">
        <f>+[6]ระบบการควบคุมฯ!B709</f>
        <v>โครงการพัฒนาระบบดิจิทัล เพื่อการศึกษา 85,300 บาท</v>
      </c>
      <c r="C93" s="1421" t="str">
        <f t="shared" si="25"/>
        <v xml:space="preserve">ศธ04002/ว5273 ลว.27 ต.ค.67 ครั้งที่ 1 โอนครั้งที่ 19 </v>
      </c>
      <c r="D93" s="311">
        <f>+[6]ระบบการควบคุมฯ!D709</f>
        <v>0</v>
      </c>
      <c r="E93" s="311">
        <f>+[6]ระบบการควบคุมฯ!E709</f>
        <v>20000</v>
      </c>
      <c r="F93" s="311">
        <f>+[6]ระบบการควบคุมฯ!F709</f>
        <v>20000</v>
      </c>
      <c r="G93" s="330">
        <f>+[6]ระบบการควบคุมฯ!G709+[6]ระบบการควบคุมฯ!H709</f>
        <v>0</v>
      </c>
      <c r="H93" s="330">
        <f>+[6]ระบบการควบคุมฯ!I709+[6]ระบบการควบคุมฯ!J709</f>
        <v>0</v>
      </c>
      <c r="I93" s="330">
        <f>+[6]ระบบการควบคุมฯ!K709+[6]ระบบการควบคุมฯ!L709</f>
        <v>17200</v>
      </c>
      <c r="J93" s="1422">
        <f t="shared" si="26"/>
        <v>2800</v>
      </c>
      <c r="K93" s="87" t="s">
        <v>71</v>
      </c>
    </row>
    <row r="94" spans="1:11" ht="20.399999999999999" hidden="1" customHeight="1" x14ac:dyDescent="0.6">
      <c r="A94" s="362" t="str">
        <f>+[6]ระบบการควบคุมฯ!A710</f>
        <v>4.5)</v>
      </c>
      <c r="B94" s="359" t="str">
        <f>+[6]ระบบการควบคุมฯ!B710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94" s="1069" t="str">
        <f t="shared" si="25"/>
        <v xml:space="preserve">ศธ04002/ว5273 ลว.27 ต.ค.67 ครั้งที่ 1 โอนครั้งที่ 19 </v>
      </c>
      <c r="D94" s="311">
        <f>+[6]ระบบการควบคุมฯ!D710</f>
        <v>0</v>
      </c>
      <c r="E94" s="311">
        <f>+[6]ระบบการควบคุมฯ!E710</f>
        <v>0</v>
      </c>
      <c r="F94" s="311">
        <f>+[6]ระบบการควบคุมฯ!F710</f>
        <v>0</v>
      </c>
      <c r="G94" s="330">
        <f>+[6]ระบบการควบคุมฯ!G710+[6]ระบบการควบคุมฯ!H710</f>
        <v>0</v>
      </c>
      <c r="H94" s="330">
        <f>+[6]ระบบการควบคุมฯ!I710+[6]ระบบการควบคุมฯ!J710</f>
        <v>0</v>
      </c>
      <c r="I94" s="330">
        <f>+[6]ระบบการควบคุมฯ!K710+[6]ระบบการควบคุมฯ!L710</f>
        <v>0</v>
      </c>
      <c r="J94" s="311">
        <f t="shared" si="26"/>
        <v>0</v>
      </c>
      <c r="K94" s="87" t="s">
        <v>14</v>
      </c>
    </row>
    <row r="95" spans="1:11" ht="20.399999999999999" hidden="1" customHeight="1" x14ac:dyDescent="0.6">
      <c r="A95" s="362" t="str">
        <f>+[6]ระบบการควบคุมฯ!A711</f>
        <v>4.6)</v>
      </c>
      <c r="B95" s="359" t="str">
        <f>+[6]ระบบการควบคุมฯ!B711</f>
        <v>โครงการเสริมสร้างสมรรถนะครูผู้ช่วยสู่การเป็นครูมืออาชีพ 67,000 บาท</v>
      </c>
      <c r="C95" s="1069" t="str">
        <f t="shared" si="25"/>
        <v xml:space="preserve">ศธ04002/ว5273 ลว.27 ต.ค.67 ครั้งที่ 1 โอนครั้งที่ 19 </v>
      </c>
      <c r="D95" s="311">
        <f>+[6]ระบบการควบคุมฯ!D711</f>
        <v>0</v>
      </c>
      <c r="E95" s="311">
        <f>+[6]ระบบการควบคุมฯ!E711</f>
        <v>67000</v>
      </c>
      <c r="F95" s="311">
        <f>+[6]ระบบการควบคุมฯ!F711</f>
        <v>67000</v>
      </c>
      <c r="G95" s="330">
        <f>+[6]ระบบการควบคุมฯ!G711+[6]ระบบการควบคุมฯ!H711</f>
        <v>0</v>
      </c>
      <c r="H95" s="330">
        <f>+[6]ระบบการควบคุมฯ!I711+[6]ระบบการควบคุมฯ!J711</f>
        <v>0</v>
      </c>
      <c r="I95" s="330">
        <f>+[6]ระบบการควบคุมฯ!K711+[6]ระบบการควบคุมฯ!L711</f>
        <v>67000</v>
      </c>
      <c r="J95" s="311">
        <f t="shared" si="26"/>
        <v>0</v>
      </c>
      <c r="K95" s="87" t="s">
        <v>13</v>
      </c>
    </row>
    <row r="96" spans="1:11" ht="20.399999999999999" hidden="1" customHeight="1" x14ac:dyDescent="0.6">
      <c r="A96" s="362" t="str">
        <f>+[6]ระบบการควบคุมฯ!A712</f>
        <v>4.7)</v>
      </c>
      <c r="B96" s="359" t="str">
        <f>+[6]ระบบการควบคุมฯ!B712</f>
        <v>โครงการยกย่องเชิดชูเกียรติข้าราชการครูและบุคลากรทางการศึกษา 59,700 บาท</v>
      </c>
      <c r="C96" s="1421" t="str">
        <f t="shared" si="25"/>
        <v xml:space="preserve">ศธ04002/ว5273 ลว.27 ต.ค.67 ครั้งที่ 1 โอนครั้งที่ 19 </v>
      </c>
      <c r="D96" s="311">
        <f>+[6]ระบบการควบคุมฯ!D712</f>
        <v>0</v>
      </c>
      <c r="E96" s="311">
        <f>+[6]ระบบการควบคุมฯ!E712</f>
        <v>1550</v>
      </c>
      <c r="F96" s="311">
        <f>+[6]ระบบการควบคุมฯ!F712</f>
        <v>1550</v>
      </c>
      <c r="G96" s="330">
        <f>+[6]ระบบการควบคุมฯ!G712+[6]ระบบการควบคุมฯ!H712</f>
        <v>0</v>
      </c>
      <c r="H96" s="330">
        <f>+[6]ระบบการควบคุมฯ!I712+[6]ระบบการควบคุมฯ!J712</f>
        <v>0</v>
      </c>
      <c r="I96" s="330">
        <f>+[6]ระบบการควบคุมฯ!K712+[6]ระบบการควบคุมฯ!L712</f>
        <v>1550</v>
      </c>
      <c r="J96" s="311">
        <f t="shared" si="26"/>
        <v>0</v>
      </c>
      <c r="K96" s="87" t="s">
        <v>247</v>
      </c>
    </row>
    <row r="97" spans="1:11" ht="37.200000000000003" hidden="1" customHeight="1" x14ac:dyDescent="0.6">
      <c r="A97" s="362" t="str">
        <f>+[6]ระบบการควบคุมฯ!A713</f>
        <v>4.8)</v>
      </c>
      <c r="B97" s="359" t="str">
        <f>+[6]ระบบการควบคุมฯ!B713</f>
        <v>โครงการงานศิลปหัตถกรรมนักเรียน ระดับเขตพื้นที่การศึกษา ปีการศึกษา 148,500 บาท</v>
      </c>
      <c r="C97" s="1421" t="str">
        <f t="shared" si="25"/>
        <v xml:space="preserve">ศธ04002/ว5273 ลว.27 ต.ค.67 ครั้งที่ 1 โอนครั้งที่ 19 </v>
      </c>
      <c r="D97" s="311">
        <f>+[6]ระบบการควบคุมฯ!D713</f>
        <v>0</v>
      </c>
      <c r="E97" s="311">
        <f>+[6]ระบบการควบคุมฯ!E713</f>
        <v>112800</v>
      </c>
      <c r="F97" s="311">
        <f>+[6]ระบบการควบคุมฯ!F713</f>
        <v>112800</v>
      </c>
      <c r="G97" s="330">
        <f>+[6]ระบบการควบคุมฯ!G713+[6]ระบบการควบคุมฯ!H713</f>
        <v>0</v>
      </c>
      <c r="H97" s="330">
        <f>+[6]ระบบการควบคุมฯ!I713+[6]ระบบการควบคุมฯ!J713</f>
        <v>0</v>
      </c>
      <c r="I97" s="330">
        <f>+[6]ระบบการควบคุมฯ!K713+[6]ระบบการควบคุมฯ!L713</f>
        <v>112800</v>
      </c>
      <c r="J97" s="311">
        <f t="shared" si="26"/>
        <v>0</v>
      </c>
      <c r="K97" s="87" t="s">
        <v>12</v>
      </c>
    </row>
    <row r="98" spans="1:11" ht="20.399999999999999" hidden="1" customHeight="1" x14ac:dyDescent="0.6">
      <c r="A98" s="362" t="str">
        <f>+[6]ระบบการควบคุมฯ!A714</f>
        <v>4.9)</v>
      </c>
      <c r="B98" s="359" t="str">
        <f>+[6]ระบบการควบคุมฯ!B714</f>
        <v>โครงการพัฒนาศักยภาพบุคลากรทางการศึกษาสังกัดสพป.ปทุมธานี เขต 2 58,570 บาท</v>
      </c>
      <c r="C98" s="1421" t="str">
        <f t="shared" si="25"/>
        <v xml:space="preserve">ศธ04002/ว5273 ลว.27 ต.ค.67 ครั้งที่ 1 โอนครั้งที่ 19 </v>
      </c>
      <c r="D98" s="311">
        <f>+[6]ระบบการควบคุมฯ!D714</f>
        <v>0</v>
      </c>
      <c r="E98" s="311">
        <f>+[6]ระบบการควบคุมฯ!E714</f>
        <v>47570</v>
      </c>
      <c r="F98" s="311">
        <f>+[6]ระบบการควบคุมฯ!F714</f>
        <v>47570</v>
      </c>
      <c r="G98" s="330">
        <f>+[6]ระบบการควบคุมฯ!G714+[6]ระบบการควบคุมฯ!H714</f>
        <v>0</v>
      </c>
      <c r="H98" s="330">
        <f>+[6]ระบบการควบคุมฯ!I714+[6]ระบบการควบคุมฯ!J714</f>
        <v>0</v>
      </c>
      <c r="I98" s="330">
        <f>+[6]ระบบการควบคุมฯ!K714+[6]ระบบการควบคุมฯ!L714</f>
        <v>47372.6</v>
      </c>
      <c r="J98" s="1422">
        <f t="shared" si="26"/>
        <v>197.40000000000146</v>
      </c>
      <c r="K98" s="87" t="s">
        <v>241</v>
      </c>
    </row>
    <row r="99" spans="1:11" ht="20.399999999999999" hidden="1" customHeight="1" x14ac:dyDescent="0.6">
      <c r="A99" s="362" t="str">
        <f>+[6]ระบบการควบคุมฯ!A715</f>
        <v>4.10)</v>
      </c>
      <c r="B99" s="359" t="str">
        <f>+[6]ระบบการควบคุมฯ!B715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</v>
      </c>
      <c r="C99" s="1421" t="str">
        <f>+C89</f>
        <v xml:space="preserve">ศธ04002/ว5273 ลว.27 ต.ค.67 ครั้งที่ 1 โอนครั้งที่ 19 </v>
      </c>
      <c r="D99" s="311">
        <f>+[6]ระบบการควบคุมฯ!D715</f>
        <v>0</v>
      </c>
      <c r="E99" s="311">
        <f>+[6]ระบบการควบคุมฯ!E715</f>
        <v>20000</v>
      </c>
      <c r="F99" s="311">
        <f>+[6]ระบบการควบคุมฯ!F715</f>
        <v>20000</v>
      </c>
      <c r="G99" s="330">
        <f>+[6]ระบบการควบคุมฯ!G715+[6]ระบบการควบคุมฯ!H715</f>
        <v>0</v>
      </c>
      <c r="H99" s="330">
        <f>+[6]ระบบการควบคุมฯ!I715+[6]ระบบการควบคุมฯ!J715</f>
        <v>0</v>
      </c>
      <c r="I99" s="330">
        <f>+[6]ระบบการควบคุมฯ!K715+[6]ระบบการควบคุมฯ!L715</f>
        <v>20000</v>
      </c>
      <c r="J99" s="311">
        <f t="shared" si="26"/>
        <v>0</v>
      </c>
      <c r="K99" s="87" t="s">
        <v>13</v>
      </c>
    </row>
    <row r="100" spans="1:11" ht="20.399999999999999" hidden="1" customHeight="1" x14ac:dyDescent="0.6">
      <c r="A100" s="362" t="str">
        <f>+[6]ระบบการควบคุมฯ!A716</f>
        <v>4.11)</v>
      </c>
      <c r="B100" s="359" t="str">
        <f>+[6]ระบบการควบคุมฯ!B716</f>
        <v xml:space="preserve">โครงการเพิ่มประสิทธิภาพการประกันคุณภาพภายในของสถานศึกษาให้เข้มแข็ง 38,250 บาท </v>
      </c>
      <c r="C100" s="1069" t="str">
        <f>+C90</f>
        <v xml:space="preserve">ศธ04002/ว5273 ลว.27 ต.ค.67 ครั้งที่ 1 โอนครั้งที่ 19 </v>
      </c>
      <c r="D100" s="311">
        <f>+[6]ระบบการควบคุมฯ!D716</f>
        <v>0</v>
      </c>
      <c r="E100" s="311">
        <f>+[6]ระบบการควบคุมฯ!E716</f>
        <v>18000</v>
      </c>
      <c r="F100" s="311">
        <f>+[6]ระบบการควบคุมฯ!F716</f>
        <v>18000</v>
      </c>
      <c r="G100" s="330">
        <f>+[6]ระบบการควบคุมฯ!G716+[6]ระบบการควบคุมฯ!H716</f>
        <v>0</v>
      </c>
      <c r="H100" s="330">
        <f>+[6]ระบบการควบคุมฯ!I716+[6]ระบบการควบคุมฯ!J716</f>
        <v>0</v>
      </c>
      <c r="I100" s="330">
        <f>+[6]ระบบการควบคุมฯ!K716+[6]ระบบการควบคุมฯ!L716</f>
        <v>17000</v>
      </c>
      <c r="J100" s="311">
        <f t="shared" si="26"/>
        <v>1000</v>
      </c>
      <c r="K100" s="87" t="s">
        <v>13</v>
      </c>
    </row>
    <row r="101" spans="1:11" ht="20.399999999999999" hidden="1" customHeight="1" x14ac:dyDescent="0.6">
      <c r="A101" s="362" t="str">
        <f>+[6]ระบบการควบคุมฯ!A717</f>
        <v>4.12)</v>
      </c>
      <c r="B101" s="359" t="str">
        <f>+[6]ระบบการควบคุมฯ!B717</f>
        <v>โครงการเสริมสร้างประสิทธิภาพและสมรรถนะการบริหารงานบุคคล 50,000 บาท</v>
      </c>
      <c r="C101" s="1421" t="str">
        <f>+C92</f>
        <v xml:space="preserve">ศธ04002/ว5273 ลว.27 ต.ค.67 ครั้งที่ 1 โอนครั้งที่ 19 </v>
      </c>
      <c r="D101" s="311">
        <f>+[6]ระบบการควบคุมฯ!D717</f>
        <v>0</v>
      </c>
      <c r="E101" s="311">
        <f>+[6]ระบบการควบคุมฯ!E717</f>
        <v>32215</v>
      </c>
      <c r="F101" s="311">
        <f>+[6]ระบบการควบคุมฯ!F717</f>
        <v>32215</v>
      </c>
      <c r="G101" s="330">
        <f>+[6]ระบบการควบคุมฯ!G717+[6]ระบบการควบคุมฯ!H717</f>
        <v>0</v>
      </c>
      <c r="H101" s="330">
        <f>+[6]ระบบการควบคุมฯ!I717+[6]ระบบการควบคุมฯ!J717</f>
        <v>0</v>
      </c>
      <c r="I101" s="330">
        <f>+[6]ระบบการควบคุมฯ!K717+[6]ระบบการควบคุมฯ!L717</f>
        <v>21465</v>
      </c>
      <c r="J101" s="311">
        <f t="shared" si="26"/>
        <v>10750</v>
      </c>
      <c r="K101" s="87" t="s">
        <v>17</v>
      </c>
    </row>
    <row r="102" spans="1:11" ht="20.399999999999999" hidden="1" customHeight="1" x14ac:dyDescent="0.6">
      <c r="A102" s="1320">
        <f>+[6]ระบบการควบคุมฯ!A767</f>
        <v>1.5</v>
      </c>
      <c r="B102" s="1113" t="str">
        <f>+[6]ระบบการควบคุมฯ!B767</f>
        <v>กิจกรรมการจัดการศึกษาประถมศึกษาสำหรับโรงเรียนปกติ</v>
      </c>
      <c r="C102" s="1114" t="str">
        <f>+[6]ระบบการควบคุมฯ!C767</f>
        <v>20004 68 05164 00000</v>
      </c>
      <c r="D102" s="565">
        <f>+D103</f>
        <v>2018825</v>
      </c>
      <c r="E102" s="565">
        <f t="shared" ref="E102:J103" si="27">+E103</f>
        <v>898175</v>
      </c>
      <c r="F102" s="565">
        <f t="shared" si="27"/>
        <v>2917000</v>
      </c>
      <c r="G102" s="565">
        <f t="shared" si="27"/>
        <v>0</v>
      </c>
      <c r="H102" s="565">
        <f t="shared" si="27"/>
        <v>0</v>
      </c>
      <c r="I102" s="565">
        <f t="shared" si="27"/>
        <v>1307062.28</v>
      </c>
      <c r="J102" s="565">
        <f t="shared" si="27"/>
        <v>1609937.7200000002</v>
      </c>
      <c r="K102" s="1115"/>
    </row>
    <row r="103" spans="1:11" ht="20.399999999999999" hidden="1" customHeight="1" x14ac:dyDescent="0.6">
      <c r="A103" s="1116"/>
      <c r="B103" s="1117" t="str">
        <f>+[6]ระบบการควบคุมฯ!B768</f>
        <v>งบดำเนินงาน  68112xx</v>
      </c>
      <c r="C103" s="1118"/>
      <c r="D103" s="1119">
        <f>+D104</f>
        <v>2018825</v>
      </c>
      <c r="E103" s="1119">
        <f t="shared" si="27"/>
        <v>898175</v>
      </c>
      <c r="F103" s="1119">
        <f t="shared" si="27"/>
        <v>2917000</v>
      </c>
      <c r="G103" s="1119">
        <f t="shared" si="27"/>
        <v>0</v>
      </c>
      <c r="H103" s="1119">
        <f t="shared" si="27"/>
        <v>0</v>
      </c>
      <c r="I103" s="1119">
        <f t="shared" si="27"/>
        <v>1307062.28</v>
      </c>
      <c r="J103" s="1119">
        <f t="shared" si="27"/>
        <v>1609937.7200000002</v>
      </c>
      <c r="K103" s="92"/>
    </row>
    <row r="104" spans="1:11" ht="37.200000000000003" hidden="1" customHeight="1" x14ac:dyDescent="0.6">
      <c r="A104" s="1120"/>
      <c r="B104" s="1121" t="str">
        <f>+[6]ระบบการควบคุมฯ!B769</f>
        <v>งบประมาณสพป.ปหุมธานี เขต 2</v>
      </c>
      <c r="C104" s="1122"/>
      <c r="D104" s="1123">
        <f>+D105+D116</f>
        <v>2018825</v>
      </c>
      <c r="E104" s="1123">
        <f t="shared" ref="E104:J104" si="28">+E105+E116</f>
        <v>898175</v>
      </c>
      <c r="F104" s="1123">
        <f t="shared" si="28"/>
        <v>2917000</v>
      </c>
      <c r="G104" s="1123">
        <f t="shared" si="28"/>
        <v>0</v>
      </c>
      <c r="H104" s="1123">
        <f t="shared" si="28"/>
        <v>0</v>
      </c>
      <c r="I104" s="1123">
        <f t="shared" si="28"/>
        <v>1307062.28</v>
      </c>
      <c r="J104" s="1123">
        <f t="shared" si="28"/>
        <v>1609937.7200000002</v>
      </c>
      <c r="K104" s="1423"/>
    </row>
    <row r="105" spans="1:11" ht="37.200000000000003" hidden="1" customHeight="1" x14ac:dyDescent="0.6">
      <c r="A105" s="1090"/>
      <c r="B105" s="1124" t="str">
        <f>+[6]ระบบการควบคุมฯ!B770</f>
        <v>งบประจำ บริหารจัดการสำนักงาน 818,000 บาท</v>
      </c>
      <c r="C105" s="1125" t="str">
        <f>+[6]ระบบการควบคุมฯ!C770</f>
        <v>20004 3720 1000 2000000</v>
      </c>
      <c r="D105" s="1126">
        <f>SUM(D106:D115)</f>
        <v>2018825</v>
      </c>
      <c r="E105" s="1126">
        <f t="shared" ref="E105:J105" si="29">SUM(E106:E115)</f>
        <v>0</v>
      </c>
      <c r="F105" s="1126">
        <f t="shared" si="29"/>
        <v>2018825</v>
      </c>
      <c r="G105" s="1126">
        <f t="shared" si="29"/>
        <v>0</v>
      </c>
      <c r="H105" s="1126">
        <f t="shared" si="29"/>
        <v>0</v>
      </c>
      <c r="I105" s="1126">
        <f t="shared" si="29"/>
        <v>1033113.83</v>
      </c>
      <c r="J105" s="1126">
        <f t="shared" si="29"/>
        <v>985711.17000000016</v>
      </c>
      <c r="K105" s="437"/>
    </row>
    <row r="106" spans="1:11" ht="37.200000000000003" hidden="1" customHeight="1" x14ac:dyDescent="0.6">
      <c r="A106" s="349">
        <f>+[6]ระบบการควบคุมฯ!A771</f>
        <v>1</v>
      </c>
      <c r="B106" s="353" t="str">
        <f>+[6]ระบบการควบคุมฯ!B771</f>
        <v>ค่าใช้จ่ายในการบริหารจัดการสำนักงาน ค่าสาธารณูปโภค ค่าใช้จ่ายในการบริหารจัดการโรงเรียนในสังกัดตามภาระงานและการติดตามพัฒนาคุณภาพการศึกษา ครั้งที่ 2 จำนวนเงิน 1,000,000 บาท</v>
      </c>
      <c r="C106" s="353" t="str">
        <f>+[6]ระบบการควบคุมฯ!C771</f>
        <v>ศธ04002/ว465 ลว.5 กพ 68 ครั้งที่ 2 โอนครั้งที่242 1,000,000 บาท</v>
      </c>
      <c r="D106" s="354"/>
      <c r="E106" s="116"/>
      <c r="F106" s="311"/>
      <c r="G106" s="330"/>
      <c r="H106" s="330"/>
      <c r="I106" s="330"/>
      <c r="J106" s="330">
        <f t="shared" ref="J106:J115" si="30">+F106-G106-H106-I106</f>
        <v>0</v>
      </c>
      <c r="K106" s="80"/>
    </row>
    <row r="107" spans="1:11" ht="93" hidden="1" customHeight="1" x14ac:dyDescent="0.6">
      <c r="A107" s="325" t="str">
        <f>+[6]ระบบการควบคุมฯ!A772</f>
        <v>1)</v>
      </c>
      <c r="B107" s="350" t="str">
        <f>+[6]ระบบการควบคุมฯ!B772</f>
        <v>ค่าสาธารณูปโภค    900,000 บาท อนุมัตครั้งที่ 1 300,000 บาท ครั้งที่ 2  300,000 บาท ให้งบกลางยืม 10,000 บาท จัดการเรียนรู้สำหรับผู้เรียนที่มีความต้องการพิเศษสายชล 42,000 บาท</v>
      </c>
      <c r="C107" s="350" t="str">
        <f>+[6]ระบบการควบคุมฯ!C772</f>
        <v>ศธ04002/ว465 ลว.5 กพ 68 ครั้งที่ 2 โอนครั้งที่242 1,000,000 บาท</v>
      </c>
      <c r="D107" s="351">
        <f>+[6]ระบบการควบคุมฯ!E772</f>
        <v>765320.2</v>
      </c>
      <c r="E107" s="1424"/>
      <c r="F107" s="306">
        <f>SUM(D107:D107)</f>
        <v>765320.2</v>
      </c>
      <c r="G107" s="327">
        <f>+[6]ระบบการควบคุมฯ!G772+[6]ระบบการควบคุมฯ!H772</f>
        <v>0</v>
      </c>
      <c r="H107" s="327"/>
      <c r="I107" s="327">
        <f>+[6]ระบบการควบคุมฯ!K772+[6]ระบบการควบคุมฯ!L772</f>
        <v>355619.42</v>
      </c>
      <c r="J107" s="327">
        <f t="shared" si="30"/>
        <v>409700.77999999997</v>
      </c>
      <c r="K107" s="199" t="s">
        <v>14</v>
      </c>
    </row>
    <row r="108" spans="1:11" ht="93" hidden="1" customHeight="1" x14ac:dyDescent="0.6">
      <c r="A108" s="325" t="str">
        <f>+[6]ระบบการควบคุมฯ!A774</f>
        <v>2)</v>
      </c>
      <c r="B108" s="350" t="str">
        <f>+[6]ระบบการควบคุมฯ!B774</f>
        <v>ค้าจ้างเหมาบริการ ลูกจ้างสพป.ปท.2 15000x5คนx12 เดือน 900,000 บาท ครั้งที่ 1 300,000 บาท</v>
      </c>
      <c r="C108" s="350" t="str">
        <f>+[6]ระบบการควบคุมฯ!C774</f>
        <v>ศธ04002/ว465 ลว.5 กพ 68 ครั้งที่ 2 โอนครั้งที่242 1,000,000 บาท</v>
      </c>
      <c r="D108" s="351">
        <f>+[6]ระบบการควบคุมฯ!E774</f>
        <v>600000</v>
      </c>
      <c r="E108" s="1424"/>
      <c r="F108" s="306">
        <f>SUM(D108:D108)</f>
        <v>600000</v>
      </c>
      <c r="G108" s="327">
        <f>+[6]ระบบการควบคุมฯ!G774+[6]ระบบการควบคุมฯ!H774</f>
        <v>0</v>
      </c>
      <c r="H108" s="327"/>
      <c r="I108" s="327">
        <f>+[6]ระบบการควบคุมฯ!K774+[6]ระบบการควบคุมฯ!L774</f>
        <v>236476.97</v>
      </c>
      <c r="J108" s="327">
        <f t="shared" si="30"/>
        <v>363523.03</v>
      </c>
      <c r="K108" s="199" t="str">
        <f t="shared" ref="K108:K113" si="31">+K107</f>
        <v>กลุ่มบริหารงานการเงินและสินทรัพย์</v>
      </c>
    </row>
    <row r="109" spans="1:11" ht="20.399999999999999" hidden="1" customHeight="1" x14ac:dyDescent="0.6">
      <c r="A109" s="325" t="str">
        <f>+[6]ระบบการควบคุมฯ!A776</f>
        <v>3)</v>
      </c>
      <c r="B109" s="350" t="str">
        <f>+[6]ระบบการควบคุมฯ!B776</f>
        <v>ค่าใช้จ่ายในการประชุม อ.ก.ค.ศ. เขตพื้นที่การศึกษา  60,000 บาท</v>
      </c>
      <c r="C109" s="350" t="str">
        <f>+[6]ระบบการควบคุมฯ!C776</f>
        <v>ศธ04002/ว465 ลว.5 กพ 68 ครั้งที่ 2 โอนครั้งที่242 1,000,000 บาท</v>
      </c>
      <c r="D109" s="351">
        <f>+[6]ระบบการควบคุมฯ!D776</f>
        <v>0</v>
      </c>
      <c r="E109" s="351">
        <f>+[6]ระบบการควบคุมฯ!E776</f>
        <v>0</v>
      </c>
      <c r="F109" s="306">
        <f t="shared" ref="F109" si="32">SUM(D109:E109)</f>
        <v>0</v>
      </c>
      <c r="G109" s="327">
        <f>+[6]ระบบการควบคุมฯ!G776+[6]ระบบการควบคุมฯ!H776</f>
        <v>0</v>
      </c>
      <c r="H109" s="327"/>
      <c r="I109" s="327">
        <f>+[6]ระบบการควบคุมฯ!K776+[6]ระบบการควบคุมฯ!L776</f>
        <v>0</v>
      </c>
      <c r="J109" s="327">
        <f t="shared" si="30"/>
        <v>0</v>
      </c>
      <c r="K109" s="80" t="s">
        <v>17</v>
      </c>
    </row>
    <row r="110" spans="1:11" ht="20.399999999999999" hidden="1" customHeight="1" x14ac:dyDescent="0.6">
      <c r="A110" s="325" t="str">
        <f>+[6]ระบบการควบคุมฯ!A777</f>
        <v>4)</v>
      </c>
      <c r="B110" s="350" t="str">
        <f>+[6]ระบบการควบคุมฯ!B777</f>
        <v>ค่าซ่อมแซมยานพาหนะและขนส่ง 200,000 บาท ครั้งที่ 1  65,094.43 บาท</v>
      </c>
      <c r="C110" s="350" t="str">
        <f>+[6]ระบบการควบคุมฯ!C777</f>
        <v>ศธ04002/ว465 ลว.5 กพ 68 ครั้งที่ 2 โอนครั้งที่242 1,000,000 บาท</v>
      </c>
      <c r="D110" s="351">
        <f>+[6]ระบบการควบคุมฯ!E777</f>
        <v>134905.57</v>
      </c>
      <c r="E110" s="1424"/>
      <c r="F110" s="306">
        <f t="shared" ref="F110:F115" si="33">SUM(D110:D110)</f>
        <v>134905.57</v>
      </c>
      <c r="G110" s="327">
        <f>+[6]ระบบการควบคุมฯ!G777+[6]ระบบการควบคุมฯ!H777</f>
        <v>0</v>
      </c>
      <c r="H110" s="327"/>
      <c r="I110" s="327">
        <f>+[6]ระบบการควบคุมฯ!K777+[6]ระบบการควบคุมฯ!L777</f>
        <v>40772.35</v>
      </c>
      <c r="J110" s="327">
        <f t="shared" si="30"/>
        <v>94133.22</v>
      </c>
      <c r="K110" s="199" t="s">
        <v>14</v>
      </c>
    </row>
    <row r="111" spans="1:11" ht="20.399999999999999" hidden="1" customHeight="1" x14ac:dyDescent="0.6">
      <c r="A111" s="325" t="str">
        <f>+[6]ระบบการควบคุมฯ!A779</f>
        <v>5)</v>
      </c>
      <c r="B111" s="350" t="str">
        <f>+[6]ระบบการควบคุมฯ!B779</f>
        <v>ค่าซ่อมแซมครุภัณฑ์ 100,000 บาท ครั้งที่ 1 5 0,000 บาท</v>
      </c>
      <c r="C111" s="350" t="str">
        <f>+[6]ระบบการควบคุมฯ!C779</f>
        <v>ศธ04002/ว465 ลว.5 กพ 68 ครั้งที่ 2 โอนครั้งที่242 1,000,000 บาท</v>
      </c>
      <c r="D111" s="351">
        <f>+[6]ระบบการควบคุมฯ!E779</f>
        <v>50000</v>
      </c>
      <c r="E111" s="1424"/>
      <c r="F111" s="306">
        <f t="shared" si="33"/>
        <v>50000</v>
      </c>
      <c r="G111" s="327">
        <f>+[6]ระบบการควบคุมฯ!G779+[6]ระบบการควบคุมฯ!H779</f>
        <v>0</v>
      </c>
      <c r="H111" s="327"/>
      <c r="I111" s="327">
        <f>+[6]ระบบการควบคุมฯ!K779+[6]ระบบการควบคุมฯ!L779</f>
        <v>44022.7</v>
      </c>
      <c r="J111" s="327">
        <f t="shared" si="30"/>
        <v>5977.3000000000029</v>
      </c>
      <c r="K111" s="199" t="s">
        <v>14</v>
      </c>
    </row>
    <row r="112" spans="1:11" ht="20.399999999999999" hidden="1" customHeight="1" x14ac:dyDescent="0.6">
      <c r="A112" s="325" t="str">
        <f>+[6]ระบบการควบคุมฯ!A780</f>
        <v>6)</v>
      </c>
      <c r="B112" s="350" t="str">
        <f>+[6]ระบบการควบคุมฯ!B780</f>
        <v>ค่าวัสดุสำนักงาน 350,000 บาท อนุมัติ 180,000 บาท</v>
      </c>
      <c r="C112" s="350" t="str">
        <f>+[6]ระบบการควบคุมฯ!C780</f>
        <v>ศธ04002/ว465 ลว.5 กพ 68 ครั้งที่ 2 โอนครั้งที่242 1,000,000 บาท</v>
      </c>
      <c r="D112" s="351">
        <f>+[6]ระบบการควบคุมฯ!E780</f>
        <v>170000</v>
      </c>
      <c r="E112" s="1424"/>
      <c r="F112" s="306">
        <f t="shared" si="33"/>
        <v>170000</v>
      </c>
      <c r="G112" s="327">
        <f>+[6]ระบบการควบคุมฯ!G780+[6]ระบบการควบคุมฯ!H780</f>
        <v>0</v>
      </c>
      <c r="H112" s="327"/>
      <c r="I112" s="327">
        <f>+[6]ระบบการควบคุมฯ!K780+[6]ระบบการควบคุมฯ!L780</f>
        <v>152651.6</v>
      </c>
      <c r="J112" s="327">
        <f t="shared" si="30"/>
        <v>17348.399999999994</v>
      </c>
      <c r="K112" s="199" t="str">
        <f t="shared" si="31"/>
        <v>กลุ่มบริหารงานการเงินและสินทรัพย์</v>
      </c>
    </row>
    <row r="113" spans="1:11" ht="20.399999999999999" hidden="1" customHeight="1" x14ac:dyDescent="0.6">
      <c r="A113" s="325" t="str">
        <f>+[6]ระบบการควบคุมฯ!A782</f>
        <v>7)</v>
      </c>
      <c r="B113" s="350" t="str">
        <f>+[6]ระบบการควบคุมฯ!B782</f>
        <v>ค่าน้ำมันเชื้อเพลิงและหล่อลื่น 200,000 บาท อนุมัติ 33,962.60 บาท</v>
      </c>
      <c r="C113" s="350" t="str">
        <f>+[6]ระบบการควบคุมฯ!C782</f>
        <v>ศธ04002/ว465 ลว.5 กพ 68 ครั้งที่ 2 โอนครั้งที่242 1,000,000 บาท</v>
      </c>
      <c r="D113" s="351">
        <f>+[6]ระบบการควบคุมฯ!E782</f>
        <v>116037.4</v>
      </c>
      <c r="E113" s="1425"/>
      <c r="F113" s="306">
        <f t="shared" si="33"/>
        <v>116037.4</v>
      </c>
      <c r="G113" s="327">
        <f>+[6]ระบบการควบคุมฯ!G782+[6]ระบบการควบคุมฯ!H782</f>
        <v>0</v>
      </c>
      <c r="H113" s="327"/>
      <c r="I113" s="327">
        <f>+[6]ระบบการควบคุมฯ!K782+[6]ระบบการควบคุมฯ!L782</f>
        <v>79020</v>
      </c>
      <c r="J113" s="327">
        <f t="shared" si="30"/>
        <v>37017.399999999994</v>
      </c>
      <c r="K113" s="80" t="str">
        <f t="shared" si="31"/>
        <v>กลุ่มบริหารงานการเงินและสินทรัพย์</v>
      </c>
    </row>
    <row r="114" spans="1:11" ht="20.399999999999999" hidden="1" customHeight="1" x14ac:dyDescent="0.6">
      <c r="A114" s="1321" t="str">
        <f>+[6]ระบบการควบคุมฯ!A784</f>
        <v>8)</v>
      </c>
      <c r="B114" s="353" t="str">
        <f>+[6]ระบบการควบคุมฯ!B784</f>
        <v>งบกลาง 585,685 บาท ครั้งที่ 1 124,285.17 และซ่อมแซม 62,000 บาท ค่าวอลเปเปอร์ในครั้งที่ 1 42,000 บาท  ค่าซ่อมแซมสนง. 60,000บาท และ 38,860 บาท +ไซเบอร์ 12750</v>
      </c>
      <c r="C114" s="1322" t="str">
        <f>+[6]ระบบการควบคุมฯ!C784</f>
        <v>ศธ04002/ว465 ลว.5 กพ 68 ครั้งที่ 2 โอนครั้งที่242 1,000,000 บาท</v>
      </c>
      <c r="D114" s="327">
        <f>+[6]ระบบการควบคุมฯ!E784</f>
        <v>169811.83</v>
      </c>
      <c r="E114" s="62"/>
      <c r="F114" s="306">
        <f t="shared" si="33"/>
        <v>169811.83</v>
      </c>
      <c r="G114" s="327">
        <f>+[6]ระบบการควบคุมฯ!G784+[6]ระบบการควบคุมฯ!H784</f>
        <v>0</v>
      </c>
      <c r="H114" s="327"/>
      <c r="I114" s="327">
        <f>+[6]ระบบการควบคุมฯ!K784+[6]ระบบการควบคุมฯ!L784</f>
        <v>111800.79</v>
      </c>
      <c r="J114" s="327">
        <f t="shared" si="30"/>
        <v>58011.039999999994</v>
      </c>
      <c r="K114" s="1323" t="s">
        <v>15</v>
      </c>
    </row>
    <row r="115" spans="1:11" ht="37.200000000000003" hidden="1" customHeight="1" x14ac:dyDescent="0.6">
      <c r="A115" s="325" t="str">
        <f>+[6]ระบบการควบคุมฯ!A786</f>
        <v>8.1)</v>
      </c>
      <c r="B115" s="350" t="str">
        <f>+[6]ระบบการควบคุมฯ!B786</f>
        <v>ค่าใช้จ่ายในการประชุมเชิงปฏิบัติการส่งเสริมให้ร.ร.เข้าร่วม "โรงเรียนอุ่นใจปลอดภัยไซเบอร์"</v>
      </c>
      <c r="C115" s="350" t="str">
        <f>+[6]ระบบการควบคุมฯ!C786</f>
        <v>ศธ04002/ว465 ลว.5 กพ 68 ครั้งที่ 2 โอนครั้งที่242 1,000,000 บาท</v>
      </c>
      <c r="D115" s="351">
        <f>+[6]ระบบการควบคุมฯ!E786</f>
        <v>12750</v>
      </c>
      <c r="E115" s="1425"/>
      <c r="F115" s="306">
        <f t="shared" si="33"/>
        <v>12750</v>
      </c>
      <c r="G115" s="327">
        <f>+[6]ระบบการควบคุมฯ!G786+[6]ระบบการควบคุมฯ!H786</f>
        <v>0</v>
      </c>
      <c r="H115" s="327"/>
      <c r="I115" s="327">
        <f>+[6]ระบบการควบคุมฯ!K786+[6]ระบบการควบคุมฯ!L786</f>
        <v>12750</v>
      </c>
      <c r="J115" s="327">
        <f t="shared" si="30"/>
        <v>0</v>
      </c>
      <c r="K115" s="80" t="s">
        <v>49</v>
      </c>
    </row>
    <row r="116" spans="1:11" ht="93" hidden="1" customHeight="1" x14ac:dyDescent="0.6">
      <c r="A116" s="363" t="str">
        <f>+[1]ระบบการควบคุมฯ!A357</f>
        <v>2.1.2.2</v>
      </c>
      <c r="B116" s="214" t="s">
        <v>250</v>
      </c>
      <c r="C116" s="364" t="str">
        <f>+C115</f>
        <v>ศธ04002/ว465 ลว.5 กพ 68 ครั้งที่ 2 โอนครั้งที่242 1,000,000 บาท</v>
      </c>
      <c r="D116" s="295">
        <f>+D117+D121+D132</f>
        <v>0</v>
      </c>
      <c r="E116" s="295">
        <f>+E117+E121+E132</f>
        <v>898175</v>
      </c>
      <c r="F116" s="295">
        <f t="shared" ref="F116:J116" si="34">+F117+F121+F132</f>
        <v>898175</v>
      </c>
      <c r="G116" s="295">
        <f t="shared" si="34"/>
        <v>0</v>
      </c>
      <c r="H116" s="295">
        <f t="shared" si="34"/>
        <v>0</v>
      </c>
      <c r="I116" s="295">
        <f t="shared" si="34"/>
        <v>273948.45</v>
      </c>
      <c r="J116" s="295">
        <f t="shared" si="34"/>
        <v>624226.55000000005</v>
      </c>
      <c r="K116" s="295">
        <f>SUM(K118:K147)</f>
        <v>0</v>
      </c>
    </row>
    <row r="117" spans="1:11" ht="55.8" hidden="1" customHeight="1" x14ac:dyDescent="0.6">
      <c r="A117" s="321" t="str">
        <f>+[6]ระบบการควบคุมฯ!A787</f>
        <v>2)</v>
      </c>
      <c r="B117" s="214" t="str">
        <f>+[6]ระบบการควบคุมฯ!B787</f>
        <v>กลยุทธ์ที่ 2 เพิ่มโอกาสและความเสมอภาคทางการศึกษา</v>
      </c>
      <c r="C117" s="364"/>
      <c r="D117" s="295">
        <f>SUM(D118:D120)</f>
        <v>0</v>
      </c>
      <c r="E117" s="295">
        <f t="shared" ref="E117:J117" si="35">SUM(E118:E120)</f>
        <v>104000</v>
      </c>
      <c r="F117" s="295">
        <f t="shared" si="35"/>
        <v>104000</v>
      </c>
      <c r="G117" s="295">
        <f t="shared" si="35"/>
        <v>0</v>
      </c>
      <c r="H117" s="295">
        <f t="shared" si="35"/>
        <v>0</v>
      </c>
      <c r="I117" s="295">
        <f t="shared" si="35"/>
        <v>91200</v>
      </c>
      <c r="J117" s="295">
        <f t="shared" si="35"/>
        <v>12800</v>
      </c>
      <c r="K117" s="295"/>
    </row>
    <row r="118" spans="1:11" ht="93" hidden="1" customHeight="1" x14ac:dyDescent="0.6">
      <c r="A118" s="362" t="str">
        <f>+[6]ระบบการควบคุมฯ!A788</f>
        <v>2.1)</v>
      </c>
      <c r="B118" s="201" t="str">
        <f>+[6]ระบบการควบคุมฯ!B788</f>
        <v>โครงการเพิ่มโอกาสและความเสมอภาคทางการศึกษา 20,060 บาท</v>
      </c>
      <c r="C118" s="1324" t="str">
        <f>+[6]ระบบการควบคุมฯ!C788</f>
        <v>ศธ04002/ว465 ลว.5 กพ 68 ครั้งที่ 2 โอนครั้งที่242 1,000,000 บาท</v>
      </c>
      <c r="D118" s="311">
        <f>+[6]ระบบการควบคุมฯ!D788</f>
        <v>0</v>
      </c>
      <c r="E118" s="311">
        <f>+[6]ระบบการควบคุมฯ!E788</f>
        <v>20060</v>
      </c>
      <c r="F118" s="311">
        <f t="shared" ref="F118:F131" si="36">+D118+E118</f>
        <v>20060</v>
      </c>
      <c r="G118" s="330">
        <f>+[6]ระบบการควบคุมฯ!G788+[6]ระบบการควบคุมฯ!H788</f>
        <v>0</v>
      </c>
      <c r="H118" s="330"/>
      <c r="I118" s="330">
        <f>+[6]ระบบการควบคุมฯ!K788+[6]ระบบการควบคุมฯ!L788</f>
        <v>10030</v>
      </c>
      <c r="J118" s="311">
        <f t="shared" ref="J118:J147" si="37">+F118-G118-H118-I118</f>
        <v>10030</v>
      </c>
      <c r="K118" s="87" t="s">
        <v>49</v>
      </c>
    </row>
    <row r="119" spans="1:11" ht="93" hidden="1" customHeight="1" x14ac:dyDescent="0.6">
      <c r="A119" s="362" t="str">
        <f>+[6]ระบบการควบคุมฯ!A789</f>
        <v>2.2)</v>
      </c>
      <c r="B119" s="201" t="str">
        <f>+[6]ระบบการควบคุมฯ!B789</f>
        <v>โครงการส่งเสริมประชาธิปไตยในโรงเรียน 25,840 บาท</v>
      </c>
      <c r="C119" s="1324" t="str">
        <f>+[6]ระบบการควบคุมฯ!C789</f>
        <v>ศธ04002/ว465 ลว.5 กพ 68 ครั้งที่ 2 โอนครั้งที่242 1,000,000 บาท</v>
      </c>
      <c r="D119" s="311">
        <f>+[6]ระบบการควบคุมฯ!D789</f>
        <v>0</v>
      </c>
      <c r="E119" s="311">
        <f>+[6]ระบบการควบคุมฯ!E789</f>
        <v>25840</v>
      </c>
      <c r="F119" s="311">
        <f t="shared" si="36"/>
        <v>25840</v>
      </c>
      <c r="G119" s="330">
        <f>+[6]ระบบการควบคุมฯ!G789+[6]ระบบการควบคุมฯ!H789</f>
        <v>0</v>
      </c>
      <c r="H119" s="330"/>
      <c r="I119" s="330">
        <f>+[6]ระบบการควบคุมฯ!K789+[6]ระบบการควบคุมฯ!L789</f>
        <v>23970</v>
      </c>
      <c r="J119" s="311">
        <f t="shared" si="37"/>
        <v>1870</v>
      </c>
      <c r="K119" s="87" t="s">
        <v>12</v>
      </c>
    </row>
    <row r="120" spans="1:11" ht="93" hidden="1" customHeight="1" x14ac:dyDescent="0.6">
      <c r="A120" s="362" t="str">
        <f>+[6]ระบบการควบคุมฯ!A790</f>
        <v>2.3)</v>
      </c>
      <c r="B120" s="201" t="str">
        <f>+[6]ระบบการควบคุมฯ!B790</f>
        <v>โครงการพัฒนาประสิทธิภาพในการจัดการเรียนรู้สำหรับผู้เรียนที่มีความต้องการพิเศษ สายชล 58,100 บาท ยืมสาธารณูปโภค 42,000 บาท</v>
      </c>
      <c r="C120" s="1324" t="str">
        <f>+[6]ระบบการควบคุมฯ!C790</f>
        <v>ศธ04002/ว465 ลว.5 กพ 68 ครั้งที่ 2 โอนครั้งที่242 1,000,000 บาท</v>
      </c>
      <c r="D120" s="311">
        <f>+[6]ระบบการควบคุมฯ!D790</f>
        <v>0</v>
      </c>
      <c r="E120" s="311">
        <f>+[6]ระบบการควบคุมฯ!E790</f>
        <v>58100</v>
      </c>
      <c r="F120" s="311">
        <f t="shared" si="36"/>
        <v>58100</v>
      </c>
      <c r="G120" s="330">
        <f>+[6]ระบบการควบคุมฯ!G790+[6]ระบบการควบคุมฯ!H790</f>
        <v>0</v>
      </c>
      <c r="H120" s="330"/>
      <c r="I120" s="330">
        <f>+[6]ระบบการควบคุมฯ!K790+[6]ระบบการควบคุมฯ!L790</f>
        <v>57200</v>
      </c>
      <c r="J120" s="311">
        <f t="shared" si="37"/>
        <v>900</v>
      </c>
      <c r="K120" s="87" t="s">
        <v>71</v>
      </c>
    </row>
    <row r="121" spans="1:11" ht="20.399999999999999" customHeight="1" x14ac:dyDescent="0.6">
      <c r="A121" s="1255" t="str">
        <f>+[6]ระบบการควบคุมฯ!A791</f>
        <v>3)</v>
      </c>
      <c r="B121" s="1256" t="str">
        <f>+[6]ระบบการควบคุมฯ!B791</f>
        <v>โครงการยกระดับคุณภาพการศึกษา 900,000 บาท อนุมัติครั้ที่ 1  240,000 บาท</v>
      </c>
      <c r="C121" s="366">
        <f>+[6]ระบบการควบคุมฯ!C791</f>
        <v>0</v>
      </c>
      <c r="D121" s="1257">
        <f>+[6]ระบบการควบคุมฯ!D791</f>
        <v>0</v>
      </c>
      <c r="E121" s="1257">
        <f>+[6]ระบบการควบคุมฯ!E791</f>
        <v>177390</v>
      </c>
      <c r="F121" s="1257">
        <f t="shared" si="36"/>
        <v>177390</v>
      </c>
      <c r="G121" s="1257">
        <f>+[6]ระบบการควบคุมฯ!G791+[6]ระบบการควบคุมฯ!H791</f>
        <v>0</v>
      </c>
      <c r="H121" s="1257"/>
      <c r="I121" s="1257">
        <f>+[6]ระบบการควบคุมฯ!K791+[6]ระบบการควบคุมฯ!L791</f>
        <v>49540</v>
      </c>
      <c r="J121" s="1257">
        <f t="shared" si="37"/>
        <v>127850</v>
      </c>
      <c r="K121" s="1258"/>
    </row>
    <row r="122" spans="1:11" x14ac:dyDescent="0.6">
      <c r="A122" s="1259">
        <f>+[6]ระบบการควบคุมฯ!A792</f>
        <v>0</v>
      </c>
      <c r="B122" s="88" t="str">
        <f>+[6]ระบบการควบคุมฯ!B792</f>
        <v>กลยุทธ์ที่ 3 ยกระดับคุณภาพการศึกษา 400000</v>
      </c>
      <c r="C122" s="1260">
        <f>+[6]ระบบการควบคุมฯ!C792</f>
        <v>0</v>
      </c>
      <c r="D122" s="564">
        <f>+[6]ระบบการควบคุมฯ!D792</f>
        <v>0</v>
      </c>
      <c r="E122" s="564">
        <f>+[6]ระบบการควบคุมฯ!E792</f>
        <v>0</v>
      </c>
      <c r="F122" s="564">
        <f t="shared" si="36"/>
        <v>0</v>
      </c>
      <c r="G122" s="564">
        <f>+[6]ระบบการควบคุมฯ!G792+[6]ระบบการควบคุมฯ!H792</f>
        <v>0</v>
      </c>
      <c r="H122" s="564"/>
      <c r="I122" s="564">
        <f>+[6]ระบบการควบคุมฯ!K792+[6]ระบบการควบคุมฯ!L792</f>
        <v>0</v>
      </c>
      <c r="J122" s="564">
        <f t="shared" si="37"/>
        <v>0</v>
      </c>
      <c r="K122" s="85"/>
    </row>
    <row r="123" spans="1:11" ht="55.8" x14ac:dyDescent="0.6">
      <c r="A123" s="362" t="str">
        <f>+[6]ระบบการควบคุมฯ!A793</f>
        <v>3.3)</v>
      </c>
      <c r="B123" s="201" t="str">
        <f>+[6]ระบบการควบคุมฯ!B793</f>
        <v>โครงการพัฒนาคุณภาพผู้เรียนสู่ศตวรรษที่ 21   46,440 บาท</v>
      </c>
      <c r="C123" s="365" t="str">
        <f>+[6]ระบบการควบคุมฯ!C793</f>
        <v>ศธ04002/ว2307 ลว.28 พ.ค. 68 ครั้งที่ 535  1,917,000 บาท</v>
      </c>
      <c r="D123" s="311">
        <f>+[6]ระบบการควบคุมฯ!D793</f>
        <v>0</v>
      </c>
      <c r="E123" s="311">
        <f>+[6]ระบบการควบคุมฯ!E793</f>
        <v>46440</v>
      </c>
      <c r="F123" s="311">
        <f t="shared" si="36"/>
        <v>46440</v>
      </c>
      <c r="G123" s="311">
        <f>+[6]ระบบการควบคุมฯ!G793+[6]ระบบการควบคุมฯ!H793</f>
        <v>0</v>
      </c>
      <c r="H123" s="311"/>
      <c r="I123" s="311">
        <f>+[6]ระบบการควบคุมฯ!K793+[6]ระบบการควบคุมฯ!L793</f>
        <v>25840</v>
      </c>
      <c r="J123" s="311">
        <f t="shared" si="37"/>
        <v>20600</v>
      </c>
      <c r="K123" s="87" t="s">
        <v>49</v>
      </c>
    </row>
    <row r="124" spans="1:11" ht="55.8" x14ac:dyDescent="0.6">
      <c r="A124" s="362" t="str">
        <f>+[6]ระบบการควบคุมฯ!A794</f>
        <v>3.5)</v>
      </c>
      <c r="B124" s="201" t="str">
        <f>+[6]ระบบการควบคุมฯ!B794</f>
        <v>โครงการพัฒนาและส่งเสริมสมรรถนะการจัดการเรียนรู้ที่ส่งเสริมทักษะการคิดวิเคราะห์ วิชาคณิตศาสตร์ 13,600 บาท</v>
      </c>
      <c r="C124" s="365" t="str">
        <f>+[6]ระบบการควบคุมฯ!C794</f>
        <v>ศธ04002/ว2307 ลว.28 พ.ค. 68 ครั้งที่ 535  1,917,000 บาท</v>
      </c>
      <c r="D124" s="311">
        <f>+[6]ระบบการควบคุมฯ!D794</f>
        <v>0</v>
      </c>
      <c r="E124" s="311">
        <f>+[6]ระบบการควบคุมฯ!E794</f>
        <v>13600</v>
      </c>
      <c r="F124" s="311">
        <f t="shared" si="36"/>
        <v>13600</v>
      </c>
      <c r="G124" s="311">
        <f>+[6]ระบบการควบคุมฯ!G794+[6]ระบบการควบคุมฯ!H794</f>
        <v>0</v>
      </c>
      <c r="H124" s="311"/>
      <c r="I124" s="311">
        <f>+[6]ระบบการควบคุมฯ!K794+[6]ระบบการควบคุมฯ!L794</f>
        <v>0</v>
      </c>
      <c r="J124" s="311">
        <f t="shared" si="37"/>
        <v>13600</v>
      </c>
      <c r="K124" s="87" t="s">
        <v>49</v>
      </c>
    </row>
    <row r="125" spans="1:11" ht="55.8" x14ac:dyDescent="0.6">
      <c r="A125" s="362" t="str">
        <f>+[6]ระบบการควบคุมฯ!A795</f>
        <v>3.9)</v>
      </c>
      <c r="B125" s="201" t="str">
        <f>+[6]ระบบการควบคุมฯ!B795</f>
        <v>โครงการการจัดการเรียนรู้วิทยาศาสตร์และเทคโนโลยี ที่ส่งเสริมทักษะการคิด ระดับชั้นประถมศึกษา 10,200 บาท</v>
      </c>
      <c r="C125" s="365" t="str">
        <f>+[6]ระบบการควบคุมฯ!C795</f>
        <v>ศธ04002/ว2307 ลว.28 พ.ค. 68 ครั้งที่ 535  1,917,000 บาท</v>
      </c>
      <c r="D125" s="311">
        <f>+[6]ระบบการควบคุมฯ!D795</f>
        <v>0</v>
      </c>
      <c r="E125" s="311">
        <f>+[6]ระบบการควบคุมฯ!E795</f>
        <v>10200</v>
      </c>
      <c r="F125" s="311">
        <f t="shared" si="36"/>
        <v>10200</v>
      </c>
      <c r="G125" s="311">
        <f>+[6]ระบบการควบคุมฯ!G795+[6]ระบบการควบคุมฯ!H795</f>
        <v>0</v>
      </c>
      <c r="H125" s="311"/>
      <c r="I125" s="311">
        <f>+[6]ระบบการควบคุมฯ!K795+[6]ระบบการควบคุมฯ!L795</f>
        <v>0</v>
      </c>
      <c r="J125" s="311">
        <f t="shared" si="37"/>
        <v>10200</v>
      </c>
      <c r="K125" s="87" t="s">
        <v>49</v>
      </c>
    </row>
    <row r="126" spans="1:11" ht="55.8" x14ac:dyDescent="0.6">
      <c r="A126" s="362" t="str">
        <f>+[6]ระบบการควบคุมฯ!A796</f>
        <v>3.10)</v>
      </c>
      <c r="B126" s="201" t="str">
        <f>+[6]ระบบการควบคุมฯ!B796</f>
        <v>โครงการยกระดับระบบการเรียนรู้ตามแนวคิดการเรียนรู้เชิงรุก (Active Learning) ที่เสริมสร้างสมรรถนะ 30,000 บาท อนุมัติครั้งที่ 1  12,000 บาท รออนุมัติ 18,000 บาท</v>
      </c>
      <c r="C126" s="1426" t="str">
        <f>+[6]ระบบการควบคุมฯ!C796</f>
        <v>ศธ04002/ว2307 ลว.28 พ.ค. 68 ครั้งที่ 535  1,917,000 บาท</v>
      </c>
      <c r="D126" s="311">
        <f>+[6]ระบบการควบคุมฯ!D796</f>
        <v>0</v>
      </c>
      <c r="E126" s="311">
        <f>+[6]ระบบการควบคุมฯ!E796</f>
        <v>18000</v>
      </c>
      <c r="F126" s="311">
        <f t="shared" si="36"/>
        <v>18000</v>
      </c>
      <c r="G126" s="311">
        <f>+[6]ระบบการควบคุมฯ!G796+[6]ระบบการควบคุมฯ!H796</f>
        <v>0</v>
      </c>
      <c r="H126" s="311"/>
      <c r="I126" s="311">
        <f>+[6]ระบบการควบคุมฯ!K796+[6]ระบบการควบคุมฯ!L796</f>
        <v>11800</v>
      </c>
      <c r="J126" s="311">
        <f t="shared" si="37"/>
        <v>6200</v>
      </c>
      <c r="K126" s="87" t="s">
        <v>49</v>
      </c>
    </row>
    <row r="127" spans="1:11" ht="55.8" x14ac:dyDescent="0.6">
      <c r="A127" s="362" t="str">
        <f>+[6]ระบบการควบคุมฯ!A797</f>
        <v>3.11)</v>
      </c>
      <c r="B127" s="201" t="str">
        <f>+[6]ระบบการควบคุมฯ!B797</f>
        <v>โครงการพัฒนาทักษะเทคโนโลยีดิจิทัลและปัญญาประดิษฐ์ (AI) ในการจัดการเรียนรู้ทุกที่ ทุกเวลา (Anywhere Anytime)22,350 บาท</v>
      </c>
      <c r="C127" s="1324" t="str">
        <f>+[6]ระบบการควบคุมฯ!C797</f>
        <v>ศธ04002/ว2307 ลว.28 พ.ค. 68 ครั้งที่ 535  1,917,000 บาท</v>
      </c>
      <c r="D127" s="311">
        <f>+[6]ระบบการควบคุมฯ!D797</f>
        <v>0</v>
      </c>
      <c r="E127" s="311">
        <f>+[6]ระบบการควบคุมฯ!E797</f>
        <v>22350</v>
      </c>
      <c r="F127" s="311">
        <f t="shared" si="36"/>
        <v>22350</v>
      </c>
      <c r="G127" s="311">
        <f>+[6]ระบบการควบคุมฯ!G797+[6]ระบบการควบคุมฯ!H797</f>
        <v>0</v>
      </c>
      <c r="H127" s="311"/>
      <c r="I127" s="311">
        <f>+[6]ระบบการควบคุมฯ!K797+[6]ระบบการควบคุมฯ!L797</f>
        <v>0</v>
      </c>
      <c r="J127" s="311">
        <f t="shared" si="37"/>
        <v>22350</v>
      </c>
      <c r="K127" s="87" t="s">
        <v>49</v>
      </c>
    </row>
    <row r="128" spans="1:11" ht="55.8" x14ac:dyDescent="0.6">
      <c r="A128" s="362" t="str">
        <f>+[6]ระบบการควบคุมฯ!A798</f>
        <v>3.12)</v>
      </c>
      <c r="B128" s="201" t="str">
        <f>+[6]ระบบการควบคุมฯ!B798</f>
        <v>โครงการพัฒนานวัตกรรมสื่อการจัดการเรียนรู้เทคโนโลยีที่ทันสมัย 5,100 บาท</v>
      </c>
      <c r="C128" s="1324" t="str">
        <f>+[6]ระบบการควบคุมฯ!C798</f>
        <v>ศธ04002/ว2307 ลว.28 พ.ค. 68 ครั้งที่ 535  1,917,000 บาท</v>
      </c>
      <c r="D128" s="311">
        <f>+[6]ระบบการควบคุมฯ!D798</f>
        <v>0</v>
      </c>
      <c r="E128" s="311">
        <f>+[6]ระบบการควบคุมฯ!E798</f>
        <v>5100</v>
      </c>
      <c r="F128" s="311">
        <f t="shared" si="36"/>
        <v>5100</v>
      </c>
      <c r="G128" s="311">
        <f>+[6]ระบบการควบคุมฯ!G798+[6]ระบบการควบคุมฯ!H798</f>
        <v>0</v>
      </c>
      <c r="H128" s="311"/>
      <c r="I128" s="311">
        <f>+[6]ระบบการควบคุมฯ!K798+[6]ระบบการควบคุมฯ!L798</f>
        <v>0</v>
      </c>
      <c r="J128" s="311">
        <f t="shared" si="37"/>
        <v>5100</v>
      </c>
      <c r="K128" s="87" t="s">
        <v>49</v>
      </c>
    </row>
    <row r="129" spans="1:22" ht="55.8" x14ac:dyDescent="0.6">
      <c r="A129" s="362" t="str">
        <f>+[6]ระบบการควบคุมฯ!A799</f>
        <v>3.14)</v>
      </c>
      <c r="B129" s="201" t="str">
        <f>+[6]ระบบการควบคุมฯ!B799</f>
        <v>โครงการโรงเรียนคุณธรรม สพฐ. 34,000 บาท ครั้งที่ 1  (14,200)</v>
      </c>
      <c r="C129" s="1426" t="str">
        <f>+[6]ระบบการควบคุมฯ!C799</f>
        <v>ศธ04002/ว2307 ลว.28 พ.ค. 68 ครั้งที่ 535  1,917,000 บาท</v>
      </c>
      <c r="D129" s="311">
        <f>+[6]ระบบการควบคุมฯ!D799</f>
        <v>0</v>
      </c>
      <c r="E129" s="311">
        <f>+[6]ระบบการควบคุมฯ!E799</f>
        <v>19800</v>
      </c>
      <c r="F129" s="311">
        <f t="shared" si="36"/>
        <v>19800</v>
      </c>
      <c r="G129" s="311">
        <f>+[6]ระบบการควบคุมฯ!G799+[6]ระบบการควบคุมฯ!H799</f>
        <v>0</v>
      </c>
      <c r="H129" s="311"/>
      <c r="I129" s="311">
        <f>+[6]ระบบการควบคุมฯ!K799+[6]ระบบการควบคุมฯ!L799</f>
        <v>0</v>
      </c>
      <c r="J129" s="311">
        <f t="shared" si="37"/>
        <v>19800</v>
      </c>
      <c r="K129" s="87" t="s">
        <v>49</v>
      </c>
    </row>
    <row r="130" spans="1:22" ht="55.8" x14ac:dyDescent="0.6">
      <c r="A130" s="362" t="str">
        <f>+[6]ระบบการควบคุมฯ!A800</f>
        <v>3.15)</v>
      </c>
      <c r="B130" s="201" t="str">
        <f>+[6]ระบบการควบคุมฯ!B800</f>
        <v xml:space="preserve">โครงการส่งเสริมทักษะอาชีพให้แก่นักเรียน 25,400 บาท </v>
      </c>
      <c r="C130" s="365" t="str">
        <f>+[6]ระบบการควบคุมฯ!C800</f>
        <v>ศธ04002/ว2307 ลว.28 พ.ค. 68 ครั้งที่ 535  1,917,000 บาท</v>
      </c>
      <c r="D130" s="311">
        <f>+[6]ระบบการควบคุมฯ!D800</f>
        <v>0</v>
      </c>
      <c r="E130" s="311">
        <f>+[6]ระบบการควบคุมฯ!E800</f>
        <v>25400</v>
      </c>
      <c r="F130" s="311">
        <f t="shared" si="36"/>
        <v>25400</v>
      </c>
      <c r="G130" s="311">
        <f>+[6]ระบบการควบคุมฯ!G800+[6]ระบบการควบคุมฯ!H800</f>
        <v>0</v>
      </c>
      <c r="H130" s="311"/>
      <c r="I130" s="311">
        <f>+[6]ระบบการควบคุมฯ!K800+[6]ระบบการควบคุมฯ!L800</f>
        <v>11900</v>
      </c>
      <c r="J130" s="311">
        <f t="shared" si="37"/>
        <v>13500</v>
      </c>
      <c r="K130" s="87" t="s">
        <v>49</v>
      </c>
    </row>
    <row r="131" spans="1:22" ht="55.8" x14ac:dyDescent="0.6">
      <c r="A131" s="362" t="str">
        <f>+[6]ระบบการควบคุมฯ!A801</f>
        <v>3.16)</v>
      </c>
      <c r="B131" s="201" t="str">
        <f>+[6]ระบบการควบคุมฯ!B801</f>
        <v>โครงการพัฒนาและส่งเสริมการใช้สื่อเทคโนโลยีในการจัดการเรียนรู้คณิตศาสตร์ ระดับมัธยมศึกษาตอนต้น 16,500 บาท</v>
      </c>
      <c r="C131" s="365" t="str">
        <f>+[6]ระบบการควบคุมฯ!C801</f>
        <v>ศธ04002/ว2307 ลว.28 พ.ค. 68 ครั้งที่ 535  1,917,000 บาท</v>
      </c>
      <c r="D131" s="311">
        <f>+[6]ระบบการควบคุมฯ!D801</f>
        <v>0</v>
      </c>
      <c r="E131" s="311">
        <f>+[6]ระบบการควบคุมฯ!E801</f>
        <v>16500</v>
      </c>
      <c r="F131" s="311">
        <f t="shared" si="36"/>
        <v>16500</v>
      </c>
      <c r="G131" s="311">
        <f>+[6]ระบบการควบคุมฯ!G801+[6]ระบบการควบคุมฯ!H801</f>
        <v>0</v>
      </c>
      <c r="H131" s="311"/>
      <c r="I131" s="311">
        <f>+[6]ระบบการควบคุมฯ!K801+[6]ระบบการควบคุมฯ!L801</f>
        <v>0</v>
      </c>
      <c r="J131" s="311">
        <f t="shared" si="37"/>
        <v>16500</v>
      </c>
      <c r="K131" s="87" t="s">
        <v>49</v>
      </c>
    </row>
    <row r="132" spans="1:22" ht="37.200000000000003" x14ac:dyDescent="0.6">
      <c r="A132" s="1127" t="str">
        <f>+[6]ระบบการควบคุมฯ!A802</f>
        <v>4)</v>
      </c>
      <c r="B132" s="1128" t="str">
        <f>+[6]ระบบการควบคุมฯ!B802</f>
        <v>โครงการเพิ่มประสิทธิภาพการบริหารจัดการศึกษา 800,000 บาท อนุมัติครั้งที่ 1 (400,000 บาท) ครั้งที่ 2 120,000 บาท</v>
      </c>
      <c r="C132" s="1261">
        <f>+[6]ระบบการควบคุมฯ!C728</f>
        <v>0</v>
      </c>
      <c r="D132" s="1129">
        <f t="shared" ref="D132:J132" si="38">SUM(D133:D147)</f>
        <v>0</v>
      </c>
      <c r="E132" s="1129">
        <f t="shared" si="38"/>
        <v>616785</v>
      </c>
      <c r="F132" s="1129">
        <f t="shared" si="38"/>
        <v>616785</v>
      </c>
      <c r="G132" s="1129">
        <f t="shared" si="38"/>
        <v>0</v>
      </c>
      <c r="H132" s="1129">
        <f t="shared" si="38"/>
        <v>0</v>
      </c>
      <c r="I132" s="1129">
        <f t="shared" si="38"/>
        <v>133208.45000000001</v>
      </c>
      <c r="J132" s="1129">
        <f t="shared" si="38"/>
        <v>483576.55</v>
      </c>
      <c r="K132" s="1130"/>
    </row>
    <row r="133" spans="1:22" ht="74.400000000000006" x14ac:dyDescent="0.6">
      <c r="A133" s="362" t="str">
        <f>+[6]ระบบการควบคุมฯ!A804</f>
        <v>4.1)</v>
      </c>
      <c r="B133" s="201" t="str">
        <f>+[6]ระบบการควบคุมฯ!B804</f>
        <v xml:space="preserve">โครงการพัฒนาประสิทธิภาพการบริหารจัดการงานอำนวยการ 150,045 บาท ครั้งที่ 1   44,040 บาท </v>
      </c>
      <c r="C133" s="201" t="str">
        <f>+[6]ระบบการควบคุมฯ!C804</f>
        <v>ศธ04002/ว465 ลว.5 กพ 68 ครั้งที่ 2 โอนครั้งที่242 1,000,000 บาท</v>
      </c>
      <c r="D133" s="311">
        <f>+[6]ระบบการควบคุมฯ!D804</f>
        <v>0</v>
      </c>
      <c r="E133" s="311">
        <f>+[6]ระบบการควบคุมฯ!E804</f>
        <v>106005</v>
      </c>
      <c r="F133" s="311">
        <f t="shared" ref="F133" si="39">SUM(D133:E133)</f>
        <v>106005</v>
      </c>
      <c r="G133" s="311">
        <f>+[6]ระบบการควบคุมฯ!G804+[6]ระบบการควบคุมฯ!H804</f>
        <v>0</v>
      </c>
      <c r="H133" s="311"/>
      <c r="I133" s="311">
        <f>+[6]ระบบการควบคุมฯ!K804+[6]ระบบการควบคุมฯ!L804</f>
        <v>48807.45</v>
      </c>
      <c r="J133" s="311">
        <f t="shared" si="37"/>
        <v>57197.55</v>
      </c>
      <c r="K133" s="87" t="s">
        <v>16</v>
      </c>
    </row>
    <row r="134" spans="1:22" ht="55.8" x14ac:dyDescent="0.6">
      <c r="A134" s="362">
        <f>+[6]ระบบการควบคุมฯ!A805</f>
        <v>0</v>
      </c>
      <c r="B134" s="201" t="str">
        <f>+[6]ระบบการควบคุมฯ!B805</f>
        <v>โครงการพัฒนาประสิทธิภาพการบริหารจัดการงานอำนวยการ 150,045 บาท ครั้งที่ 1   44,040 บาท ครั้งที่ 2 17000 บาท ครั้งที่ 3  115,695 บาท</v>
      </c>
      <c r="C134" s="200" t="str">
        <f>+[6]ระบบการควบคุมฯ!C805</f>
        <v>ศธ04002/ว2307 ลว.28 พ.ค. 68 ครั้งที่ 535  1,917,000 บาท</v>
      </c>
      <c r="D134" s="311">
        <f>+[6]ระบบการควบคุมฯ!D805</f>
        <v>0</v>
      </c>
      <c r="E134" s="311">
        <f>+[6]ระบบการควบคุมฯ!E805</f>
        <v>0</v>
      </c>
      <c r="F134" s="311">
        <f t="shared" ref="F134" si="40">SUM(D134:E134)</f>
        <v>0</v>
      </c>
      <c r="G134" s="311">
        <f>+[6]ระบบการควบคุมฯ!G805+[6]ระบบการควบคุมฯ!H805</f>
        <v>0</v>
      </c>
      <c r="H134" s="311"/>
      <c r="I134" s="311">
        <f>+[6]ระบบการควบคุมฯ!K805+[6]ระบบการควบคุมฯ!L805</f>
        <v>0</v>
      </c>
      <c r="J134" s="311">
        <f t="shared" si="37"/>
        <v>0</v>
      </c>
      <c r="K134" s="87"/>
    </row>
    <row r="135" spans="1:22" ht="74.400000000000006" x14ac:dyDescent="0.6">
      <c r="A135" s="362" t="str">
        <f>+[6]ระบบการควบคุมฯ!A806</f>
        <v>4.2)</v>
      </c>
      <c r="B135" s="201" t="str">
        <f>+[6]ระบบการควบคุมฯ!B806</f>
        <v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49,405</v>
      </c>
      <c r="C135" s="1427" t="str">
        <f>+[6]ระบบการควบคุมฯ!C806</f>
        <v>ศธ04002/ว465 ลว.5 กพ 68 ครั้งที่ 2 โอนครั้งที่242 1,000,000 บาท</v>
      </c>
      <c r="D135" s="311">
        <f>+[6]ระบบการควบคุมฯ!D806</f>
        <v>0</v>
      </c>
      <c r="E135" s="311">
        <f>+[6]ระบบการควบคุมฯ!E806</f>
        <v>145595</v>
      </c>
      <c r="F135" s="311">
        <f t="shared" ref="F135:F139" si="41">SUM(D135:E135)</f>
        <v>145595</v>
      </c>
      <c r="G135" s="311">
        <f>+[6]ระบบการควบคุมฯ!G806+[6]ระบบการควบคุมฯ!H806</f>
        <v>0</v>
      </c>
      <c r="H135" s="311"/>
      <c r="I135" s="311">
        <f>+[6]ระบบการควบคุมฯ!K806+[6]ระบบการควบคุมฯ!L806</f>
        <v>10570</v>
      </c>
      <c r="J135" s="311">
        <f t="shared" si="37"/>
        <v>135025</v>
      </c>
      <c r="K135" s="87" t="s">
        <v>15</v>
      </c>
    </row>
    <row r="136" spans="1:22" ht="20.399999999999999" hidden="1" customHeight="1" x14ac:dyDescent="0.6">
      <c r="A136" s="362">
        <f>+[6]ระบบการควบคุมฯ!A807</f>
        <v>0</v>
      </c>
      <c r="B136" s="201" t="str">
        <f>+[6]ระบบการควบคุมฯ!B807</f>
        <v xml:space="preserve">โครงการเพิ่มประสิทธิภาพการบริหารจัดการงานนโยบายและแผนและการบริหารงบประมาณ ประจำปีงบประมาณ พ.ศ. 2568  195,000 บาท ครั้งที่ 1 49,405+(38860 บาท นำไปหักงบกลางแล้ว) </v>
      </c>
      <c r="C136" s="200" t="str">
        <f>+[6]ระบบการควบคุมฯ!C807</f>
        <v>ศธ04002/ว2307 ลว.28 พ.ค. 68 ครั้งที่ 535  1,917,000 บาท</v>
      </c>
      <c r="D136" s="311">
        <f>+[6]ระบบการควบคุมฯ!D807</f>
        <v>0</v>
      </c>
      <c r="E136" s="311">
        <f>+[6]ระบบการควบคุมฯ!E807</f>
        <v>0</v>
      </c>
      <c r="F136" s="311">
        <f t="shared" si="41"/>
        <v>0</v>
      </c>
      <c r="G136" s="311">
        <f>+[6]ระบบการควบคุมฯ!G807+[6]ระบบการควบคุมฯ!H807</f>
        <v>0</v>
      </c>
      <c r="H136" s="311"/>
      <c r="I136" s="311">
        <f>+[6]ระบบการควบคุมฯ!K807+[6]ระบบการควบคุมฯ!L807</f>
        <v>0</v>
      </c>
      <c r="J136" s="311">
        <f t="shared" si="37"/>
        <v>0</v>
      </c>
      <c r="K136" s="87"/>
    </row>
    <row r="137" spans="1:22" ht="20.399999999999999" hidden="1" customHeight="1" x14ac:dyDescent="0.6">
      <c r="A137" s="362" t="str">
        <f>+[6]ระบบการควบคุมฯ!A808</f>
        <v>4.2.1)</v>
      </c>
      <c r="B137" s="201" t="str">
        <f>+[6]ระบบการควบคุมฯ!B808</f>
        <v>ปรับปรุงซ่อมแซมอาคารสำนักงาน 160860บาท จ่ายครั้งที่ 1 38,860 บาท</v>
      </c>
      <c r="C137" s="200" t="str">
        <f>+C135</f>
        <v>ศธ04002/ว465 ลว.5 กพ 68 ครั้งที่ 2 โอนครั้งที่242 1,000,000 บาท</v>
      </c>
      <c r="D137" s="311">
        <f>+[6]ระบบการควบคุมฯ!D808</f>
        <v>0</v>
      </c>
      <c r="E137" s="311">
        <f>+[6]ระบบการควบคุมฯ!E808</f>
        <v>0</v>
      </c>
      <c r="F137" s="311">
        <f t="shared" si="41"/>
        <v>0</v>
      </c>
      <c r="G137" s="311">
        <f>+[6]ระบบการควบคุมฯ!G808+[6]ระบบการควบคุมฯ!H808</f>
        <v>0</v>
      </c>
      <c r="H137" s="311"/>
      <c r="I137" s="311">
        <f>+[6]ระบบการควบคุมฯ!K808+[6]ระบบการควบคุมฯ!L808</f>
        <v>0</v>
      </c>
      <c r="J137" s="311">
        <f t="shared" si="37"/>
        <v>0</v>
      </c>
      <c r="K137" s="87" t="s">
        <v>14</v>
      </c>
    </row>
    <row r="138" spans="1:22" ht="20.399999999999999" hidden="1" customHeight="1" x14ac:dyDescent="0.6">
      <c r="A138" s="362" t="str">
        <f>+[6]ระบบการควบคุมฯ!A809</f>
        <v>4.3)</v>
      </c>
      <c r="B138" s="201" t="str">
        <f>+[6]ระบบการควบคุมฯ!B809</f>
        <v>โครงการพัฒนาระบบดิจิทัล เพื่อการศึกษา 85,300 บาท ครั้งที่ 1  20,000 บาท ครั้งที่ 3 65,300 บาท</v>
      </c>
      <c r="C138" s="1428" t="str">
        <f t="shared" ref="C138:C140" si="42">+C137</f>
        <v>ศธ04002/ว465 ลว.5 กพ 68 ครั้งที่ 2 โอนครั้งที่242 1,000,000 บาท</v>
      </c>
      <c r="D138" s="311">
        <f>+[6]ระบบการควบคุมฯ!D809</f>
        <v>0</v>
      </c>
      <c r="E138" s="311">
        <f>+[6]ระบบการควบคุมฯ!E809</f>
        <v>65300</v>
      </c>
      <c r="F138" s="311">
        <f t="shared" si="41"/>
        <v>65300</v>
      </c>
      <c r="G138" s="311">
        <f>+[6]ระบบการควบคุมฯ!G809+[6]ระบบการควบคุมฯ!H809</f>
        <v>0</v>
      </c>
      <c r="H138" s="311"/>
      <c r="I138" s="311">
        <f>+[6]ระบบการควบคุมฯ!K809+[6]ระบบการควบคุมฯ!L809</f>
        <v>0</v>
      </c>
      <c r="J138" s="311">
        <f t="shared" si="37"/>
        <v>65300</v>
      </c>
      <c r="K138" s="87" t="s">
        <v>71</v>
      </c>
    </row>
    <row r="139" spans="1:22" ht="20.399999999999999" hidden="1" customHeight="1" x14ac:dyDescent="0.6">
      <c r="A139" s="362" t="str">
        <f>+[6]ระบบการควบคุมฯ!A810</f>
        <v>4.4)</v>
      </c>
      <c r="B139" s="201" t="str">
        <f>+[6]ระบบการควบคุมฯ!B810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80,000 บาท</v>
      </c>
      <c r="C139" s="201" t="str">
        <f t="shared" si="42"/>
        <v>ศธ04002/ว465 ลว.5 กพ 68 ครั้งที่ 2 โอนครั้งที่242 1,000,000 บาท</v>
      </c>
      <c r="D139" s="311">
        <f>+[6]ระบบการควบคุมฯ!D810</f>
        <v>0</v>
      </c>
      <c r="E139" s="311">
        <f>+[6]ระบบการควบคุมฯ!E810</f>
        <v>80000</v>
      </c>
      <c r="F139" s="311">
        <f t="shared" si="41"/>
        <v>80000</v>
      </c>
      <c r="G139" s="311">
        <f>+[6]ระบบการควบคุมฯ!G810+[6]ระบบการควบคุมฯ!H810</f>
        <v>0</v>
      </c>
      <c r="H139" s="311"/>
      <c r="I139" s="311">
        <f>+[6]ระบบการควบคุมฯ!K810+[6]ระบบการควบคุมฯ!L810</f>
        <v>8330</v>
      </c>
      <c r="J139" s="311">
        <f t="shared" si="37"/>
        <v>71670</v>
      </c>
      <c r="K139" s="87" t="s">
        <v>14</v>
      </c>
    </row>
    <row r="140" spans="1:22" ht="19.8" hidden="1" customHeight="1" x14ac:dyDescent="0.6">
      <c r="A140" s="362">
        <f>+[6]ระบบการควบคุมฯ!A811</f>
        <v>0</v>
      </c>
      <c r="B140" s="201" t="str">
        <f>+[6]ระบบการควบคุมฯ!B811</f>
        <v>โครงการประชุมเชิงปฏิบัติการเพื่อเพิ่มประสิทธิภาพการบริหารจัดการด้านงบประมาณ ด้านการเงินบัญชีและพัสดุ ครั้งที่ 3 70,400 บาท</v>
      </c>
      <c r="C140" s="200" t="str">
        <f t="shared" si="42"/>
        <v>ศธ04002/ว465 ลว.5 กพ 68 ครั้งที่ 2 โอนครั้งที่242 1,000,000 บาท</v>
      </c>
      <c r="D140" s="311">
        <f>+[6]ระบบการควบคุมฯ!D811</f>
        <v>0</v>
      </c>
      <c r="E140" s="311">
        <f>+[6]ระบบการควบคุมฯ!E811</f>
        <v>0</v>
      </c>
      <c r="F140" s="311">
        <f t="shared" ref="F140" si="43">SUM(D140:E140)</f>
        <v>0</v>
      </c>
      <c r="G140" s="311">
        <f>+[6]ระบบการควบคุมฯ!G811+[6]ระบบการควบคุมฯ!H811</f>
        <v>0</v>
      </c>
      <c r="H140" s="311"/>
      <c r="I140" s="311">
        <f>+[6]ระบบการควบคุมฯ!K811+[6]ระบบการควบคุมฯ!L811</f>
        <v>0</v>
      </c>
      <c r="J140" s="311">
        <f t="shared" si="37"/>
        <v>0</v>
      </c>
      <c r="K140" s="87"/>
    </row>
    <row r="141" spans="1:22" ht="19.8" hidden="1" customHeight="1" x14ac:dyDescent="0.6">
      <c r="A141" s="362" t="str">
        <f>+[6]ระบบการควบคุมฯ!A812</f>
        <v>4.7)</v>
      </c>
      <c r="B141" s="201" t="str">
        <f>+[6]ระบบการควบคุมฯ!B812</f>
        <v>โครงการยกย่องเชิดชูเกียรติข้าราชการครูและบุคลากรทางการศึกษา 59,700 บาท ครั้งที่ 1  1,550 บาท ครั้งที่ 3  58,150 บาท</v>
      </c>
      <c r="C141" s="200" t="str">
        <f>+[6]ระบบการควบคุมฯ!C812</f>
        <v>ศธ04002/ว2307 ลว.28 พ.ค. 68 ครั้งที่ 535  1,917,000 บาท</v>
      </c>
      <c r="D141" s="311">
        <f>+[6]ระบบการควบคุมฯ!D812</f>
        <v>0</v>
      </c>
      <c r="E141" s="311">
        <f>+[6]ระบบการควบคุมฯ!E812</f>
        <v>58150</v>
      </c>
      <c r="F141" s="311">
        <f t="shared" ref="F141:F147" si="44">SUM(D141:E141)</f>
        <v>58150</v>
      </c>
      <c r="G141" s="311">
        <f>+[6]ระบบการควบคุมฯ!G812+[6]ระบบการควบคุมฯ!H812</f>
        <v>0</v>
      </c>
      <c r="H141" s="311"/>
      <c r="I141" s="311">
        <f>+[6]ระบบการควบคุมฯ!K812+[6]ระบบการควบคุมฯ!L812</f>
        <v>2550</v>
      </c>
      <c r="J141" s="311">
        <f t="shared" si="37"/>
        <v>55600</v>
      </c>
      <c r="K141" s="87" t="s">
        <v>247</v>
      </c>
    </row>
    <row r="142" spans="1:22" ht="55.8" x14ac:dyDescent="0.6">
      <c r="A142" s="362" t="str">
        <f>+[6]ระบบการควบคุมฯ!A813</f>
        <v>4.8)</v>
      </c>
      <c r="B142" s="201" t="str">
        <f>+[6]ระบบการควบคุมฯ!B813</f>
        <v>โครงการงานศิลปหัตถกรรมนักเรียน ระดับเขตพื้นที่การศึกษา ปีการศึกษา 148,500 บาท ครั้งที่ 1 112,800 บาท</v>
      </c>
      <c r="C142" s="201" t="str">
        <f>+[6]ระบบการควบคุมฯ!C813</f>
        <v>บันทึกกลุ่มส่งเสริมการจัดการศึกษา ลว 27 ธค 67</v>
      </c>
      <c r="D142" s="311">
        <f>+[6]ระบบการควบคุมฯ!D813</f>
        <v>0</v>
      </c>
      <c r="E142" s="311">
        <f>+[6]ระบบการควบคุมฯ!E813</f>
        <v>35700</v>
      </c>
      <c r="F142" s="311">
        <f t="shared" si="44"/>
        <v>35700</v>
      </c>
      <c r="G142" s="311">
        <f>+[6]ระบบการควบคุมฯ!G813+[6]ระบบการควบคุมฯ!H813</f>
        <v>0</v>
      </c>
      <c r="H142" s="311"/>
      <c r="I142" s="311">
        <f>+[6]ระบบการควบคุมฯ!K813+[6]ระบบการควบคุมฯ!L813</f>
        <v>34200</v>
      </c>
      <c r="J142" s="311">
        <f t="shared" si="37"/>
        <v>1500</v>
      </c>
      <c r="K142" s="87" t="s">
        <v>12</v>
      </c>
    </row>
    <row r="143" spans="1:22" ht="55.8" x14ac:dyDescent="0.6">
      <c r="A143" s="362" t="str">
        <f>+[6]ระบบการควบคุมฯ!A814</f>
        <v>4.9)</v>
      </c>
      <c r="B143" s="201" t="str">
        <f>+[6]ระบบการควบคุมฯ!B814</f>
        <v>โครงการพัฒนาศักยภาพบุคลากรทางการศึกษาสังกัดสพป.ปทุมธานี เขต 2 58,570 บาท ครั้งที่ 1 47,570 บาท ครั้งที่ 3   11,000 บาท</v>
      </c>
      <c r="C143" s="201" t="str">
        <f>+[6]ระบบการควบคุมฯ!C814</f>
        <v>ศธ04002/ว2307 ลว.28 พ.ค. 68 ครั้งที่ 535  1,917,000 บาท</v>
      </c>
      <c r="D143" s="311">
        <f>+[6]ระบบการควบคุมฯ!D814</f>
        <v>0</v>
      </c>
      <c r="E143" s="311">
        <f>+[6]ระบบการควบคุมฯ!E814</f>
        <v>11000</v>
      </c>
      <c r="F143" s="311">
        <f t="shared" si="44"/>
        <v>11000</v>
      </c>
      <c r="G143" s="311">
        <f>+[6]ระบบการควบคุมฯ!G814+[6]ระบบการควบคุมฯ!H814</f>
        <v>0</v>
      </c>
      <c r="H143" s="311"/>
      <c r="I143" s="311">
        <f>+[6]ระบบการควบคุมฯ!K814+[6]ระบบการควบคุมฯ!L814</f>
        <v>0</v>
      </c>
      <c r="J143" s="311">
        <f t="shared" si="37"/>
        <v>11000</v>
      </c>
      <c r="K143" s="87" t="s">
        <v>247</v>
      </c>
    </row>
    <row r="144" spans="1:22" s="1097" customFormat="1" ht="93" x14ac:dyDescent="0.25">
      <c r="A144" s="362" t="str">
        <f>+[6]ระบบการควบคุมฯ!A815</f>
        <v>4.10)</v>
      </c>
      <c r="B144" s="201" t="str">
        <f>+[6]ระบบการควบคุมฯ!B815</f>
        <v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</v>
      </c>
      <c r="C144" s="1427" t="str">
        <f>+[6]ระบบการควบคุมฯ!C815</f>
        <v>บันทึกกลุ่มนิเทศติดตามและประเมินผลการจัดการศึกษา ลว. 27 พ.ย.67</v>
      </c>
      <c r="D144" s="311">
        <f>+[6]ระบบการควบคุมฯ!D815</f>
        <v>0</v>
      </c>
      <c r="E144" s="311">
        <f>+[6]ระบบการควบคุมฯ!E815</f>
        <v>77000</v>
      </c>
      <c r="F144" s="311">
        <f t="shared" si="44"/>
        <v>77000</v>
      </c>
      <c r="G144" s="311">
        <f>+[6]ระบบการควบคุมฯ!G815+[6]ระบบการควบคุมฯ!H815</f>
        <v>0</v>
      </c>
      <c r="H144" s="311"/>
      <c r="I144" s="311">
        <f>+[6]ระบบการควบคุมฯ!K815+[6]ระบบการควบคุมฯ!L815</f>
        <v>28751</v>
      </c>
      <c r="J144" s="311">
        <f t="shared" si="37"/>
        <v>48249</v>
      </c>
      <c r="K144" s="87" t="s">
        <v>49</v>
      </c>
      <c r="N144" s="1098"/>
      <c r="P144" s="1099"/>
      <c r="R144" s="1100"/>
      <c r="S144" s="1100"/>
      <c r="T144" s="1100"/>
      <c r="U144" s="1100"/>
      <c r="V144" s="1100"/>
    </row>
    <row r="145" spans="1:11" ht="74.400000000000006" x14ac:dyDescent="0.6">
      <c r="A145" s="362" t="str">
        <f>+[6]ระบบการควบคุมฯ!A816</f>
        <v>4.10.1)</v>
      </c>
      <c r="B145" s="201" t="str">
        <f>+[6]ระบบการควบคุมฯ!B816</f>
        <v xml:space="preserve">โครงการพัฒนาศักยภาพการจัดการศึกษาแบบมีส่วนร่วมของคณะกรรมการติดตาม ตรวจสอบ ประเมินผลและนิเทศการศึกษาของเขตพื้นที่การศึกษา (ก.ต.ป.น.)97,000 บาท ครั้งที่ 1 20,000 บาท ครั้งที่ 2  30,000 บาท ครั้งที่ 3 47,000 บาท  </v>
      </c>
      <c r="C145" s="200" t="str">
        <f>+[6]ระบบการควบคุมฯ!C816</f>
        <v>ศธ04002/ว2307 ลว.28 พ.ค. 68 ครั้งที่ 535  1,917,000 บาท</v>
      </c>
      <c r="D145" s="311">
        <f>+[6]ระบบการควบคุมฯ!D816</f>
        <v>0</v>
      </c>
      <c r="E145" s="311">
        <f>+[6]ระบบการควบคุมฯ!E816</f>
        <v>0</v>
      </c>
      <c r="F145" s="311">
        <f t="shared" ref="F145" si="45">SUM(D145:E145)</f>
        <v>0</v>
      </c>
      <c r="G145" s="311">
        <f>+[6]ระบบการควบคุมฯ!G816+[6]ระบบการควบคุมฯ!H816</f>
        <v>0</v>
      </c>
      <c r="H145" s="311"/>
      <c r="I145" s="311">
        <f>+[6]ระบบการควบคุมฯ!K816+[6]ระบบการควบคุมฯ!L816</f>
        <v>0</v>
      </c>
      <c r="J145" s="311">
        <f t="shared" si="37"/>
        <v>0</v>
      </c>
      <c r="K145" s="87"/>
    </row>
    <row r="146" spans="1:11" ht="55.8" x14ac:dyDescent="0.6">
      <c r="A146" s="362" t="str">
        <f>+[6]ระบบการควบคุมฯ!A817</f>
        <v>4.11)</v>
      </c>
      <c r="B146" s="201" t="str">
        <f>+[6]ระบบการควบคุมฯ!B817</f>
        <v>โครงการเพิ่มประสิทธิภาพการประกันคุณภาพภายในของสถานศึกษาให้เข้มแข็ง 38,250 บาท ครั้งที่ 1   18,000 บาท ครั้งที่ 3 20,250 บาท</v>
      </c>
      <c r="C146" s="1324" t="str">
        <f>+[6]ระบบการควบคุมฯ!C817</f>
        <v>ศธ04002/ว2307 ลว.28 พ.ค. 68 ครั้งที่ 535  1,917,000 บาท</v>
      </c>
      <c r="D146" s="311">
        <f>+[6]ระบบการควบคุมฯ!D817</f>
        <v>0</v>
      </c>
      <c r="E146" s="311">
        <f>+[6]ระบบการควบคุมฯ!E817</f>
        <v>20250</v>
      </c>
      <c r="F146" s="311">
        <f t="shared" si="44"/>
        <v>20250</v>
      </c>
      <c r="G146" s="311">
        <f>+[6]ระบบการควบคุมฯ!G817+[6]ระบบการควบคุมฯ!H817</f>
        <v>0</v>
      </c>
      <c r="H146" s="311"/>
      <c r="I146" s="311">
        <f>+[6]ระบบการควบคุมฯ!K817+[6]ระบบการควบคุมฯ!L817</f>
        <v>0</v>
      </c>
      <c r="J146" s="311">
        <f t="shared" si="37"/>
        <v>20250</v>
      </c>
      <c r="K146" s="87" t="s">
        <v>49</v>
      </c>
    </row>
    <row r="147" spans="1:11" ht="55.8" x14ac:dyDescent="0.6">
      <c r="A147" s="362" t="str">
        <f>+[6]ระบบการควบคุมฯ!A818</f>
        <v>4.12)</v>
      </c>
      <c r="B147" s="201" t="str">
        <f>+[6]ระบบการควบคุมฯ!B818</f>
        <v>โครงการเสริมสร้างประสิทธิภาพและสมรรถนะการบริหารงานบุคคล 50,000 บาท จัดสรรครั้งที่ 1 32,215 บาท ครั้งที่ 3   17,785 บาท</v>
      </c>
      <c r="C147" s="1426" t="str">
        <f>+[6]ระบบการควบคุมฯ!C818</f>
        <v>ศธ04002/ว2307 ลว.28 พ.ค. 68 ครั้งที่ 535  1,917,000 บาท</v>
      </c>
      <c r="D147" s="311">
        <f>+[6]ระบบการควบคุมฯ!D818</f>
        <v>0</v>
      </c>
      <c r="E147" s="311">
        <f>+[6]ระบบการควบคุมฯ!E818</f>
        <v>17785</v>
      </c>
      <c r="F147" s="311">
        <f t="shared" si="44"/>
        <v>17785</v>
      </c>
      <c r="G147" s="311">
        <f>+[6]ระบบการควบคุมฯ!G818+[6]ระบบการควบคุมฯ!H818</f>
        <v>0</v>
      </c>
      <c r="H147" s="311"/>
      <c r="I147" s="311">
        <f>+[6]ระบบการควบคุมฯ!K818+[6]ระบบการควบคุมฯ!L818</f>
        <v>0</v>
      </c>
      <c r="J147" s="311">
        <f t="shared" si="37"/>
        <v>17785</v>
      </c>
      <c r="K147" s="87" t="s">
        <v>17</v>
      </c>
    </row>
    <row r="148" spans="1:11" x14ac:dyDescent="0.6">
      <c r="A148" s="325"/>
      <c r="B148" s="216" t="s">
        <v>18</v>
      </c>
      <c r="C148" s="203"/>
      <c r="D148" s="327">
        <f t="shared" ref="D148:J148" si="46">+D102+D48</f>
        <v>3362685</v>
      </c>
      <c r="E148" s="327">
        <f t="shared" si="46"/>
        <v>1554315</v>
      </c>
      <c r="F148" s="327">
        <f t="shared" si="46"/>
        <v>4917000</v>
      </c>
      <c r="G148" s="327">
        <f t="shared" si="46"/>
        <v>0</v>
      </c>
      <c r="H148" s="327">
        <f t="shared" si="46"/>
        <v>0</v>
      </c>
      <c r="I148" s="327">
        <f t="shared" si="46"/>
        <v>3223329.33</v>
      </c>
      <c r="J148" s="327">
        <f t="shared" si="46"/>
        <v>1693670.6700000002</v>
      </c>
      <c r="K148" s="202"/>
    </row>
    <row r="149" spans="1:11" x14ac:dyDescent="0.6">
      <c r="A149" s="217"/>
      <c r="B149" s="218" t="s">
        <v>19</v>
      </c>
      <c r="C149" s="194"/>
      <c r="D149" s="367"/>
      <c r="E149" s="368"/>
      <c r="F149" s="168">
        <f>SUM(G149:J149)</f>
        <v>100.00000000000001</v>
      </c>
      <c r="G149" s="1131">
        <f>+G148*100/F148</f>
        <v>0</v>
      </c>
      <c r="H149" s="369">
        <v>0</v>
      </c>
      <c r="I149" s="367">
        <f>+I148*100/F148</f>
        <v>65.55479621720562</v>
      </c>
      <c r="J149" s="370">
        <f>+J148*100/F148</f>
        <v>34.445203782794394</v>
      </c>
      <c r="K149" s="219"/>
    </row>
    <row r="150" spans="1:11" x14ac:dyDescent="0.6">
      <c r="A150" s="220"/>
      <c r="B150" s="221"/>
      <c r="C150" s="371"/>
      <c r="D150" s="372"/>
      <c r="E150" s="372"/>
      <c r="F150" s="1386" t="s">
        <v>135</v>
      </c>
      <c r="G150" s="1386"/>
      <c r="H150" s="1386"/>
      <c r="I150" s="1386"/>
      <c r="J150" s="373"/>
      <c r="K150" s="374"/>
    </row>
    <row r="151" spans="1:11" x14ac:dyDescent="0.6">
      <c r="A151" s="220"/>
      <c r="B151" s="221"/>
      <c r="C151" s="371"/>
      <c r="D151" s="1429"/>
      <c r="E151" s="372"/>
      <c r="F151" s="372"/>
      <c r="G151" s="222"/>
      <c r="H151" s="222"/>
      <c r="I151" s="222"/>
      <c r="J151" s="222"/>
      <c r="K151" s="374"/>
    </row>
    <row r="152" spans="1:11" x14ac:dyDescent="0.6">
      <c r="A152" s="375" t="s">
        <v>136</v>
      </c>
      <c r="B152" s="376"/>
      <c r="C152" s="377"/>
      <c r="D152" s="222"/>
      <c r="E152" s="222"/>
      <c r="F152" s="222"/>
      <c r="G152" s="222"/>
      <c r="H152" s="222"/>
      <c r="I152" s="378"/>
      <c r="J152" s="222"/>
      <c r="K152" s="374"/>
    </row>
    <row r="153" spans="1:11" x14ac:dyDescent="0.6">
      <c r="A153" s="379" t="s">
        <v>137</v>
      </c>
      <c r="B153" s="379"/>
      <c r="C153" s="380"/>
      <c r="D153" s="222"/>
      <c r="E153" s="382"/>
      <c r="F153" s="383" t="s">
        <v>20</v>
      </c>
      <c r="G153" s="384" t="s">
        <v>138</v>
      </c>
      <c r="H153" s="222" t="s">
        <v>139</v>
      </c>
      <c r="I153" s="382"/>
      <c r="J153" s="222"/>
      <c r="K153" s="374"/>
    </row>
    <row r="154" spans="1:11" x14ac:dyDescent="0.6">
      <c r="A154" s="375" t="s">
        <v>51</v>
      </c>
      <c r="B154" s="385"/>
      <c r="C154" s="377"/>
      <c r="D154" s="386" t="s">
        <v>140</v>
      </c>
      <c r="E154" s="222"/>
      <c r="F154" s="222"/>
      <c r="G154" s="222"/>
      <c r="H154" s="222" t="s">
        <v>141</v>
      </c>
      <c r="I154" s="222"/>
      <c r="J154" s="222"/>
      <c r="K154" s="374"/>
    </row>
    <row r="155" spans="1:11" x14ac:dyDescent="0.6">
      <c r="A155" s="1367"/>
      <c r="B155" s="1367"/>
      <c r="C155" s="380"/>
      <c r="D155" s="381"/>
      <c r="E155" s="1368" t="s">
        <v>66</v>
      </c>
      <c r="F155" s="1368"/>
      <c r="G155" s="1368"/>
      <c r="H155" s="1368"/>
      <c r="I155" s="1132"/>
      <c r="J155" s="379"/>
      <c r="K155" s="374"/>
    </row>
    <row r="156" spans="1:11" x14ac:dyDescent="0.6">
      <c r="D156" s="20"/>
      <c r="E156" s="20"/>
      <c r="F156" s="20"/>
      <c r="G156" s="20"/>
      <c r="H156" s="20"/>
      <c r="I156" s="20"/>
    </row>
    <row r="157" spans="1:11" x14ac:dyDescent="0.6">
      <c r="D157" s="20"/>
      <c r="E157" s="20"/>
      <c r="F157" s="20"/>
      <c r="G157" s="20"/>
      <c r="H157" s="20"/>
      <c r="I157" s="20"/>
    </row>
    <row r="158" spans="1:11" x14ac:dyDescent="0.6">
      <c r="D158" s="20"/>
      <c r="E158" s="20"/>
      <c r="F158" s="20"/>
      <c r="G158" s="20"/>
      <c r="H158" s="20"/>
      <c r="I158" s="20"/>
    </row>
    <row r="159" spans="1:11" x14ac:dyDescent="0.6">
      <c r="D159" s="20"/>
      <c r="E159" s="20"/>
      <c r="F159" s="20"/>
      <c r="G159" s="20"/>
      <c r="H159" s="20"/>
      <c r="I159" s="20"/>
    </row>
    <row r="160" spans="1:11" x14ac:dyDescent="0.6">
      <c r="D160" s="20"/>
      <c r="E160" s="20"/>
      <c r="F160" s="20"/>
      <c r="G160" s="20"/>
      <c r="H160" s="20"/>
      <c r="I160" s="20"/>
    </row>
    <row r="161" spans="4:9" x14ac:dyDescent="0.6">
      <c r="D161" s="20"/>
      <c r="E161" s="20"/>
      <c r="F161" s="20"/>
      <c r="G161" s="20"/>
      <c r="H161" s="20"/>
      <c r="I161" s="20"/>
    </row>
    <row r="162" spans="4:9" x14ac:dyDescent="0.6">
      <c r="D162" s="20"/>
      <c r="E162" s="20"/>
      <c r="F162" s="20"/>
      <c r="G162" s="20"/>
      <c r="H162" s="20"/>
      <c r="I162" s="20"/>
    </row>
    <row r="163" spans="4:9" x14ac:dyDescent="0.6">
      <c r="D163" s="20"/>
      <c r="E163" s="20"/>
      <c r="F163" s="20"/>
      <c r="G163" s="20"/>
      <c r="H163" s="20"/>
      <c r="I163" s="20"/>
    </row>
    <row r="164" spans="4:9" x14ac:dyDescent="0.6">
      <c r="D164" s="20"/>
      <c r="E164" s="20"/>
      <c r="F164" s="20"/>
      <c r="G164" s="20"/>
      <c r="H164" s="20"/>
      <c r="I164" s="20"/>
    </row>
    <row r="165" spans="4:9" x14ac:dyDescent="0.6">
      <c r="D165" s="20"/>
      <c r="E165" s="20"/>
      <c r="F165" s="20"/>
      <c r="G165" s="20"/>
      <c r="H165" s="20"/>
      <c r="I165" s="20"/>
    </row>
    <row r="166" spans="4:9" x14ac:dyDescent="0.6">
      <c r="D166" s="20"/>
      <c r="E166" s="20"/>
      <c r="F166" s="20"/>
      <c r="G166" s="20"/>
      <c r="H166" s="20"/>
      <c r="I166" s="20"/>
    </row>
    <row r="167" spans="4:9" x14ac:dyDescent="0.6">
      <c r="D167" s="20"/>
      <c r="E167" s="20"/>
      <c r="F167" s="20"/>
      <c r="G167" s="20"/>
      <c r="H167" s="20"/>
      <c r="I167" s="20"/>
    </row>
    <row r="168" spans="4:9" x14ac:dyDescent="0.6">
      <c r="D168" s="20"/>
      <c r="E168" s="20"/>
      <c r="F168" s="20"/>
      <c r="G168" s="20"/>
      <c r="H168" s="20"/>
      <c r="I168" s="20"/>
    </row>
    <row r="169" spans="4:9" x14ac:dyDescent="0.6">
      <c r="D169" s="20"/>
      <c r="E169" s="20"/>
      <c r="F169" s="20"/>
      <c r="G169" s="20"/>
      <c r="H169" s="20"/>
      <c r="I169" s="20"/>
    </row>
    <row r="170" spans="4:9" x14ac:dyDescent="0.6">
      <c r="D170" s="20"/>
      <c r="E170" s="20"/>
      <c r="F170" s="20"/>
      <c r="G170" s="20"/>
      <c r="H170" s="20"/>
      <c r="I170" s="20"/>
    </row>
    <row r="171" spans="4:9" x14ac:dyDescent="0.6">
      <c r="D171" s="20"/>
      <c r="E171" s="20"/>
      <c r="F171" s="20"/>
      <c r="G171" s="20"/>
      <c r="H171" s="20"/>
      <c r="I171" s="20"/>
    </row>
    <row r="172" spans="4:9" x14ac:dyDescent="0.6">
      <c r="D172" s="20"/>
      <c r="E172" s="20"/>
      <c r="F172" s="20"/>
      <c r="G172" s="20"/>
      <c r="H172" s="20"/>
      <c r="I172" s="20"/>
    </row>
    <row r="173" spans="4:9" x14ac:dyDescent="0.6">
      <c r="D173" s="20"/>
      <c r="E173" s="20"/>
      <c r="F173" s="20"/>
      <c r="G173" s="20"/>
      <c r="H173" s="20"/>
      <c r="I173" s="20"/>
    </row>
    <row r="174" spans="4:9" x14ac:dyDescent="0.6">
      <c r="D174" s="20"/>
      <c r="E174" s="20"/>
      <c r="F174" s="20"/>
      <c r="G174" s="20"/>
      <c r="H174" s="20"/>
      <c r="I174" s="20"/>
    </row>
    <row r="175" spans="4:9" x14ac:dyDescent="0.6">
      <c r="D175" s="20"/>
      <c r="E175" s="20"/>
      <c r="F175" s="20"/>
      <c r="G175" s="20"/>
      <c r="H175" s="20"/>
      <c r="I175" s="20"/>
    </row>
    <row r="176" spans="4:9" x14ac:dyDescent="0.6">
      <c r="D176" s="20"/>
      <c r="E176" s="20"/>
      <c r="F176" s="20"/>
      <c r="G176" s="20"/>
      <c r="H176" s="20"/>
      <c r="I176" s="20"/>
    </row>
    <row r="177" spans="4:9" x14ac:dyDescent="0.6">
      <c r="D177" s="20"/>
      <c r="E177" s="20"/>
      <c r="F177" s="20"/>
      <c r="G177" s="20"/>
      <c r="H177" s="20"/>
      <c r="I177" s="20"/>
    </row>
    <row r="178" spans="4:9" x14ac:dyDescent="0.6">
      <c r="D178" s="20"/>
      <c r="E178" s="20"/>
      <c r="F178" s="20"/>
      <c r="G178" s="20"/>
      <c r="H178" s="20"/>
      <c r="I178" s="20"/>
    </row>
    <row r="179" spans="4:9" x14ac:dyDescent="0.6">
      <c r="D179" s="20"/>
      <c r="E179" s="20"/>
      <c r="F179" s="20"/>
      <c r="G179" s="20"/>
      <c r="H179" s="20"/>
      <c r="I179" s="20"/>
    </row>
    <row r="180" spans="4:9" x14ac:dyDescent="0.6">
      <c r="D180" s="20"/>
      <c r="E180" s="20"/>
      <c r="F180" s="20"/>
      <c r="G180" s="20"/>
      <c r="H180" s="20"/>
      <c r="I180" s="20"/>
    </row>
    <row r="181" spans="4:9" x14ac:dyDescent="0.6">
      <c r="D181" s="20"/>
      <c r="E181" s="20"/>
      <c r="F181" s="20"/>
      <c r="G181" s="20"/>
      <c r="H181" s="20"/>
      <c r="I181" s="20"/>
    </row>
    <row r="182" spans="4:9" x14ac:dyDescent="0.6">
      <c r="D182" s="20"/>
      <c r="E182" s="20"/>
      <c r="F182" s="20"/>
      <c r="G182" s="20"/>
      <c r="H182" s="20"/>
      <c r="I182" s="20"/>
    </row>
    <row r="183" spans="4:9" x14ac:dyDescent="0.6">
      <c r="D183" s="20"/>
      <c r="E183" s="20"/>
      <c r="F183" s="20"/>
      <c r="G183" s="20"/>
      <c r="H183" s="20"/>
      <c r="I183" s="20"/>
    </row>
    <row r="184" spans="4:9" x14ac:dyDescent="0.6">
      <c r="D184" s="20"/>
      <c r="E184" s="20"/>
      <c r="F184" s="20"/>
      <c r="G184" s="20"/>
      <c r="H184" s="20"/>
      <c r="I184" s="20"/>
    </row>
    <row r="185" spans="4:9" x14ac:dyDescent="0.6">
      <c r="D185" s="20"/>
      <c r="E185" s="20"/>
      <c r="F185" s="20"/>
      <c r="G185" s="20"/>
      <c r="H185" s="20"/>
      <c r="I185" s="20"/>
    </row>
    <row r="186" spans="4:9" x14ac:dyDescent="0.6">
      <c r="D186" s="20"/>
      <c r="E186" s="20"/>
      <c r="F186" s="20"/>
      <c r="G186" s="20"/>
      <c r="H186" s="20"/>
      <c r="I186" s="20"/>
    </row>
    <row r="187" spans="4:9" x14ac:dyDescent="0.6">
      <c r="D187" s="20"/>
      <c r="E187" s="20"/>
      <c r="F187" s="20"/>
      <c r="G187" s="20"/>
      <c r="H187" s="20"/>
      <c r="I187" s="20"/>
    </row>
    <row r="188" spans="4:9" x14ac:dyDescent="0.6">
      <c r="D188" s="20"/>
      <c r="E188" s="20"/>
      <c r="F188" s="20"/>
      <c r="G188" s="20"/>
      <c r="H188" s="20"/>
      <c r="I188" s="20"/>
    </row>
    <row r="189" spans="4:9" x14ac:dyDescent="0.6">
      <c r="D189" s="20"/>
      <c r="E189" s="20"/>
      <c r="F189" s="20"/>
      <c r="G189" s="20"/>
      <c r="H189" s="20"/>
      <c r="I189" s="20"/>
    </row>
    <row r="190" spans="4:9" x14ac:dyDescent="0.6">
      <c r="D190" s="20"/>
      <c r="E190" s="20"/>
      <c r="F190" s="20"/>
      <c r="G190" s="20"/>
      <c r="H190" s="20"/>
      <c r="I190" s="20"/>
    </row>
    <row r="191" spans="4:9" x14ac:dyDescent="0.6">
      <c r="D191" s="20"/>
      <c r="E191" s="20"/>
      <c r="F191" s="20"/>
      <c r="G191" s="20"/>
      <c r="H191" s="20"/>
      <c r="I191" s="20"/>
    </row>
    <row r="192" spans="4:9" x14ac:dyDescent="0.6">
      <c r="D192" s="20"/>
      <c r="E192" s="20"/>
      <c r="F192" s="20"/>
      <c r="G192" s="20"/>
      <c r="H192" s="20"/>
      <c r="I192" s="20"/>
    </row>
    <row r="193" spans="4:9" x14ac:dyDescent="0.6">
      <c r="D193" s="20"/>
      <c r="E193" s="20"/>
      <c r="F193" s="20"/>
      <c r="G193" s="20"/>
      <c r="H193" s="20"/>
      <c r="I193" s="20"/>
    </row>
    <row r="194" spans="4:9" x14ac:dyDescent="0.6">
      <c r="D194" s="20"/>
      <c r="E194" s="20"/>
      <c r="F194" s="20"/>
      <c r="G194" s="20"/>
      <c r="H194" s="20"/>
      <c r="I194" s="20"/>
    </row>
    <row r="195" spans="4:9" x14ac:dyDescent="0.6">
      <c r="D195" s="20"/>
      <c r="E195" s="20"/>
      <c r="F195" s="20"/>
      <c r="G195" s="20"/>
      <c r="H195" s="20"/>
      <c r="I195" s="20"/>
    </row>
    <row r="196" spans="4:9" x14ac:dyDescent="0.6">
      <c r="D196" s="20"/>
      <c r="E196" s="20"/>
      <c r="F196" s="20"/>
      <c r="G196" s="20"/>
      <c r="H196" s="20"/>
      <c r="I196" s="20"/>
    </row>
    <row r="197" spans="4:9" x14ac:dyDescent="0.6">
      <c r="D197" s="20"/>
      <c r="E197" s="20"/>
      <c r="F197" s="20"/>
      <c r="G197" s="20"/>
      <c r="H197" s="20"/>
      <c r="I197" s="20"/>
    </row>
    <row r="198" spans="4:9" x14ac:dyDescent="0.6">
      <c r="D198" s="20"/>
      <c r="E198" s="20"/>
      <c r="F198" s="20"/>
      <c r="G198" s="20"/>
      <c r="H198" s="20"/>
      <c r="I198" s="20"/>
    </row>
    <row r="199" spans="4:9" x14ac:dyDescent="0.6">
      <c r="D199" s="20"/>
      <c r="E199" s="20"/>
      <c r="F199" s="20"/>
      <c r="G199" s="20"/>
      <c r="H199" s="20"/>
      <c r="I199" s="20"/>
    </row>
    <row r="200" spans="4:9" x14ac:dyDescent="0.6">
      <c r="D200" s="20"/>
      <c r="E200" s="20"/>
      <c r="F200" s="20"/>
      <c r="G200" s="20"/>
      <c r="H200" s="20"/>
      <c r="I200" s="20"/>
    </row>
    <row r="201" spans="4:9" x14ac:dyDescent="0.6">
      <c r="D201" s="20"/>
      <c r="E201" s="20"/>
      <c r="F201" s="20"/>
      <c r="G201" s="20"/>
      <c r="H201" s="20"/>
      <c r="I201" s="20"/>
    </row>
    <row r="202" spans="4:9" x14ac:dyDescent="0.6">
      <c r="D202" s="20"/>
      <c r="E202" s="20"/>
      <c r="F202" s="20"/>
      <c r="G202" s="20"/>
      <c r="H202" s="20"/>
      <c r="I202" s="20"/>
    </row>
    <row r="203" spans="4:9" x14ac:dyDescent="0.6">
      <c r="D203" s="20"/>
      <c r="E203" s="20"/>
      <c r="F203" s="20"/>
      <c r="G203" s="20"/>
      <c r="H203" s="20"/>
      <c r="I203" s="20"/>
    </row>
    <row r="204" spans="4:9" x14ac:dyDescent="0.6">
      <c r="D204" s="20"/>
      <c r="E204" s="20"/>
      <c r="F204" s="20"/>
      <c r="G204" s="20"/>
      <c r="H204" s="20"/>
      <c r="I204" s="20"/>
    </row>
    <row r="205" spans="4:9" x14ac:dyDescent="0.6">
      <c r="D205" s="20"/>
      <c r="E205" s="20"/>
      <c r="F205" s="20"/>
      <c r="G205" s="20"/>
      <c r="H205" s="20"/>
      <c r="I205" s="20"/>
    </row>
    <row r="206" spans="4:9" x14ac:dyDescent="0.6">
      <c r="D206" s="20"/>
      <c r="E206" s="20"/>
      <c r="F206" s="20"/>
      <c r="G206" s="20"/>
      <c r="H206" s="20"/>
      <c r="I206" s="20"/>
    </row>
    <row r="207" spans="4:9" x14ac:dyDescent="0.6">
      <c r="D207" s="20"/>
      <c r="E207" s="20"/>
      <c r="F207" s="20"/>
      <c r="G207" s="20"/>
      <c r="H207" s="20"/>
      <c r="I207" s="20"/>
    </row>
    <row r="208" spans="4:9" x14ac:dyDescent="0.6">
      <c r="D208" s="20"/>
      <c r="E208" s="20"/>
      <c r="F208" s="20"/>
      <c r="G208" s="20"/>
      <c r="H208" s="20"/>
      <c r="I208" s="20"/>
    </row>
    <row r="209" spans="4:9" x14ac:dyDescent="0.6">
      <c r="D209" s="20"/>
      <c r="E209" s="20"/>
      <c r="F209" s="20"/>
      <c r="G209" s="20"/>
      <c r="H209" s="20"/>
      <c r="I209" s="20"/>
    </row>
    <row r="210" spans="4:9" x14ac:dyDescent="0.6">
      <c r="D210" s="20"/>
      <c r="E210" s="20"/>
      <c r="F210" s="20"/>
      <c r="G210" s="20"/>
      <c r="H210" s="20"/>
      <c r="I210" s="20"/>
    </row>
    <row r="211" spans="4:9" x14ac:dyDescent="0.6">
      <c r="D211" s="20"/>
      <c r="E211" s="20"/>
      <c r="F211" s="20"/>
      <c r="G211" s="20"/>
      <c r="H211" s="20"/>
      <c r="I211" s="20"/>
    </row>
    <row r="212" spans="4:9" x14ac:dyDescent="0.6">
      <c r="D212" s="20"/>
      <c r="E212" s="20"/>
      <c r="F212" s="20"/>
      <c r="G212" s="20"/>
      <c r="H212" s="20"/>
      <c r="I212" s="20"/>
    </row>
    <row r="213" spans="4:9" x14ac:dyDescent="0.6">
      <c r="D213" s="20"/>
      <c r="E213" s="20"/>
      <c r="F213" s="20"/>
      <c r="G213" s="20"/>
      <c r="H213" s="20"/>
      <c r="I213" s="20"/>
    </row>
    <row r="214" spans="4:9" x14ac:dyDescent="0.6">
      <c r="D214" s="20"/>
      <c r="E214" s="20"/>
      <c r="F214" s="20"/>
      <c r="G214" s="20"/>
      <c r="H214" s="20"/>
      <c r="I214" s="20"/>
    </row>
    <row r="215" spans="4:9" x14ac:dyDescent="0.6">
      <c r="D215" s="20"/>
      <c r="E215" s="20"/>
      <c r="F215" s="20"/>
      <c r="G215" s="20"/>
      <c r="H215" s="20"/>
      <c r="I215" s="20"/>
    </row>
    <row r="216" spans="4:9" x14ac:dyDescent="0.6">
      <c r="D216" s="20"/>
      <c r="E216" s="20"/>
      <c r="F216" s="20"/>
      <c r="G216" s="20"/>
      <c r="H216" s="20"/>
      <c r="I216" s="20"/>
    </row>
    <row r="217" spans="4:9" x14ac:dyDescent="0.6">
      <c r="D217" s="20"/>
      <c r="E217" s="20"/>
      <c r="F217" s="20"/>
      <c r="G217" s="20"/>
      <c r="H217" s="20"/>
      <c r="I217" s="20"/>
    </row>
    <row r="218" spans="4:9" x14ac:dyDescent="0.6">
      <c r="D218" s="20"/>
      <c r="E218" s="20"/>
      <c r="F218" s="20"/>
      <c r="G218" s="20"/>
      <c r="H218" s="20"/>
      <c r="I218" s="20"/>
    </row>
    <row r="219" spans="4:9" x14ac:dyDescent="0.6">
      <c r="D219" s="20"/>
      <c r="E219" s="20"/>
      <c r="F219" s="20"/>
      <c r="G219" s="20"/>
      <c r="H219" s="20"/>
      <c r="I219" s="20"/>
    </row>
    <row r="220" spans="4:9" x14ac:dyDescent="0.6">
      <c r="D220" s="20"/>
      <c r="E220" s="20"/>
      <c r="F220" s="20"/>
      <c r="G220" s="20"/>
      <c r="H220" s="20"/>
      <c r="I220" s="20"/>
    </row>
    <row r="221" spans="4:9" x14ac:dyDescent="0.6">
      <c r="D221" s="20"/>
      <c r="E221" s="20"/>
      <c r="F221" s="20"/>
      <c r="G221" s="20"/>
      <c r="H221" s="20"/>
      <c r="I221" s="20"/>
    </row>
    <row r="222" spans="4:9" x14ac:dyDescent="0.6">
      <c r="D222" s="20"/>
      <c r="E222" s="20"/>
      <c r="F222" s="20"/>
      <c r="G222" s="20"/>
      <c r="H222" s="20"/>
      <c r="I222" s="20"/>
    </row>
    <row r="223" spans="4:9" x14ac:dyDescent="0.6">
      <c r="D223" s="20"/>
      <c r="E223" s="20"/>
      <c r="F223" s="20"/>
      <c r="G223" s="20"/>
      <c r="H223" s="20"/>
      <c r="I223" s="20"/>
    </row>
    <row r="224" spans="4:9" x14ac:dyDescent="0.6">
      <c r="D224" s="20"/>
      <c r="E224" s="20"/>
      <c r="F224" s="20"/>
      <c r="G224" s="20"/>
      <c r="H224" s="20"/>
      <c r="I224" s="20"/>
    </row>
    <row r="225" spans="4:9" x14ac:dyDescent="0.6">
      <c r="D225" s="20"/>
      <c r="E225" s="20"/>
      <c r="F225" s="20"/>
      <c r="G225" s="20"/>
      <c r="H225" s="20"/>
      <c r="I225" s="20"/>
    </row>
    <row r="226" spans="4:9" x14ac:dyDescent="0.6">
      <c r="D226" s="20"/>
      <c r="E226" s="20"/>
      <c r="F226" s="20"/>
      <c r="G226" s="20"/>
      <c r="H226" s="20"/>
      <c r="I226" s="20"/>
    </row>
    <row r="227" spans="4:9" x14ac:dyDescent="0.6">
      <c r="D227" s="20"/>
      <c r="E227" s="20"/>
      <c r="F227" s="20"/>
      <c r="G227" s="20"/>
      <c r="H227" s="20"/>
      <c r="I227" s="20"/>
    </row>
    <row r="228" spans="4:9" x14ac:dyDescent="0.6">
      <c r="D228" s="20"/>
      <c r="E228" s="20"/>
      <c r="F228" s="20"/>
      <c r="G228" s="20"/>
      <c r="H228" s="20"/>
      <c r="I228" s="20"/>
    </row>
    <row r="229" spans="4:9" x14ac:dyDescent="0.6">
      <c r="D229" s="20"/>
      <c r="E229" s="20"/>
      <c r="F229" s="20"/>
      <c r="G229" s="20"/>
      <c r="H229" s="20"/>
      <c r="I229" s="20"/>
    </row>
    <row r="230" spans="4:9" x14ac:dyDescent="0.6">
      <c r="D230" s="20"/>
      <c r="E230" s="20"/>
      <c r="F230" s="20"/>
      <c r="G230" s="20"/>
      <c r="H230" s="20"/>
      <c r="I230" s="20"/>
    </row>
    <row r="231" spans="4:9" x14ac:dyDescent="0.6">
      <c r="D231" s="20"/>
      <c r="E231" s="20"/>
      <c r="F231" s="20"/>
      <c r="G231" s="20"/>
      <c r="H231" s="20"/>
      <c r="I231" s="20"/>
    </row>
    <row r="232" spans="4:9" x14ac:dyDescent="0.6">
      <c r="D232" s="20"/>
      <c r="E232" s="20"/>
      <c r="F232" s="20"/>
      <c r="G232" s="20"/>
      <c r="H232" s="20"/>
      <c r="I232" s="20"/>
    </row>
    <row r="233" spans="4:9" x14ac:dyDescent="0.6">
      <c r="D233" s="20"/>
      <c r="E233" s="20"/>
      <c r="F233" s="20"/>
      <c r="G233" s="20"/>
      <c r="H233" s="20"/>
      <c r="I233" s="20"/>
    </row>
    <row r="234" spans="4:9" x14ac:dyDescent="0.6">
      <c r="D234" s="20"/>
      <c r="E234" s="20"/>
      <c r="F234" s="20"/>
      <c r="G234" s="20"/>
      <c r="H234" s="20"/>
      <c r="I234" s="20"/>
    </row>
    <row r="235" spans="4:9" x14ac:dyDescent="0.6">
      <c r="D235" s="20"/>
      <c r="E235" s="20"/>
      <c r="F235" s="20"/>
      <c r="G235" s="20"/>
      <c r="H235" s="20"/>
      <c r="I235" s="20"/>
    </row>
    <row r="236" spans="4:9" x14ac:dyDescent="0.6">
      <c r="D236" s="20"/>
      <c r="E236" s="20"/>
      <c r="F236" s="20"/>
      <c r="G236" s="20"/>
      <c r="H236" s="20"/>
      <c r="I236" s="20"/>
    </row>
    <row r="237" spans="4:9" x14ac:dyDescent="0.6">
      <c r="D237" s="20"/>
      <c r="E237" s="20"/>
      <c r="F237" s="20"/>
      <c r="G237" s="20"/>
      <c r="H237" s="20"/>
      <c r="I237" s="20"/>
    </row>
    <row r="238" spans="4:9" x14ac:dyDescent="0.6">
      <c r="D238" s="20"/>
      <c r="E238" s="20"/>
      <c r="F238" s="20"/>
      <c r="G238" s="20"/>
      <c r="H238" s="20"/>
      <c r="I238" s="20"/>
    </row>
    <row r="239" spans="4:9" x14ac:dyDescent="0.6">
      <c r="D239" s="20"/>
      <c r="E239" s="20"/>
      <c r="F239" s="20"/>
      <c r="G239" s="20"/>
      <c r="H239" s="20"/>
      <c r="I239" s="20"/>
    </row>
    <row r="240" spans="4:9" x14ac:dyDescent="0.6">
      <c r="D240" s="20"/>
      <c r="E240" s="20"/>
      <c r="F240" s="20"/>
      <c r="G240" s="20"/>
      <c r="H240" s="20"/>
      <c r="I240" s="20"/>
    </row>
    <row r="241" spans="4:9" x14ac:dyDescent="0.6">
      <c r="D241" s="20"/>
      <c r="E241" s="20"/>
      <c r="F241" s="20"/>
      <c r="G241" s="20"/>
      <c r="H241" s="20"/>
      <c r="I241" s="20"/>
    </row>
    <row r="242" spans="4:9" x14ac:dyDescent="0.6">
      <c r="D242" s="20"/>
      <c r="E242" s="20"/>
      <c r="F242" s="20"/>
      <c r="G242" s="20"/>
      <c r="H242" s="20"/>
      <c r="I242" s="20"/>
    </row>
    <row r="243" spans="4:9" x14ac:dyDescent="0.6">
      <c r="D243" s="20"/>
      <c r="E243" s="20"/>
      <c r="F243" s="20"/>
      <c r="G243" s="20"/>
      <c r="H243" s="20"/>
      <c r="I243" s="20"/>
    </row>
    <row r="244" spans="4:9" x14ac:dyDescent="0.6">
      <c r="D244" s="20"/>
      <c r="E244" s="20"/>
      <c r="F244" s="20"/>
      <c r="G244" s="20"/>
      <c r="H244" s="20"/>
      <c r="I244" s="20"/>
    </row>
    <row r="245" spans="4:9" x14ac:dyDescent="0.6">
      <c r="D245" s="20"/>
      <c r="E245" s="20"/>
      <c r="F245" s="20"/>
      <c r="G245" s="20"/>
      <c r="H245" s="20"/>
      <c r="I245" s="20"/>
    </row>
    <row r="246" spans="4:9" x14ac:dyDescent="0.6">
      <c r="D246" s="20"/>
      <c r="E246" s="20"/>
      <c r="F246" s="20"/>
      <c r="G246" s="20"/>
      <c r="H246" s="20"/>
      <c r="I246" s="20"/>
    </row>
    <row r="247" spans="4:9" x14ac:dyDescent="0.6">
      <c r="D247" s="20"/>
      <c r="E247" s="20"/>
      <c r="F247" s="20"/>
      <c r="G247" s="20"/>
      <c r="H247" s="20"/>
      <c r="I247" s="20"/>
    </row>
    <row r="248" spans="4:9" x14ac:dyDescent="0.6">
      <c r="D248" s="20"/>
      <c r="E248" s="20"/>
      <c r="F248" s="20"/>
      <c r="G248" s="20"/>
      <c r="H248" s="20"/>
      <c r="I248" s="20"/>
    </row>
    <row r="249" spans="4:9" x14ac:dyDescent="0.6">
      <c r="D249" s="20"/>
      <c r="E249" s="20"/>
      <c r="F249" s="20"/>
      <c r="G249" s="20"/>
      <c r="H249" s="20"/>
      <c r="I249" s="20"/>
    </row>
    <row r="250" spans="4:9" x14ac:dyDescent="0.6">
      <c r="D250" s="20"/>
      <c r="E250" s="20"/>
      <c r="F250" s="20"/>
      <c r="G250" s="20"/>
      <c r="H250" s="20"/>
      <c r="I250" s="20"/>
    </row>
    <row r="251" spans="4:9" x14ac:dyDescent="0.6">
      <c r="D251" s="20"/>
      <c r="E251" s="20"/>
      <c r="F251" s="20"/>
      <c r="G251" s="20"/>
      <c r="H251" s="20"/>
      <c r="I251" s="20"/>
    </row>
    <row r="252" spans="4:9" x14ac:dyDescent="0.6">
      <c r="D252" s="20"/>
      <c r="E252" s="20"/>
      <c r="F252" s="20"/>
      <c r="G252" s="20"/>
      <c r="H252" s="20"/>
      <c r="I252" s="20"/>
    </row>
    <row r="253" spans="4:9" x14ac:dyDescent="0.6">
      <c r="D253" s="20"/>
      <c r="E253" s="20"/>
      <c r="F253" s="20"/>
      <c r="G253" s="20"/>
      <c r="H253" s="20"/>
      <c r="I253" s="20"/>
    </row>
    <row r="254" spans="4:9" x14ac:dyDescent="0.6">
      <c r="D254" s="20"/>
      <c r="E254" s="20"/>
      <c r="F254" s="20"/>
      <c r="G254" s="20"/>
      <c r="H254" s="20"/>
      <c r="I254" s="20"/>
    </row>
    <row r="255" spans="4:9" x14ac:dyDescent="0.6">
      <c r="D255" s="20"/>
      <c r="E255" s="20"/>
      <c r="F255" s="20"/>
      <c r="G255" s="20"/>
      <c r="H255" s="20"/>
      <c r="I255" s="20"/>
    </row>
    <row r="256" spans="4:9" x14ac:dyDescent="0.6">
      <c r="D256" s="20"/>
      <c r="E256" s="20"/>
      <c r="F256" s="20"/>
      <c r="G256" s="20"/>
      <c r="H256" s="20"/>
      <c r="I256" s="20"/>
    </row>
    <row r="257" spans="4:9" x14ac:dyDescent="0.6">
      <c r="D257" s="20"/>
      <c r="E257" s="20"/>
      <c r="F257" s="20"/>
      <c r="G257" s="20"/>
      <c r="H257" s="20"/>
      <c r="I257" s="20"/>
    </row>
    <row r="258" spans="4:9" x14ac:dyDescent="0.6">
      <c r="D258" s="20"/>
      <c r="E258" s="20"/>
      <c r="F258" s="20"/>
      <c r="G258" s="20"/>
      <c r="H258" s="20"/>
      <c r="I258" s="20"/>
    </row>
    <row r="259" spans="4:9" x14ac:dyDescent="0.6">
      <c r="D259" s="20"/>
      <c r="E259" s="20"/>
      <c r="F259" s="20"/>
      <c r="G259" s="20"/>
      <c r="H259" s="20"/>
      <c r="I259" s="20"/>
    </row>
    <row r="260" spans="4:9" x14ac:dyDescent="0.6">
      <c r="D260" s="20"/>
      <c r="E260" s="20"/>
      <c r="F260" s="20"/>
      <c r="G260" s="20"/>
      <c r="H260" s="20"/>
      <c r="I260" s="20"/>
    </row>
    <row r="261" spans="4:9" x14ac:dyDescent="0.6">
      <c r="D261" s="20"/>
      <c r="E261" s="20"/>
      <c r="F261" s="20"/>
      <c r="G261" s="20"/>
      <c r="H261" s="20"/>
      <c r="I261" s="20"/>
    </row>
    <row r="262" spans="4:9" x14ac:dyDescent="0.6">
      <c r="D262" s="20"/>
      <c r="E262" s="20"/>
      <c r="F262" s="20"/>
      <c r="G262" s="20"/>
      <c r="H262" s="20"/>
      <c r="I262" s="20"/>
    </row>
    <row r="263" spans="4:9" x14ac:dyDescent="0.6">
      <c r="D263" s="20"/>
      <c r="E263" s="20"/>
      <c r="F263" s="20"/>
      <c r="G263" s="20"/>
      <c r="H263" s="20"/>
      <c r="I263" s="20"/>
    </row>
    <row r="264" spans="4:9" x14ac:dyDescent="0.6">
      <c r="D264" s="20"/>
      <c r="E264" s="20"/>
      <c r="F264" s="20"/>
      <c r="G264" s="20"/>
      <c r="H264" s="20"/>
      <c r="I264" s="20"/>
    </row>
    <row r="265" spans="4:9" x14ac:dyDescent="0.6">
      <c r="D265" s="20"/>
      <c r="E265" s="20"/>
      <c r="F265" s="20"/>
      <c r="G265" s="20"/>
      <c r="H265" s="20"/>
      <c r="I265" s="20"/>
    </row>
    <row r="266" spans="4:9" x14ac:dyDescent="0.6">
      <c r="D266" s="20"/>
      <c r="E266" s="20"/>
      <c r="F266" s="20"/>
      <c r="G266" s="20"/>
      <c r="H266" s="20"/>
      <c r="I266" s="20"/>
    </row>
    <row r="267" spans="4:9" x14ac:dyDescent="0.6">
      <c r="D267" s="20"/>
      <c r="E267" s="20"/>
      <c r="F267" s="20"/>
      <c r="G267" s="20"/>
      <c r="H267" s="20"/>
      <c r="I267" s="20"/>
    </row>
    <row r="268" spans="4:9" x14ac:dyDescent="0.6">
      <c r="D268" s="20"/>
      <c r="E268" s="20"/>
      <c r="F268" s="20"/>
      <c r="G268" s="20"/>
      <c r="H268" s="20"/>
      <c r="I268" s="20"/>
    </row>
    <row r="269" spans="4:9" x14ac:dyDescent="0.6">
      <c r="D269" s="20"/>
      <c r="E269" s="20"/>
      <c r="F269" s="20"/>
      <c r="G269" s="20"/>
      <c r="H269" s="20"/>
      <c r="I269" s="20"/>
    </row>
    <row r="270" spans="4:9" x14ac:dyDescent="0.6">
      <c r="D270" s="20"/>
      <c r="E270" s="20"/>
      <c r="F270" s="20"/>
      <c r="G270" s="20"/>
      <c r="H270" s="20"/>
      <c r="I270" s="20"/>
    </row>
    <row r="271" spans="4:9" x14ac:dyDescent="0.6">
      <c r="D271" s="20"/>
      <c r="E271" s="20"/>
      <c r="F271" s="20"/>
      <c r="G271" s="20"/>
      <c r="H271" s="20"/>
      <c r="I271" s="20"/>
    </row>
    <row r="272" spans="4:9" x14ac:dyDescent="0.6">
      <c r="D272" s="20"/>
      <c r="E272" s="20"/>
      <c r="F272" s="20"/>
      <c r="G272" s="20"/>
      <c r="H272" s="20"/>
      <c r="I272" s="20"/>
    </row>
    <row r="273" spans="4:9" x14ac:dyDescent="0.6">
      <c r="D273" s="20"/>
      <c r="E273" s="20"/>
      <c r="F273" s="20"/>
      <c r="G273" s="20"/>
      <c r="H273" s="20"/>
      <c r="I273" s="20"/>
    </row>
    <row r="274" spans="4:9" x14ac:dyDescent="0.6">
      <c r="D274" s="20"/>
      <c r="E274" s="20"/>
      <c r="F274" s="20"/>
      <c r="G274" s="20"/>
      <c r="H274" s="20"/>
      <c r="I274" s="20"/>
    </row>
    <row r="275" spans="4:9" x14ac:dyDescent="0.6">
      <c r="D275" s="20"/>
      <c r="E275" s="20"/>
      <c r="F275" s="20"/>
      <c r="G275" s="20"/>
      <c r="H275" s="20"/>
      <c r="I275" s="20"/>
    </row>
    <row r="276" spans="4:9" x14ac:dyDescent="0.6">
      <c r="D276" s="20"/>
      <c r="E276" s="20"/>
      <c r="F276" s="20"/>
      <c r="G276" s="20"/>
      <c r="H276" s="20"/>
      <c r="I276" s="20"/>
    </row>
    <row r="277" spans="4:9" x14ac:dyDescent="0.6">
      <c r="D277" s="20"/>
      <c r="E277" s="20"/>
      <c r="F277" s="20"/>
      <c r="G277" s="20"/>
      <c r="H277" s="20"/>
      <c r="I277" s="20"/>
    </row>
    <row r="278" spans="4:9" x14ac:dyDescent="0.6">
      <c r="D278" s="20"/>
      <c r="E278" s="20"/>
      <c r="F278" s="20"/>
      <c r="G278" s="20"/>
      <c r="H278" s="20"/>
      <c r="I278" s="20"/>
    </row>
    <row r="279" spans="4:9" x14ac:dyDescent="0.6">
      <c r="D279" s="20"/>
      <c r="E279" s="20"/>
      <c r="F279" s="20"/>
      <c r="G279" s="20"/>
      <c r="H279" s="20"/>
      <c r="I279" s="20"/>
    </row>
    <row r="280" spans="4:9" x14ac:dyDescent="0.6">
      <c r="D280" s="20"/>
      <c r="E280" s="20"/>
      <c r="F280" s="20"/>
      <c r="G280" s="20"/>
      <c r="H280" s="20"/>
      <c r="I280" s="20"/>
    </row>
    <row r="281" spans="4:9" x14ac:dyDescent="0.6">
      <c r="D281" s="20"/>
      <c r="E281" s="20"/>
      <c r="F281" s="20"/>
      <c r="G281" s="20"/>
      <c r="H281" s="20"/>
      <c r="I281" s="20"/>
    </row>
    <row r="282" spans="4:9" x14ac:dyDescent="0.6">
      <c r="D282" s="20"/>
      <c r="E282" s="20"/>
      <c r="F282" s="20"/>
      <c r="G282" s="20"/>
      <c r="H282" s="20"/>
      <c r="I282" s="20"/>
    </row>
    <row r="283" spans="4:9" x14ac:dyDescent="0.6">
      <c r="D283" s="20"/>
      <c r="E283" s="20"/>
      <c r="F283" s="20"/>
      <c r="G283" s="20"/>
      <c r="H283" s="20"/>
      <c r="I283" s="20"/>
    </row>
    <row r="284" spans="4:9" x14ac:dyDescent="0.6">
      <c r="D284" s="20"/>
      <c r="E284" s="20"/>
      <c r="F284" s="20"/>
      <c r="G284" s="20"/>
      <c r="H284" s="20"/>
      <c r="I284" s="20"/>
    </row>
    <row r="285" spans="4:9" x14ac:dyDescent="0.6">
      <c r="D285" s="20"/>
      <c r="E285" s="20"/>
      <c r="F285" s="20"/>
      <c r="G285" s="20"/>
      <c r="H285" s="20"/>
      <c r="I285" s="20"/>
    </row>
    <row r="286" spans="4:9" x14ac:dyDescent="0.6">
      <c r="D286" s="20"/>
      <c r="E286" s="20"/>
      <c r="F286" s="20"/>
      <c r="G286" s="20"/>
      <c r="H286" s="20"/>
      <c r="I286" s="20"/>
    </row>
    <row r="287" spans="4:9" x14ac:dyDescent="0.6">
      <c r="D287" s="20"/>
      <c r="E287" s="20"/>
      <c r="F287" s="20"/>
      <c r="G287" s="20"/>
      <c r="H287" s="20"/>
      <c r="I287" s="20"/>
    </row>
    <row r="288" spans="4:9" x14ac:dyDescent="0.6">
      <c r="D288" s="20"/>
      <c r="E288" s="20"/>
      <c r="F288" s="20"/>
      <c r="G288" s="20"/>
      <c r="H288" s="20"/>
      <c r="I288" s="20"/>
    </row>
    <row r="289" spans="4:9" x14ac:dyDescent="0.6">
      <c r="D289" s="20"/>
      <c r="E289" s="20"/>
      <c r="F289" s="20"/>
      <c r="G289" s="20"/>
      <c r="H289" s="20"/>
      <c r="I289" s="20"/>
    </row>
    <row r="290" spans="4:9" x14ac:dyDescent="0.6">
      <c r="D290" s="20"/>
      <c r="E290" s="20"/>
      <c r="F290" s="20"/>
      <c r="G290" s="20"/>
      <c r="H290" s="20"/>
      <c r="I290" s="20"/>
    </row>
    <row r="291" spans="4:9" x14ac:dyDescent="0.6">
      <c r="D291" s="20"/>
      <c r="E291" s="20"/>
      <c r="F291" s="20"/>
      <c r="G291" s="20"/>
      <c r="H291" s="20"/>
      <c r="I291" s="20"/>
    </row>
    <row r="292" spans="4:9" x14ac:dyDescent="0.6">
      <c r="D292" s="20"/>
      <c r="E292" s="20"/>
      <c r="F292" s="20"/>
      <c r="G292" s="20"/>
      <c r="H292" s="20"/>
      <c r="I292" s="20"/>
    </row>
    <row r="293" spans="4:9" x14ac:dyDescent="0.6">
      <c r="D293" s="20"/>
      <c r="E293" s="20"/>
      <c r="F293" s="20"/>
      <c r="G293" s="20"/>
      <c r="H293" s="20"/>
      <c r="I293" s="20"/>
    </row>
    <row r="294" spans="4:9" x14ac:dyDescent="0.6">
      <c r="D294" s="20"/>
      <c r="E294" s="20"/>
      <c r="F294" s="20"/>
      <c r="G294" s="20"/>
      <c r="H294" s="20"/>
      <c r="I294" s="20"/>
    </row>
    <row r="295" spans="4:9" x14ac:dyDescent="0.6">
      <c r="D295" s="20"/>
      <c r="E295" s="20"/>
      <c r="F295" s="20"/>
      <c r="G295" s="20"/>
      <c r="H295" s="20"/>
      <c r="I295" s="20"/>
    </row>
    <row r="296" spans="4:9" x14ac:dyDescent="0.6">
      <c r="D296" s="20"/>
      <c r="E296" s="20"/>
      <c r="F296" s="20"/>
      <c r="G296" s="20"/>
      <c r="H296" s="20"/>
      <c r="I296" s="20"/>
    </row>
    <row r="297" spans="4:9" x14ac:dyDescent="0.6">
      <c r="D297" s="20"/>
      <c r="E297" s="20"/>
      <c r="F297" s="20"/>
      <c r="G297" s="20"/>
      <c r="H297" s="20"/>
      <c r="I297" s="20"/>
    </row>
    <row r="298" spans="4:9" x14ac:dyDescent="0.6">
      <c r="D298" s="20"/>
      <c r="E298" s="20"/>
      <c r="F298" s="20"/>
      <c r="G298" s="20"/>
      <c r="H298" s="20"/>
      <c r="I298" s="20"/>
    </row>
    <row r="299" spans="4:9" x14ac:dyDescent="0.6">
      <c r="D299" s="20"/>
      <c r="E299" s="20"/>
      <c r="F299" s="20"/>
      <c r="G299" s="20"/>
      <c r="H299" s="20"/>
      <c r="I299" s="20"/>
    </row>
    <row r="300" spans="4:9" x14ac:dyDescent="0.6">
      <c r="D300" s="20"/>
      <c r="E300" s="20"/>
      <c r="F300" s="20"/>
      <c r="G300" s="20"/>
      <c r="H300" s="20"/>
      <c r="I300" s="20"/>
    </row>
    <row r="301" spans="4:9" x14ac:dyDescent="0.6">
      <c r="D301" s="20"/>
      <c r="E301" s="20"/>
      <c r="F301" s="20"/>
      <c r="G301" s="20"/>
      <c r="H301" s="20"/>
      <c r="I301" s="20"/>
    </row>
    <row r="302" spans="4:9" x14ac:dyDescent="0.6">
      <c r="D302" s="20"/>
      <c r="E302" s="20"/>
      <c r="F302" s="20"/>
      <c r="G302" s="20"/>
      <c r="H302" s="20"/>
      <c r="I302" s="20"/>
    </row>
    <row r="303" spans="4:9" x14ac:dyDescent="0.6">
      <c r="D303" s="20"/>
      <c r="E303" s="20"/>
      <c r="F303" s="20"/>
      <c r="G303" s="20"/>
      <c r="H303" s="20"/>
      <c r="I303" s="20"/>
    </row>
    <row r="304" spans="4:9" x14ac:dyDescent="0.6">
      <c r="D304" s="20"/>
      <c r="E304" s="20"/>
      <c r="F304" s="20"/>
      <c r="G304" s="20"/>
      <c r="H304" s="20"/>
      <c r="I304" s="20"/>
    </row>
    <row r="305" spans="4:9" x14ac:dyDescent="0.6">
      <c r="D305" s="20"/>
      <c r="E305" s="20"/>
      <c r="F305" s="20"/>
      <c r="G305" s="20"/>
      <c r="H305" s="20"/>
      <c r="I305" s="20"/>
    </row>
    <row r="306" spans="4:9" x14ac:dyDescent="0.6">
      <c r="D306" s="20"/>
      <c r="E306" s="20"/>
      <c r="F306" s="20"/>
      <c r="G306" s="20"/>
      <c r="H306" s="20"/>
      <c r="I306" s="20"/>
    </row>
    <row r="307" spans="4:9" x14ac:dyDescent="0.6">
      <c r="D307" s="20"/>
      <c r="E307" s="20"/>
      <c r="F307" s="20"/>
      <c r="G307" s="20"/>
      <c r="H307" s="20"/>
      <c r="I307" s="20"/>
    </row>
    <row r="308" spans="4:9" x14ac:dyDescent="0.6">
      <c r="D308" s="20"/>
      <c r="E308" s="20"/>
      <c r="F308" s="20"/>
      <c r="G308" s="20"/>
      <c r="H308" s="20"/>
      <c r="I308" s="20"/>
    </row>
    <row r="309" spans="4:9" x14ac:dyDescent="0.6">
      <c r="D309" s="20"/>
      <c r="E309" s="20"/>
      <c r="F309" s="20"/>
      <c r="G309" s="20"/>
      <c r="H309" s="20"/>
      <c r="I309" s="20"/>
    </row>
    <row r="310" spans="4:9" x14ac:dyDescent="0.6">
      <c r="D310" s="20"/>
      <c r="E310" s="20"/>
      <c r="F310" s="20"/>
      <c r="G310" s="20"/>
      <c r="H310" s="20"/>
      <c r="I310" s="20"/>
    </row>
    <row r="311" spans="4:9" x14ac:dyDescent="0.6">
      <c r="D311" s="20"/>
      <c r="E311" s="20"/>
      <c r="F311" s="20"/>
      <c r="G311" s="20"/>
      <c r="H311" s="20"/>
      <c r="I311" s="20"/>
    </row>
    <row r="312" spans="4:9" x14ac:dyDescent="0.6">
      <c r="D312" s="20"/>
      <c r="E312" s="20"/>
      <c r="F312" s="20"/>
      <c r="G312" s="20"/>
      <c r="H312" s="20"/>
      <c r="I312" s="20"/>
    </row>
    <row r="313" spans="4:9" x14ac:dyDescent="0.6">
      <c r="D313" s="20"/>
      <c r="E313" s="20"/>
      <c r="F313" s="20"/>
      <c r="G313" s="20"/>
      <c r="H313" s="20"/>
      <c r="I313" s="20"/>
    </row>
    <row r="314" spans="4:9" x14ac:dyDescent="0.6">
      <c r="D314" s="20"/>
      <c r="E314" s="20"/>
      <c r="F314" s="20"/>
      <c r="G314" s="20"/>
      <c r="H314" s="20"/>
      <c r="I314" s="20"/>
    </row>
    <row r="315" spans="4:9" x14ac:dyDescent="0.6">
      <c r="D315" s="20"/>
      <c r="E315" s="20"/>
      <c r="F315" s="20"/>
      <c r="G315" s="20"/>
      <c r="H315" s="20"/>
      <c r="I315" s="20"/>
    </row>
    <row r="316" spans="4:9" x14ac:dyDescent="0.6">
      <c r="D316" s="20"/>
      <c r="E316" s="20"/>
      <c r="F316" s="20"/>
      <c r="G316" s="20"/>
      <c r="H316" s="20"/>
      <c r="I316" s="20"/>
    </row>
    <row r="317" spans="4:9" x14ac:dyDescent="0.6">
      <c r="D317" s="20"/>
      <c r="E317" s="20"/>
      <c r="F317" s="20"/>
      <c r="G317" s="20"/>
      <c r="H317" s="20"/>
      <c r="I317" s="20"/>
    </row>
    <row r="318" spans="4:9" x14ac:dyDescent="0.6">
      <c r="D318" s="20"/>
      <c r="E318" s="20"/>
      <c r="F318" s="20"/>
      <c r="G318" s="20"/>
      <c r="H318" s="20"/>
      <c r="I318" s="20"/>
    </row>
    <row r="319" spans="4:9" x14ac:dyDescent="0.6">
      <c r="D319" s="20"/>
      <c r="E319" s="20"/>
      <c r="F319" s="20"/>
      <c r="G319" s="20"/>
      <c r="H319" s="20"/>
      <c r="I319" s="20"/>
    </row>
    <row r="320" spans="4:9" x14ac:dyDescent="0.6">
      <c r="D320" s="20"/>
      <c r="E320" s="20"/>
      <c r="F320" s="20"/>
      <c r="G320" s="20"/>
      <c r="H320" s="20"/>
      <c r="I320" s="20"/>
    </row>
    <row r="321" spans="4:9" x14ac:dyDescent="0.6">
      <c r="D321" s="20"/>
      <c r="E321" s="20"/>
      <c r="F321" s="20"/>
      <c r="G321" s="20"/>
      <c r="H321" s="20"/>
      <c r="I321" s="20"/>
    </row>
    <row r="322" spans="4:9" x14ac:dyDescent="0.6">
      <c r="D322" s="20"/>
      <c r="E322" s="20"/>
      <c r="F322" s="20"/>
      <c r="G322" s="20"/>
      <c r="H322" s="20"/>
      <c r="I322" s="20"/>
    </row>
    <row r="323" spans="4:9" x14ac:dyDescent="0.6">
      <c r="D323" s="20"/>
      <c r="E323" s="20"/>
      <c r="F323" s="20"/>
      <c r="G323" s="20"/>
      <c r="H323" s="20"/>
      <c r="I323" s="20"/>
    </row>
    <row r="324" spans="4:9" x14ac:dyDescent="0.6">
      <c r="D324" s="20"/>
      <c r="E324" s="20"/>
      <c r="F324" s="20"/>
      <c r="G324" s="20"/>
      <c r="H324" s="20"/>
      <c r="I324" s="20"/>
    </row>
    <row r="325" spans="4:9" x14ac:dyDescent="0.6">
      <c r="D325" s="20"/>
      <c r="E325" s="20"/>
      <c r="F325" s="20"/>
      <c r="G325" s="20"/>
      <c r="H325" s="20"/>
      <c r="I325" s="20"/>
    </row>
    <row r="326" spans="4:9" x14ac:dyDescent="0.6">
      <c r="D326" s="20"/>
      <c r="E326" s="20"/>
      <c r="F326" s="20"/>
      <c r="G326" s="20"/>
      <c r="H326" s="20"/>
      <c r="I326" s="20"/>
    </row>
    <row r="327" spans="4:9" x14ac:dyDescent="0.6">
      <c r="D327" s="20"/>
      <c r="E327" s="20"/>
      <c r="F327" s="20"/>
      <c r="G327" s="20"/>
      <c r="H327" s="20"/>
      <c r="I327" s="20"/>
    </row>
    <row r="328" spans="4:9" x14ac:dyDescent="0.6">
      <c r="D328" s="20"/>
      <c r="E328" s="20"/>
      <c r="F328" s="20"/>
      <c r="G328" s="20"/>
      <c r="H328" s="20"/>
      <c r="I328" s="20"/>
    </row>
    <row r="329" spans="4:9" x14ac:dyDescent="0.6">
      <c r="D329" s="20"/>
      <c r="E329" s="20"/>
      <c r="F329" s="20"/>
      <c r="G329" s="20"/>
      <c r="H329" s="20"/>
      <c r="I329" s="20"/>
    </row>
    <row r="330" spans="4:9" x14ac:dyDescent="0.6">
      <c r="D330" s="20"/>
      <c r="E330" s="20"/>
      <c r="F330" s="20"/>
      <c r="G330" s="20"/>
      <c r="H330" s="20"/>
      <c r="I330" s="20"/>
    </row>
    <row r="331" spans="4:9" x14ac:dyDescent="0.6">
      <c r="D331" s="20"/>
      <c r="E331" s="20"/>
      <c r="F331" s="20"/>
      <c r="G331" s="20"/>
      <c r="H331" s="20"/>
      <c r="I331" s="20"/>
    </row>
    <row r="332" spans="4:9" x14ac:dyDescent="0.6">
      <c r="D332" s="20"/>
      <c r="E332" s="20"/>
      <c r="F332" s="20"/>
      <c r="G332" s="20"/>
      <c r="H332" s="20"/>
      <c r="I332" s="20"/>
    </row>
    <row r="333" spans="4:9" x14ac:dyDescent="0.6">
      <c r="D333" s="20"/>
      <c r="E333" s="20"/>
      <c r="F333" s="20"/>
      <c r="G333" s="20"/>
      <c r="H333" s="20"/>
      <c r="I333" s="20"/>
    </row>
    <row r="334" spans="4:9" x14ac:dyDescent="0.6">
      <c r="D334" s="20"/>
      <c r="E334" s="20"/>
      <c r="F334" s="20"/>
      <c r="G334" s="20"/>
      <c r="H334" s="20"/>
      <c r="I334" s="20"/>
    </row>
    <row r="335" spans="4:9" x14ac:dyDescent="0.6">
      <c r="D335" s="20"/>
      <c r="E335" s="20"/>
      <c r="F335" s="20"/>
      <c r="G335" s="20"/>
      <c r="H335" s="20"/>
      <c r="I335" s="20"/>
    </row>
    <row r="336" spans="4:9" x14ac:dyDescent="0.6">
      <c r="D336" s="20"/>
      <c r="E336" s="20"/>
      <c r="F336" s="20"/>
      <c r="G336" s="20"/>
      <c r="H336" s="20"/>
      <c r="I336" s="20"/>
    </row>
    <row r="337" spans="4:9" x14ac:dyDescent="0.6">
      <c r="D337" s="20"/>
      <c r="E337" s="20"/>
      <c r="F337" s="20"/>
      <c r="G337" s="20"/>
      <c r="H337" s="20"/>
      <c r="I337" s="20"/>
    </row>
    <row r="338" spans="4:9" x14ac:dyDescent="0.6">
      <c r="D338" s="20"/>
      <c r="E338" s="20"/>
      <c r="F338" s="20"/>
      <c r="G338" s="20"/>
      <c r="H338" s="20"/>
      <c r="I338" s="20"/>
    </row>
    <row r="339" spans="4:9" x14ac:dyDescent="0.6">
      <c r="D339" s="20"/>
      <c r="E339" s="20"/>
      <c r="F339" s="20"/>
      <c r="G339" s="20"/>
      <c r="H339" s="20"/>
      <c r="I339" s="20"/>
    </row>
    <row r="340" spans="4:9" x14ac:dyDescent="0.6">
      <c r="D340" s="20"/>
      <c r="E340" s="20"/>
      <c r="F340" s="20"/>
      <c r="G340" s="20"/>
      <c r="H340" s="20"/>
      <c r="I340" s="20"/>
    </row>
    <row r="341" spans="4:9" x14ac:dyDescent="0.6">
      <c r="D341" s="20"/>
      <c r="E341" s="20"/>
      <c r="F341" s="20"/>
      <c r="G341" s="20"/>
      <c r="H341" s="20"/>
      <c r="I341" s="20"/>
    </row>
    <row r="342" spans="4:9" x14ac:dyDescent="0.6">
      <c r="D342" s="20"/>
      <c r="E342" s="20"/>
      <c r="F342" s="20"/>
      <c r="G342" s="20"/>
      <c r="H342" s="20"/>
      <c r="I342" s="20"/>
    </row>
    <row r="343" spans="4:9" x14ac:dyDescent="0.6">
      <c r="D343" s="20"/>
      <c r="E343" s="20"/>
      <c r="F343" s="20"/>
      <c r="G343" s="20"/>
      <c r="H343" s="20"/>
      <c r="I343" s="20"/>
    </row>
    <row r="344" spans="4:9" x14ac:dyDescent="0.6">
      <c r="D344" s="20"/>
      <c r="E344" s="20"/>
      <c r="F344" s="20"/>
      <c r="G344" s="20"/>
      <c r="H344" s="20"/>
      <c r="I344" s="20"/>
    </row>
    <row r="345" spans="4:9" x14ac:dyDescent="0.6">
      <c r="D345" s="20"/>
      <c r="E345" s="20"/>
      <c r="F345" s="20"/>
      <c r="G345" s="20"/>
      <c r="H345" s="20"/>
      <c r="I345" s="20"/>
    </row>
    <row r="346" spans="4:9" x14ac:dyDescent="0.6">
      <c r="D346" s="20"/>
      <c r="E346" s="20"/>
      <c r="F346" s="20"/>
      <c r="G346" s="20"/>
      <c r="H346" s="20"/>
      <c r="I346" s="20"/>
    </row>
    <row r="347" spans="4:9" x14ac:dyDescent="0.6">
      <c r="D347" s="20"/>
      <c r="E347" s="20"/>
      <c r="F347" s="20"/>
      <c r="G347" s="20"/>
      <c r="H347" s="20"/>
      <c r="I347" s="20"/>
    </row>
    <row r="348" spans="4:9" x14ac:dyDescent="0.6">
      <c r="D348" s="20"/>
      <c r="E348" s="20"/>
      <c r="F348" s="20"/>
      <c r="G348" s="20"/>
      <c r="H348" s="20"/>
      <c r="I348" s="20"/>
    </row>
    <row r="349" spans="4:9" x14ac:dyDescent="0.6">
      <c r="D349" s="20"/>
      <c r="E349" s="20"/>
      <c r="F349" s="20"/>
      <c r="G349" s="20"/>
      <c r="H349" s="20"/>
      <c r="I349" s="20"/>
    </row>
    <row r="350" spans="4:9" x14ac:dyDescent="0.6">
      <c r="D350" s="20"/>
      <c r="E350" s="20"/>
      <c r="F350" s="20"/>
      <c r="G350" s="20"/>
      <c r="H350" s="20"/>
      <c r="I350" s="20"/>
    </row>
    <row r="351" spans="4:9" x14ac:dyDescent="0.6">
      <c r="D351" s="20"/>
      <c r="E351" s="20"/>
      <c r="F351" s="20"/>
      <c r="G351" s="20"/>
      <c r="H351" s="20"/>
      <c r="I351" s="20"/>
    </row>
    <row r="352" spans="4:9" x14ac:dyDescent="0.6">
      <c r="D352" s="20"/>
      <c r="E352" s="20"/>
      <c r="F352" s="20"/>
      <c r="G352" s="20"/>
      <c r="H352" s="20"/>
      <c r="I352" s="20"/>
    </row>
    <row r="353" spans="4:9" x14ac:dyDescent="0.6">
      <c r="D353" s="20"/>
      <c r="E353" s="20"/>
      <c r="F353" s="20"/>
      <c r="G353" s="20"/>
      <c r="H353" s="20"/>
      <c r="I353" s="20"/>
    </row>
    <row r="354" spans="4:9" x14ac:dyDescent="0.6">
      <c r="D354" s="20"/>
      <c r="E354" s="20"/>
      <c r="F354" s="20"/>
      <c r="G354" s="20"/>
      <c r="H354" s="20"/>
      <c r="I354" s="20"/>
    </row>
    <row r="355" spans="4:9" x14ac:dyDescent="0.6">
      <c r="D355" s="20"/>
      <c r="E355" s="20"/>
      <c r="F355" s="20"/>
      <c r="G355" s="20"/>
      <c r="H355" s="20"/>
      <c r="I355" s="20"/>
    </row>
    <row r="356" spans="4:9" x14ac:dyDescent="0.6">
      <c r="D356" s="20"/>
      <c r="E356" s="20"/>
      <c r="F356" s="20"/>
      <c r="G356" s="20"/>
      <c r="H356" s="20"/>
      <c r="I356" s="20"/>
    </row>
    <row r="357" spans="4:9" x14ac:dyDescent="0.6">
      <c r="D357" s="20"/>
      <c r="E357" s="20"/>
      <c r="F357" s="20"/>
      <c r="G357" s="20"/>
      <c r="H357" s="20"/>
      <c r="I357" s="20"/>
    </row>
    <row r="358" spans="4:9" x14ac:dyDescent="0.6">
      <c r="D358" s="20"/>
      <c r="E358" s="20"/>
      <c r="F358" s="20"/>
      <c r="G358" s="20"/>
      <c r="H358" s="20"/>
      <c r="I358" s="20"/>
    </row>
    <row r="359" spans="4:9" x14ac:dyDescent="0.6">
      <c r="D359" s="20"/>
      <c r="E359" s="20"/>
      <c r="F359" s="20"/>
      <c r="G359" s="20"/>
      <c r="H359" s="20"/>
      <c r="I359" s="20"/>
    </row>
    <row r="360" spans="4:9" x14ac:dyDescent="0.6">
      <c r="D360" s="20"/>
      <c r="E360" s="20"/>
      <c r="F360" s="20"/>
      <c r="G360" s="20"/>
      <c r="H360" s="20"/>
      <c r="I360" s="20"/>
    </row>
    <row r="361" spans="4:9" x14ac:dyDescent="0.6">
      <c r="D361" s="20"/>
      <c r="E361" s="20"/>
      <c r="F361" s="20"/>
      <c r="G361" s="20"/>
      <c r="H361" s="20"/>
      <c r="I361" s="20"/>
    </row>
    <row r="362" spans="4:9" x14ac:dyDescent="0.6">
      <c r="D362" s="20"/>
      <c r="E362" s="20"/>
      <c r="F362" s="20"/>
      <c r="G362" s="20"/>
      <c r="H362" s="20"/>
      <c r="I362" s="20"/>
    </row>
    <row r="363" spans="4:9" x14ac:dyDescent="0.6">
      <c r="D363" s="20"/>
      <c r="E363" s="20"/>
      <c r="F363" s="20"/>
      <c r="G363" s="20"/>
      <c r="H363" s="20"/>
      <c r="I363" s="20"/>
    </row>
    <row r="364" spans="4:9" x14ac:dyDescent="0.6">
      <c r="D364" s="20"/>
      <c r="E364" s="20"/>
      <c r="F364" s="20"/>
      <c r="G364" s="20"/>
      <c r="H364" s="20"/>
      <c r="I364" s="20"/>
    </row>
    <row r="365" spans="4:9" x14ac:dyDescent="0.6">
      <c r="D365" s="20"/>
      <c r="E365" s="20"/>
      <c r="F365" s="20"/>
      <c r="G365" s="20"/>
      <c r="H365" s="20"/>
      <c r="I365" s="20"/>
    </row>
    <row r="366" spans="4:9" x14ac:dyDescent="0.6">
      <c r="D366" s="20"/>
      <c r="E366" s="20"/>
      <c r="F366" s="20"/>
      <c r="G366" s="20"/>
      <c r="H366" s="20"/>
      <c r="I366" s="20"/>
    </row>
    <row r="367" spans="4:9" x14ac:dyDescent="0.6">
      <c r="D367" s="20"/>
      <c r="E367" s="20"/>
      <c r="F367" s="20"/>
      <c r="G367" s="20"/>
      <c r="H367" s="20"/>
      <c r="I367" s="20"/>
    </row>
    <row r="368" spans="4:9" x14ac:dyDescent="0.6">
      <c r="D368" s="20"/>
      <c r="E368" s="20"/>
      <c r="F368" s="20"/>
      <c r="G368" s="20"/>
      <c r="H368" s="20"/>
      <c r="I368" s="20"/>
    </row>
    <row r="369" spans="4:9" x14ac:dyDescent="0.6">
      <c r="D369" s="20"/>
      <c r="E369" s="20"/>
      <c r="F369" s="20"/>
      <c r="G369" s="20"/>
      <c r="H369" s="20"/>
      <c r="I369" s="20"/>
    </row>
    <row r="370" spans="4:9" x14ac:dyDescent="0.6">
      <c r="D370" s="20"/>
      <c r="E370" s="20"/>
      <c r="F370" s="20"/>
      <c r="G370" s="20"/>
      <c r="H370" s="20"/>
      <c r="I370" s="20"/>
    </row>
    <row r="371" spans="4:9" x14ac:dyDescent="0.6">
      <c r="D371" s="20"/>
      <c r="E371" s="20"/>
      <c r="F371" s="20"/>
      <c r="G371" s="20"/>
      <c r="H371" s="20"/>
      <c r="I371" s="20"/>
    </row>
    <row r="372" spans="4:9" x14ac:dyDescent="0.6">
      <c r="D372" s="20"/>
      <c r="E372" s="20"/>
      <c r="F372" s="20"/>
      <c r="G372" s="20"/>
      <c r="H372" s="20"/>
      <c r="I372" s="20"/>
    </row>
    <row r="373" spans="4:9" x14ac:dyDescent="0.6">
      <c r="D373" s="20"/>
      <c r="E373" s="20"/>
      <c r="F373" s="20"/>
      <c r="G373" s="20"/>
      <c r="H373" s="20"/>
      <c r="I373" s="20"/>
    </row>
    <row r="374" spans="4:9" x14ac:dyDescent="0.6">
      <c r="D374" s="20"/>
      <c r="E374" s="20"/>
      <c r="F374" s="20"/>
      <c r="G374" s="20"/>
      <c r="H374" s="20"/>
      <c r="I374" s="20"/>
    </row>
    <row r="375" spans="4:9" x14ac:dyDescent="0.6">
      <c r="D375" s="20"/>
      <c r="E375" s="20"/>
      <c r="F375" s="20"/>
      <c r="G375" s="20"/>
      <c r="H375" s="20"/>
      <c r="I375" s="20"/>
    </row>
    <row r="376" spans="4:9" x14ac:dyDescent="0.6">
      <c r="D376" s="20"/>
      <c r="E376" s="20"/>
      <c r="F376" s="20"/>
      <c r="G376" s="20"/>
      <c r="H376" s="20"/>
      <c r="I376" s="20"/>
    </row>
    <row r="377" spans="4:9" x14ac:dyDescent="0.6">
      <c r="D377" s="20"/>
      <c r="E377" s="20"/>
      <c r="F377" s="20"/>
      <c r="G377" s="20"/>
      <c r="H377" s="20"/>
      <c r="I377" s="20"/>
    </row>
    <row r="378" spans="4:9" x14ac:dyDescent="0.6">
      <c r="D378" s="20"/>
      <c r="E378" s="20"/>
      <c r="F378" s="20"/>
      <c r="G378" s="20"/>
      <c r="H378" s="20"/>
      <c r="I378" s="20"/>
    </row>
    <row r="379" spans="4:9" x14ac:dyDescent="0.6">
      <c r="D379" s="20"/>
      <c r="E379" s="20"/>
      <c r="F379" s="20"/>
      <c r="G379" s="20"/>
      <c r="H379" s="20"/>
      <c r="I379" s="20"/>
    </row>
    <row r="380" spans="4:9" x14ac:dyDescent="0.6">
      <c r="D380" s="20"/>
      <c r="E380" s="20"/>
      <c r="F380" s="20"/>
      <c r="G380" s="20"/>
      <c r="H380" s="20"/>
      <c r="I380" s="20"/>
    </row>
    <row r="381" spans="4:9" x14ac:dyDescent="0.6">
      <c r="D381" s="20"/>
      <c r="E381" s="20"/>
      <c r="F381" s="20"/>
      <c r="G381" s="20"/>
      <c r="H381" s="20"/>
      <c r="I381" s="20"/>
    </row>
    <row r="382" spans="4:9" x14ac:dyDescent="0.6">
      <c r="D382" s="20"/>
      <c r="E382" s="20"/>
      <c r="F382" s="20"/>
      <c r="G382" s="20"/>
      <c r="H382" s="20"/>
      <c r="I382" s="20"/>
    </row>
    <row r="383" spans="4:9" x14ac:dyDescent="0.6">
      <c r="D383" s="20"/>
      <c r="E383" s="20"/>
      <c r="F383" s="20"/>
      <c r="G383" s="20"/>
      <c r="H383" s="20"/>
      <c r="I383" s="20"/>
    </row>
    <row r="384" spans="4:9" x14ac:dyDescent="0.6">
      <c r="D384" s="20"/>
      <c r="E384" s="20"/>
      <c r="F384" s="20"/>
      <c r="G384" s="20"/>
      <c r="H384" s="20"/>
      <c r="I384" s="20"/>
    </row>
    <row r="385" spans="4:9" x14ac:dyDescent="0.6">
      <c r="D385" s="20"/>
      <c r="E385" s="20"/>
      <c r="F385" s="20"/>
      <c r="G385" s="20"/>
      <c r="H385" s="20"/>
      <c r="I385" s="20"/>
    </row>
    <row r="386" spans="4:9" x14ac:dyDescent="0.6">
      <c r="D386" s="20"/>
      <c r="E386" s="20"/>
      <c r="F386" s="20"/>
      <c r="G386" s="20"/>
      <c r="H386" s="20"/>
      <c r="I386" s="20"/>
    </row>
    <row r="387" spans="4:9" x14ac:dyDescent="0.6">
      <c r="D387" s="20"/>
      <c r="E387" s="20"/>
      <c r="F387" s="20"/>
      <c r="G387" s="20"/>
      <c r="H387" s="20"/>
      <c r="I387" s="20"/>
    </row>
    <row r="388" spans="4:9" x14ac:dyDescent="0.6">
      <c r="D388" s="20"/>
      <c r="E388" s="20"/>
      <c r="F388" s="20"/>
      <c r="G388" s="20"/>
      <c r="H388" s="20"/>
      <c r="I388" s="20"/>
    </row>
    <row r="389" spans="4:9" x14ac:dyDescent="0.6">
      <c r="D389" s="20"/>
      <c r="E389" s="20"/>
      <c r="F389" s="20"/>
      <c r="G389" s="20"/>
      <c r="H389" s="20"/>
      <c r="I389" s="20"/>
    </row>
    <row r="390" spans="4:9" x14ac:dyDescent="0.6">
      <c r="D390" s="20"/>
      <c r="E390" s="20"/>
      <c r="F390" s="20"/>
      <c r="G390" s="20"/>
      <c r="H390" s="20"/>
      <c r="I390" s="20"/>
    </row>
    <row r="391" spans="4:9" x14ac:dyDescent="0.6">
      <c r="D391" s="20"/>
      <c r="E391" s="20"/>
      <c r="F391" s="20"/>
      <c r="G391" s="20"/>
      <c r="H391" s="20"/>
      <c r="I391" s="20"/>
    </row>
    <row r="392" spans="4:9" x14ac:dyDescent="0.6">
      <c r="D392" s="20"/>
      <c r="E392" s="20"/>
      <c r="F392" s="20"/>
      <c r="G392" s="20"/>
      <c r="H392" s="20"/>
      <c r="I392" s="20"/>
    </row>
    <row r="393" spans="4:9" x14ac:dyDescent="0.6">
      <c r="D393" s="20"/>
      <c r="E393" s="20"/>
      <c r="F393" s="20"/>
      <c r="G393" s="20"/>
      <c r="H393" s="20"/>
      <c r="I393" s="20"/>
    </row>
    <row r="394" spans="4:9" x14ac:dyDescent="0.6">
      <c r="D394" s="20"/>
      <c r="E394" s="20"/>
      <c r="F394" s="20"/>
      <c r="G394" s="20"/>
      <c r="H394" s="20"/>
      <c r="I394" s="20"/>
    </row>
    <row r="395" spans="4:9" x14ac:dyDescent="0.6">
      <c r="D395" s="20"/>
      <c r="E395" s="20"/>
      <c r="F395" s="20"/>
      <c r="G395" s="20"/>
      <c r="H395" s="20"/>
      <c r="I395" s="20"/>
    </row>
    <row r="396" spans="4:9" x14ac:dyDescent="0.6">
      <c r="D396" s="20"/>
      <c r="E396" s="20"/>
      <c r="F396" s="20"/>
      <c r="G396" s="20"/>
      <c r="H396" s="20"/>
      <c r="I396" s="20"/>
    </row>
    <row r="397" spans="4:9" x14ac:dyDescent="0.6">
      <c r="D397" s="20"/>
      <c r="E397" s="20"/>
      <c r="F397" s="20"/>
      <c r="G397" s="20"/>
      <c r="H397" s="20"/>
      <c r="I397" s="20"/>
    </row>
    <row r="398" spans="4:9" x14ac:dyDescent="0.6">
      <c r="D398" s="20"/>
      <c r="E398" s="20"/>
      <c r="F398" s="20"/>
      <c r="G398" s="20"/>
      <c r="H398" s="20"/>
      <c r="I398" s="20"/>
    </row>
    <row r="399" spans="4:9" x14ac:dyDescent="0.6">
      <c r="D399" s="20"/>
      <c r="E399" s="20"/>
      <c r="F399" s="20"/>
      <c r="G399" s="20"/>
      <c r="H399" s="20"/>
      <c r="I399" s="20"/>
    </row>
    <row r="400" spans="4:9" x14ac:dyDescent="0.6">
      <c r="D400" s="20"/>
      <c r="E400" s="20"/>
      <c r="F400" s="20"/>
      <c r="G400" s="20"/>
      <c r="H400" s="20"/>
      <c r="I400" s="20"/>
    </row>
    <row r="401" spans="4:9" x14ac:dyDescent="0.6">
      <c r="D401" s="20"/>
      <c r="E401" s="20"/>
      <c r="F401" s="20"/>
      <c r="G401" s="20"/>
      <c r="H401" s="20"/>
      <c r="I401" s="20"/>
    </row>
    <row r="402" spans="4:9" x14ac:dyDescent="0.6">
      <c r="D402" s="20"/>
      <c r="E402" s="20"/>
      <c r="F402" s="20"/>
      <c r="G402" s="20"/>
      <c r="H402" s="20"/>
      <c r="I402" s="20"/>
    </row>
    <row r="403" spans="4:9" x14ac:dyDescent="0.6">
      <c r="D403" s="20"/>
      <c r="E403" s="20"/>
      <c r="F403" s="20"/>
      <c r="G403" s="20"/>
      <c r="H403" s="20"/>
      <c r="I403" s="20"/>
    </row>
    <row r="404" spans="4:9" x14ac:dyDescent="0.6">
      <c r="D404" s="20"/>
      <c r="E404" s="20"/>
      <c r="F404" s="20"/>
      <c r="G404" s="20"/>
      <c r="H404" s="20"/>
      <c r="I404" s="20"/>
    </row>
    <row r="405" spans="4:9" x14ac:dyDescent="0.6">
      <c r="D405" s="20"/>
      <c r="E405" s="20"/>
      <c r="F405" s="20"/>
      <c r="G405" s="20"/>
      <c r="H405" s="20"/>
      <c r="I405" s="20"/>
    </row>
    <row r="406" spans="4:9" x14ac:dyDescent="0.6">
      <c r="D406" s="20"/>
      <c r="E406" s="20"/>
      <c r="F406" s="20"/>
      <c r="G406" s="20"/>
      <c r="H406" s="20"/>
      <c r="I406" s="20"/>
    </row>
    <row r="407" spans="4:9" x14ac:dyDescent="0.6">
      <c r="D407" s="20"/>
      <c r="E407" s="20"/>
      <c r="F407" s="20"/>
      <c r="G407" s="20"/>
      <c r="H407" s="20"/>
      <c r="I407" s="20"/>
    </row>
    <row r="408" spans="4:9" x14ac:dyDescent="0.6">
      <c r="D408" s="20"/>
      <c r="E408" s="20"/>
      <c r="F408" s="20"/>
      <c r="G408" s="20"/>
      <c r="H408" s="20"/>
      <c r="I408" s="20"/>
    </row>
    <row r="409" spans="4:9" x14ac:dyDescent="0.6">
      <c r="D409" s="20"/>
      <c r="E409" s="20"/>
      <c r="F409" s="20"/>
      <c r="G409" s="20"/>
      <c r="H409" s="20"/>
      <c r="I409" s="20"/>
    </row>
    <row r="410" spans="4:9" x14ac:dyDescent="0.6">
      <c r="D410" s="20"/>
      <c r="E410" s="20"/>
      <c r="F410" s="20"/>
      <c r="G410" s="20"/>
      <c r="H410" s="20"/>
      <c r="I410" s="20"/>
    </row>
    <row r="411" spans="4:9" x14ac:dyDescent="0.6">
      <c r="D411" s="20"/>
      <c r="E411" s="20"/>
      <c r="F411" s="20"/>
      <c r="G411" s="20"/>
      <c r="H411" s="20"/>
      <c r="I411" s="20"/>
    </row>
    <row r="412" spans="4:9" x14ac:dyDescent="0.6">
      <c r="D412" s="20"/>
      <c r="E412" s="20"/>
      <c r="F412" s="20"/>
      <c r="G412" s="20"/>
      <c r="H412" s="20"/>
      <c r="I412" s="20"/>
    </row>
    <row r="413" spans="4:9" x14ac:dyDescent="0.6">
      <c r="D413" s="20"/>
      <c r="E413" s="20"/>
      <c r="F413" s="20"/>
      <c r="G413" s="20"/>
      <c r="H413" s="20"/>
      <c r="I413" s="20"/>
    </row>
    <row r="414" spans="4:9" x14ac:dyDescent="0.6">
      <c r="D414" s="20"/>
      <c r="E414" s="20"/>
      <c r="F414" s="20"/>
      <c r="G414" s="20"/>
      <c r="H414" s="20"/>
      <c r="I414" s="20"/>
    </row>
    <row r="415" spans="4:9" x14ac:dyDescent="0.6">
      <c r="D415" s="20"/>
      <c r="E415" s="20"/>
      <c r="F415" s="20"/>
      <c r="G415" s="20"/>
      <c r="H415" s="20"/>
      <c r="I415" s="20"/>
    </row>
    <row r="416" spans="4:9" x14ac:dyDescent="0.6">
      <c r="D416" s="20"/>
      <c r="E416" s="20"/>
      <c r="F416" s="20"/>
      <c r="G416" s="20"/>
      <c r="H416" s="20"/>
      <c r="I416" s="20"/>
    </row>
    <row r="417" spans="4:9" x14ac:dyDescent="0.6">
      <c r="D417" s="20"/>
      <c r="E417" s="20"/>
      <c r="F417" s="20"/>
      <c r="G417" s="20"/>
      <c r="H417" s="20"/>
      <c r="I417" s="20"/>
    </row>
    <row r="418" spans="4:9" x14ac:dyDescent="0.6">
      <c r="D418" s="20"/>
      <c r="E418" s="20"/>
      <c r="F418" s="20"/>
      <c r="G418" s="20"/>
      <c r="H418" s="20"/>
      <c r="I418" s="20"/>
    </row>
    <row r="419" spans="4:9" x14ac:dyDescent="0.6">
      <c r="D419" s="20"/>
      <c r="E419" s="20"/>
      <c r="F419" s="20"/>
      <c r="G419" s="20"/>
      <c r="H419" s="20"/>
      <c r="I419" s="20"/>
    </row>
    <row r="420" spans="4:9" x14ac:dyDescent="0.6">
      <c r="D420" s="20"/>
      <c r="E420" s="20"/>
      <c r="F420" s="20"/>
      <c r="G420" s="20"/>
      <c r="H420" s="20"/>
      <c r="I420" s="20"/>
    </row>
    <row r="421" spans="4:9" x14ac:dyDescent="0.6">
      <c r="D421" s="20"/>
      <c r="E421" s="20"/>
      <c r="F421" s="20"/>
      <c r="G421" s="20"/>
      <c r="H421" s="20"/>
      <c r="I421" s="20"/>
    </row>
    <row r="422" spans="4:9" x14ac:dyDescent="0.6">
      <c r="D422" s="20"/>
      <c r="E422" s="20"/>
      <c r="F422" s="20"/>
      <c r="G422" s="20"/>
      <c r="H422" s="20"/>
      <c r="I422" s="20"/>
    </row>
    <row r="423" spans="4:9" x14ac:dyDescent="0.6">
      <c r="D423" s="20"/>
      <c r="E423" s="20"/>
      <c r="F423" s="20"/>
      <c r="G423" s="20"/>
      <c r="H423" s="20"/>
      <c r="I423" s="20"/>
    </row>
    <row r="424" spans="4:9" x14ac:dyDescent="0.6">
      <c r="D424" s="20"/>
      <c r="E424" s="20"/>
      <c r="F424" s="20"/>
      <c r="G424" s="20"/>
      <c r="H424" s="20"/>
      <c r="I424" s="20"/>
    </row>
    <row r="425" spans="4:9" x14ac:dyDescent="0.6">
      <c r="D425" s="20"/>
      <c r="E425" s="20"/>
      <c r="F425" s="20"/>
      <c r="G425" s="20"/>
      <c r="H425" s="20"/>
      <c r="I425" s="20"/>
    </row>
    <row r="426" spans="4:9" x14ac:dyDescent="0.6">
      <c r="D426" s="20"/>
      <c r="E426" s="20"/>
      <c r="F426" s="20"/>
      <c r="G426" s="20"/>
      <c r="H426" s="20"/>
      <c r="I426" s="20"/>
    </row>
    <row r="427" spans="4:9" x14ac:dyDescent="0.6">
      <c r="D427" s="20"/>
      <c r="E427" s="20"/>
      <c r="F427" s="20"/>
      <c r="G427" s="20"/>
      <c r="H427" s="20"/>
      <c r="I427" s="20"/>
    </row>
    <row r="428" spans="4:9" x14ac:dyDescent="0.6">
      <c r="D428" s="20"/>
      <c r="E428" s="20"/>
      <c r="F428" s="20"/>
      <c r="G428" s="20"/>
      <c r="H428" s="20"/>
      <c r="I428" s="20"/>
    </row>
    <row r="429" spans="4:9" x14ac:dyDescent="0.6">
      <c r="D429" s="20"/>
      <c r="E429" s="20"/>
      <c r="F429" s="20"/>
      <c r="G429" s="20"/>
      <c r="H429" s="20"/>
      <c r="I429" s="20"/>
    </row>
    <row r="430" spans="4:9" x14ac:dyDescent="0.6">
      <c r="D430" s="20"/>
      <c r="E430" s="20"/>
      <c r="F430" s="20"/>
      <c r="G430" s="20"/>
      <c r="H430" s="20"/>
      <c r="I430" s="20"/>
    </row>
    <row r="431" spans="4:9" x14ac:dyDescent="0.6">
      <c r="D431" s="20"/>
      <c r="E431" s="20"/>
      <c r="F431" s="20"/>
      <c r="G431" s="20"/>
      <c r="H431" s="20"/>
      <c r="I431" s="20"/>
    </row>
    <row r="432" spans="4:9" x14ac:dyDescent="0.6">
      <c r="D432" s="20"/>
      <c r="E432" s="20"/>
      <c r="F432" s="20"/>
      <c r="G432" s="20"/>
      <c r="H432" s="20"/>
      <c r="I432" s="20"/>
    </row>
    <row r="433" spans="4:9" x14ac:dyDescent="0.6">
      <c r="D433" s="20"/>
      <c r="E433" s="20"/>
      <c r="F433" s="20"/>
      <c r="G433" s="20"/>
      <c r="H433" s="20"/>
      <c r="I433" s="20"/>
    </row>
    <row r="434" spans="4:9" x14ac:dyDescent="0.6">
      <c r="D434" s="20"/>
      <c r="E434" s="20"/>
      <c r="F434" s="20"/>
      <c r="G434" s="20"/>
      <c r="H434" s="20"/>
      <c r="I434" s="20"/>
    </row>
    <row r="435" spans="4:9" x14ac:dyDescent="0.6">
      <c r="D435" s="20"/>
      <c r="E435" s="20"/>
      <c r="F435" s="20"/>
      <c r="G435" s="20"/>
      <c r="H435" s="20"/>
      <c r="I435" s="20"/>
    </row>
    <row r="436" spans="4:9" x14ac:dyDescent="0.6">
      <c r="D436" s="20"/>
      <c r="E436" s="20"/>
      <c r="F436" s="20"/>
      <c r="G436" s="20"/>
      <c r="H436" s="20"/>
      <c r="I436" s="20"/>
    </row>
    <row r="437" spans="4:9" x14ac:dyDescent="0.6">
      <c r="D437" s="20"/>
      <c r="E437" s="20"/>
      <c r="F437" s="20"/>
      <c r="G437" s="20"/>
      <c r="H437" s="20"/>
      <c r="I437" s="20"/>
    </row>
    <row r="438" spans="4:9" x14ac:dyDescent="0.6">
      <c r="D438" s="20"/>
      <c r="E438" s="20"/>
      <c r="F438" s="20"/>
      <c r="G438" s="20"/>
      <c r="H438" s="20"/>
      <c r="I438" s="20"/>
    </row>
    <row r="439" spans="4:9" x14ac:dyDescent="0.6">
      <c r="D439" s="20"/>
      <c r="E439" s="20"/>
      <c r="F439" s="20"/>
      <c r="G439" s="20"/>
      <c r="H439" s="20"/>
      <c r="I439" s="20"/>
    </row>
    <row r="440" spans="4:9" x14ac:dyDescent="0.6">
      <c r="D440" s="20"/>
      <c r="E440" s="20"/>
      <c r="F440" s="20"/>
      <c r="G440" s="20"/>
      <c r="H440" s="20"/>
      <c r="I440" s="20"/>
    </row>
    <row r="441" spans="4:9" x14ac:dyDescent="0.6">
      <c r="D441" s="20"/>
      <c r="E441" s="20"/>
      <c r="F441" s="20"/>
      <c r="G441" s="20"/>
      <c r="H441" s="20"/>
      <c r="I441" s="20"/>
    </row>
    <row r="442" spans="4:9" x14ac:dyDescent="0.6">
      <c r="D442" s="20"/>
      <c r="E442" s="20"/>
      <c r="F442" s="20"/>
      <c r="G442" s="20"/>
      <c r="H442" s="20"/>
      <c r="I442" s="20"/>
    </row>
    <row r="443" spans="4:9" x14ac:dyDescent="0.6">
      <c r="D443" s="20"/>
      <c r="E443" s="20"/>
      <c r="F443" s="20"/>
      <c r="G443" s="20"/>
      <c r="H443" s="20"/>
      <c r="I443" s="20"/>
    </row>
    <row r="444" spans="4:9" x14ac:dyDescent="0.6">
      <c r="D444" s="20"/>
      <c r="E444" s="20"/>
      <c r="F444" s="20"/>
      <c r="G444" s="20"/>
      <c r="H444" s="20"/>
      <c r="I444" s="20"/>
    </row>
    <row r="445" spans="4:9" x14ac:dyDescent="0.6">
      <c r="D445" s="20"/>
      <c r="E445" s="20"/>
      <c r="F445" s="20"/>
      <c r="G445" s="20"/>
      <c r="H445" s="20"/>
      <c r="I445" s="20"/>
    </row>
    <row r="446" spans="4:9" x14ac:dyDescent="0.6">
      <c r="D446" s="20"/>
      <c r="E446" s="20"/>
      <c r="F446" s="20"/>
      <c r="G446" s="20"/>
      <c r="H446" s="20"/>
      <c r="I446" s="20"/>
    </row>
    <row r="447" spans="4:9" x14ac:dyDescent="0.6">
      <c r="D447" s="20"/>
      <c r="E447" s="20"/>
      <c r="F447" s="20"/>
      <c r="G447" s="20"/>
      <c r="H447" s="20"/>
      <c r="I447" s="20"/>
    </row>
    <row r="448" spans="4:9" x14ac:dyDescent="0.6">
      <c r="D448" s="20"/>
      <c r="E448" s="20"/>
      <c r="F448" s="20"/>
      <c r="G448" s="20"/>
      <c r="H448" s="20"/>
      <c r="I448" s="20"/>
    </row>
    <row r="449" spans="4:9" x14ac:dyDescent="0.6">
      <c r="D449" s="20"/>
      <c r="E449" s="20"/>
      <c r="F449" s="20"/>
      <c r="G449" s="20"/>
      <c r="H449" s="20"/>
      <c r="I449" s="20"/>
    </row>
    <row r="450" spans="4:9" x14ac:dyDescent="0.6">
      <c r="D450" s="20"/>
      <c r="E450" s="20"/>
      <c r="F450" s="20"/>
      <c r="G450" s="20"/>
      <c r="H450" s="20"/>
      <c r="I450" s="20"/>
    </row>
    <row r="451" spans="4:9" x14ac:dyDescent="0.6">
      <c r="D451" s="20"/>
      <c r="E451" s="20"/>
      <c r="F451" s="20"/>
      <c r="G451" s="20"/>
      <c r="H451" s="20"/>
      <c r="I451" s="20"/>
    </row>
    <row r="452" spans="4:9" x14ac:dyDescent="0.6">
      <c r="D452" s="20"/>
      <c r="E452" s="20"/>
      <c r="F452" s="20"/>
      <c r="G452" s="20"/>
      <c r="H452" s="20"/>
      <c r="I452" s="20"/>
    </row>
    <row r="453" spans="4:9" x14ac:dyDescent="0.6">
      <c r="D453" s="20"/>
      <c r="E453" s="20"/>
      <c r="F453" s="20"/>
      <c r="G453" s="20"/>
      <c r="H453" s="20"/>
      <c r="I453" s="20"/>
    </row>
    <row r="454" spans="4:9" x14ac:dyDescent="0.6">
      <c r="D454" s="20"/>
      <c r="E454" s="20"/>
      <c r="F454" s="20"/>
      <c r="G454" s="20"/>
      <c r="H454" s="20"/>
      <c r="I454" s="20"/>
    </row>
    <row r="455" spans="4:9" x14ac:dyDescent="0.6">
      <c r="D455" s="20"/>
      <c r="E455" s="20"/>
      <c r="F455" s="20"/>
      <c r="G455" s="20"/>
      <c r="H455" s="20"/>
      <c r="I455" s="20"/>
    </row>
    <row r="456" spans="4:9" x14ac:dyDescent="0.6">
      <c r="D456" s="20"/>
      <c r="E456" s="20"/>
      <c r="F456" s="20"/>
      <c r="G456" s="20"/>
      <c r="H456" s="20"/>
      <c r="I456" s="20"/>
    </row>
    <row r="457" spans="4:9" x14ac:dyDescent="0.6">
      <c r="D457" s="20"/>
      <c r="E457" s="20"/>
      <c r="F457" s="20"/>
      <c r="G457" s="20"/>
      <c r="H457" s="20"/>
      <c r="I457" s="20"/>
    </row>
    <row r="458" spans="4:9" x14ac:dyDescent="0.6">
      <c r="D458" s="20"/>
      <c r="E458" s="20"/>
      <c r="F458" s="20"/>
      <c r="G458" s="20"/>
      <c r="H458" s="20"/>
      <c r="I458" s="20"/>
    </row>
    <row r="459" spans="4:9" x14ac:dyDescent="0.6">
      <c r="D459" s="20"/>
      <c r="E459" s="20"/>
      <c r="F459" s="20"/>
      <c r="G459" s="20"/>
      <c r="H459" s="20"/>
      <c r="I459" s="20"/>
    </row>
    <row r="460" spans="4:9" x14ac:dyDescent="0.6">
      <c r="D460" s="20"/>
      <c r="E460" s="20"/>
      <c r="F460" s="20"/>
      <c r="G460" s="20"/>
      <c r="H460" s="20"/>
      <c r="I460" s="20"/>
    </row>
    <row r="461" spans="4:9" x14ac:dyDescent="0.6">
      <c r="D461" s="20"/>
      <c r="E461" s="20"/>
      <c r="F461" s="20"/>
      <c r="G461" s="20"/>
      <c r="H461" s="20"/>
      <c r="I461" s="20"/>
    </row>
    <row r="462" spans="4:9" x14ac:dyDescent="0.6">
      <c r="D462" s="20"/>
      <c r="E462" s="20"/>
      <c r="F462" s="20"/>
      <c r="G462" s="20"/>
      <c r="H462" s="20"/>
      <c r="I462" s="20"/>
    </row>
    <row r="463" spans="4:9" x14ac:dyDescent="0.6">
      <c r="D463" s="20"/>
      <c r="E463" s="20"/>
      <c r="F463" s="20"/>
      <c r="G463" s="20"/>
      <c r="H463" s="20"/>
      <c r="I463" s="20"/>
    </row>
    <row r="464" spans="4:9" x14ac:dyDescent="0.6">
      <c r="D464" s="20"/>
      <c r="E464" s="20"/>
      <c r="F464" s="20"/>
      <c r="G464" s="20"/>
      <c r="H464" s="20"/>
      <c r="I464" s="20"/>
    </row>
    <row r="465" spans="4:9" x14ac:dyDescent="0.6">
      <c r="D465" s="20"/>
      <c r="E465" s="20"/>
      <c r="F465" s="20"/>
      <c r="G465" s="20"/>
      <c r="H465" s="20"/>
      <c r="I465" s="20"/>
    </row>
    <row r="466" spans="4:9" x14ac:dyDescent="0.6">
      <c r="D466" s="20"/>
      <c r="E466" s="20"/>
      <c r="F466" s="20"/>
      <c r="G466" s="20"/>
      <c r="H466" s="20"/>
      <c r="I466" s="20"/>
    </row>
    <row r="467" spans="4:9" x14ac:dyDescent="0.6">
      <c r="D467" s="20"/>
      <c r="E467" s="20"/>
      <c r="F467" s="20"/>
      <c r="G467" s="20"/>
      <c r="H467" s="20"/>
      <c r="I467" s="20"/>
    </row>
    <row r="468" spans="4:9" x14ac:dyDescent="0.6">
      <c r="D468" s="20"/>
      <c r="E468" s="20"/>
      <c r="F468" s="20"/>
      <c r="G468" s="20"/>
      <c r="H468" s="20"/>
      <c r="I468" s="20"/>
    </row>
    <row r="469" spans="4:9" x14ac:dyDescent="0.6">
      <c r="D469" s="20"/>
      <c r="E469" s="20"/>
      <c r="F469" s="20"/>
      <c r="G469" s="20"/>
      <c r="H469" s="20"/>
      <c r="I469" s="20"/>
    </row>
    <row r="470" spans="4:9" x14ac:dyDescent="0.6">
      <c r="D470" s="20"/>
      <c r="E470" s="20"/>
      <c r="F470" s="20"/>
      <c r="G470" s="20"/>
      <c r="H470" s="20"/>
      <c r="I470" s="20"/>
    </row>
    <row r="471" spans="4:9" x14ac:dyDescent="0.6">
      <c r="D471" s="20"/>
      <c r="E471" s="20"/>
      <c r="F471" s="20"/>
      <c r="G471" s="20"/>
      <c r="H471" s="20"/>
      <c r="I471" s="20"/>
    </row>
    <row r="472" spans="4:9" x14ac:dyDescent="0.6">
      <c r="D472" s="20"/>
      <c r="E472" s="20"/>
      <c r="F472" s="20"/>
      <c r="G472" s="20"/>
      <c r="H472" s="20"/>
      <c r="I472" s="20"/>
    </row>
    <row r="473" spans="4:9" x14ac:dyDescent="0.6">
      <c r="D473" s="20"/>
      <c r="E473" s="20"/>
      <c r="F473" s="20"/>
      <c r="G473" s="20"/>
      <c r="H473" s="20"/>
      <c r="I473" s="20"/>
    </row>
    <row r="474" spans="4:9" x14ac:dyDescent="0.6">
      <c r="D474" s="20"/>
      <c r="E474" s="20"/>
      <c r="F474" s="20"/>
      <c r="G474" s="20"/>
      <c r="H474" s="20"/>
      <c r="I474" s="20"/>
    </row>
    <row r="475" spans="4:9" x14ac:dyDescent="0.6">
      <c r="D475" s="20"/>
      <c r="E475" s="20"/>
      <c r="F475" s="20"/>
      <c r="G475" s="20"/>
      <c r="H475" s="20"/>
      <c r="I475" s="20"/>
    </row>
    <row r="476" spans="4:9" x14ac:dyDescent="0.6">
      <c r="D476" s="20"/>
      <c r="E476" s="20"/>
      <c r="F476" s="20"/>
      <c r="G476" s="20"/>
      <c r="H476" s="20"/>
      <c r="I476" s="20"/>
    </row>
    <row r="477" spans="4:9" x14ac:dyDescent="0.6">
      <c r="D477" s="20"/>
      <c r="E477" s="20"/>
      <c r="F477" s="20"/>
      <c r="G477" s="20"/>
      <c r="H477" s="20"/>
      <c r="I477" s="20"/>
    </row>
    <row r="478" spans="4:9" x14ac:dyDescent="0.6">
      <c r="D478" s="20"/>
      <c r="E478" s="20"/>
      <c r="F478" s="20"/>
      <c r="G478" s="20"/>
      <c r="H478" s="20"/>
      <c r="I478" s="20"/>
    </row>
    <row r="479" spans="4:9" x14ac:dyDescent="0.6">
      <c r="D479" s="20"/>
      <c r="E479" s="20"/>
      <c r="F479" s="20"/>
      <c r="G479" s="20"/>
      <c r="H479" s="20"/>
      <c r="I479" s="20"/>
    </row>
    <row r="480" spans="4:9" x14ac:dyDescent="0.6">
      <c r="D480" s="20"/>
      <c r="E480" s="20"/>
      <c r="F480" s="20"/>
      <c r="G480" s="20"/>
      <c r="H480" s="20"/>
      <c r="I480" s="20"/>
    </row>
    <row r="481" spans="4:9" x14ac:dyDescent="0.6">
      <c r="D481" s="20"/>
      <c r="E481" s="20"/>
      <c r="F481" s="20"/>
      <c r="G481" s="20"/>
      <c r="H481" s="20"/>
      <c r="I481" s="20"/>
    </row>
    <row r="482" spans="4:9" x14ac:dyDescent="0.6">
      <c r="D482" s="20"/>
      <c r="E482" s="20"/>
      <c r="F482" s="20"/>
      <c r="G482" s="20"/>
      <c r="H482" s="20"/>
      <c r="I482" s="20"/>
    </row>
    <row r="483" spans="4:9" x14ac:dyDescent="0.6">
      <c r="D483" s="20"/>
      <c r="E483" s="20"/>
      <c r="F483" s="20"/>
      <c r="G483" s="20"/>
      <c r="H483" s="20"/>
      <c r="I483" s="20"/>
    </row>
    <row r="484" spans="4:9" x14ac:dyDescent="0.6">
      <c r="D484" s="20"/>
      <c r="E484" s="20"/>
      <c r="F484" s="20"/>
      <c r="G484" s="20"/>
      <c r="H484" s="20"/>
      <c r="I484" s="20"/>
    </row>
    <row r="485" spans="4:9" x14ac:dyDescent="0.6">
      <c r="D485" s="20"/>
      <c r="E485" s="20"/>
      <c r="F485" s="20"/>
      <c r="G485" s="20"/>
      <c r="H485" s="20"/>
      <c r="I485" s="20"/>
    </row>
    <row r="486" spans="4:9" x14ac:dyDescent="0.6">
      <c r="D486" s="20"/>
      <c r="E486" s="20"/>
      <c r="F486" s="20"/>
      <c r="G486" s="20"/>
      <c r="H486" s="20"/>
      <c r="I486" s="20"/>
    </row>
    <row r="487" spans="4:9" x14ac:dyDescent="0.6">
      <c r="D487" s="20"/>
      <c r="E487" s="20"/>
      <c r="F487" s="20"/>
      <c r="G487" s="20"/>
      <c r="H487" s="20"/>
      <c r="I487" s="20"/>
    </row>
    <row r="488" spans="4:9" x14ac:dyDescent="0.6">
      <c r="D488" s="20"/>
      <c r="E488" s="20"/>
      <c r="F488" s="20"/>
      <c r="G488" s="20"/>
      <c r="H488" s="20"/>
      <c r="I488" s="20"/>
    </row>
    <row r="489" spans="4:9" x14ac:dyDescent="0.6">
      <c r="D489" s="20"/>
      <c r="E489" s="20"/>
      <c r="F489" s="20"/>
      <c r="G489" s="20"/>
      <c r="H489" s="20"/>
      <c r="I489" s="20"/>
    </row>
    <row r="490" spans="4:9" x14ac:dyDescent="0.6">
      <c r="D490" s="20"/>
      <c r="E490" s="20"/>
      <c r="F490" s="20"/>
      <c r="G490" s="20"/>
      <c r="H490" s="20"/>
      <c r="I490" s="20"/>
    </row>
    <row r="491" spans="4:9" x14ac:dyDescent="0.6">
      <c r="D491" s="20"/>
      <c r="E491" s="20"/>
      <c r="F491" s="20"/>
      <c r="G491" s="20"/>
      <c r="H491" s="20"/>
      <c r="I491" s="20"/>
    </row>
    <row r="492" spans="4:9" x14ac:dyDescent="0.6">
      <c r="D492" s="20"/>
      <c r="E492" s="20"/>
      <c r="F492" s="20"/>
      <c r="G492" s="20"/>
      <c r="H492" s="20"/>
      <c r="I492" s="20"/>
    </row>
    <row r="493" spans="4:9" x14ac:dyDescent="0.6">
      <c r="D493" s="20"/>
      <c r="E493" s="20"/>
      <c r="F493" s="20"/>
      <c r="G493" s="20"/>
      <c r="H493" s="20"/>
      <c r="I493" s="20"/>
    </row>
    <row r="494" spans="4:9" x14ac:dyDescent="0.6">
      <c r="D494" s="20"/>
      <c r="E494" s="20"/>
      <c r="F494" s="20"/>
      <c r="G494" s="20"/>
      <c r="H494" s="20"/>
      <c r="I494" s="20"/>
    </row>
    <row r="495" spans="4:9" x14ac:dyDescent="0.6">
      <c r="D495" s="20"/>
      <c r="E495" s="20"/>
      <c r="F495" s="20"/>
      <c r="G495" s="20"/>
      <c r="H495" s="20"/>
      <c r="I495" s="20"/>
    </row>
    <row r="496" spans="4:9" x14ac:dyDescent="0.6">
      <c r="D496" s="20"/>
      <c r="E496" s="20"/>
      <c r="F496" s="20"/>
      <c r="G496" s="20"/>
      <c r="H496" s="20"/>
      <c r="I496" s="20"/>
    </row>
    <row r="497" spans="4:9" x14ac:dyDescent="0.6">
      <c r="D497" s="20"/>
      <c r="E497" s="20"/>
      <c r="F497" s="20"/>
      <c r="G497" s="20"/>
      <c r="H497" s="20"/>
      <c r="I497" s="20"/>
    </row>
    <row r="498" spans="4:9" x14ac:dyDescent="0.6">
      <c r="D498" s="20"/>
      <c r="E498" s="20"/>
      <c r="F498" s="20"/>
      <c r="G498" s="20"/>
      <c r="H498" s="20"/>
      <c r="I498" s="20"/>
    </row>
    <row r="499" spans="4:9" x14ac:dyDescent="0.6">
      <c r="D499" s="20"/>
      <c r="E499" s="20"/>
      <c r="F499" s="20"/>
      <c r="G499" s="20"/>
      <c r="H499" s="20"/>
      <c r="I499" s="20"/>
    </row>
    <row r="500" spans="4:9" x14ac:dyDescent="0.6">
      <c r="D500" s="20"/>
      <c r="E500" s="20"/>
      <c r="F500" s="20"/>
      <c r="G500" s="20"/>
      <c r="H500" s="20"/>
      <c r="I500" s="20"/>
    </row>
    <row r="501" spans="4:9" x14ac:dyDescent="0.6">
      <c r="D501" s="20"/>
      <c r="E501" s="20"/>
      <c r="F501" s="20"/>
      <c r="G501" s="20"/>
      <c r="H501" s="20"/>
      <c r="I501" s="20"/>
    </row>
    <row r="502" spans="4:9" x14ac:dyDescent="0.6">
      <c r="D502" s="20"/>
      <c r="E502" s="20"/>
      <c r="F502" s="20"/>
      <c r="G502" s="20"/>
      <c r="H502" s="20"/>
      <c r="I502" s="20"/>
    </row>
    <row r="503" spans="4:9" x14ac:dyDescent="0.6">
      <c r="D503" s="20"/>
      <c r="E503" s="20"/>
      <c r="F503" s="20"/>
      <c r="G503" s="20"/>
      <c r="H503" s="20"/>
      <c r="I503" s="20"/>
    </row>
    <row r="504" spans="4:9" x14ac:dyDescent="0.6">
      <c r="D504" s="20"/>
      <c r="E504" s="20"/>
      <c r="F504" s="20"/>
      <c r="G504" s="20"/>
      <c r="H504" s="20"/>
      <c r="I504" s="20"/>
    </row>
    <row r="505" spans="4:9" x14ac:dyDescent="0.6">
      <c r="D505" s="20"/>
      <c r="E505" s="20"/>
      <c r="F505" s="20"/>
      <c r="G505" s="20"/>
      <c r="H505" s="20"/>
      <c r="I505" s="20"/>
    </row>
    <row r="506" spans="4:9" x14ac:dyDescent="0.6">
      <c r="D506" s="20"/>
      <c r="E506" s="20"/>
      <c r="F506" s="20"/>
      <c r="G506" s="20"/>
      <c r="H506" s="20"/>
      <c r="I506" s="20"/>
    </row>
    <row r="507" spans="4:9" x14ac:dyDescent="0.6">
      <c r="D507" s="20"/>
      <c r="E507" s="20"/>
      <c r="F507" s="20"/>
      <c r="G507" s="20"/>
      <c r="H507" s="20"/>
      <c r="I507" s="20"/>
    </row>
    <row r="508" spans="4:9" x14ac:dyDescent="0.6">
      <c r="D508" s="20"/>
      <c r="E508" s="20"/>
      <c r="F508" s="20"/>
      <c r="G508" s="20"/>
      <c r="H508" s="20"/>
      <c r="I508" s="20"/>
    </row>
    <row r="509" spans="4:9" x14ac:dyDescent="0.6">
      <c r="D509" s="20"/>
      <c r="E509" s="20"/>
      <c r="F509" s="20"/>
      <c r="G509" s="20"/>
      <c r="H509" s="20"/>
      <c r="I509" s="20"/>
    </row>
    <row r="510" spans="4:9" x14ac:dyDescent="0.6">
      <c r="D510" s="20"/>
      <c r="E510" s="20"/>
      <c r="F510" s="20"/>
      <c r="G510" s="20"/>
      <c r="H510" s="20"/>
      <c r="I510" s="20"/>
    </row>
    <row r="511" spans="4:9" x14ac:dyDescent="0.6">
      <c r="D511" s="20"/>
      <c r="E511" s="20"/>
      <c r="F511" s="20"/>
      <c r="G511" s="20"/>
      <c r="H511" s="20"/>
      <c r="I511" s="20"/>
    </row>
    <row r="512" spans="4:9" x14ac:dyDescent="0.6">
      <c r="D512" s="20"/>
      <c r="E512" s="20"/>
      <c r="F512" s="20"/>
      <c r="G512" s="20"/>
      <c r="H512" s="20"/>
      <c r="I512" s="20"/>
    </row>
    <row r="513" spans="4:9" x14ac:dyDescent="0.6">
      <c r="D513" s="20"/>
      <c r="E513" s="20"/>
      <c r="F513" s="20"/>
      <c r="G513" s="20"/>
      <c r="H513" s="20"/>
      <c r="I513" s="20"/>
    </row>
    <row r="514" spans="4:9" x14ac:dyDescent="0.6">
      <c r="D514" s="20"/>
      <c r="E514" s="20"/>
      <c r="F514" s="20"/>
      <c r="G514" s="20"/>
      <c r="H514" s="20"/>
      <c r="I514" s="20"/>
    </row>
    <row r="515" spans="4:9" x14ac:dyDescent="0.6">
      <c r="D515" s="20"/>
      <c r="E515" s="20"/>
      <c r="F515" s="20"/>
      <c r="G515" s="20"/>
      <c r="H515" s="20"/>
      <c r="I515" s="20"/>
    </row>
    <row r="516" spans="4:9" x14ac:dyDescent="0.6">
      <c r="D516" s="20"/>
      <c r="E516" s="20"/>
      <c r="F516" s="20"/>
      <c r="G516" s="20"/>
      <c r="H516" s="20"/>
      <c r="I516" s="20"/>
    </row>
    <row r="517" spans="4:9" x14ac:dyDescent="0.6">
      <c r="D517" s="20"/>
      <c r="E517" s="20"/>
      <c r="F517" s="20"/>
      <c r="G517" s="20"/>
      <c r="H517" s="20"/>
      <c r="I517" s="20"/>
    </row>
    <row r="518" spans="4:9" x14ac:dyDescent="0.6">
      <c r="D518" s="20"/>
      <c r="E518" s="20"/>
      <c r="F518" s="20"/>
      <c r="G518" s="20"/>
      <c r="H518" s="20"/>
      <c r="I518" s="20"/>
    </row>
    <row r="519" spans="4:9" x14ac:dyDescent="0.6">
      <c r="D519" s="20"/>
      <c r="E519" s="20"/>
      <c r="F519" s="20"/>
      <c r="G519" s="20"/>
      <c r="H519" s="20"/>
      <c r="I519" s="20"/>
    </row>
    <row r="520" spans="4:9" x14ac:dyDescent="0.6">
      <c r="D520" s="20"/>
      <c r="E520" s="20"/>
      <c r="F520" s="20"/>
      <c r="G520" s="20"/>
      <c r="H520" s="20"/>
      <c r="I520" s="20"/>
    </row>
    <row r="521" spans="4:9" x14ac:dyDescent="0.6">
      <c r="D521" s="20"/>
      <c r="E521" s="20"/>
      <c r="F521" s="20"/>
      <c r="G521" s="20"/>
      <c r="H521" s="20"/>
      <c r="I521" s="20"/>
    </row>
    <row r="522" spans="4:9" x14ac:dyDescent="0.6">
      <c r="D522" s="20"/>
      <c r="E522" s="20"/>
      <c r="F522" s="20"/>
      <c r="G522" s="20"/>
      <c r="H522" s="20"/>
      <c r="I522" s="20"/>
    </row>
    <row r="523" spans="4:9" x14ac:dyDescent="0.6">
      <c r="D523" s="20"/>
      <c r="E523" s="20"/>
      <c r="F523" s="20"/>
      <c r="G523" s="20"/>
      <c r="H523" s="20"/>
      <c r="I523" s="20"/>
    </row>
    <row r="524" spans="4:9" x14ac:dyDescent="0.6">
      <c r="D524" s="20"/>
      <c r="E524" s="20"/>
      <c r="F524" s="20"/>
      <c r="G524" s="20"/>
      <c r="H524" s="20"/>
      <c r="I524" s="20"/>
    </row>
    <row r="525" spans="4:9" x14ac:dyDescent="0.6">
      <c r="D525" s="20"/>
      <c r="E525" s="20"/>
      <c r="F525" s="20"/>
      <c r="G525" s="20"/>
      <c r="H525" s="20"/>
      <c r="I525" s="20"/>
    </row>
    <row r="526" spans="4:9" x14ac:dyDescent="0.6">
      <c r="D526" s="20"/>
      <c r="E526" s="20"/>
      <c r="F526" s="20"/>
      <c r="G526" s="20"/>
      <c r="H526" s="20"/>
      <c r="I526" s="20"/>
    </row>
    <row r="527" spans="4:9" x14ac:dyDescent="0.6">
      <c r="D527" s="20"/>
      <c r="E527" s="20"/>
      <c r="F527" s="20"/>
      <c r="G527" s="20"/>
      <c r="H527" s="20"/>
      <c r="I527" s="20"/>
    </row>
    <row r="528" spans="4:9" x14ac:dyDescent="0.6">
      <c r="D528" s="20"/>
      <c r="E528" s="20"/>
      <c r="F528" s="20"/>
      <c r="G528" s="20"/>
      <c r="H528" s="20"/>
      <c r="I528" s="20"/>
    </row>
    <row r="529" spans="4:9" x14ac:dyDescent="0.6">
      <c r="D529" s="20"/>
      <c r="E529" s="20"/>
      <c r="F529" s="20"/>
      <c r="G529" s="20"/>
      <c r="H529" s="20"/>
      <c r="I529" s="20"/>
    </row>
    <row r="530" spans="4:9" x14ac:dyDescent="0.6">
      <c r="D530" s="20"/>
      <c r="E530" s="20"/>
      <c r="F530" s="20"/>
      <c r="G530" s="20"/>
      <c r="H530" s="20"/>
      <c r="I530" s="20"/>
    </row>
    <row r="531" spans="4:9" x14ac:dyDescent="0.6">
      <c r="D531" s="20"/>
      <c r="E531" s="20"/>
      <c r="F531" s="20"/>
      <c r="G531" s="20"/>
      <c r="H531" s="20"/>
      <c r="I531" s="20"/>
    </row>
    <row r="532" spans="4:9" x14ac:dyDescent="0.6">
      <c r="D532" s="20"/>
      <c r="E532" s="20"/>
      <c r="F532" s="20"/>
      <c r="G532" s="20"/>
      <c r="H532" s="20"/>
      <c r="I532" s="20"/>
    </row>
    <row r="533" spans="4:9" x14ac:dyDescent="0.6">
      <c r="D533" s="20"/>
      <c r="E533" s="20"/>
      <c r="F533" s="20"/>
      <c r="G533" s="20"/>
      <c r="H533" s="20"/>
      <c r="I533" s="20"/>
    </row>
    <row r="534" spans="4:9" x14ac:dyDescent="0.6">
      <c r="D534" s="20"/>
      <c r="E534" s="20"/>
      <c r="F534" s="20"/>
      <c r="G534" s="20"/>
      <c r="H534" s="20"/>
      <c r="I534" s="20"/>
    </row>
    <row r="535" spans="4:9" x14ac:dyDescent="0.6">
      <c r="D535" s="20"/>
      <c r="E535" s="20"/>
      <c r="F535" s="20"/>
      <c r="G535" s="20"/>
      <c r="H535" s="20"/>
      <c r="I535" s="20"/>
    </row>
    <row r="536" spans="4:9" x14ac:dyDescent="0.6">
      <c r="D536" s="20"/>
      <c r="E536" s="20"/>
      <c r="F536" s="20"/>
      <c r="G536" s="20"/>
      <c r="H536" s="20"/>
      <c r="I536" s="20"/>
    </row>
    <row r="537" spans="4:9" x14ac:dyDescent="0.6">
      <c r="D537" s="20"/>
      <c r="E537" s="20"/>
      <c r="F537" s="20"/>
      <c r="G537" s="20"/>
      <c r="H537" s="20"/>
      <c r="I537" s="20"/>
    </row>
    <row r="538" spans="4:9" x14ac:dyDescent="0.6">
      <c r="D538" s="20"/>
      <c r="E538" s="20"/>
      <c r="F538" s="20"/>
      <c r="G538" s="20"/>
      <c r="H538" s="20"/>
      <c r="I538" s="20"/>
    </row>
    <row r="539" spans="4:9" x14ac:dyDescent="0.6">
      <c r="D539" s="20"/>
      <c r="E539" s="20"/>
      <c r="F539" s="20"/>
      <c r="G539" s="20"/>
      <c r="H539" s="20"/>
      <c r="I539" s="20"/>
    </row>
    <row r="540" spans="4:9" x14ac:dyDescent="0.6">
      <c r="D540" s="20"/>
      <c r="E540" s="20"/>
      <c r="F540" s="20"/>
      <c r="G540" s="20"/>
      <c r="H540" s="20"/>
      <c r="I540" s="20"/>
    </row>
    <row r="541" spans="4:9" x14ac:dyDescent="0.6">
      <c r="D541" s="20"/>
      <c r="E541" s="20"/>
      <c r="F541" s="20"/>
      <c r="G541" s="20"/>
      <c r="H541" s="20"/>
      <c r="I541" s="20"/>
    </row>
    <row r="542" spans="4:9" x14ac:dyDescent="0.6">
      <c r="D542" s="20"/>
      <c r="E542" s="20"/>
      <c r="F542" s="20"/>
      <c r="G542" s="20"/>
      <c r="H542" s="20"/>
      <c r="I542" s="20"/>
    </row>
    <row r="543" spans="4:9" x14ac:dyDescent="0.6">
      <c r="D543" s="20"/>
      <c r="E543" s="20"/>
      <c r="F543" s="20"/>
      <c r="G543" s="20"/>
      <c r="H543" s="20"/>
      <c r="I543" s="20"/>
    </row>
    <row r="544" spans="4:9" x14ac:dyDescent="0.6">
      <c r="D544" s="20"/>
      <c r="E544" s="20"/>
      <c r="F544" s="20"/>
      <c r="G544" s="20"/>
      <c r="H544" s="20"/>
      <c r="I544" s="20"/>
    </row>
    <row r="545" spans="4:9" x14ac:dyDescent="0.6">
      <c r="D545" s="20"/>
      <c r="E545" s="20"/>
      <c r="F545" s="20"/>
      <c r="G545" s="20"/>
      <c r="H545" s="20"/>
      <c r="I545" s="20"/>
    </row>
    <row r="546" spans="4:9" x14ac:dyDescent="0.6">
      <c r="D546" s="20"/>
      <c r="E546" s="20"/>
      <c r="F546" s="20"/>
      <c r="G546" s="20"/>
      <c r="H546" s="20"/>
      <c r="I546" s="20"/>
    </row>
    <row r="547" spans="4:9" x14ac:dyDescent="0.6">
      <c r="D547" s="20"/>
      <c r="E547" s="20"/>
      <c r="F547" s="20"/>
      <c r="G547" s="20"/>
      <c r="H547" s="20"/>
      <c r="I547" s="20"/>
    </row>
    <row r="548" spans="4:9" x14ac:dyDescent="0.6">
      <c r="D548" s="20"/>
      <c r="E548" s="20"/>
      <c r="F548" s="20"/>
      <c r="G548" s="20"/>
      <c r="H548" s="20"/>
      <c r="I548" s="20"/>
    </row>
    <row r="549" spans="4:9" x14ac:dyDescent="0.6">
      <c r="D549" s="20"/>
      <c r="E549" s="20"/>
      <c r="F549" s="20"/>
      <c r="G549" s="20"/>
      <c r="H549" s="20"/>
      <c r="I549" s="20"/>
    </row>
    <row r="550" spans="4:9" x14ac:dyDescent="0.6">
      <c r="D550" s="20"/>
      <c r="E550" s="20"/>
      <c r="F550" s="20"/>
      <c r="G550" s="20"/>
      <c r="H550" s="20"/>
      <c r="I550" s="20"/>
    </row>
    <row r="551" spans="4:9" x14ac:dyDescent="0.6">
      <c r="D551" s="20"/>
      <c r="E551" s="20"/>
      <c r="F551" s="20"/>
      <c r="G551" s="20"/>
      <c r="H551" s="20"/>
      <c r="I551" s="20"/>
    </row>
    <row r="552" spans="4:9" x14ac:dyDescent="0.6">
      <c r="D552" s="20"/>
      <c r="E552" s="20"/>
      <c r="F552" s="20"/>
      <c r="G552" s="20"/>
      <c r="H552" s="20"/>
      <c r="I552" s="20"/>
    </row>
    <row r="553" spans="4:9" x14ac:dyDescent="0.6">
      <c r="D553" s="20"/>
      <c r="E553" s="20"/>
      <c r="F553" s="20"/>
      <c r="G553" s="20"/>
      <c r="H553" s="20"/>
      <c r="I553" s="20"/>
    </row>
    <row r="554" spans="4:9" x14ac:dyDescent="0.6">
      <c r="D554" s="20"/>
      <c r="E554" s="20"/>
      <c r="F554" s="20"/>
      <c r="G554" s="20"/>
      <c r="H554" s="20"/>
      <c r="I554" s="20"/>
    </row>
    <row r="555" spans="4:9" x14ac:dyDescent="0.6">
      <c r="D555" s="20"/>
      <c r="E555" s="20"/>
      <c r="F555" s="20"/>
      <c r="G555" s="20"/>
      <c r="H555" s="20"/>
      <c r="I555" s="20"/>
    </row>
    <row r="556" spans="4:9" x14ac:dyDescent="0.6">
      <c r="D556" s="20"/>
      <c r="E556" s="20"/>
      <c r="F556" s="20"/>
      <c r="G556" s="20"/>
      <c r="H556" s="20"/>
      <c r="I556" s="20"/>
    </row>
    <row r="557" spans="4:9" x14ac:dyDescent="0.6">
      <c r="D557" s="20"/>
      <c r="E557" s="20"/>
      <c r="F557" s="20"/>
      <c r="G557" s="20"/>
      <c r="H557" s="20"/>
      <c r="I557" s="20"/>
    </row>
    <row r="558" spans="4:9" x14ac:dyDescent="0.6">
      <c r="D558" s="20"/>
      <c r="E558" s="20"/>
      <c r="F558" s="20"/>
      <c r="G558" s="20"/>
      <c r="H558" s="20"/>
      <c r="I558" s="20"/>
    </row>
    <row r="559" spans="4:9" x14ac:dyDescent="0.6">
      <c r="D559" s="20"/>
      <c r="E559" s="20"/>
      <c r="F559" s="20"/>
      <c r="G559" s="20"/>
      <c r="H559" s="20"/>
      <c r="I559" s="20"/>
    </row>
    <row r="560" spans="4:9" x14ac:dyDescent="0.6">
      <c r="D560" s="20"/>
      <c r="E560" s="20"/>
      <c r="F560" s="20"/>
      <c r="G560" s="20"/>
      <c r="H560" s="20"/>
      <c r="I560" s="20"/>
    </row>
    <row r="561" spans="4:9" x14ac:dyDescent="0.6">
      <c r="D561" s="20"/>
      <c r="E561" s="20"/>
      <c r="F561" s="20"/>
      <c r="G561" s="20"/>
      <c r="H561" s="20"/>
      <c r="I561" s="20"/>
    </row>
    <row r="562" spans="4:9" x14ac:dyDescent="0.6">
      <c r="D562" s="20"/>
      <c r="E562" s="20"/>
      <c r="F562" s="20"/>
      <c r="G562" s="20"/>
      <c r="H562" s="20"/>
      <c r="I562" s="20"/>
    </row>
    <row r="563" spans="4:9" x14ac:dyDescent="0.6">
      <c r="D563" s="20"/>
      <c r="E563" s="20"/>
      <c r="F563" s="20"/>
      <c r="G563" s="20"/>
      <c r="H563" s="20"/>
      <c r="I563" s="20"/>
    </row>
    <row r="564" spans="4:9" x14ac:dyDescent="0.6">
      <c r="D564" s="20"/>
      <c r="E564" s="20"/>
      <c r="F564" s="20"/>
      <c r="G564" s="20"/>
      <c r="H564" s="20"/>
      <c r="I564" s="20"/>
    </row>
    <row r="565" spans="4:9" x14ac:dyDescent="0.6">
      <c r="D565" s="20"/>
      <c r="E565" s="20"/>
      <c r="F565" s="20"/>
      <c r="G565" s="20"/>
      <c r="H565" s="20"/>
      <c r="I565" s="20"/>
    </row>
    <row r="566" spans="4:9" x14ac:dyDescent="0.6">
      <c r="D566" s="20"/>
      <c r="E566" s="20"/>
      <c r="F566" s="20"/>
      <c r="G566" s="20"/>
      <c r="H566" s="20"/>
      <c r="I566" s="20"/>
    </row>
    <row r="567" spans="4:9" x14ac:dyDescent="0.6">
      <c r="D567" s="20"/>
      <c r="E567" s="20"/>
      <c r="F567" s="20"/>
      <c r="G567" s="20"/>
      <c r="H567" s="20"/>
      <c r="I567" s="20"/>
    </row>
    <row r="568" spans="4:9" x14ac:dyDescent="0.6">
      <c r="D568" s="20"/>
      <c r="E568" s="20"/>
      <c r="F568" s="20"/>
      <c r="G568" s="20"/>
      <c r="H568" s="20"/>
      <c r="I568" s="20"/>
    </row>
    <row r="569" spans="4:9" x14ac:dyDescent="0.6">
      <c r="D569" s="20"/>
      <c r="E569" s="20"/>
      <c r="F569" s="20"/>
      <c r="G569" s="20"/>
      <c r="H569" s="20"/>
      <c r="I569" s="20"/>
    </row>
    <row r="570" spans="4:9" x14ac:dyDescent="0.6">
      <c r="D570" s="20"/>
      <c r="E570" s="20"/>
      <c r="F570" s="20"/>
      <c r="G570" s="20"/>
      <c r="H570" s="20"/>
      <c r="I570" s="20"/>
    </row>
    <row r="571" spans="4:9" x14ac:dyDescent="0.6">
      <c r="D571" s="20"/>
      <c r="E571" s="20"/>
      <c r="F571" s="20"/>
      <c r="G571" s="20"/>
      <c r="H571" s="20"/>
      <c r="I571" s="20"/>
    </row>
    <row r="572" spans="4:9" x14ac:dyDescent="0.6">
      <c r="D572" s="20"/>
      <c r="E572" s="20"/>
      <c r="F572" s="20"/>
      <c r="G572" s="20"/>
      <c r="H572" s="20"/>
      <c r="I572" s="20"/>
    </row>
    <row r="573" spans="4:9" x14ac:dyDescent="0.6">
      <c r="D573" s="20"/>
      <c r="E573" s="20"/>
      <c r="F573" s="20"/>
      <c r="G573" s="20"/>
      <c r="H573" s="20"/>
      <c r="I573" s="20"/>
    </row>
    <row r="574" spans="4:9" x14ac:dyDescent="0.6">
      <c r="D574" s="20"/>
      <c r="E574" s="20"/>
      <c r="F574" s="20"/>
      <c r="G574" s="20"/>
      <c r="H574" s="20"/>
      <c r="I574" s="20"/>
    </row>
    <row r="575" spans="4:9" x14ac:dyDescent="0.6">
      <c r="D575" s="20"/>
      <c r="E575" s="20"/>
      <c r="F575" s="20"/>
      <c r="G575" s="20"/>
      <c r="H575" s="20"/>
      <c r="I575" s="20"/>
    </row>
    <row r="576" spans="4:9" x14ac:dyDescent="0.6">
      <c r="D576" s="20"/>
      <c r="E576" s="20"/>
      <c r="F576" s="20"/>
      <c r="G576" s="20"/>
      <c r="H576" s="20"/>
      <c r="I576" s="20"/>
    </row>
    <row r="577" spans="4:9" x14ac:dyDescent="0.6">
      <c r="D577" s="20"/>
      <c r="E577" s="20"/>
      <c r="F577" s="20"/>
      <c r="G577" s="20"/>
      <c r="H577" s="20"/>
      <c r="I577" s="20"/>
    </row>
    <row r="578" spans="4:9" x14ac:dyDescent="0.6">
      <c r="D578" s="20"/>
      <c r="E578" s="20"/>
      <c r="F578" s="20"/>
      <c r="G578" s="20"/>
      <c r="H578" s="20"/>
      <c r="I578" s="20"/>
    </row>
    <row r="579" spans="4:9" x14ac:dyDescent="0.6">
      <c r="D579" s="20"/>
      <c r="E579" s="20"/>
      <c r="F579" s="20"/>
      <c r="G579" s="20"/>
      <c r="H579" s="20"/>
      <c r="I579" s="20"/>
    </row>
    <row r="580" spans="4:9" x14ac:dyDescent="0.6">
      <c r="D580" s="20"/>
      <c r="E580" s="20"/>
      <c r="F580" s="20"/>
      <c r="G580" s="20"/>
      <c r="H580" s="20"/>
      <c r="I580" s="20"/>
    </row>
    <row r="581" spans="4:9" x14ac:dyDescent="0.6">
      <c r="D581" s="20"/>
      <c r="E581" s="20"/>
      <c r="F581" s="20"/>
      <c r="G581" s="20"/>
      <c r="H581" s="20"/>
      <c r="I581" s="20"/>
    </row>
    <row r="582" spans="4:9" x14ac:dyDescent="0.6">
      <c r="D582" s="20"/>
      <c r="E582" s="20"/>
      <c r="F582" s="20"/>
      <c r="G582" s="20"/>
      <c r="H582" s="20"/>
      <c r="I582" s="20"/>
    </row>
    <row r="583" spans="4:9" x14ac:dyDescent="0.6">
      <c r="D583" s="20"/>
      <c r="E583" s="20"/>
      <c r="F583" s="20"/>
      <c r="G583" s="20"/>
      <c r="H583" s="20"/>
      <c r="I583" s="20"/>
    </row>
    <row r="584" spans="4:9" x14ac:dyDescent="0.6">
      <c r="D584" s="20"/>
      <c r="E584" s="20"/>
      <c r="F584" s="20"/>
      <c r="G584" s="20"/>
      <c r="H584" s="20"/>
      <c r="I584" s="20"/>
    </row>
    <row r="585" spans="4:9" x14ac:dyDescent="0.6">
      <c r="D585" s="20"/>
      <c r="E585" s="20"/>
      <c r="F585" s="20"/>
      <c r="G585" s="20"/>
      <c r="H585" s="20"/>
      <c r="I585" s="20"/>
    </row>
    <row r="586" spans="4:9" x14ac:dyDescent="0.6">
      <c r="D586" s="20"/>
      <c r="E586" s="20"/>
      <c r="F586" s="20"/>
      <c r="G586" s="20"/>
      <c r="H586" s="20"/>
      <c r="I586" s="20"/>
    </row>
    <row r="587" spans="4:9" x14ac:dyDescent="0.6">
      <c r="D587" s="20"/>
      <c r="E587" s="20"/>
      <c r="F587" s="20"/>
      <c r="G587" s="20"/>
      <c r="H587" s="20"/>
      <c r="I587" s="20"/>
    </row>
    <row r="588" spans="4:9" x14ac:dyDescent="0.6">
      <c r="D588" s="20"/>
      <c r="E588" s="20"/>
      <c r="F588" s="20"/>
      <c r="G588" s="20"/>
      <c r="H588" s="20"/>
      <c r="I588" s="20"/>
    </row>
    <row r="589" spans="4:9" x14ac:dyDescent="0.6">
      <c r="D589" s="20"/>
      <c r="E589" s="20"/>
      <c r="F589" s="20"/>
      <c r="G589" s="20"/>
      <c r="H589" s="20"/>
      <c r="I589" s="20"/>
    </row>
    <row r="590" spans="4:9" x14ac:dyDescent="0.6">
      <c r="D590" s="20"/>
      <c r="E590" s="20"/>
      <c r="F590" s="20"/>
      <c r="G590" s="20"/>
      <c r="H590" s="20"/>
      <c r="I590" s="20"/>
    </row>
    <row r="591" spans="4:9" x14ac:dyDescent="0.6">
      <c r="D591" s="20"/>
      <c r="E591" s="20"/>
      <c r="F591" s="20"/>
      <c r="G591" s="20"/>
      <c r="H591" s="20"/>
      <c r="I591" s="20"/>
    </row>
    <row r="592" spans="4:9" x14ac:dyDescent="0.6">
      <c r="D592" s="20"/>
      <c r="E592" s="20"/>
      <c r="F592" s="20"/>
      <c r="G592" s="20"/>
      <c r="H592" s="20"/>
      <c r="I592" s="20"/>
    </row>
    <row r="593" spans="4:9" x14ac:dyDescent="0.6">
      <c r="D593" s="20"/>
      <c r="E593" s="20"/>
      <c r="F593" s="20"/>
      <c r="G593" s="20"/>
      <c r="H593" s="20"/>
      <c r="I593" s="20"/>
    </row>
    <row r="594" spans="4:9" x14ac:dyDescent="0.6">
      <c r="D594" s="20"/>
      <c r="E594" s="20"/>
      <c r="F594" s="20"/>
      <c r="G594" s="20"/>
      <c r="H594" s="20"/>
      <c r="I594" s="20"/>
    </row>
    <row r="595" spans="4:9" x14ac:dyDescent="0.6">
      <c r="D595" s="20"/>
      <c r="E595" s="20"/>
      <c r="F595" s="20"/>
      <c r="G595" s="20"/>
      <c r="H595" s="20"/>
      <c r="I595" s="20"/>
    </row>
    <row r="596" spans="4:9" x14ac:dyDescent="0.6">
      <c r="D596" s="20"/>
      <c r="E596" s="20"/>
      <c r="F596" s="20"/>
      <c r="G596" s="20"/>
      <c r="H596" s="20"/>
      <c r="I596" s="20"/>
    </row>
    <row r="597" spans="4:9" x14ac:dyDescent="0.6">
      <c r="D597" s="20"/>
      <c r="E597" s="20"/>
      <c r="F597" s="20"/>
      <c r="G597" s="20"/>
      <c r="H597" s="20"/>
      <c r="I597" s="20"/>
    </row>
    <row r="598" spans="4:9" x14ac:dyDescent="0.6">
      <c r="D598" s="20"/>
      <c r="E598" s="20"/>
      <c r="F598" s="20"/>
      <c r="G598" s="20"/>
      <c r="H598" s="20"/>
      <c r="I598" s="20"/>
    </row>
    <row r="599" spans="4:9" x14ac:dyDescent="0.6">
      <c r="D599" s="20"/>
      <c r="E599" s="20"/>
      <c r="F599" s="20"/>
      <c r="G599" s="20"/>
      <c r="H599" s="20"/>
      <c r="I599" s="20"/>
    </row>
    <row r="600" spans="4:9" x14ac:dyDescent="0.6">
      <c r="D600" s="20"/>
      <c r="E600" s="20"/>
      <c r="F600" s="20"/>
      <c r="G600" s="20"/>
      <c r="H600" s="20"/>
      <c r="I600" s="20"/>
    </row>
    <row r="601" spans="4:9" x14ac:dyDescent="0.6">
      <c r="D601" s="20"/>
      <c r="E601" s="20"/>
      <c r="F601" s="20"/>
      <c r="G601" s="20"/>
      <c r="H601" s="20"/>
      <c r="I601" s="20"/>
    </row>
    <row r="602" spans="4:9" x14ac:dyDescent="0.6">
      <c r="D602" s="20"/>
      <c r="E602" s="20"/>
      <c r="F602" s="20"/>
      <c r="G602" s="20"/>
      <c r="H602" s="20"/>
      <c r="I602" s="20"/>
    </row>
    <row r="603" spans="4:9" x14ac:dyDescent="0.6">
      <c r="D603" s="20"/>
      <c r="E603" s="20"/>
      <c r="F603" s="20"/>
      <c r="G603" s="20"/>
      <c r="H603" s="20"/>
      <c r="I603" s="20"/>
    </row>
    <row r="604" spans="4:9" x14ac:dyDescent="0.6">
      <c r="D604" s="20"/>
      <c r="E604" s="20"/>
      <c r="F604" s="20"/>
      <c r="G604" s="20"/>
      <c r="H604" s="20"/>
      <c r="I604" s="20"/>
    </row>
    <row r="605" spans="4:9" x14ac:dyDescent="0.6">
      <c r="D605" s="20"/>
      <c r="E605" s="20"/>
      <c r="F605" s="20"/>
      <c r="G605" s="20"/>
      <c r="H605" s="20"/>
      <c r="I605" s="20"/>
    </row>
    <row r="606" spans="4:9" x14ac:dyDescent="0.6">
      <c r="D606" s="20"/>
      <c r="E606" s="20"/>
      <c r="F606" s="20"/>
      <c r="G606" s="20"/>
      <c r="H606" s="20"/>
      <c r="I606" s="20"/>
    </row>
    <row r="607" spans="4:9" x14ac:dyDescent="0.6">
      <c r="D607" s="20"/>
      <c r="E607" s="20"/>
      <c r="F607" s="20"/>
      <c r="G607" s="20"/>
      <c r="H607" s="20"/>
      <c r="I607" s="20"/>
    </row>
    <row r="608" spans="4:9" x14ac:dyDescent="0.6">
      <c r="D608" s="20"/>
      <c r="E608" s="20"/>
      <c r="F608" s="20"/>
      <c r="G608" s="20"/>
      <c r="H608" s="20"/>
      <c r="I608" s="20"/>
    </row>
    <row r="609" spans="4:9" x14ac:dyDescent="0.6">
      <c r="D609" s="20"/>
      <c r="E609" s="20"/>
      <c r="F609" s="20"/>
      <c r="G609" s="20"/>
      <c r="H609" s="20"/>
      <c r="I609" s="20"/>
    </row>
    <row r="610" spans="4:9" x14ac:dyDescent="0.6">
      <c r="D610" s="20"/>
      <c r="E610" s="20"/>
      <c r="F610" s="20"/>
      <c r="G610" s="20"/>
      <c r="H610" s="20"/>
      <c r="I610" s="20"/>
    </row>
    <row r="611" spans="4:9" x14ac:dyDescent="0.6">
      <c r="D611" s="20"/>
      <c r="E611" s="20"/>
      <c r="F611" s="20"/>
      <c r="G611" s="20"/>
      <c r="H611" s="20"/>
      <c r="I611" s="20"/>
    </row>
    <row r="612" spans="4:9" x14ac:dyDescent="0.6">
      <c r="D612" s="20"/>
      <c r="E612" s="20"/>
      <c r="F612" s="20"/>
      <c r="G612" s="20"/>
      <c r="H612" s="20"/>
      <c r="I612" s="20"/>
    </row>
    <row r="613" spans="4:9" x14ac:dyDescent="0.6">
      <c r="D613" s="20"/>
      <c r="E613" s="20"/>
      <c r="F613" s="20"/>
      <c r="G613" s="20"/>
      <c r="H613" s="20"/>
      <c r="I613" s="20"/>
    </row>
    <row r="614" spans="4:9" x14ac:dyDescent="0.6">
      <c r="D614" s="20"/>
      <c r="E614" s="20"/>
      <c r="F614" s="20"/>
      <c r="G614" s="20"/>
      <c r="H614" s="20"/>
      <c r="I614" s="20"/>
    </row>
    <row r="615" spans="4:9" x14ac:dyDescent="0.6">
      <c r="D615" s="20"/>
      <c r="E615" s="20"/>
      <c r="F615" s="20"/>
      <c r="G615" s="20"/>
      <c r="H615" s="20"/>
      <c r="I615" s="20"/>
    </row>
    <row r="616" spans="4:9" x14ac:dyDescent="0.6">
      <c r="D616" s="20"/>
      <c r="E616" s="20"/>
      <c r="F616" s="20"/>
      <c r="G616" s="20"/>
      <c r="H616" s="20"/>
      <c r="I616" s="20"/>
    </row>
    <row r="617" spans="4:9" x14ac:dyDescent="0.6">
      <c r="D617" s="20"/>
      <c r="E617" s="20"/>
      <c r="F617" s="20"/>
      <c r="G617" s="20"/>
      <c r="H617" s="20"/>
      <c r="I617" s="20"/>
    </row>
    <row r="618" spans="4:9" x14ac:dyDescent="0.6">
      <c r="D618" s="20"/>
      <c r="E618" s="20"/>
      <c r="F618" s="20"/>
      <c r="G618" s="20"/>
      <c r="H618" s="20"/>
      <c r="I618" s="20"/>
    </row>
    <row r="619" spans="4:9" x14ac:dyDescent="0.6">
      <c r="D619" s="20"/>
      <c r="E619" s="20"/>
      <c r="F619" s="20"/>
      <c r="G619" s="20"/>
      <c r="H619" s="20"/>
      <c r="I619" s="20"/>
    </row>
    <row r="620" spans="4:9" x14ac:dyDescent="0.6">
      <c r="D620" s="20"/>
      <c r="E620" s="20"/>
      <c r="F620" s="20"/>
      <c r="G620" s="20"/>
      <c r="H620" s="20"/>
      <c r="I620" s="20"/>
    </row>
    <row r="621" spans="4:9" x14ac:dyDescent="0.6">
      <c r="D621" s="20"/>
      <c r="E621" s="20"/>
      <c r="F621" s="20"/>
      <c r="G621" s="20"/>
      <c r="H621" s="20"/>
      <c r="I621" s="20"/>
    </row>
    <row r="622" spans="4:9" x14ac:dyDescent="0.6">
      <c r="D622" s="20"/>
      <c r="E622" s="20"/>
      <c r="F622" s="20"/>
      <c r="G622" s="20"/>
      <c r="H622" s="20"/>
      <c r="I622" s="20"/>
    </row>
    <row r="623" spans="4:9" x14ac:dyDescent="0.6">
      <c r="D623" s="20"/>
      <c r="E623" s="20"/>
      <c r="F623" s="20"/>
      <c r="G623" s="20"/>
      <c r="H623" s="20"/>
      <c r="I623" s="20"/>
    </row>
    <row r="624" spans="4:9" x14ac:dyDescent="0.6">
      <c r="D624" s="20"/>
      <c r="E624" s="20"/>
      <c r="F624" s="20"/>
      <c r="G624" s="20"/>
      <c r="H624" s="20"/>
      <c r="I624" s="20"/>
    </row>
    <row r="625" spans="4:9" x14ac:dyDescent="0.6">
      <c r="D625" s="20"/>
      <c r="E625" s="20"/>
      <c r="F625" s="20"/>
      <c r="G625" s="20"/>
      <c r="H625" s="20"/>
      <c r="I625" s="20"/>
    </row>
    <row r="626" spans="4:9" x14ac:dyDescent="0.6">
      <c r="D626" s="20"/>
      <c r="E626" s="20"/>
      <c r="F626" s="20"/>
      <c r="G626" s="20"/>
      <c r="H626" s="20"/>
      <c r="I626" s="20"/>
    </row>
    <row r="627" spans="4:9" x14ac:dyDescent="0.6">
      <c r="D627" s="20"/>
      <c r="E627" s="20"/>
      <c r="F627" s="20"/>
      <c r="G627" s="20"/>
      <c r="H627" s="20"/>
      <c r="I627" s="20"/>
    </row>
    <row r="628" spans="4:9" x14ac:dyDescent="0.6">
      <c r="D628" s="20"/>
      <c r="E628" s="20"/>
      <c r="F628" s="20"/>
      <c r="G628" s="20"/>
      <c r="H628" s="20"/>
      <c r="I628" s="20"/>
    </row>
    <row r="629" spans="4:9" x14ac:dyDescent="0.6">
      <c r="D629" s="20"/>
      <c r="E629" s="20"/>
      <c r="F629" s="20"/>
      <c r="G629" s="20"/>
      <c r="H629" s="20"/>
      <c r="I629" s="20"/>
    </row>
    <row r="630" spans="4:9" x14ac:dyDescent="0.6">
      <c r="D630" s="20"/>
      <c r="E630" s="20"/>
      <c r="F630" s="20"/>
      <c r="G630" s="20"/>
      <c r="H630" s="20"/>
      <c r="I630" s="20"/>
    </row>
    <row r="631" spans="4:9" x14ac:dyDescent="0.6">
      <c r="D631" s="20"/>
      <c r="E631" s="20"/>
      <c r="F631" s="20"/>
      <c r="G631" s="20"/>
      <c r="H631" s="20"/>
      <c r="I631" s="20"/>
    </row>
    <row r="632" spans="4:9" x14ac:dyDescent="0.6">
      <c r="D632" s="20"/>
      <c r="E632" s="20"/>
      <c r="F632" s="20"/>
      <c r="G632" s="20"/>
      <c r="H632" s="20"/>
      <c r="I632" s="20"/>
    </row>
    <row r="633" spans="4:9" x14ac:dyDescent="0.6">
      <c r="D633" s="20"/>
      <c r="E633" s="20"/>
      <c r="F633" s="20"/>
      <c r="G633" s="20"/>
      <c r="H633" s="20"/>
      <c r="I633" s="20"/>
    </row>
    <row r="634" spans="4:9" x14ac:dyDescent="0.6">
      <c r="D634" s="20"/>
      <c r="E634" s="20"/>
      <c r="F634" s="20"/>
      <c r="G634" s="20"/>
      <c r="H634" s="20"/>
      <c r="I634" s="20"/>
    </row>
    <row r="635" spans="4:9" x14ac:dyDescent="0.6">
      <c r="D635" s="20"/>
      <c r="E635" s="20"/>
      <c r="F635" s="20"/>
      <c r="G635" s="20"/>
      <c r="H635" s="20"/>
      <c r="I635" s="20"/>
    </row>
    <row r="636" spans="4:9" x14ac:dyDescent="0.6">
      <c r="D636" s="20"/>
      <c r="E636" s="20"/>
      <c r="F636" s="20"/>
      <c r="G636" s="20"/>
      <c r="H636" s="20"/>
      <c r="I636" s="20"/>
    </row>
    <row r="637" spans="4:9" x14ac:dyDescent="0.6">
      <c r="D637" s="20"/>
      <c r="E637" s="20"/>
      <c r="F637" s="20"/>
      <c r="G637" s="20"/>
      <c r="H637" s="20"/>
      <c r="I637" s="20"/>
    </row>
    <row r="638" spans="4:9" x14ac:dyDescent="0.6">
      <c r="D638" s="20"/>
      <c r="E638" s="20"/>
      <c r="F638" s="20"/>
      <c r="G638" s="20"/>
      <c r="H638" s="20"/>
      <c r="I638" s="20"/>
    </row>
    <row r="639" spans="4:9" x14ac:dyDescent="0.6">
      <c r="D639" s="20"/>
      <c r="E639" s="20"/>
      <c r="F639" s="20"/>
      <c r="G639" s="20"/>
      <c r="H639" s="20"/>
      <c r="I639" s="20"/>
    </row>
    <row r="640" spans="4:9" x14ac:dyDescent="0.6">
      <c r="D640" s="20"/>
      <c r="E640" s="20"/>
      <c r="F640" s="20"/>
      <c r="G640" s="20"/>
      <c r="H640" s="20"/>
      <c r="I640" s="20"/>
    </row>
    <row r="641" spans="4:9" x14ac:dyDescent="0.6">
      <c r="D641" s="20"/>
      <c r="E641" s="20"/>
      <c r="F641" s="20"/>
      <c r="G641" s="20"/>
      <c r="H641" s="20"/>
      <c r="I641" s="20"/>
    </row>
    <row r="642" spans="4:9" x14ac:dyDescent="0.6">
      <c r="D642" s="20"/>
      <c r="E642" s="20"/>
      <c r="F642" s="20"/>
      <c r="G642" s="20"/>
      <c r="H642" s="20"/>
      <c r="I642" s="20"/>
    </row>
    <row r="643" spans="4:9" x14ac:dyDescent="0.6">
      <c r="D643" s="20"/>
      <c r="E643" s="20"/>
      <c r="F643" s="20"/>
      <c r="G643" s="20"/>
      <c r="H643" s="20"/>
      <c r="I643" s="20"/>
    </row>
    <row r="644" spans="4:9" x14ac:dyDescent="0.6">
      <c r="D644" s="20"/>
      <c r="E644" s="20"/>
      <c r="F644" s="20"/>
      <c r="G644" s="20"/>
      <c r="H644" s="20"/>
      <c r="I644" s="20"/>
    </row>
    <row r="645" spans="4:9" x14ac:dyDescent="0.6">
      <c r="D645" s="20"/>
      <c r="E645" s="20"/>
      <c r="F645" s="20"/>
      <c r="G645" s="20"/>
      <c r="H645" s="20"/>
      <c r="I645" s="20"/>
    </row>
    <row r="646" spans="4:9" x14ac:dyDescent="0.6">
      <c r="D646" s="20"/>
      <c r="E646" s="20"/>
      <c r="F646" s="20"/>
      <c r="G646" s="20"/>
      <c r="H646" s="20"/>
      <c r="I646" s="20"/>
    </row>
    <row r="647" spans="4:9" x14ac:dyDescent="0.6">
      <c r="D647" s="20"/>
      <c r="E647" s="20"/>
      <c r="F647" s="20"/>
      <c r="G647" s="20"/>
      <c r="H647" s="20"/>
      <c r="I647" s="20"/>
    </row>
    <row r="648" spans="4:9" x14ac:dyDescent="0.6">
      <c r="D648" s="20"/>
      <c r="E648" s="20"/>
      <c r="F648" s="20"/>
      <c r="G648" s="20"/>
      <c r="H648" s="20"/>
      <c r="I648" s="20"/>
    </row>
    <row r="649" spans="4:9" x14ac:dyDescent="0.6">
      <c r="D649" s="20"/>
      <c r="E649" s="20"/>
      <c r="F649" s="20"/>
      <c r="G649" s="20"/>
      <c r="H649" s="20"/>
      <c r="I649" s="20"/>
    </row>
    <row r="650" spans="4:9" x14ac:dyDescent="0.6">
      <c r="D650" s="20"/>
      <c r="E650" s="20"/>
      <c r="F650" s="20"/>
      <c r="G650" s="20"/>
      <c r="H650" s="20"/>
      <c r="I650" s="20"/>
    </row>
    <row r="651" spans="4:9" x14ac:dyDescent="0.6">
      <c r="D651" s="20"/>
      <c r="E651" s="20"/>
      <c r="F651" s="20"/>
      <c r="G651" s="20"/>
      <c r="H651" s="20"/>
      <c r="I651" s="20"/>
    </row>
    <row r="652" spans="4:9" x14ac:dyDescent="0.6">
      <c r="D652" s="20"/>
      <c r="E652" s="20"/>
      <c r="F652" s="20"/>
      <c r="G652" s="20"/>
      <c r="H652" s="20"/>
      <c r="I652" s="20"/>
    </row>
    <row r="653" spans="4:9" x14ac:dyDescent="0.6">
      <c r="D653" s="20"/>
      <c r="E653" s="20"/>
      <c r="F653" s="20"/>
      <c r="G653" s="20"/>
      <c r="H653" s="20"/>
      <c r="I653" s="20"/>
    </row>
    <row r="654" spans="4:9" x14ac:dyDescent="0.6">
      <c r="D654" s="20"/>
      <c r="E654" s="20"/>
      <c r="F654" s="20"/>
      <c r="G654" s="20"/>
      <c r="H654" s="20"/>
      <c r="I654" s="20"/>
    </row>
    <row r="655" spans="4:9" x14ac:dyDescent="0.6">
      <c r="D655" s="20"/>
      <c r="E655" s="20"/>
      <c r="F655" s="20"/>
      <c r="G655" s="20"/>
      <c r="H655" s="20"/>
      <c r="I655" s="20"/>
    </row>
    <row r="656" spans="4:9" x14ac:dyDescent="0.6">
      <c r="D656" s="20"/>
      <c r="E656" s="20"/>
      <c r="F656" s="20"/>
      <c r="G656" s="20"/>
      <c r="H656" s="20"/>
      <c r="I656" s="20"/>
    </row>
    <row r="657" spans="4:9" x14ac:dyDescent="0.6">
      <c r="D657" s="20"/>
      <c r="E657" s="20"/>
      <c r="F657" s="20"/>
      <c r="G657" s="20"/>
      <c r="H657" s="20"/>
      <c r="I657" s="20"/>
    </row>
    <row r="658" spans="4:9" x14ac:dyDescent="0.6">
      <c r="D658" s="20"/>
      <c r="E658" s="20"/>
      <c r="F658" s="20"/>
      <c r="G658" s="20"/>
      <c r="H658" s="20"/>
      <c r="I658" s="20"/>
    </row>
    <row r="659" spans="4:9" x14ac:dyDescent="0.6">
      <c r="D659" s="20"/>
      <c r="E659" s="20"/>
      <c r="F659" s="20"/>
      <c r="G659" s="20"/>
      <c r="H659" s="20"/>
      <c r="I659" s="20"/>
    </row>
    <row r="660" spans="4:9" x14ac:dyDescent="0.6">
      <c r="D660" s="20"/>
      <c r="E660" s="20"/>
      <c r="F660" s="20"/>
      <c r="G660" s="20"/>
      <c r="H660" s="20"/>
      <c r="I660" s="20"/>
    </row>
    <row r="661" spans="4:9" x14ac:dyDescent="0.6">
      <c r="D661" s="20"/>
      <c r="E661" s="20"/>
      <c r="F661" s="20"/>
      <c r="G661" s="20"/>
      <c r="H661" s="20"/>
      <c r="I661" s="20"/>
    </row>
    <row r="662" spans="4:9" x14ac:dyDescent="0.6">
      <c r="D662" s="20"/>
      <c r="E662" s="20"/>
      <c r="F662" s="20"/>
      <c r="G662" s="20"/>
      <c r="H662" s="20"/>
      <c r="I662" s="20"/>
    </row>
    <row r="663" spans="4:9" x14ac:dyDescent="0.6">
      <c r="D663" s="20"/>
      <c r="E663" s="20"/>
      <c r="F663" s="20"/>
      <c r="G663" s="20"/>
      <c r="H663" s="20"/>
      <c r="I663" s="20"/>
    </row>
    <row r="664" spans="4:9" x14ac:dyDescent="0.6">
      <c r="D664" s="20"/>
      <c r="E664" s="20"/>
      <c r="F664" s="20"/>
      <c r="G664" s="20"/>
      <c r="H664" s="20"/>
      <c r="I664" s="20"/>
    </row>
    <row r="665" spans="4:9" x14ac:dyDescent="0.6">
      <c r="D665" s="20"/>
      <c r="E665" s="20"/>
      <c r="F665" s="20"/>
      <c r="G665" s="20"/>
      <c r="H665" s="20"/>
      <c r="I665" s="20"/>
    </row>
    <row r="666" spans="4:9" x14ac:dyDescent="0.6">
      <c r="D666" s="20"/>
      <c r="E666" s="20"/>
      <c r="F666" s="20"/>
      <c r="G666" s="20"/>
      <c r="H666" s="20"/>
      <c r="I666" s="20"/>
    </row>
    <row r="667" spans="4:9" x14ac:dyDescent="0.6">
      <c r="D667" s="20"/>
      <c r="E667" s="20"/>
      <c r="F667" s="20"/>
      <c r="G667" s="20"/>
      <c r="H667" s="20"/>
      <c r="I667" s="20"/>
    </row>
    <row r="668" spans="4:9" x14ac:dyDescent="0.6">
      <c r="D668" s="20"/>
      <c r="E668" s="20"/>
      <c r="F668" s="20"/>
      <c r="G668" s="20"/>
      <c r="H668" s="20"/>
      <c r="I668" s="20"/>
    </row>
    <row r="669" spans="4:9" x14ac:dyDescent="0.6">
      <c r="D669" s="20"/>
      <c r="E669" s="20"/>
      <c r="F669" s="20"/>
      <c r="G669" s="20"/>
      <c r="H669" s="20"/>
      <c r="I669" s="20"/>
    </row>
  </sheetData>
  <sheetProtection algorithmName="SHA-512" hashValue="DHHR9CnbecJA/AhfBrObOyv0m+AAZxKGaT10nBUguVDwwza8yHRilrgiUB1a2PFGKzA7L6R7SSptMPianeKZUw==" saltValue="OY4r9Tmz3fCnm3wjCOViHQ==" spinCount="100000" sheet="1" objects="1" scenarios="1" formatCells="0" formatColumns="0" formatRows="0" insertColumns="0" insertRows="0" insertHyperlinks="0" deleteColumns="0" deleteRows="0" sort="0"/>
  <mergeCells count="15">
    <mergeCell ref="L5:L6"/>
    <mergeCell ref="N5:O5"/>
    <mergeCell ref="Q5:Q6"/>
    <mergeCell ref="A2:K2"/>
    <mergeCell ref="F150:I150"/>
    <mergeCell ref="A155:B155"/>
    <mergeCell ref="E155:H155"/>
    <mergeCell ref="A1:K1"/>
    <mergeCell ref="A3:K3"/>
    <mergeCell ref="A4:J4"/>
    <mergeCell ref="A5:A7"/>
    <mergeCell ref="B5:B7"/>
    <mergeCell ref="D5:D6"/>
    <mergeCell ref="E5:E6"/>
    <mergeCell ref="K5:K7"/>
  </mergeCells>
  <pageMargins left="0" right="0" top="0.74803149606299213" bottom="0.74803149606299213" header="0.31496062992125984" footer="0.31496062992125984"/>
  <pageSetup paperSize="9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61FD6-8421-4ACD-85A0-6BE5757161F3}">
  <dimension ref="A1:I447"/>
  <sheetViews>
    <sheetView workbookViewId="0">
      <selection activeCell="J7" sqref="J7"/>
    </sheetView>
  </sheetViews>
  <sheetFormatPr defaultRowHeight="13.8" x14ac:dyDescent="0.25"/>
  <cols>
    <col min="2" max="2" width="19" bestFit="1" customWidth="1"/>
    <col min="3" max="3" width="18.69921875" bestFit="1" customWidth="1"/>
    <col min="4" max="4" width="10.796875" bestFit="1" customWidth="1"/>
    <col min="7" max="7" width="10.796875" bestFit="1" customWidth="1"/>
    <col min="8" max="8" width="9.8984375" bestFit="1" customWidth="1"/>
  </cols>
  <sheetData>
    <row r="1" spans="1:9" ht="21" x14ac:dyDescent="0.6">
      <c r="A1" s="1363" t="s">
        <v>142</v>
      </c>
      <c r="B1" s="1363"/>
      <c r="C1" s="1363"/>
      <c r="D1" s="1363"/>
      <c r="E1" s="1363"/>
      <c r="F1" s="1363"/>
      <c r="G1" s="1363"/>
      <c r="H1" s="1363"/>
      <c r="I1" s="1363"/>
    </row>
    <row r="2" spans="1:9" ht="21" x14ac:dyDescent="0.6">
      <c r="A2" s="1363" t="s">
        <v>133</v>
      </c>
      <c r="B2" s="1363"/>
      <c r="C2" s="1363"/>
      <c r="D2" s="1363"/>
      <c r="E2" s="1363"/>
      <c r="F2" s="1363"/>
      <c r="G2" s="1363"/>
      <c r="H2" s="1363"/>
      <c r="I2" s="1363"/>
    </row>
    <row r="3" spans="1:9" ht="21" x14ac:dyDescent="0.6">
      <c r="A3" s="1363" t="s">
        <v>0</v>
      </c>
      <c r="B3" s="1363"/>
      <c r="C3" s="1363"/>
      <c r="D3" s="1363"/>
      <c r="E3" s="1363"/>
      <c r="F3" s="1363"/>
      <c r="G3" s="1363"/>
      <c r="H3" s="1363"/>
      <c r="I3" s="1363"/>
    </row>
    <row r="4" spans="1:9" ht="21" x14ac:dyDescent="0.55000000000000004">
      <c r="A4" s="1070"/>
      <c r="B4" s="1387" t="str">
        <f>+[6]งบประจำและงบกลยุทธ์!A4</f>
        <v>ข้อมูล ณ วันที่ 30 มิถุนายน 2568</v>
      </c>
      <c r="C4" s="1387"/>
      <c r="D4" s="1387"/>
      <c r="E4" s="1387"/>
      <c r="F4" s="1387"/>
      <c r="G4" s="1387"/>
      <c r="H4" s="1387"/>
      <c r="I4" s="1071" t="s">
        <v>143</v>
      </c>
    </row>
    <row r="5" spans="1:9" ht="42" x14ac:dyDescent="0.25">
      <c r="A5" s="387" t="s">
        <v>23</v>
      </c>
      <c r="B5" s="388" t="s">
        <v>24</v>
      </c>
      <c r="C5" s="59" t="s">
        <v>37</v>
      </c>
      <c r="D5" s="58" t="s">
        <v>22</v>
      </c>
      <c r="E5" s="60" t="s">
        <v>3</v>
      </c>
      <c r="F5" s="61" t="s">
        <v>38</v>
      </c>
      <c r="G5" s="60" t="s">
        <v>25</v>
      </c>
      <c r="H5" s="60" t="s">
        <v>5</v>
      </c>
      <c r="I5" s="62" t="s">
        <v>6</v>
      </c>
    </row>
    <row r="6" spans="1:9" ht="18.600000000000001" x14ac:dyDescent="0.25">
      <c r="A6" s="389" t="str">
        <f>+[6]ระบบการควบคุมฯ!A7</f>
        <v>ก</v>
      </c>
      <c r="B6" s="107" t="str">
        <f>+[6]ระบบการควบคุมฯ!B7</f>
        <v xml:space="preserve">แผนงานบุคลากรภาครัฐ </v>
      </c>
      <c r="C6" s="390" t="str">
        <f>+[6]ระบบการควบคุมฯ!C7 [6]ระบบการควบคุมฯ!C7</f>
        <v>20004 1400 0800</v>
      </c>
      <c r="D6" s="391">
        <f>+D7</f>
        <v>7815900</v>
      </c>
      <c r="E6" s="391">
        <f t="shared" ref="E6:H7" si="0">+E7</f>
        <v>0</v>
      </c>
      <c r="F6" s="391">
        <f t="shared" si="0"/>
        <v>0</v>
      </c>
      <c r="G6" s="391">
        <f t="shared" si="0"/>
        <v>6286842.1099999994</v>
      </c>
      <c r="H6" s="391">
        <f t="shared" si="0"/>
        <v>1529057.8900000001</v>
      </c>
      <c r="I6" s="392"/>
    </row>
    <row r="7" spans="1:9" ht="55.8" customHeight="1" x14ac:dyDescent="0.25">
      <c r="A7" s="393">
        <f>+[6]ระบบการควบคุมฯ!A8</f>
        <v>1</v>
      </c>
      <c r="B7" s="394" t="str">
        <f>+[6]ระบบการควบคุมฯ!B8</f>
        <v>ผลผลิตรายการค่าใช้จ่ายบุคลากรภาครัฐ ยกระดับคุณภาพการศึกษาและการเรียนรู้ตลอดชีวิต</v>
      </c>
      <c r="C7" s="394" t="str">
        <f>+[6]ระบบการควบคุมฯ!C8</f>
        <v>20004 1400 0800</v>
      </c>
      <c r="D7" s="395">
        <f>+D8</f>
        <v>7815900</v>
      </c>
      <c r="E7" s="395">
        <f t="shared" si="0"/>
        <v>0</v>
      </c>
      <c r="F7" s="395">
        <f t="shared" si="0"/>
        <v>0</v>
      </c>
      <c r="G7" s="395">
        <f t="shared" si="0"/>
        <v>6286842.1099999994</v>
      </c>
      <c r="H7" s="395">
        <f t="shared" si="0"/>
        <v>1529057.8900000001</v>
      </c>
      <c r="I7" s="396"/>
    </row>
    <row r="8" spans="1:9" ht="74.400000000000006" x14ac:dyDescent="0.25">
      <c r="A8" s="397">
        <f>+[6]ระบบการควบคุมฯ!A10</f>
        <v>1.1000000000000001</v>
      </c>
      <c r="B8" s="63" t="str">
        <f>+[6]ระบบการควบคุมฯ!B10</f>
        <v>กิจกรรมค่าใช้จ่ายบุคลากรภาครัฐของสำนักงานคณะกรรมการการศึกษาขั้นพื้นฐาน</v>
      </c>
      <c r="C8" s="64" t="str">
        <f>+[6]ระบบการควบคุมฯ!C10</f>
        <v>20004 68 79456 00000</v>
      </c>
      <c r="D8" s="398">
        <f>+D9+D15</f>
        <v>7815900</v>
      </c>
      <c r="E8" s="398">
        <f>+E9+E15</f>
        <v>0</v>
      </c>
      <c r="F8" s="398">
        <f>+F9+F15</f>
        <v>0</v>
      </c>
      <c r="G8" s="398">
        <f>+G9+G15</f>
        <v>6286842.1099999994</v>
      </c>
      <c r="H8" s="398">
        <f>+H9+H15</f>
        <v>1529057.8900000001</v>
      </c>
      <c r="I8" s="399"/>
    </row>
    <row r="9" spans="1:9" ht="18.600000000000001" x14ac:dyDescent="0.25">
      <c r="A9" s="400"/>
      <c r="B9" s="453" t="str">
        <f>+[6]ระบบการควบคุมฯ!B12</f>
        <v>งบบุคลากร  6811150</v>
      </c>
      <c r="C9" s="65" t="str">
        <f>+[6]ระบบการควบคุมฯ!C12</f>
        <v>20004 14000800 1000000</v>
      </c>
      <c r="D9" s="402">
        <f>+D10</f>
        <v>6051500</v>
      </c>
      <c r="E9" s="402">
        <f>+E10</f>
        <v>0</v>
      </c>
      <c r="F9" s="402">
        <f>+F10</f>
        <v>0</v>
      </c>
      <c r="G9" s="402">
        <f>+G10</f>
        <v>4822172.26</v>
      </c>
      <c r="H9" s="402">
        <f>+H10</f>
        <v>1229327.7400000002</v>
      </c>
      <c r="I9" s="403"/>
    </row>
    <row r="10" spans="1:9" ht="74.400000000000006" x14ac:dyDescent="0.25">
      <c r="A10" s="404" t="str">
        <f>+[6]ระบบการควบคุมฯ!A14</f>
        <v>1.1.1</v>
      </c>
      <c r="B10" s="405" t="str">
        <f>+[6]ระบบการควบคุมฯ!B14</f>
        <v>ค่าตอบแทนพนักงานราชการ 26 อัตรา  5 เดือน(ต.ค.67 - มีค 68) 2,930,000 บาท</v>
      </c>
      <c r="C10" s="406" t="str">
        <f>+[6]ระบบการควบคุมฯ!C14</f>
        <v>ศธ 04002/ว5144 ลว.21 ต.ค.67 ครั้งที่ 2</v>
      </c>
      <c r="D10" s="407">
        <f>+[6]ระบบการควบคุมฯ!F14</f>
        <v>6051500</v>
      </c>
      <c r="E10" s="407">
        <f>+[6]ระบบการควบคุมฯ!G14+[6]ระบบการควบคุมฯ!H14</f>
        <v>0</v>
      </c>
      <c r="F10" s="407">
        <f>+[6]ระบบการควบคุมฯ!I14+[6]ระบบการควบคุมฯ!J14</f>
        <v>0</v>
      </c>
      <c r="G10" s="407">
        <f>+[6]ระบบการควบคุมฯ!K14+[6]ระบบการควบคุมฯ!L14</f>
        <v>4822172.26</v>
      </c>
      <c r="H10" s="408">
        <f>+D10-E10-F10-G10</f>
        <v>1229327.7400000002</v>
      </c>
      <c r="I10" s="409" t="s">
        <v>14</v>
      </c>
    </row>
    <row r="11" spans="1:9" ht="93" hidden="1" customHeight="1" x14ac:dyDescent="0.25">
      <c r="A11" s="410" t="str">
        <f>+[6]ระบบการควบคุมฯ!A15</f>
        <v>1.1.1.1</v>
      </c>
      <c r="B11" s="411" t="str">
        <f>+[6]ระบบการควบคุมฯ!B15</f>
        <v>ค่าตอบแทนพนักงานราชการ 26 อัตรา (มีค-เมย 67) 1,206,200 บาท เงินเลื่อนค่าตอบแทนพนักงานราชการ 5 เดือน (ตค 66 -กพ 67) 103,300</v>
      </c>
      <c r="C11" s="412" t="str">
        <f>+[6]ระบบการควบคุมฯ!C15</f>
        <v>ศธ 04002/ว660 ลว.19 กพ 68 ครั้งที่ 270</v>
      </c>
      <c r="D11" s="413"/>
      <c r="E11" s="413"/>
      <c r="F11" s="413"/>
      <c r="G11" s="413"/>
      <c r="H11" s="414"/>
      <c r="I11" s="415"/>
    </row>
    <row r="12" spans="1:9" ht="74.400000000000006" hidden="1" customHeight="1" x14ac:dyDescent="0.25">
      <c r="A12" s="410" t="str">
        <f>+[6]ระบบการควบคุมฯ!A16</f>
        <v>1.1.1.2</v>
      </c>
      <c r="B12" s="411" t="str">
        <f>+[6]ระบบการควบคุมฯ!B16</f>
        <v xml:space="preserve">ค่าตอบแทนพนักงานราชการ 26 อัตรา 3 เดือน (พค-กค 68) 1,812,000 บาท </v>
      </c>
      <c r="C12" s="412" t="str">
        <f>+[6]ระบบการควบคุมฯ!C16</f>
        <v>ศธ 04002/ว1390 ลว. 2 เมย 68 ครั้งที่ 390</v>
      </c>
      <c r="D12" s="413"/>
      <c r="E12" s="413"/>
      <c r="F12" s="413"/>
      <c r="G12" s="413"/>
      <c r="H12" s="414"/>
      <c r="I12" s="415"/>
    </row>
    <row r="13" spans="1:9" ht="55.8" hidden="1" customHeight="1" x14ac:dyDescent="0.25">
      <c r="A13" s="416" t="str">
        <f>+[6]ระบบการควบคุมฯ!A17</f>
        <v>1.1.1.3</v>
      </c>
      <c r="B13" s="72">
        <f>+[6]ระบบการควบคุมฯ!B17</f>
        <v>0</v>
      </c>
      <c r="C13" s="73">
        <f>+[6]ระบบการควบคุมฯ!C17</f>
        <v>0</v>
      </c>
      <c r="D13" s="417"/>
      <c r="E13" s="417"/>
      <c r="F13" s="417"/>
      <c r="G13" s="417"/>
      <c r="H13" s="418"/>
      <c r="I13" s="74"/>
    </row>
    <row r="14" spans="1:9" ht="55.8" hidden="1" customHeight="1" x14ac:dyDescent="0.25">
      <c r="A14" s="416" t="str">
        <f>+[6]ระบบการควบคุมฯ!A18</f>
        <v>1.1.1.4</v>
      </c>
      <c r="B14" s="72">
        <f>+[6]ระบบการควบคุมฯ!B18</f>
        <v>0</v>
      </c>
      <c r="C14" s="73">
        <f>+[6]ระบบการควบคุมฯ!C18</f>
        <v>0</v>
      </c>
      <c r="D14" s="419"/>
      <c r="E14" s="419"/>
      <c r="F14" s="419"/>
      <c r="G14" s="419"/>
      <c r="H14" s="420"/>
      <c r="I14" s="77"/>
    </row>
    <row r="15" spans="1:9" ht="18.600000000000001" x14ac:dyDescent="0.25">
      <c r="A15" s="400">
        <f>+[6]ระบบการควบคุมฯ!A22</f>
        <v>0</v>
      </c>
      <c r="B15" s="453" t="str">
        <f>+[6]ระบบการควบคุมฯ!B22</f>
        <v xml:space="preserve"> งบดำเนินงาน 6811220</v>
      </c>
      <c r="C15" s="65" t="str">
        <f>+[6]ระบบการควบคุมฯ!C22</f>
        <v>20004 1420 0800 2000000</v>
      </c>
      <c r="D15" s="402">
        <f>SUM(D16:D21)</f>
        <v>1764400</v>
      </c>
      <c r="E15" s="402">
        <f>SUM(E16:E21)</f>
        <v>0</v>
      </c>
      <c r="F15" s="402">
        <f>SUM(F16:F21)</f>
        <v>0</v>
      </c>
      <c r="G15" s="402">
        <f>SUM(G16:G21)</f>
        <v>1464669.85</v>
      </c>
      <c r="H15" s="402">
        <f>SUM(H16:H21)</f>
        <v>299730.14999999991</v>
      </c>
      <c r="I15" s="403"/>
    </row>
    <row r="16" spans="1:9" ht="111.6" x14ac:dyDescent="0.25">
      <c r="A16" s="421" t="str">
        <f>+[6]ระบบการควบคุมฯ!A24</f>
        <v>1.1.2</v>
      </c>
      <c r="B16" s="66" t="str">
        <f>+[6]ระบบการควบคุมฯ!B24</f>
        <v>เงินสมทบกองทุนประกันสังคมพนักงานราชการ 26 อัตรา (ต.ค.67 - มีค 68)98,000 บาท/เงินสมทบกองทุนทดแทน 12 เดือน (มค67 - ธค 68) จำนวนเงิน 15,000 บาท</v>
      </c>
      <c r="C16" s="67" t="str">
        <f>+[6]ระบบการควบคุมฯ!C24</f>
        <v>ศธ 04002/ว5144 ลว.21 ต.ค.67 ครั้งที่ 2</v>
      </c>
      <c r="D16" s="422">
        <f>+[6]ระบบการควบคุมฯ!F24</f>
        <v>210500</v>
      </c>
      <c r="E16" s="422">
        <f>+[6]ระบบการควบคุมฯ!G24+[6]ระบบการควบคุมฯ!H24</f>
        <v>0</v>
      </c>
      <c r="F16" s="422">
        <f>+[6]ระบบการควบคุมฯ!I24+[6]ระบบการควบคุมฯ!J24</f>
        <v>0</v>
      </c>
      <c r="G16" s="422">
        <f>+[6]ระบบการควบคุมฯ!K24+[6]ระบบการควบคุมฯ!L24</f>
        <v>151815</v>
      </c>
      <c r="H16" s="423">
        <f>+D16-E16-F16-G16</f>
        <v>58685</v>
      </c>
      <c r="I16" s="68" t="s">
        <v>14</v>
      </c>
    </row>
    <row r="17" spans="1:9" ht="55.8" x14ac:dyDescent="0.25">
      <c r="A17" s="1262" t="str">
        <f>+[6]ระบบการควบคุมฯ!A25</f>
        <v>1.1.2.1</v>
      </c>
      <c r="B17" s="261" t="str">
        <f>+[6]ระบบการควบคุมฯ!B25</f>
        <v>เงินสมทบกองทุนประกันสังคม จำนวน 5 เดือน  ( มีนาคม -เมษายน 2568) 39,000</v>
      </c>
      <c r="C17" s="1263" t="str">
        <f>+[6]ระบบการควบคุมฯ!C25</f>
        <v>ศธ 04002/ว660 ลว.19 กพ 68 ครั้งที่ 270</v>
      </c>
      <c r="D17" s="467"/>
      <c r="E17" s="467"/>
      <c r="F17" s="467"/>
      <c r="G17" s="467"/>
      <c r="H17" s="1264"/>
      <c r="I17" s="1265"/>
    </row>
    <row r="18" spans="1:9" ht="74.400000000000006" hidden="1" customHeight="1" x14ac:dyDescent="0.25">
      <c r="A18" s="424" t="str">
        <f>+[6]ระบบการควบคุมฯ!A26</f>
        <v>1.1.2.2</v>
      </c>
      <c r="B18" s="75" t="str">
        <f>+[6]ระบบการควบคุมฯ!B26</f>
        <v>เงินสมทบกองทุนประกันสังคม จำนวน 3 เดือน  (พฤษภาคม 2567 - กรกฎาคม 2567) 58,500 บาท</v>
      </c>
      <c r="C18" s="76" t="str">
        <f>+[6]ระบบการควบคุมฯ!C26</f>
        <v>ศธ 04002/ว1390 ลว. 2 เมย 68 ครั้งที่ 390</v>
      </c>
      <c r="D18" s="419"/>
      <c r="E18" s="419"/>
      <c r="F18" s="419"/>
      <c r="G18" s="419"/>
      <c r="H18" s="420"/>
      <c r="I18" s="77"/>
    </row>
    <row r="19" spans="1:9" ht="55.8" hidden="1" customHeight="1" x14ac:dyDescent="0.25">
      <c r="A19" s="424" t="str">
        <f>+[6]ระบบการควบคุมฯ!A27</f>
        <v>1.1.2.3</v>
      </c>
      <c r="B19" s="75">
        <f>+[6]ระบบการควบคุมฯ!B27</f>
        <v>0</v>
      </c>
      <c r="C19" s="76">
        <f>+[6]ระบบการควบคุมฯ!C27</f>
        <v>0</v>
      </c>
      <c r="D19" s="422"/>
      <c r="E19" s="419"/>
      <c r="F19" s="419"/>
      <c r="G19" s="419"/>
      <c r="H19" s="420"/>
      <c r="I19" s="77"/>
    </row>
    <row r="20" spans="1:9" ht="74.400000000000006" x14ac:dyDescent="0.25">
      <c r="A20" s="421" t="str">
        <f>+[6]ระบบการควบคุมฯ!A32</f>
        <v>1.1.3</v>
      </c>
      <c r="B20" s="66" t="str">
        <f>+[6]ระบบการควบคุมฯ!B32</f>
        <v xml:space="preserve">ค่าเช่าบ้าน  (ตุลาคม  2566 - กพ. 2567) ครั้งที่ 1 728,400 บาท </v>
      </c>
      <c r="C20" s="67" t="str">
        <f>+[6]ระบบการควบคุมฯ!C32</f>
        <v>ศธ 04002/ว5415 ลว4พ.ย.2024 โอนครั้งที่ 42</v>
      </c>
      <c r="D20" s="422">
        <f>+[6]ระบบการควบคุมฯ!F32</f>
        <v>1553900</v>
      </c>
      <c r="E20" s="422">
        <f>+[6]ระบบการควบคุมฯ!G32+[6]ระบบการควบคุมฯ!H32</f>
        <v>0</v>
      </c>
      <c r="F20" s="422">
        <f>+[6]ระบบการควบคุมฯ!I32+[6]ระบบการควบคุมฯ!J32</f>
        <v>0</v>
      </c>
      <c r="G20" s="422">
        <f>+[6]ระบบการควบคุมฯ!K32+[6]ระบบการควบคุมฯ!L32</f>
        <v>1312854.8500000001</v>
      </c>
      <c r="H20" s="423">
        <f>+D20-E20-F20-G20</f>
        <v>241045.14999999991</v>
      </c>
      <c r="I20" s="68" t="s">
        <v>14</v>
      </c>
    </row>
    <row r="21" spans="1:9" ht="37.200000000000003" hidden="1" customHeight="1" x14ac:dyDescent="0.25">
      <c r="A21" s="428" t="str">
        <f>+[6]ระบบการควบคุมฯ!A33</f>
        <v>1.1.3.1</v>
      </c>
      <c r="B21" s="69" t="str">
        <f>+[6]ระบบการควบคุมฯ!B33</f>
        <v>ค่าเช่าบ้านครั้งที่ 2 (มี.ค. - เม.ย 67) จำนวนเงิน 370,400 บาท</v>
      </c>
      <c r="C21" s="70" t="str">
        <f>+[6]ระบบการควบคุมฯ!C33</f>
        <v>ศธ 04002/ว934 ลว. 10 มี.ค. 68 ครั้งที่ 321</v>
      </c>
      <c r="D21" s="429"/>
      <c r="E21" s="429"/>
      <c r="F21" s="429"/>
      <c r="G21" s="429"/>
      <c r="H21" s="430"/>
      <c r="I21" s="71"/>
    </row>
    <row r="22" spans="1:9" ht="37.200000000000003" hidden="1" customHeight="1" x14ac:dyDescent="0.25">
      <c r="A22" s="416" t="str">
        <f>+[6]ระบบการควบคุมฯ!A34</f>
        <v>1.1.3.2</v>
      </c>
      <c r="B22" s="72" t="str">
        <f>+[6]ระบบการควบคุมฯ!B34</f>
        <v>ค่าเช่าบ้านครั้งที่ 3 (พค-กค 68) จำนวนเงิน 455,100 บาท</v>
      </c>
      <c r="C22" s="73" t="str">
        <f>+[6]ระบบการควบคุมฯ!C34</f>
        <v>ศธ 04002/ว1931 ลว. 8 พ.ค 68 ครั้งที่ 473</v>
      </c>
      <c r="D22" s="417"/>
      <c r="E22" s="417"/>
      <c r="F22" s="417"/>
      <c r="G22" s="417"/>
      <c r="H22" s="418"/>
      <c r="I22" s="74"/>
    </row>
    <row r="23" spans="1:9" ht="37.200000000000003" x14ac:dyDescent="0.25">
      <c r="A23" s="389" t="str">
        <f>+[3]ระบบการควบคุมฯ!A30</f>
        <v>ข</v>
      </c>
      <c r="B23" s="107" t="str">
        <f>+[3]ระบบการควบคุมฯ!B30</f>
        <v xml:space="preserve">แผนงานยุทธศาสตร์พัฒนาคุณภาพการศึกษาและการเรียนรู้ </v>
      </c>
      <c r="C23" s="390" t="str">
        <f>+[6]ระบบการควบคุมฯ!C37</f>
        <v>20004 3300</v>
      </c>
      <c r="D23" s="391">
        <f>+D24+D58+D72+D149+D161</f>
        <v>19801730</v>
      </c>
      <c r="E23" s="391">
        <f>+E24+E58+E72+E149+E161</f>
        <v>0</v>
      </c>
      <c r="F23" s="391">
        <f>+F24+F58+F72+F149+F161</f>
        <v>0</v>
      </c>
      <c r="G23" s="391">
        <f>+G24+G58+G72+G149+G161</f>
        <v>15263807.600000001</v>
      </c>
      <c r="H23" s="391">
        <f>+H24+H58+H72+H149+H161</f>
        <v>4537922.4000000004</v>
      </c>
      <c r="I23" s="391">
        <f>+I24+I72</f>
        <v>0</v>
      </c>
    </row>
    <row r="24" spans="1:9" ht="55.8" x14ac:dyDescent="0.25">
      <c r="A24" s="1266">
        <f>+[3]ระบบการควบคุมฯ!A31</f>
        <v>1</v>
      </c>
      <c r="B24" s="1267" t="str">
        <f>+[3]ระบบการควบคุมฯ!B31</f>
        <v>โครงการพัฒนาหลักสูตรกระบวนการเรียนการสอน การวัดและประเมินผล</v>
      </c>
      <c r="C24" s="1267" t="str">
        <f>+[6]ระบบการควบคุมฯ!C43</f>
        <v>20004 3320 3300 2000000</v>
      </c>
      <c r="D24" s="1268">
        <f>+D25+D28+D32+D37+D41+D45+D52+D55</f>
        <v>46760</v>
      </c>
      <c r="E24" s="1268">
        <f>+E25+E28+E32+E37+E41+E45+E52+E55</f>
        <v>0</v>
      </c>
      <c r="F24" s="1268">
        <f t="shared" ref="F24:H24" si="1">+F25+F28+F32+F37+F41+F45+F52+F55</f>
        <v>0</v>
      </c>
      <c r="G24" s="1268">
        <f t="shared" si="1"/>
        <v>36312</v>
      </c>
      <c r="H24" s="1268">
        <f t="shared" si="1"/>
        <v>10448</v>
      </c>
      <c r="I24" s="1269"/>
    </row>
    <row r="25" spans="1:9" ht="55.8" x14ac:dyDescent="0.25">
      <c r="A25" s="397">
        <f>+[6]ระบบการควบคุมฯ!A46</f>
        <v>1.1000000000000001</v>
      </c>
      <c r="B25" s="63" t="str">
        <f>+[6]ระบบการควบคุมฯ!B46</f>
        <v>กิจกรรมการส่งเสริมและพัฒนาระบบการประกันคุณภาพภายในสถานศึกษา</v>
      </c>
      <c r="C25" s="64" t="str">
        <f>+[6]ระบบการควบคุมฯ!C46</f>
        <v>20004 68 00015 00000</v>
      </c>
      <c r="D25" s="398">
        <f>+D26</f>
        <v>4000</v>
      </c>
      <c r="E25" s="398">
        <f t="shared" ref="E25:H25" si="2">+E26</f>
        <v>0</v>
      </c>
      <c r="F25" s="398">
        <f t="shared" si="2"/>
        <v>0</v>
      </c>
      <c r="G25" s="398">
        <f t="shared" si="2"/>
        <v>0</v>
      </c>
      <c r="H25" s="398">
        <f t="shared" si="2"/>
        <v>4000</v>
      </c>
      <c r="I25" s="399"/>
    </row>
    <row r="26" spans="1:9" ht="18.600000000000001" x14ac:dyDescent="0.25">
      <c r="A26" s="400"/>
      <c r="B26" s="78" t="str">
        <f>+[6]ระบบการควบคุมฯ!B47</f>
        <v>งบดำเนินงาน   68112xx</v>
      </c>
      <c r="C26" s="79" t="str">
        <f>+[6]ระบบการควบคุมฯ!C47</f>
        <v>20004 3320 3300 2000000</v>
      </c>
      <c r="D26" s="431">
        <f>SUM(D27)</f>
        <v>4000</v>
      </c>
      <c r="E26" s="431">
        <f t="shared" ref="E26:I26" si="3">SUM(E27)</f>
        <v>0</v>
      </c>
      <c r="F26" s="431">
        <f t="shared" si="3"/>
        <v>0</v>
      </c>
      <c r="G26" s="431">
        <f t="shared" si="3"/>
        <v>0</v>
      </c>
      <c r="H26" s="431">
        <f t="shared" si="3"/>
        <v>4000</v>
      </c>
      <c r="I26" s="431">
        <f t="shared" si="3"/>
        <v>0</v>
      </c>
    </row>
    <row r="27" spans="1:9" ht="93" hidden="1" customHeight="1" x14ac:dyDescent="0.25">
      <c r="A27" s="425" t="str">
        <f>+[6]ระบบการควบคุมฯ!A48</f>
        <v>1.1.1</v>
      </c>
      <c r="B27" s="81" t="str">
        <f>+[6]ระบบการควบคุมฯ!B48</f>
        <v xml:space="preserve">สนับสนุนการคัดเลือกสถานศึกษาเพื่อรับรางวัล IQA AWARD ประจำปีการศึกษา 2567 </v>
      </c>
      <c r="C27" s="95" t="str">
        <f>+[6]ระบบการควบคุมฯ!C48</f>
        <v>ศธ 04002/ว2336  ลว. 29 พ.ค. 68 โอนครั้งที่ 542</v>
      </c>
      <c r="D27" s="426">
        <f>+[6]ระบบการควบคุมฯ!F48</f>
        <v>4000</v>
      </c>
      <c r="E27" s="426">
        <f>+[6]ระบบการควบคุมฯ!G48+[6]ระบบการควบคุมฯ!H48</f>
        <v>0</v>
      </c>
      <c r="F27" s="426"/>
      <c r="G27" s="426">
        <f>+[6]ระบบการควบคุมฯ!K48+[6]ระบบการควบคุมฯ!L48</f>
        <v>0</v>
      </c>
      <c r="H27" s="427">
        <f>+D27-E27-F27-G27</f>
        <v>4000</v>
      </c>
      <c r="I27" s="82" t="s">
        <v>49</v>
      </c>
    </row>
    <row r="28" spans="1:9" ht="55.8" x14ac:dyDescent="0.25">
      <c r="A28" s="397">
        <f>+[6]ระบบการควบคุมฯ!A52</f>
        <v>1.2</v>
      </c>
      <c r="B28" s="63" t="str">
        <f>+[6]ระบบการควบคุมฯ!B52</f>
        <v>กิจกรรมการยกระดับผลการทดสอบทางการศึกษาระดับชาติที่สอดคล้องกับบริบทพื้นที่</v>
      </c>
      <c r="C28" s="64" t="str">
        <f>+[6]ระบบการควบคุมฯ!C52</f>
        <v>20004 68 00040 00000</v>
      </c>
      <c r="D28" s="398">
        <f>+D29</f>
        <v>40360</v>
      </c>
      <c r="E28" s="398">
        <f>+E29</f>
        <v>0</v>
      </c>
      <c r="F28" s="398">
        <f>+F29</f>
        <v>0</v>
      </c>
      <c r="G28" s="398">
        <f>+G29</f>
        <v>33912</v>
      </c>
      <c r="H28" s="398">
        <f>+H29</f>
        <v>6448</v>
      </c>
      <c r="I28" s="399"/>
    </row>
    <row r="29" spans="1:9" ht="18.600000000000001" x14ac:dyDescent="0.25">
      <c r="A29" s="400"/>
      <c r="B29" s="78" t="str">
        <f>+[6]ระบบการควบคุมฯ!B53</f>
        <v>งบดำเนินงาน   6811200</v>
      </c>
      <c r="C29" s="79" t="str">
        <f>+[6]ระบบการควบคุมฯ!C53</f>
        <v>20004 3320 3300 2000000</v>
      </c>
      <c r="D29" s="431">
        <f>SUM(D30:D31)</f>
        <v>40360</v>
      </c>
      <c r="E29" s="431">
        <f>SUM(E30:E31)</f>
        <v>0</v>
      </c>
      <c r="F29" s="431">
        <f>SUM(F30:F31)</f>
        <v>0</v>
      </c>
      <c r="G29" s="431">
        <f>SUM(G30:G31)</f>
        <v>33912</v>
      </c>
      <c r="H29" s="431">
        <f>SUM(H30:H31)</f>
        <v>6448</v>
      </c>
      <c r="I29" s="403"/>
    </row>
    <row r="30" spans="1:9" ht="316.2" hidden="1" customHeight="1" x14ac:dyDescent="0.25">
      <c r="A30" s="425" t="str">
        <f>+[6]ระบบการควบคุมฯ!A54</f>
        <v>1.2.1</v>
      </c>
      <c r="B30" s="80" t="str">
        <f>+[6]ระบบการควบคุมฯ!B54</f>
        <v>ค่าใช้จ่ายในการดำเนินโครงการการประเมินความสามารถด้านการอ่านของผู้เรียน (RT) ชั้นประถมศึกษาปีที่ 1 ปีการศึกษา 2567 จำนวนเงิน 20,260.00 บาท และค่าใช้จ่ายในการดำเนินโครงการการประเมินคุณภาพผู้เรียน (NT) ชั้นประถมศึกษาปีที่ 3 ปีการศึกษา 2566 รุ่นที่ 1 สำหรับสำนักงานเขตพื้นที่การศึกษาที่เป็นศูนย์สอบ  ระหว่างวันที่ 6 – 8 พฤศจิกายน 2567 สำหรับโรงเรียน  ตามโครงการพระราชดำริ สมเด็จพระกนิษฐาธิราชเจ้า กรมสมเด็จพระเทพรัตนราชสุดาฯ สยามบรมราชกุมารี โรงเรียนกองทุนการศึกษาและโรงเรียนทั่วไป จำนวน 20,100 บาท</v>
      </c>
      <c r="C30" s="81" t="str">
        <f>+[6]ระบบการควบคุมฯ!C54</f>
        <v>ศธ 04002/ว163  ลว. 15 มค 68โอนครั้งที่ 192</v>
      </c>
      <c r="D30" s="426">
        <f>+[6]ระบบการควบคุมฯ!F54</f>
        <v>40360</v>
      </c>
      <c r="E30" s="426">
        <f>+[6]ระบบการควบคุมฯ!G54+[6]ระบบการควบคุมฯ!H54</f>
        <v>0</v>
      </c>
      <c r="F30" s="426">
        <f>+[6]ระบบการควบคุมฯ!I54+[6]ระบบการควบคุมฯ!J54</f>
        <v>0</v>
      </c>
      <c r="G30" s="426">
        <f>+[6]ระบบการควบคุมฯ!K54+[6]ระบบการควบคุมฯ!L54</f>
        <v>33912</v>
      </c>
      <c r="H30" s="427">
        <f>+D30-E30-F30-G30</f>
        <v>6448</v>
      </c>
      <c r="I30" s="82" t="s">
        <v>49</v>
      </c>
    </row>
    <row r="31" spans="1:9" ht="73.8" hidden="1" customHeight="1" x14ac:dyDescent="0.25">
      <c r="A31" s="425" t="s">
        <v>77</v>
      </c>
      <c r="B31" s="80">
        <f>+[6]ระบบการควบคุมฯ!B58</f>
        <v>0</v>
      </c>
      <c r="C31" s="81">
        <f>+[6]ระบบการควบคุมฯ!C58</f>
        <v>0</v>
      </c>
      <c r="D31" s="426">
        <f>+[6]ระบบการควบคุมฯ!F58</f>
        <v>0</v>
      </c>
      <c r="E31" s="426">
        <f>+[6]ระบบการควบคุมฯ!G58+[6]ระบบการควบคุมฯ!H58</f>
        <v>0</v>
      </c>
      <c r="F31" s="426">
        <f>+[6]ระบบการควบคุมฯ!I58+[6]ระบบการควบคุมฯ!J58</f>
        <v>0</v>
      </c>
      <c r="G31" s="426">
        <f>+[6]ระบบการควบคุมฯ!K58+[6]ระบบการควบคุมฯ!L58</f>
        <v>0</v>
      </c>
      <c r="H31" s="427">
        <f>+D31-E31-F31-G31</f>
        <v>0</v>
      </c>
      <c r="I31" s="83" t="s">
        <v>78</v>
      </c>
    </row>
    <row r="32" spans="1:9" ht="55.8" x14ac:dyDescent="0.25">
      <c r="A32" s="432">
        <f>+[6]ระบบการควบคุมฯ!A61</f>
        <v>1.3</v>
      </c>
      <c r="B32" s="63" t="str">
        <f>+[6]ระบบการควบคุมฯ!B61</f>
        <v>กิจกรรมการขับเคลื่อนการจัดการเรียนรู้วิทยาการคำนวณและการออกแบบเทคโนโลยี</v>
      </c>
      <c r="C32" s="63" t="str">
        <f>+[6]ระบบการควบคุมฯ!C61</f>
        <v>20004 68 00075 00000</v>
      </c>
      <c r="D32" s="433">
        <f>+D33</f>
        <v>0</v>
      </c>
      <c r="E32" s="433">
        <f>+E33</f>
        <v>0</v>
      </c>
      <c r="F32" s="433">
        <f>+F33</f>
        <v>0</v>
      </c>
      <c r="G32" s="433">
        <f>+G33</f>
        <v>0</v>
      </c>
      <c r="H32" s="433">
        <f>+H33</f>
        <v>0</v>
      </c>
      <c r="I32" s="399"/>
    </row>
    <row r="33" spans="1:9" ht="18.600000000000001" x14ac:dyDescent="0.25">
      <c r="A33" s="400"/>
      <c r="B33" s="401" t="str">
        <f>+[6]ระบบการควบคุมฯ!B62</f>
        <v>งบดำเนินงาน   6811200</v>
      </c>
      <c r="C33" s="65" t="str">
        <f>+[6]ระบบการควบคุมฯ!C62</f>
        <v>20004 3320 3300 2000000</v>
      </c>
      <c r="D33" s="402">
        <f>SUM(D34:D36)</f>
        <v>0</v>
      </c>
      <c r="E33" s="402">
        <f t="shared" ref="E33:H33" si="4">SUM(E34:E36)</f>
        <v>0</v>
      </c>
      <c r="F33" s="402">
        <f t="shared" si="4"/>
        <v>0</v>
      </c>
      <c r="G33" s="402">
        <f t="shared" si="4"/>
        <v>0</v>
      </c>
      <c r="H33" s="402">
        <f t="shared" si="4"/>
        <v>0</v>
      </c>
      <c r="I33" s="403"/>
    </row>
    <row r="34" spans="1:9" ht="93" hidden="1" customHeight="1" x14ac:dyDescent="0.25">
      <c r="A34" s="425" t="str">
        <f>+[6]ระบบการควบคุมฯ!A63</f>
        <v>1.3.1</v>
      </c>
      <c r="B34" s="80">
        <f>+[6]ระบบการควบคุมฯ!B63</f>
        <v>0</v>
      </c>
      <c r="C34" s="80">
        <f>+[6]ระบบการควบคุมฯ!C63</f>
        <v>0</v>
      </c>
      <c r="D34" s="426"/>
      <c r="E34" s="426"/>
      <c r="F34" s="426"/>
      <c r="G34" s="422"/>
      <c r="H34" s="427">
        <f>+D34-E34-F34-G34</f>
        <v>0</v>
      </c>
      <c r="I34" s="82" t="s">
        <v>49</v>
      </c>
    </row>
    <row r="35" spans="1:9" ht="409.6" hidden="1" customHeight="1" x14ac:dyDescent="0.25">
      <c r="A35" s="425" t="str">
        <f>+[6]ระบบการควบคุมฯ!A64</f>
        <v>1.3.2</v>
      </c>
      <c r="B35" s="80" t="str">
        <f>+[6]ระบบการควบคุมฯ!B64</f>
        <v>ค่าใช้จ่ายในการดำเนินโครงการประเมินความสามารถด้านการอ่านของผู้เรียน (RT) ชั้นประถมศึกษาปีที่ 1 ปีการศึกษา 2566  จำนวนเงิน 18,440.-บาท  (หนึ่งหมื่นแปดพันสี่ร้อยสี่สิบบาทถ้วน)    ให้กลุ่มนิเทศติดตามและประเมินผลการจัดการศึกษา และตามบันทึกกลุ่มนโยบายและแผน(ที่ ศธ 04087/128 ลงวันที่ 17 มกราคม 2567) แจ้งการจัดสรรงบประมาณ เป็นค่าใช้จ่ายดำเนินโครงการประเมินคุณภาพผู้เรียน (NT) ชั้นประถมศึกษาปีที่ 3 ปีการศึกษา 2566 สำหรับโรงเรียนตามโครงการพระราชดำริสมเด็จพระกนิษฐาธิราชเจ้า กรมสมเด็จพระเทพรัตนราชสุดาฯ สยามบรมราชกุมารีและโรงเรียนทั่วไป จำนวนเงิน 18,640.-บาท  (หนึ่งหมื่นแปดพันหกร้อยสี่สิบบาทถ้วน) ให้กลุ่มนิเทศ</v>
      </c>
      <c r="C35" s="80" t="str">
        <f>+[6]ระบบการควบคุมฯ!C64</f>
        <v>ศธ 04002/ว2439 ลว. 17 มค 67 โอนครั้งที่ 139</v>
      </c>
      <c r="D35" s="426"/>
      <c r="E35" s="426"/>
      <c r="F35" s="426"/>
      <c r="G35" s="422"/>
      <c r="H35" s="427">
        <f>+D35-E35-F35-G35</f>
        <v>0</v>
      </c>
      <c r="I35" s="82" t="s">
        <v>49</v>
      </c>
    </row>
    <row r="36" spans="1:9" ht="93" hidden="1" customHeight="1" x14ac:dyDescent="0.25">
      <c r="A36" s="425" t="str">
        <f>+[6]ระบบการควบคุมฯ!A65</f>
        <v>1.1.3</v>
      </c>
      <c r="B36" s="80" t="str">
        <f>+[6]ระบบการควบคุมฯ!B65</f>
        <v>ค่าใช้จ่ายในการสนับสนุนการขับเคลื่อนการยกระดับคุณภาพการเสริมสร้างสมรรถนะผู้เรียนตามแนวทางการประเมินนานาชาติ (PISA)</v>
      </c>
      <c r="C36" s="80" t="str">
        <f>+[6]ระบบการควบคุมฯ!C65</f>
        <v>ศธ 04002/ว3556  ลว. 15 สค 67 โอนครั้งที่ 324</v>
      </c>
      <c r="D36" s="426"/>
      <c r="E36" s="426"/>
      <c r="F36" s="426"/>
      <c r="G36" s="426"/>
      <c r="H36" s="427">
        <f>+D36-E36-F36-G36</f>
        <v>0</v>
      </c>
      <c r="I36" s="82" t="s">
        <v>49</v>
      </c>
    </row>
    <row r="37" spans="1:9" ht="55.8" x14ac:dyDescent="0.25">
      <c r="A37" s="397">
        <f>+[6]ระบบการควบคุมฯ!A68</f>
        <v>1.4</v>
      </c>
      <c r="B37" s="63" t="str">
        <f>+[6]ระบบการควบคุมฯ!B68</f>
        <v>กิจกรรมการพัฒนาระบบธนาคารหน่วยกิต และผลคะแนนการเรียนเฉลี่ยสะสม</v>
      </c>
      <c r="C37" s="63" t="str">
        <f>+[6]ระบบการควบคุมฯ!C68</f>
        <v>20004 68 00088 00000</v>
      </c>
      <c r="D37" s="398">
        <f>+D38</f>
        <v>0</v>
      </c>
      <c r="E37" s="398">
        <f>+E38</f>
        <v>0</v>
      </c>
      <c r="F37" s="398">
        <f>+F38</f>
        <v>0</v>
      </c>
      <c r="G37" s="398">
        <f>+G38</f>
        <v>0</v>
      </c>
      <c r="H37" s="398">
        <f>+H38</f>
        <v>0</v>
      </c>
      <c r="I37" s="399"/>
    </row>
    <row r="38" spans="1:9" ht="18.600000000000001" x14ac:dyDescent="0.25">
      <c r="A38" s="400"/>
      <c r="B38" s="401" t="str">
        <f>+[6]ระบบการควบคุมฯ!B69</f>
        <v>งบรายจ่ายอื่น   6811500</v>
      </c>
      <c r="C38" s="78" t="str">
        <f>+[1]ระบบการควบคุมฯ!C48</f>
        <v>20004 32003100 5000005</v>
      </c>
      <c r="D38" s="402">
        <f>SUM(D39:D40)</f>
        <v>0</v>
      </c>
      <c r="E38" s="402">
        <f>SUM(E39:E40)</f>
        <v>0</v>
      </c>
      <c r="F38" s="402">
        <f>SUM(F39:F40)</f>
        <v>0</v>
      </c>
      <c r="G38" s="402">
        <f>SUM(G39:G40)</f>
        <v>0</v>
      </c>
      <c r="H38" s="402">
        <f>SUM(H39:H40)</f>
        <v>0</v>
      </c>
      <c r="I38" s="403"/>
    </row>
    <row r="39" spans="1:9" ht="111.6" hidden="1" customHeight="1" x14ac:dyDescent="0.25">
      <c r="A39" s="425" t="str">
        <f>+[6]ระบบการควบคุมฯ!A70</f>
        <v>1.4.1</v>
      </c>
      <c r="B39" s="80" t="str">
        <f>+[6]ระบบการควบคุมฯ!B70</f>
        <v xml:space="preserve">ค่าใช้จ่ายในการนิเทศ กำกับ ติดตามการจัดการเรียนรู้วิทยาการคำนวณและการออกแบบเทคโนโลยี (CODING) </v>
      </c>
      <c r="C39" s="84" t="str">
        <f>+[6]ระบบการควบคุมฯ!C70</f>
        <v>ศธ 04002/ว2345 ลว.11 มิย 67 โอนครั้งที่ 118</v>
      </c>
      <c r="D39" s="426"/>
      <c r="E39" s="426"/>
      <c r="F39" s="426"/>
      <c r="G39" s="426"/>
      <c r="H39" s="427">
        <f>+D39-E39-F39-G39</f>
        <v>0</v>
      </c>
      <c r="I39" s="82" t="s">
        <v>79</v>
      </c>
    </row>
    <row r="40" spans="1:9" ht="18.600000000000001" hidden="1" customHeight="1" x14ac:dyDescent="0.25">
      <c r="A40" s="425"/>
      <c r="B40" s="80"/>
      <c r="C40" s="84"/>
      <c r="D40" s="426">
        <f>+[6]ระบบการควบคุมฯ!F71</f>
        <v>0</v>
      </c>
      <c r="E40" s="426">
        <f>+[6]ระบบการควบคุมฯ!G71+[6]ระบบการควบคุมฯ!H71</f>
        <v>0</v>
      </c>
      <c r="F40" s="426">
        <f>+[6]ระบบการควบคุมฯ!I71+[6]ระบบการควบคุมฯ!J71</f>
        <v>0</v>
      </c>
      <c r="G40" s="426">
        <f>+[6]ระบบการควบคุมฯ!K71+[6]ระบบการควบคุมฯ!L71</f>
        <v>0</v>
      </c>
      <c r="H40" s="427">
        <f>+D40-E40-F40-G40</f>
        <v>0</v>
      </c>
      <c r="I40" s="82"/>
    </row>
    <row r="41" spans="1:9" ht="55.8" x14ac:dyDescent="0.25">
      <c r="A41" s="397">
        <f>+[6]ระบบการควบคุมฯ!A72</f>
        <v>1.5</v>
      </c>
      <c r="B41" s="85" t="str">
        <f>+[6]ระบบการควบคุมฯ!B72</f>
        <v>กิจกรรมส่งเสริมและพัฒนาศักยภาพตามพหุปัญญาระดับการศึกษาขั้นพื้นฐาน</v>
      </c>
      <c r="C41" s="86" t="str">
        <f>+[6]ระบบการควบคุมฯ!C72</f>
        <v>20004 68 00107 00000</v>
      </c>
      <c r="D41" s="398">
        <f>+D42</f>
        <v>0</v>
      </c>
      <c r="E41" s="398"/>
      <c r="F41" s="398"/>
      <c r="G41" s="433">
        <f>+[1]ระบบการควบคุมฯ!K48+[1]ระบบการควบคุมฯ!L48</f>
        <v>0</v>
      </c>
      <c r="H41" s="434">
        <f>+D41-E41-F41-G41</f>
        <v>0</v>
      </c>
      <c r="I41" s="63"/>
    </row>
    <row r="42" spans="1:9" ht="18.600000000000001" x14ac:dyDescent="0.25">
      <c r="A42" s="400"/>
      <c r="B42" s="435" t="str">
        <f>+[6]ระบบการควบคุมฯ!B73</f>
        <v>งบรายจ่ายอื่น   6811500</v>
      </c>
      <c r="C42" s="78" t="str">
        <f>+[6]ระบบการควบคุมฯ!C73</f>
        <v>20004 31003100 5000007</v>
      </c>
      <c r="D42" s="402">
        <f>SUM(D43:D44)</f>
        <v>0</v>
      </c>
      <c r="E42" s="402">
        <f>SUM(E43:E44)</f>
        <v>0</v>
      </c>
      <c r="F42" s="402">
        <f>SUM(F43:F44)</f>
        <v>0</v>
      </c>
      <c r="G42" s="402">
        <f>SUM(G43:G44)</f>
        <v>0</v>
      </c>
      <c r="H42" s="402">
        <f>SUM(H43:H44)</f>
        <v>0</v>
      </c>
      <c r="I42" s="402"/>
    </row>
    <row r="43" spans="1:9" ht="130.19999999999999" hidden="1" customHeight="1" x14ac:dyDescent="0.25">
      <c r="A43" s="425" t="str">
        <f>+[6]ระบบการควบคุมฯ!A74</f>
        <v>1.4.1</v>
      </c>
      <c r="B43" s="80" t="str">
        <f>+[6]ระบบการควบคุมฯ!B74</f>
        <v xml:space="preserve">ค่าใช้จ่ายในการประชุมเชิงปฏิบัติการพัฒนาศักยภาพศึกษานิเทศก์พร้อมรับการประเมิน PISA 2025 ระหว่างวันที่ 1- 4 กันยายน  2566 ณ โรงแรมเอวาน่า เขตบางนา กรุงเทพมหานคร </v>
      </c>
      <c r="C43" s="84" t="str">
        <f>+[6]ระบบการควบคุมฯ!C74</f>
        <v>ศธ 04002/ว2988  ลว. 20 ก.ค. 66 โอนครั้งที่ 688 งบ 10800 บาท</v>
      </c>
      <c r="D43" s="426">
        <f>+[6]ระบบการควบคุมฯ!F74</f>
        <v>0</v>
      </c>
      <c r="E43" s="426">
        <f>+[6]ระบบการควบคุมฯ!G74+[6]ระบบการควบคุมฯ!H74</f>
        <v>0</v>
      </c>
      <c r="F43" s="426">
        <f>+[6]ระบบการควบคุมฯ!I74+[6]ระบบการควบคุมฯ!J74</f>
        <v>0</v>
      </c>
      <c r="G43" s="427">
        <f>+[6]ระบบการควบคุมฯ!K74+[6]ระบบการควบคุมฯ!L74</f>
        <v>0</v>
      </c>
      <c r="H43" s="427">
        <f>+D43-E43-F43-G43</f>
        <v>0</v>
      </c>
      <c r="I43" s="436" t="s">
        <v>80</v>
      </c>
    </row>
    <row r="44" spans="1:9" ht="111.6" hidden="1" customHeight="1" x14ac:dyDescent="0.25">
      <c r="A44" s="425" t="str">
        <f>+[6]ระบบการควบคุมฯ!A75</f>
        <v>1.4.2</v>
      </c>
      <c r="B44" s="80" t="str">
        <f>+[6]ระบบการควบคุมฯ!B75</f>
        <v xml:space="preserve">ค่าใช้จ่ายดำเนินงานโครงการยกระดับสมรรถนะความฉลาดรู้ของผู้เรียนตามกรอบการประเมิน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สู่การเพิ่มขีดความสามารถการแข่งขันในศตวรรษที่ 21 </v>
      </c>
      <c r="C44" s="84" t="str">
        <f>+[6]ระบบการควบคุมฯ!C75</f>
        <v xml:space="preserve">ศธ 04002/ว3528  ลว. 22 ส.ค. 66 โอนครั้งที่ 797 </v>
      </c>
      <c r="D44" s="426">
        <f>+[6]ระบบการควบคุมฯ!F75</f>
        <v>0</v>
      </c>
      <c r="E44" s="426">
        <f>+[6]ระบบการควบคุมฯ!G75+[6]ระบบการควบคุมฯ!H75</f>
        <v>0</v>
      </c>
      <c r="F44" s="426">
        <f>+[6]ระบบการควบคุมฯ!I75+[6]ระบบการควบคุมฯ!J75</f>
        <v>0</v>
      </c>
      <c r="G44" s="427">
        <f>+[6]ระบบการควบคุมฯ!K75+[6]ระบบการควบคุมฯ!L75</f>
        <v>0</v>
      </c>
      <c r="H44" s="427">
        <f>+D44-E44-F44-G44</f>
        <v>0</v>
      </c>
      <c r="I44" s="436" t="s">
        <v>80</v>
      </c>
    </row>
    <row r="45" spans="1:9" ht="37.200000000000003" x14ac:dyDescent="0.25">
      <c r="A45" s="397">
        <f>+[6]ระบบการควบคุมฯ!A77</f>
        <v>1.6</v>
      </c>
      <c r="B45" s="85" t="str">
        <f>+[6]ระบบการควบคุมฯ!B77</f>
        <v>กิจกรรมการขับเคลื่อนการจัดการเรียนรู้สตีมศึกษา</v>
      </c>
      <c r="C45" s="86" t="str">
        <f>+[1]ระบบการควบคุมฯ!C51</f>
        <v>20004 6686176 00000</v>
      </c>
      <c r="D45" s="398">
        <f>+D46</f>
        <v>2400</v>
      </c>
      <c r="E45" s="398">
        <f>+E46</f>
        <v>0</v>
      </c>
      <c r="F45" s="398">
        <f>+F46</f>
        <v>0</v>
      </c>
      <c r="G45" s="398">
        <f>+G46</f>
        <v>2400</v>
      </c>
      <c r="H45" s="398">
        <f>+H46</f>
        <v>0</v>
      </c>
      <c r="I45" s="63"/>
    </row>
    <row r="46" spans="1:9" ht="18.600000000000001" x14ac:dyDescent="0.25">
      <c r="A46" s="400"/>
      <c r="B46" s="435" t="str">
        <f>+[6]ระบบการควบคุมฯ!B78</f>
        <v>งบดำเนินงาน   68112xx</v>
      </c>
      <c r="C46" s="78" t="str">
        <f>+[6]ระบบการควบคุมฯ!C78</f>
        <v>20004 3320 3300 2000000</v>
      </c>
      <c r="D46" s="402">
        <f>SUM(D47:D51)</f>
        <v>2400</v>
      </c>
      <c r="E46" s="402">
        <f>SUM(E47:E51)</f>
        <v>0</v>
      </c>
      <c r="F46" s="402">
        <f>SUM(F47:F51)</f>
        <v>0</v>
      </c>
      <c r="G46" s="402">
        <f>SUM(G47:G51)</f>
        <v>2400</v>
      </c>
      <c r="H46" s="402">
        <f>SUM(H47:H51)</f>
        <v>0</v>
      </c>
      <c r="I46" s="402"/>
    </row>
    <row r="47" spans="1:9" ht="186" x14ac:dyDescent="0.25">
      <c r="A47" s="425" t="str">
        <f>+[6]ระบบการควบคุมฯ!A79</f>
        <v>1.6.1</v>
      </c>
      <c r="B47" s="80" t="str">
        <f>+[6]ระบบการควบคุมฯ!B79</f>
        <v>ค่าใช้จ่ายในการเดินทางเข้าร่วมประชุมเชิงปฏิบัติการฝึกอบรมและพัฒนาศักยภาพครูผู้สอนในประเทศไทยในการจัดการเรียนรู้สตีมศึกษาที่ส่งเสริมและพัฒนาผู้เรียนตามความถนัดและความสนใจ ระหว่างวันที่ 15 – 18 พฤศจิกายน 2567  ณ โรงแรมรอแยล เบญจา กรุงเทพมหานคร</v>
      </c>
      <c r="C47" s="84" t="str">
        <f>+[6]ระบบการควบคุมฯ!C79</f>
        <v>ศธ 04002/ว5614 ลว.18 พย 67 โอนครั้งที่ 67</v>
      </c>
      <c r="D47" s="422">
        <f>+[6]ระบบการควบคุมฯ!F79</f>
        <v>2400</v>
      </c>
      <c r="E47" s="422">
        <f>+[6]ระบบการควบคุมฯ!G79+[6]ระบบการควบคุมฯ!H79</f>
        <v>0</v>
      </c>
      <c r="F47" s="422">
        <f>+[6]ระบบการควบคุมฯ!I79+[6]ระบบการควบคุมฯ!J79</f>
        <v>0</v>
      </c>
      <c r="G47" s="422">
        <f>+[6]ระบบการควบคุมฯ!K79+[6]ระบบการควบคุมฯ!L79</f>
        <v>2400</v>
      </c>
      <c r="H47" s="423">
        <f>+D47-E47-F47-G47</f>
        <v>0</v>
      </c>
      <c r="I47" s="436" t="s">
        <v>49</v>
      </c>
    </row>
    <row r="48" spans="1:9" ht="167.4" x14ac:dyDescent="0.25">
      <c r="A48" s="425" t="str">
        <f>+[6]ระบบการควบคุมฯ!A80</f>
        <v>1.6.2</v>
      </c>
      <c r="B48" s="80" t="str">
        <f>+[6]ระบบการควบคุมฯ!B80</f>
        <v xml:space="preserve">ค่าใช้จ่ายในการเดินทางเข้าร่วมประชุมเชิงปฏิบัติการบรรณาธิการกิจเอกสารประกอบการขับเคลื่อนการพัฒนาหลักสูตรและส่งเสริมการศึกษาปฐมวัย ครั้งที่ 1 ระหว่างวันที่ 12 – 15 มีนาคม 2567  ณ โรงแรมรอยัลริเวอร์ กรุงเทพมหานคร </v>
      </c>
      <c r="C48" s="84" t="str">
        <f>+[6]ระบบการควบคุมฯ!C80</f>
        <v>ศธ 04002/ว244 ลว.17 มค 67 โอนครั้งที่ 195</v>
      </c>
      <c r="D48" s="426"/>
      <c r="E48" s="422"/>
      <c r="F48" s="422"/>
      <c r="G48" s="422"/>
      <c r="H48" s="427">
        <f>+D48-E48-F48-G48</f>
        <v>0</v>
      </c>
      <c r="I48" s="436" t="s">
        <v>49</v>
      </c>
    </row>
    <row r="49" spans="1:9" ht="223.2" hidden="1" customHeight="1" x14ac:dyDescent="0.25">
      <c r="A49" s="425" t="str">
        <f>+[6]ระบบการควบคุมฯ!A82</f>
        <v>1.6.3</v>
      </c>
      <c r="B49" s="437" t="str">
        <f>+[6]ระบบการควบคุมฯ!B82</f>
        <v>ค่าใช้จ่ายในการเดินทางเข้าอบรมเชิงปฏิบัติการพัฒนาวิยากรแกนนำการพัฒนาการอ่าน เพื่อส่งเสริมความสามารถในการคิดที่เป็นพื้นฐานในการเรียนรู้สำหรับนักเรียนปฐมวัย ระหว่างวันที่ 11 – 14  มิถุนายน 2567 ณ โรงแรมรอยัล ริเวอร์ กรุงเทพหานคร  2. สพป. ดำเนินการ 15,000 บาท จัดสรรให้รร. 10 ร.ร.ๆละ 1,000 บาท จำนวเงิน 10,000 บาท</v>
      </c>
      <c r="C49" s="84" t="str">
        <f>+[6]ระบบการควบคุมฯ!C82</f>
        <v>ศธ 04002/ว2149 ลว.31 พ.ค.67โอนครั้งที่ 75</v>
      </c>
      <c r="D49" s="426"/>
      <c r="E49" s="426"/>
      <c r="F49" s="426"/>
      <c r="G49" s="427"/>
      <c r="H49" s="427">
        <f>+D49-E49-F49-G49</f>
        <v>0</v>
      </c>
      <c r="I49" s="436" t="s">
        <v>49</v>
      </c>
    </row>
    <row r="50" spans="1:9" ht="93" hidden="1" customHeight="1" x14ac:dyDescent="0.25">
      <c r="A50" s="425" t="str">
        <f>+[6]ระบบการควบคุมฯ!A82</f>
        <v>1.6.3</v>
      </c>
      <c r="B50" s="80"/>
      <c r="C50" s="84"/>
      <c r="D50" s="426">
        <f>+[6]ระบบการควบคุมฯ!D82</f>
        <v>0</v>
      </c>
      <c r="E50" s="426">
        <f>+[6]ระบบการควบคุมฯ!G82+[6]ระบบการควบคุมฯ!H82</f>
        <v>0</v>
      </c>
      <c r="F50" s="426">
        <f>+[6]ระบบการควบคุมฯ!I82+[6]ระบบการควบคุมฯ!J82</f>
        <v>0</v>
      </c>
      <c r="G50" s="426">
        <f>+[6]ระบบการควบคุมฯ!K82+[6]ระบบการควบคุมฯ!L82</f>
        <v>0</v>
      </c>
      <c r="H50" s="427">
        <f>+D50-E50-F50-G50</f>
        <v>0</v>
      </c>
      <c r="I50" s="438" t="s">
        <v>49</v>
      </c>
    </row>
    <row r="51" spans="1:9" ht="18.600000000000001" hidden="1" customHeight="1" x14ac:dyDescent="0.25">
      <c r="A51" s="425"/>
      <c r="B51" s="80"/>
      <c r="C51" s="84"/>
      <c r="D51" s="426">
        <f>+[1]ระบบการควบคุมฯ!F56</f>
        <v>0</v>
      </c>
      <c r="E51" s="426">
        <f>+[1]ระบบการควบคุมฯ!G56+[1]ระบบการควบคุมฯ!H56</f>
        <v>0</v>
      </c>
      <c r="F51" s="426">
        <f>+[1]ระบบการควบคุมฯ!I56+[1]ระบบการควบคุมฯ!J56</f>
        <v>0</v>
      </c>
      <c r="G51" s="427">
        <f>+[1]ระบบการควบคุมฯ!K56+[1]ระบบการควบคุมฯ!L56</f>
        <v>0</v>
      </c>
      <c r="H51" s="427">
        <f>+D51-E51-F51-G51</f>
        <v>0</v>
      </c>
      <c r="I51" s="439"/>
    </row>
    <row r="52" spans="1:9" ht="18.600000000000001" hidden="1" customHeight="1" x14ac:dyDescent="0.25">
      <c r="A52" s="432"/>
      <c r="B52" s="440"/>
      <c r="C52" s="441"/>
      <c r="D52" s="433"/>
      <c r="E52" s="433"/>
      <c r="F52" s="433"/>
      <c r="G52" s="433"/>
      <c r="H52" s="433"/>
      <c r="I52" s="442"/>
    </row>
    <row r="53" spans="1:9" ht="18.600000000000001" x14ac:dyDescent="0.25">
      <c r="A53" s="443">
        <f>+[1]ระบบการควบคุมฯ!A58</f>
        <v>0</v>
      </c>
      <c r="B53" s="92" t="str">
        <f>+[1]ระบบการควบคุมฯ!B58</f>
        <v>งบรายจ่ายอื่น   6611500</v>
      </c>
      <c r="C53" s="444" t="str">
        <f>+[1]ระบบการควบคุมฯ!C58</f>
        <v>20004 31003100 5000003</v>
      </c>
      <c r="D53" s="402">
        <f>+D54</f>
        <v>0</v>
      </c>
      <c r="E53" s="402">
        <f t="shared" ref="E53:H56" si="5">+E54</f>
        <v>0</v>
      </c>
      <c r="F53" s="402">
        <f t="shared" si="5"/>
        <v>0</v>
      </c>
      <c r="G53" s="402">
        <f t="shared" si="5"/>
        <v>0</v>
      </c>
      <c r="H53" s="402">
        <f t="shared" si="5"/>
        <v>0</v>
      </c>
      <c r="I53" s="445"/>
    </row>
    <row r="54" spans="1:9" ht="18.600000000000001" hidden="1" customHeight="1" x14ac:dyDescent="0.25">
      <c r="A54" s="425"/>
      <c r="B54" s="87"/>
      <c r="C54" s="84"/>
      <c r="D54" s="426"/>
      <c r="E54" s="426"/>
      <c r="F54" s="426"/>
      <c r="G54" s="427"/>
      <c r="H54" s="427"/>
      <c r="I54" s="436"/>
    </row>
    <row r="55" spans="1:9" ht="93" x14ac:dyDescent="0.25">
      <c r="A55" s="432">
        <f>+[6]ระบบการควบคุมฯ!A84</f>
        <v>1.7</v>
      </c>
      <c r="B55" s="88" t="str">
        <f>+[6]ระบบการควบคุมฯ!B84</f>
        <v>กิจกรรมการยกระดับสมรรถนะความฉลาดรู้ของผู้เรียนตามกรอบการประเมิน PISA 2025 สู่การเพิ่มขีดความสามารถการแข่งขันของประเทศ</v>
      </c>
      <c r="C55" s="86" t="str">
        <f>+[6]ระบบการควบคุมฯ!C84</f>
        <v>20004 68 00156 00000</v>
      </c>
      <c r="D55" s="433">
        <f>+D56</f>
        <v>0</v>
      </c>
      <c r="E55" s="433">
        <f t="shared" si="5"/>
        <v>0</v>
      </c>
      <c r="F55" s="433">
        <f t="shared" si="5"/>
        <v>0</v>
      </c>
      <c r="G55" s="433">
        <f t="shared" si="5"/>
        <v>0</v>
      </c>
      <c r="H55" s="433">
        <f t="shared" si="5"/>
        <v>0</v>
      </c>
      <c r="I55" s="442"/>
    </row>
    <row r="56" spans="1:9" ht="18.600000000000001" x14ac:dyDescent="0.25">
      <c r="A56" s="443"/>
      <c r="B56" s="92" t="str">
        <f>+[6]ระบบการควบคุมฯ!B85</f>
        <v>งบรายจ่ายอื่น   6811500</v>
      </c>
      <c r="C56" s="444" t="str">
        <f>+[6]ระบบการควบคุมฯ!C85</f>
        <v>20004 31003170 5000012</v>
      </c>
      <c r="D56" s="402">
        <f>+D57</f>
        <v>0</v>
      </c>
      <c r="E56" s="402">
        <f t="shared" si="5"/>
        <v>0</v>
      </c>
      <c r="F56" s="402">
        <f t="shared" si="5"/>
        <v>0</v>
      </c>
      <c r="G56" s="402">
        <f t="shared" si="5"/>
        <v>0</v>
      </c>
      <c r="H56" s="402">
        <f t="shared" si="5"/>
        <v>0</v>
      </c>
      <c r="I56" s="445"/>
    </row>
    <row r="57" spans="1:9" ht="186" hidden="1" customHeight="1" x14ac:dyDescent="0.25">
      <c r="A57" s="425" t="str">
        <f>+[6]ระบบการควบคุมฯ!A86</f>
        <v>1.6.1</v>
      </c>
      <c r="B57" s="87" t="str">
        <f>+[6]ระบบการควบคุมฯ!B86</f>
        <v xml:space="preserve">ค่าใช้จ่ายในการเดินทางเข้าร่วมประชุมสัมมนาเชิงปฏิบัติการเพื่อเสริมสร้างศักยภาพด้านการประกันคุณภาพการศึกษาขั้นพื้นฐาน ให้กับศึกษานิเทศก์และสถานศึกษาสังกัดสพฐ. ด้วยรูปแบบผสมผสาน (online และ face to face) รุ่นที่ 1  ระหว่างวันที่ 18 - 24 ธันวาคม 2565 ณ โรงแรมเอวาน่า กรุงเทพมหานคร </v>
      </c>
      <c r="C57" s="84" t="str">
        <f>+[6]ระบบการควบคุมฯ!C86</f>
        <v>ศธ 04002/ว5470 ลว.1 ธ.ค.65 โอนครั้งที่ 102</v>
      </c>
      <c r="D57" s="426">
        <f>+[6]ระบบการควบคุมฯ!F86</f>
        <v>0</v>
      </c>
      <c r="E57" s="426">
        <f>+[6]ระบบการควบคุมฯ!G86+[6]ระบบการควบคุมฯ!H86</f>
        <v>0</v>
      </c>
      <c r="F57" s="426">
        <f>+[6]ระบบการควบคุมฯ!I86+[6]ระบบการควบคุมฯ!J86</f>
        <v>0</v>
      </c>
      <c r="G57" s="427">
        <f>+[6]ระบบการควบคุมฯ!K86+[6]ระบบการควบคุมฯ!L86</f>
        <v>0</v>
      </c>
      <c r="H57" s="427">
        <f>+D57-E57-F57-G57</f>
        <v>0</v>
      </c>
      <c r="I57" s="436" t="s">
        <v>49</v>
      </c>
    </row>
    <row r="58" spans="1:9" ht="55.8" hidden="1" customHeight="1" x14ac:dyDescent="0.25">
      <c r="A58" s="1266">
        <f>+[6]ระบบการควบคุมฯ!A88</f>
        <v>2</v>
      </c>
      <c r="B58" s="1267" t="str">
        <f>+[6]ระบบการควบคุมฯ!B88</f>
        <v>โครงการพัฒนาสมรรถนะครูและบุคลากรทางการศึกษาเพื่อความเป็นเลิศ</v>
      </c>
      <c r="C58" s="1270" t="str">
        <f>+[6]ระบบการควบคุมฯ!C88</f>
        <v>20004 3320 4700</v>
      </c>
      <c r="D58" s="1268">
        <f>+D59+D62+D65+D68</f>
        <v>1600</v>
      </c>
      <c r="E58" s="1268">
        <f t="shared" ref="E58:H58" si="6">+E59+E62+E65+E68</f>
        <v>0</v>
      </c>
      <c r="F58" s="1268">
        <f t="shared" si="6"/>
        <v>0</v>
      </c>
      <c r="G58" s="1268">
        <f t="shared" si="6"/>
        <v>1600</v>
      </c>
      <c r="H58" s="1268">
        <f t="shared" si="6"/>
        <v>0</v>
      </c>
      <c r="I58" s="1268">
        <f t="shared" ref="E58:I59" si="7">+I59</f>
        <v>0</v>
      </c>
    </row>
    <row r="59" spans="1:9" ht="55.8" x14ac:dyDescent="0.25">
      <c r="A59" s="397">
        <f>+[3]ระบบการควบคุมฯ!A40</f>
        <v>2.1</v>
      </c>
      <c r="B59" s="446" t="str">
        <f>+[6]ระบบการควบคุมฯ!B90</f>
        <v xml:space="preserve">กิจกรรมพัฒนาสมรรถนะครูและบุคลากรทางการศึกษาเพื่อความเป็นเลิศ </v>
      </c>
      <c r="C59" s="91" t="str">
        <f>+[6]ระบบการควบคุมฯ!C90</f>
        <v>20004 68 00140 00000</v>
      </c>
      <c r="D59" s="398">
        <f>+D60</f>
        <v>800</v>
      </c>
      <c r="E59" s="398">
        <f t="shared" si="7"/>
        <v>0</v>
      </c>
      <c r="F59" s="398">
        <f t="shared" si="7"/>
        <v>0</v>
      </c>
      <c r="G59" s="398">
        <f t="shared" si="7"/>
        <v>800</v>
      </c>
      <c r="H59" s="398">
        <f t="shared" si="7"/>
        <v>0</v>
      </c>
      <c r="I59" s="398">
        <f t="shared" si="7"/>
        <v>0</v>
      </c>
    </row>
    <row r="60" spans="1:9" ht="18.600000000000001" x14ac:dyDescent="0.25">
      <c r="A60" s="400"/>
      <c r="B60" s="435" t="str">
        <f>+[6]ระบบการควบคุมฯ!B91</f>
        <v>งบดำเนินงาน   68112xx</v>
      </c>
      <c r="C60" s="65" t="str">
        <f>+[6]ระบบการควบคุมฯ!C91</f>
        <v>20004 31320 4700 2000000</v>
      </c>
      <c r="D60" s="402">
        <f t="shared" ref="D60:I60" si="8">SUM(D61)</f>
        <v>800</v>
      </c>
      <c r="E60" s="402">
        <f t="shared" si="8"/>
        <v>0</v>
      </c>
      <c r="F60" s="402">
        <f t="shared" si="8"/>
        <v>0</v>
      </c>
      <c r="G60" s="402">
        <f t="shared" si="8"/>
        <v>800</v>
      </c>
      <c r="H60" s="402">
        <f t="shared" si="8"/>
        <v>0</v>
      </c>
      <c r="I60" s="402">
        <f t="shared" si="8"/>
        <v>0</v>
      </c>
    </row>
    <row r="61" spans="1:9" ht="130.19999999999999" hidden="1" customHeight="1" x14ac:dyDescent="0.25">
      <c r="A61" s="425" t="str">
        <f>+[6]ระบบการควบคุมฯ!A92</f>
        <v>2.1.1</v>
      </c>
      <c r="B61" s="80" t="str">
        <f>+[6]ระบบการควบคุมฯ!B92</f>
        <v xml:space="preserve">ค่าใช้จ่ายในการเดินทางเข้าร่วมโครงการพัฒนาศึกษานิเทศก์ ประจำปีงบประมาณ พ.ศ. 2568 (รุ่นที่ 2) ระยะระหว่างการพัฒนา(On – site Training) ระหว่างวันที่ 2-6 มีนาคม 2568 ณ โรงแรมอิงธาร รีสอร์ท จังหวัดนครนายก      </v>
      </c>
      <c r="C61" s="80" t="str">
        <f>+[6]ระบบการควบคุมฯ!C92</f>
        <v>ศธ 04002/ว967 ลว.12 มี.ค. 68 ครั้งที่ 328</v>
      </c>
      <c r="D61" s="426">
        <f>+[6]ระบบการควบคุมฯ!F92</f>
        <v>800</v>
      </c>
      <c r="E61" s="426">
        <f>+[6]ระบบการควบคุมฯ!G92+[6]ระบบการควบคุมฯ!H92</f>
        <v>0</v>
      </c>
      <c r="F61" s="426"/>
      <c r="G61" s="439">
        <f>+[6]ระบบการควบคุมฯ!K92+[6]ระบบการควบคุมฯ!L92</f>
        <v>800</v>
      </c>
      <c r="H61" s="439">
        <f>+D61-E61-F61-G61</f>
        <v>0</v>
      </c>
      <c r="I61" s="1271" t="s">
        <v>45</v>
      </c>
    </row>
    <row r="62" spans="1:9" ht="37.200000000000003" x14ac:dyDescent="0.25">
      <c r="A62" s="432">
        <f>+[1]ระบบการควบคุมฯ!A65</f>
        <v>2.2000000000000002</v>
      </c>
      <c r="B62" s="85" t="str">
        <f>+[1]ระบบการควบคุมฯ!B65</f>
        <v xml:space="preserve">กิจกรรมการพัฒนาครูและบุคลากรทางการศึกษา           </v>
      </c>
      <c r="C62" s="85" t="str">
        <f>+[1]ระบบการควบคุมฯ!C65</f>
        <v>20004 66 00091 00000</v>
      </c>
      <c r="D62" s="433">
        <f>+D63</f>
        <v>0</v>
      </c>
      <c r="E62" s="433">
        <f t="shared" ref="E62:H69" si="9">+E63</f>
        <v>0</v>
      </c>
      <c r="F62" s="433">
        <f t="shared" si="9"/>
        <v>0</v>
      </c>
      <c r="G62" s="433">
        <f t="shared" si="9"/>
        <v>0</v>
      </c>
      <c r="H62" s="433">
        <f t="shared" si="9"/>
        <v>0</v>
      </c>
      <c r="I62" s="442"/>
    </row>
    <row r="63" spans="1:9" ht="18.600000000000001" x14ac:dyDescent="0.25">
      <c r="A63" s="443" t="s">
        <v>46</v>
      </c>
      <c r="B63" s="447" t="str">
        <f>+[6]ระบบการควบคุมฯ!B95</f>
        <v>งบดำเนินงาน   68112xx</v>
      </c>
      <c r="C63" s="92" t="str">
        <f>+[1]ระบบการควบคุมฯ!C66</f>
        <v>20004 32004500 2000000</v>
      </c>
      <c r="D63" s="402">
        <f>+D64</f>
        <v>0</v>
      </c>
      <c r="E63" s="402">
        <f t="shared" si="9"/>
        <v>0</v>
      </c>
      <c r="F63" s="402">
        <f t="shared" si="9"/>
        <v>0</v>
      </c>
      <c r="G63" s="402">
        <f t="shared" si="9"/>
        <v>0</v>
      </c>
      <c r="H63" s="445">
        <f>+D63-E63-F63-G63</f>
        <v>0</v>
      </c>
      <c r="I63" s="445"/>
    </row>
    <row r="64" spans="1:9" ht="93" hidden="1" customHeight="1" x14ac:dyDescent="0.25">
      <c r="A64" s="425" t="s">
        <v>46</v>
      </c>
      <c r="B64" s="80" t="str">
        <f>+[1]ระบบการควบคุมฯ!B67</f>
        <v>ค่าใช้จ่ายในการขยายผลการพัฒนาครูและบุคลากรทางการศึกษาด้วยกระบวนการ  การจัดการเรียนรู้</v>
      </c>
      <c r="C64" s="80" t="str">
        <f>+[1]ระบบการควบคุมฯ!C67</f>
        <v>ศธ 04002/ว2595 ลว.7 ก.ค.65 โอนครั้งที่ 604</v>
      </c>
      <c r="D64" s="426">
        <f>+[1]ระบบการควบคุมฯ!F67</f>
        <v>0</v>
      </c>
      <c r="E64" s="426">
        <f>+[1]ระบบการควบคุมฯ!G67+[1]ระบบการควบคุมฯ!H67</f>
        <v>0</v>
      </c>
      <c r="F64" s="426">
        <f>+[1]ระบบการควบคุมฯ!I67+[1]ระบบการควบคุมฯ!J67</f>
        <v>0</v>
      </c>
      <c r="G64" s="439">
        <f>+[1]ระบบการควบคุมฯ!K67+[1]ระบบการควบคุมฯ!L67</f>
        <v>0</v>
      </c>
      <c r="H64" s="439">
        <f>+D64-E64-F64-G64</f>
        <v>0</v>
      </c>
      <c r="I64" s="436" t="s">
        <v>49</v>
      </c>
    </row>
    <row r="65" spans="1:9" ht="37.200000000000003" x14ac:dyDescent="0.25">
      <c r="A65" s="432">
        <f>+[6]ระบบการควบคุมฯ!A97</f>
        <v>2.2999999999999998</v>
      </c>
      <c r="B65" s="85" t="str">
        <f>+[6]ระบบการควบคุมฯ!B97</f>
        <v>กิจกรรมยกระดับสมรรถนะทางด้านภาษาอังกฤษ</v>
      </c>
      <c r="C65" s="85" t="str">
        <f>+[6]ระบบการควบคุมฯ!C97</f>
        <v>20004 68 00142 00000</v>
      </c>
      <c r="D65" s="433">
        <f>+D66</f>
        <v>800</v>
      </c>
      <c r="E65" s="433">
        <f t="shared" si="9"/>
        <v>0</v>
      </c>
      <c r="F65" s="433">
        <f t="shared" si="9"/>
        <v>0</v>
      </c>
      <c r="G65" s="433">
        <f t="shared" si="9"/>
        <v>800</v>
      </c>
      <c r="H65" s="433">
        <f t="shared" si="9"/>
        <v>0</v>
      </c>
      <c r="I65" s="442"/>
    </row>
    <row r="66" spans="1:9" ht="18.600000000000001" x14ac:dyDescent="0.25">
      <c r="A66" s="443"/>
      <c r="B66" s="447" t="str">
        <f>+[6]ระบบการควบคุมฯ!B98</f>
        <v>งบดำเนินงาน   68112xx</v>
      </c>
      <c r="C66" s="93" t="str">
        <f>+[6]ระบบการควบคุมฯ!C98</f>
        <v>20004 3320 4700 2000000</v>
      </c>
      <c r="D66" s="402">
        <f>+D67</f>
        <v>800</v>
      </c>
      <c r="E66" s="402">
        <f t="shared" si="9"/>
        <v>0</v>
      </c>
      <c r="F66" s="402">
        <f t="shared" si="9"/>
        <v>0</v>
      </c>
      <c r="G66" s="402">
        <f t="shared" si="9"/>
        <v>800</v>
      </c>
      <c r="H66" s="445">
        <f>+D66-E66-F66-G66</f>
        <v>0</v>
      </c>
      <c r="I66" s="445"/>
    </row>
    <row r="67" spans="1:9" ht="111.6" hidden="1" customHeight="1" x14ac:dyDescent="0.25">
      <c r="A67" s="425" t="str">
        <f>+[6]ระบบการควบคุมฯ!A99</f>
        <v>2.3.1</v>
      </c>
      <c r="B67" s="80" t="str">
        <f>+[6]ระบบการควบคุมฯ!B99</f>
        <v xml:space="preserve">ค่าใช้จ่ายในการเดินทางเข้าร่วมโครงการพัฒนาผู้อำนวยการกลุ่มพัฒนาครูและบุคลากรทางการศึกษา  ระหว่างวันที่ 4 - 6 มิถุนายน 2568 ณ โรงแรมริเวอร์ไซด์ กรุงเทพมหานคร      </v>
      </c>
      <c r="C67" s="81" t="str">
        <f>+[6]ระบบการควบคุมฯ!C99</f>
        <v>ศธ 04002/ว2600 ลว.12 มิ.ย. 68 ครั้งที่ 582</v>
      </c>
      <c r="D67" s="426">
        <f>+[6]ระบบการควบคุมฯ!F99</f>
        <v>800</v>
      </c>
      <c r="E67" s="426">
        <f>+[6]ระบบการควบคุมฯ!G99+[6]ระบบการควบคุมฯ!H99</f>
        <v>0</v>
      </c>
      <c r="F67" s="426"/>
      <c r="G67" s="439">
        <f>+[6]ระบบการควบคุมฯ!K99+[6]ระบบการควบคุมฯ!L99</f>
        <v>800</v>
      </c>
      <c r="H67" s="439">
        <f>+D67-E67-F67-G67</f>
        <v>0</v>
      </c>
      <c r="I67" s="518" t="s">
        <v>268</v>
      </c>
    </row>
    <row r="68" spans="1:9" ht="37.200000000000003" x14ac:dyDescent="0.25">
      <c r="A68" s="432">
        <f>+[6]ระบบการควบคุมฯ!A101</f>
        <v>2.4</v>
      </c>
      <c r="B68" s="85" t="str">
        <f>+[6]ระบบการควบคุมฯ!B101</f>
        <v xml:space="preserve">กิจกรรมพัฒนาครูเพื่อการจัดการเรียนรู้สู่ฐานสมรรถนะ  </v>
      </c>
      <c r="C68" s="85" t="str">
        <f>+[6]ระบบการควบคุมฯ!C101</f>
        <v>20004 67 00104 00000</v>
      </c>
      <c r="D68" s="433">
        <f>+D69</f>
        <v>0</v>
      </c>
      <c r="E68" s="433">
        <f t="shared" si="9"/>
        <v>0</v>
      </c>
      <c r="F68" s="433">
        <f t="shared" si="9"/>
        <v>0</v>
      </c>
      <c r="G68" s="433">
        <f t="shared" si="9"/>
        <v>0</v>
      </c>
      <c r="H68" s="433">
        <f t="shared" si="9"/>
        <v>0</v>
      </c>
      <c r="I68" s="442"/>
    </row>
    <row r="69" spans="1:9" ht="18.600000000000001" x14ac:dyDescent="0.25">
      <c r="A69" s="443">
        <f>+[6]ระบบการควบคุมฯ!A102</f>
        <v>0</v>
      </c>
      <c r="B69" s="92" t="str">
        <f>+[6]ระบบการควบคุมฯ!B102</f>
        <v>งบดำเนินงาน   68112xx</v>
      </c>
      <c r="C69" s="92" t="str">
        <f>+[6]ระบบการควบคุมฯ!C102</f>
        <v>20004 31004500 2000000</v>
      </c>
      <c r="D69" s="402">
        <f>+D70</f>
        <v>0</v>
      </c>
      <c r="E69" s="402">
        <f t="shared" si="9"/>
        <v>0</v>
      </c>
      <c r="F69" s="402">
        <f t="shared" si="9"/>
        <v>0</v>
      </c>
      <c r="G69" s="402">
        <f t="shared" si="9"/>
        <v>0</v>
      </c>
      <c r="H69" s="445">
        <f>+D69-E69-F69-G69</f>
        <v>0</v>
      </c>
      <c r="I69" s="445"/>
    </row>
    <row r="70" spans="1:9" ht="148.80000000000001" hidden="1" customHeight="1" x14ac:dyDescent="0.25">
      <c r="A70" s="425" t="str">
        <f>+[6]ระบบการควบคุมฯ!A103</f>
        <v>2.4.1</v>
      </c>
      <c r="B70" s="448" t="str">
        <f>+[6]ระบบการควบคุมฯ!B103</f>
        <v xml:space="preserve">ค่าใช้จ่ายในการเดินทางเข้าร่วมโครงการพัฒนาศึกษานิเทศก์ ประจำปีงบประมาณ 2567 ระยะระหว่างการพัฒนา (On-site Training ระหว่างวันที่ 12 – 16 พฤษภาคม 2567      ณ โรงแรมอิงธาร รีสอร์ท จังหวัดนครนายก </v>
      </c>
      <c r="C70" s="448" t="str">
        <f>+[6]ระบบการควบคุมฯ!C103</f>
        <v>ศธ 04002/ว2072 ลว. 27 พค 67 โอนครั้งที่ 59</v>
      </c>
      <c r="D70" s="449"/>
      <c r="E70" s="426"/>
      <c r="F70" s="426"/>
      <c r="G70" s="439"/>
      <c r="H70" s="450">
        <f>+D70-E70-F70-G70</f>
        <v>0</v>
      </c>
      <c r="I70" s="436" t="s">
        <v>49</v>
      </c>
    </row>
    <row r="71" spans="1:9" ht="18.600000000000001" hidden="1" customHeight="1" x14ac:dyDescent="0.25">
      <c r="A71" s="425"/>
      <c r="B71" s="80"/>
      <c r="C71" s="94"/>
      <c r="D71" s="426"/>
      <c r="E71" s="426"/>
      <c r="F71" s="426"/>
      <c r="G71" s="439"/>
      <c r="H71" s="439"/>
      <c r="I71" s="439"/>
    </row>
    <row r="72" spans="1:9" ht="37.200000000000003" x14ac:dyDescent="0.25">
      <c r="A72" s="393">
        <f>+[6]ระบบการควบคุมฯ!A107</f>
        <v>3</v>
      </c>
      <c r="B72" s="394" t="str">
        <f>+[1]ระบบการควบคุมฯ!B71</f>
        <v>โครงการขับเคลื่อนการพัฒนาการศึกษาที่ยั่งยืน</v>
      </c>
      <c r="C72" s="89" t="str">
        <f>+[6]ระบบการควบคุมฯ!C107</f>
        <v xml:space="preserve">20004 3300630 </v>
      </c>
      <c r="D72" s="395">
        <f>+D73+D78+D81+D89+D92+D97+D104+D110+D118+D130+D146</f>
        <v>19351330</v>
      </c>
      <c r="E72" s="395">
        <f t="shared" ref="E72:H72" si="10">+E73+E78+E81+E89+E92+E97+E104+E110+E118+E130+E146</f>
        <v>0</v>
      </c>
      <c r="F72" s="395">
        <f t="shared" si="10"/>
        <v>0</v>
      </c>
      <c r="G72" s="395">
        <f t="shared" si="10"/>
        <v>15157530.440000001</v>
      </c>
      <c r="H72" s="395">
        <f t="shared" si="10"/>
        <v>4193799.56</v>
      </c>
      <c r="I72" s="395"/>
    </row>
    <row r="73" spans="1:9" ht="37.200000000000003" x14ac:dyDescent="0.25">
      <c r="A73" s="397">
        <f>+[6]ระบบการควบคุมฯ!A113</f>
        <v>3.1</v>
      </c>
      <c r="B73" s="63" t="str">
        <f>+[6]ระบบการควบคุมฯ!B113</f>
        <v xml:space="preserve">กิจกรรมสานความร่วมมือภาคีเครือข่ายด้านการจัดการศึกษา </v>
      </c>
      <c r="C73" s="64" t="str">
        <f>+[6]ระบบการควบคุมฯ!C113</f>
        <v>20004 68 00078 00000</v>
      </c>
      <c r="D73" s="398">
        <f t="shared" ref="D73:I73" si="11">+D74</f>
        <v>0</v>
      </c>
      <c r="E73" s="398">
        <f t="shared" si="11"/>
        <v>0</v>
      </c>
      <c r="F73" s="398">
        <f t="shared" si="11"/>
        <v>0</v>
      </c>
      <c r="G73" s="398">
        <f t="shared" si="11"/>
        <v>0</v>
      </c>
      <c r="H73" s="398">
        <f t="shared" si="11"/>
        <v>0</v>
      </c>
      <c r="I73" s="398">
        <f t="shared" si="11"/>
        <v>0</v>
      </c>
    </row>
    <row r="74" spans="1:9" ht="18.600000000000001" x14ac:dyDescent="0.25">
      <c r="A74" s="400">
        <f>+[6]ระบบการควบคุมฯ!A114</f>
        <v>1</v>
      </c>
      <c r="B74" s="401" t="str">
        <f>+[6]ระบบการควบคุมฯ!B114</f>
        <v>งบรายจ่ายอื่น   6811500</v>
      </c>
      <c r="C74" s="78"/>
      <c r="D74" s="402">
        <f>SUM(D75:D77)</f>
        <v>0</v>
      </c>
      <c r="E74" s="402">
        <f t="shared" ref="E74:H74" si="12">SUM(E75:E77)</f>
        <v>0</v>
      </c>
      <c r="F74" s="402">
        <f t="shared" si="12"/>
        <v>0</v>
      </c>
      <c r="G74" s="402">
        <f t="shared" si="12"/>
        <v>0</v>
      </c>
      <c r="H74" s="402">
        <f t="shared" si="12"/>
        <v>0</v>
      </c>
      <c r="I74" s="402">
        <f>SUM(I75)</f>
        <v>0</v>
      </c>
    </row>
    <row r="75" spans="1:9" ht="148.80000000000001" hidden="1" customHeight="1" x14ac:dyDescent="0.25">
      <c r="A75" s="425" t="str">
        <f>+[6]ระบบการควบคุมฯ!A116</f>
        <v>3.1.1.1</v>
      </c>
      <c r="B75" s="80" t="str">
        <f>+[6]ระบบการควบคุมฯ!B116</f>
        <v xml:space="preserve">ค่าใช้จ่ายในการเดินทางเข้าร่วมการอบรมเชิงปฏิบัติการส่งเสริมและพัฒนาการจัดการเรียนรู้เพื่อสิ่งแวดล้อมที่ยั่งยืน ตามหลักเศรษฐกิจหมุนเวียน รุ่นที่ 1 ระหว่างวันที่ 24 – 28 เมษายน 2566 ณ โรงแรมเดอะ ลอฟท์ รีสอร์ท กรุงเทพมหานคร </v>
      </c>
      <c r="C75" s="84" t="str">
        <f>+[6]ระบบการควบคุมฯ!C116</f>
        <v>ศธ 04002/ว1915 ลว.  11 พค 66 โอนครั้งที่ 515</v>
      </c>
      <c r="D75" s="426">
        <f>+[6]ระบบการควบคุมฯ!F116</f>
        <v>0</v>
      </c>
      <c r="E75" s="426">
        <f>+[6]ระบบการควบคุมฯ!G116+[6]ระบบการควบคุมฯ!H116</f>
        <v>0</v>
      </c>
      <c r="F75" s="426">
        <f>+[6]ระบบการควบคุมฯ!I116+[6]ระบบการควบคุมฯ!J116</f>
        <v>0</v>
      </c>
      <c r="G75" s="439">
        <f>+[6]ระบบการควบคุมฯ!K116+[6]ระบบการควบคุมฯ!L116</f>
        <v>0</v>
      </c>
      <c r="H75" s="439">
        <f>+D75-E75-F75-G75</f>
        <v>0</v>
      </c>
      <c r="I75" s="436" t="s">
        <v>81</v>
      </c>
    </row>
    <row r="76" spans="1:9" ht="130.19999999999999" hidden="1" customHeight="1" x14ac:dyDescent="0.25">
      <c r="A76" s="425" t="str">
        <f>+[6]ระบบการควบคุมฯ!A117</f>
        <v>3.1.1</v>
      </c>
      <c r="B76" s="80" t="str">
        <f>+[6]ระบบการควบคุมฯ!B117</f>
        <v>ค่าใช้จ่ายในการเดินทางเข้าร่วมพิธีมอบเกียรติบัตรให้กับครูผู้เป็นบุคคลที่มีความกล้าหาญ ปกป้องนักเรียนให้พ้นจากอันตราย 29 พย 66 ณ อาคารราชวัลลภ ห้องประชุมจันทรเกษม ชั้น 1</v>
      </c>
      <c r="C76" s="84" t="str">
        <f>+[6]ระบบการควบคุมฯ!C117</f>
        <v xml:space="preserve">ศธ 04002/ว5680 ลว.  27 ธค  66 โอนครั้งที่ 110 </v>
      </c>
      <c r="D76" s="426"/>
      <c r="E76" s="426"/>
      <c r="F76" s="426"/>
      <c r="G76" s="426"/>
      <c r="H76" s="439">
        <f>+D76-E76-F76-G76</f>
        <v>0</v>
      </c>
      <c r="I76" s="436"/>
    </row>
    <row r="77" spans="1:9" ht="148.80000000000001" hidden="1" customHeight="1" x14ac:dyDescent="0.25">
      <c r="A77" s="425" t="str">
        <f>+[6]ระบบการควบคุมฯ!A118</f>
        <v>3.1.2</v>
      </c>
      <c r="B77" s="80" t="str">
        <f>+[6]ระบบการควบคุมฯ!B118</f>
        <v xml:space="preserve">ค่าใช้จ่ายในการจัดอบรมหลักสูตรผู้นำด้านเทคโนโลยี  เพื่อการศึกษา (ICT Talent) ภาครัฐ รุ่นที่ 5 ระหว่างวันที่ 30 – 31 สิงหาคม 2567  ณ สถานีโทรทัศน์การศึกษาขั้นพื้นฐาน OBEC Channel อาคาร สพฐ. 1 </v>
      </c>
      <c r="C77" s="84" t="str">
        <f>+[6]ระบบการควบคุมฯ!C118</f>
        <v>ศธ 04002/ว3488 ลว.  9 สค 67 โอนครั้งที่ 297</v>
      </c>
      <c r="D77" s="426"/>
      <c r="E77" s="426"/>
      <c r="F77" s="426"/>
      <c r="G77" s="426"/>
      <c r="H77" s="439">
        <f>+D77-E77-F77-G77</f>
        <v>0</v>
      </c>
      <c r="I77" s="436" t="s">
        <v>144</v>
      </c>
    </row>
    <row r="78" spans="1:9" ht="74.400000000000006" x14ac:dyDescent="0.25">
      <c r="A78" s="397">
        <f>+[6]ระบบการควบคุมฯ!A119</f>
        <v>3.2</v>
      </c>
      <c r="B78" s="451" t="str">
        <f>+[6]ระบบการควบคุมฯ!B119</f>
        <v>กิจกรรมขับเคลื่อนนโยบายการแก้ปัญหาเด็กที่อยู่นอกระบบการศึกษาและเด็กออกกลางคันให้เข้าสู่ระบบการศึกษา</v>
      </c>
      <c r="C78" s="452" t="str">
        <f>+[6]ระบบการควบคุมฯ!C119</f>
        <v>20004 68 00085 00000</v>
      </c>
      <c r="D78" s="398">
        <f t="shared" ref="D78:I78" si="13">+D79</f>
        <v>7000</v>
      </c>
      <c r="E78" s="398">
        <f t="shared" si="13"/>
        <v>0</v>
      </c>
      <c r="F78" s="398">
        <f t="shared" si="13"/>
        <v>0</v>
      </c>
      <c r="G78" s="398">
        <f t="shared" si="13"/>
        <v>0</v>
      </c>
      <c r="H78" s="398">
        <f t="shared" si="13"/>
        <v>7000</v>
      </c>
      <c r="I78" s="398">
        <f t="shared" si="13"/>
        <v>0</v>
      </c>
    </row>
    <row r="79" spans="1:9" ht="18.600000000000001" x14ac:dyDescent="0.25">
      <c r="A79" s="400" t="str">
        <f>+[6]ระบบการควบคุมฯ!A120</f>
        <v>3.2.1</v>
      </c>
      <c r="B79" s="401" t="str">
        <f>+[6]ระบบการควบคุมฯ!B120</f>
        <v>งบดำเนินงาน   6811xx</v>
      </c>
      <c r="C79" s="78" t="str">
        <f>+[6]ระบบการควบคุมฯ!C120</f>
        <v>20004 3320 6300 2000000</v>
      </c>
      <c r="D79" s="402">
        <f t="shared" ref="D79:I79" si="14">SUM(D80)</f>
        <v>7000</v>
      </c>
      <c r="E79" s="402">
        <f t="shared" si="14"/>
        <v>0</v>
      </c>
      <c r="F79" s="402">
        <f t="shared" si="14"/>
        <v>0</v>
      </c>
      <c r="G79" s="402">
        <f t="shared" si="14"/>
        <v>0</v>
      </c>
      <c r="H79" s="402">
        <f t="shared" si="14"/>
        <v>7000</v>
      </c>
      <c r="I79" s="402">
        <f t="shared" si="14"/>
        <v>0</v>
      </c>
    </row>
    <row r="80" spans="1:9" ht="111.6" hidden="1" customHeight="1" x14ac:dyDescent="0.25">
      <c r="A80" s="425" t="str">
        <f>+[6]ระบบการควบคุมฯ!A121</f>
        <v>3.2.1.1</v>
      </c>
      <c r="B80" s="80" t="str">
        <f>+[6]ระบบการควบคุมฯ!B121</f>
        <v>เพื่อเป็นค่าใช้จ่ายในการ ดำเนินงานโครงการการป้องกันและลดปัญหาการออกกลางคันของผู้เรียนระดับการศึกษาขั้นพื้นฐาน (โครงการพาน้องกลับมาเรียน)</v>
      </c>
      <c r="C80" s="84" t="str">
        <f>+[6]ระบบการควบคุมฯ!C121</f>
        <v>ศธ 04002/ว789 ลว.  26 กพ 68 โอนครั้งที่ 292</v>
      </c>
      <c r="D80" s="426">
        <f>+[6]ระบบการควบคุมฯ!D121</f>
        <v>7000</v>
      </c>
      <c r="E80" s="426">
        <f>+[6]ระบบการควบคุมฯ!G121+[6]ระบบการควบคุมฯ!H121</f>
        <v>0</v>
      </c>
      <c r="F80" s="426"/>
      <c r="G80" s="439">
        <f>+[6]ระบบการควบคุมฯ!K121+[6]ระบบการควบคุมฯ!L121</f>
        <v>0</v>
      </c>
      <c r="H80" s="439">
        <f>+D80-E80-F80-G80</f>
        <v>7000</v>
      </c>
      <c r="I80" s="436" t="s">
        <v>12</v>
      </c>
    </row>
    <row r="81" spans="1:9" ht="55.8" x14ac:dyDescent="0.25">
      <c r="A81" s="397">
        <f>+[6]ระบบการควบคุมฯ!A126</f>
        <v>3.3</v>
      </c>
      <c r="B81" s="63" t="str">
        <f>+[6]ระบบการควบคุมฯ!B126</f>
        <v>กิจกรรมการยกระดับคุณภาพด้านวิทยาศาสตร์ศึกษาเพื่อความเป็นเลิศ</v>
      </c>
      <c r="C81" s="64" t="str">
        <f>+[6]ระบบการควบคุมฯ!C126</f>
        <v>20004 68 00093 00000</v>
      </c>
      <c r="D81" s="398">
        <f t="shared" ref="D81:I81" si="15">+D82</f>
        <v>47930</v>
      </c>
      <c r="E81" s="398">
        <f t="shared" si="15"/>
        <v>0</v>
      </c>
      <c r="F81" s="398">
        <f t="shared" si="15"/>
        <v>0</v>
      </c>
      <c r="G81" s="398">
        <f t="shared" si="15"/>
        <v>24000</v>
      </c>
      <c r="H81" s="398">
        <f t="shared" si="15"/>
        <v>23930</v>
      </c>
      <c r="I81" s="398">
        <f t="shared" si="15"/>
        <v>0</v>
      </c>
    </row>
    <row r="82" spans="1:9" ht="18.600000000000001" x14ac:dyDescent="0.25">
      <c r="A82" s="400"/>
      <c r="B82" s="401" t="str">
        <f>+[6]ระบบการควบคุมฯ!B127</f>
        <v>งบดำเนินงาน   68112xx</v>
      </c>
      <c r="C82" s="78" t="str">
        <f>+[6]ระบบการควบคุมฯ!C127</f>
        <v>20004 3320 6300 2000000</v>
      </c>
      <c r="D82" s="402">
        <f>SUM(D83:D88)</f>
        <v>47930</v>
      </c>
      <c r="E82" s="402">
        <f>SUM(E83:E88)</f>
        <v>0</v>
      </c>
      <c r="F82" s="402">
        <f>SUM(F83:F88)</f>
        <v>0</v>
      </c>
      <c r="G82" s="402">
        <f>SUM(G83:G88)</f>
        <v>24000</v>
      </c>
      <c r="H82" s="402">
        <f>SUM(H83:H88)</f>
        <v>23930</v>
      </c>
      <c r="I82" s="402">
        <f>SUM(I83)</f>
        <v>0</v>
      </c>
    </row>
    <row r="83" spans="1:9" ht="204.6" x14ac:dyDescent="0.25">
      <c r="A83" s="425" t="str">
        <f>+[6]ระบบการควบคุมฯ!A128</f>
        <v>3.3.1.1</v>
      </c>
      <c r="B83" s="95" t="str">
        <f>+[6]ระบบการควบคุมฯ!B128</f>
        <v xml:space="preserve">1.จัดสรรวัดเขียนเขต ค่าใช้จ่ายในการดำเนินงานของโรงเรียนศูนย์วิทยาศาสตร์พลังสิบ ระดับประถมศึกษา 
จำนวนเงิน 10,000.-บาท 2.จัดสรรให้กับโรงเรียนเครือข่ายโครงการวิทยาศาสตร์พลังสิบ ระดับประถมศึกษา จำนวนเงิน
20,000.-บาท  จำนวน 10 โรงเรียน  โรงเรียนละ 2,000.-บาท </v>
      </c>
      <c r="C83" s="84" t="str">
        <f>+[6]ระบบการควบคุมฯ!C128</f>
        <v>ศธ 04002/ว5375 ลว.  1 พย 67 โอนครั้งที่ 37</v>
      </c>
      <c r="D83" s="426">
        <f>+[6]ระบบการควบคุมฯ!F128</f>
        <v>30000</v>
      </c>
      <c r="E83" s="426">
        <f>+[6]ระบบการควบคุมฯ!G128+[6]ระบบการควบคุมฯ!H128</f>
        <v>0</v>
      </c>
      <c r="F83" s="426">
        <f>+[6]ระบบการควบคุมฯ!I128+[6]ระบบการควบคุมฯ!J128</f>
        <v>0</v>
      </c>
      <c r="G83" s="426">
        <f>+[6]ระบบการควบคุมฯ!K128+[6]ระบบการควบคุมฯ!L128</f>
        <v>24000</v>
      </c>
      <c r="H83" s="439">
        <f t="shared" ref="H83:H88" si="16">+D83-E83-F83-G83</f>
        <v>6000</v>
      </c>
      <c r="I83" s="436" t="s">
        <v>145</v>
      </c>
    </row>
    <row r="84" spans="1:9" ht="93" hidden="1" customHeight="1" x14ac:dyDescent="0.25">
      <c r="A84" s="425" t="str">
        <f>+[6]ระบบการควบคุมฯ!A129</f>
        <v>3.3.1.2</v>
      </c>
      <c r="B84" s="95" t="str">
        <f>+[6]ระบบการควบคุมฯ!B129</f>
        <v xml:space="preserve">ค่าใช้จ่ายในการดำเนินงานของโรงเรียนโครงการวิทยาศาสตร์พลังสิบ ระดับประถมศึกษา ตามหลักสูตร ชั้นประถมศึกษาปีที่ 6  </v>
      </c>
      <c r="C84" s="84" t="str">
        <f>+[6]ระบบการควบคุมฯ!C129</f>
        <v>ที่ ศธ 04002/ว1438 ลว. 3 เม.ย. 68 ครั้ง 392</v>
      </c>
      <c r="D84" s="426">
        <f>+[6]ระบบการควบคุมฯ!F129</f>
        <v>10000</v>
      </c>
      <c r="E84" s="426">
        <f>+[6]ระบบการควบคุมฯ!G129+[6]ระบบการควบคุมฯ!H129</f>
        <v>0</v>
      </c>
      <c r="F84" s="426"/>
      <c r="G84" s="439">
        <f>+[6]ระบบการควบคุมฯ!K129+[6]ระบบการควบคุมฯ!L129</f>
        <v>0</v>
      </c>
      <c r="H84" s="439">
        <f t="shared" si="16"/>
        <v>10000</v>
      </c>
      <c r="I84" s="436" t="s">
        <v>49</v>
      </c>
    </row>
    <row r="85" spans="1:9" ht="297.60000000000002" hidden="1" customHeight="1" x14ac:dyDescent="0.25">
      <c r="A85" s="425" t="str">
        <f>+[6]ระบบการควบคุมฯ!A130</f>
        <v>3.3.1.3</v>
      </c>
      <c r="B85" s="95" t="str">
        <f>+[6]ระบบการควบคุมฯ!B130</f>
        <v xml:space="preserve">ค่าใช้จ่ายในการลงทะเบียน/ค่าใช้จ่ายในการเดินทางเข้าร่วมการประชุมวิชาการระดับชาติศึกษาศาสตร์วิจัย มหาวิทยาลัยนเรศวร ครั้งที่ 12 ประจำปี 2568  </v>
      </c>
      <c r="C85" s="84" t="str">
        <f>+[6]ระบบการควบคุมฯ!C130</f>
        <v>ที่ ศธ 04002/ว1438 ลว. 3 เม.ย. 68  ครั้งที่ 393</v>
      </c>
      <c r="D85" s="426">
        <f>+[6]ระบบการควบคุมฯ!F130</f>
        <v>5930</v>
      </c>
      <c r="E85" s="426">
        <f>+[6]ระบบการควบคุมฯ!G130+[6]ระบบการควบคุมฯ!H130</f>
        <v>0</v>
      </c>
      <c r="F85" s="426"/>
      <c r="G85" s="439">
        <f>+[6]ระบบการควบคุมฯ!K130+[6]ระบบการควบคุมฯ!L130</f>
        <v>0</v>
      </c>
      <c r="H85" s="439">
        <f t="shared" si="16"/>
        <v>5930</v>
      </c>
      <c r="I85" s="1272" t="s">
        <v>255</v>
      </c>
    </row>
    <row r="86" spans="1:9" ht="74.400000000000006" hidden="1" customHeight="1" x14ac:dyDescent="0.25">
      <c r="A86" s="425" t="str">
        <f>+[6]ระบบการควบคุมฯ!A131</f>
        <v>3.3.1.4</v>
      </c>
      <c r="B86" s="95" t="str">
        <f>+[6]ระบบการควบคุมฯ!B131</f>
        <v xml:space="preserve">ค่าใช้จ่ายในการนิเทศ ติดตาม โรงเรียนในโครงการวิทยาศาสตร์พลังสิบ ระดับประถมศึกษา  </v>
      </c>
      <c r="C86" s="84" t="str">
        <f>+[6]ระบบการควบคุมฯ!C131</f>
        <v>ศธ 04002/ว2070 ลว.  19 พค 68 โอนครั้งที่ 492 ยอด 2,000 บาท</v>
      </c>
      <c r="D86" s="426">
        <f>+[6]ระบบการควบคุมฯ!F131</f>
        <v>2000</v>
      </c>
      <c r="E86" s="426">
        <f>+[1]ระบบการควบคุมฯ!G94+[1]ระบบการควบคุมฯ!H94</f>
        <v>0</v>
      </c>
      <c r="F86" s="426">
        <f>+[1]ระบบการควบคุมฯ!I94+[1]ระบบการควบคุมฯ!J94</f>
        <v>0</v>
      </c>
      <c r="G86" s="439">
        <f>+[1]ระบบการควบคุมฯ!K94+[1]ระบบการควบคุมฯ!L94</f>
        <v>0</v>
      </c>
      <c r="H86" s="439">
        <f t="shared" si="16"/>
        <v>2000</v>
      </c>
      <c r="I86" s="436" t="s">
        <v>82</v>
      </c>
    </row>
    <row r="87" spans="1:9" ht="37.200000000000003" hidden="1" customHeight="1" x14ac:dyDescent="0.25">
      <c r="A87" s="425" t="str">
        <f>+[6]ระบบการควบคุมฯ!A132</f>
        <v>3.3.5</v>
      </c>
      <c r="B87" s="95">
        <f>+[6]ระบบการควบคุมฯ!B132</f>
        <v>0</v>
      </c>
      <c r="C87" s="84">
        <f>+[6]ระบบการควบคุมฯ!C132</f>
        <v>0</v>
      </c>
      <c r="D87" s="426">
        <f>+[6]ระบบการควบคุมฯ!F132</f>
        <v>0</v>
      </c>
      <c r="E87" s="426">
        <f>+[6]ระบบการควบคุมฯ!G132+[6]ระบบการควบคุมฯ!H132</f>
        <v>0</v>
      </c>
      <c r="F87" s="426">
        <f>+[6]ระบบการควบคุมฯ!I132+[6]ระบบการควบคุมฯ!J132</f>
        <v>0</v>
      </c>
      <c r="G87" s="439">
        <f>+[6]ระบบการควบคุมฯ!K132+[6]ระบบการควบคุมฯ!L132</f>
        <v>0</v>
      </c>
      <c r="H87" s="439">
        <f t="shared" si="16"/>
        <v>0</v>
      </c>
      <c r="I87" s="436" t="s">
        <v>83</v>
      </c>
    </row>
    <row r="88" spans="1:9" ht="223.2" hidden="1" customHeight="1" x14ac:dyDescent="0.25">
      <c r="A88" s="425" t="str">
        <f>+[6]ระบบการควบคุมฯ!A133</f>
        <v>3.3.6</v>
      </c>
      <c r="B88" s="95"/>
      <c r="C88" s="84"/>
      <c r="D88" s="426">
        <f>+[6]ระบบการควบคุมฯ!F133</f>
        <v>0</v>
      </c>
      <c r="E88" s="426">
        <f>+[6]ระบบการควบคุมฯ!G133+[6]ระบบการควบคุมฯ!H133</f>
        <v>0</v>
      </c>
      <c r="F88" s="426">
        <f>+[6]ระบบการควบคุมฯ!I133+[6]ระบบการควบคุมฯ!J133</f>
        <v>0</v>
      </c>
      <c r="G88" s="439">
        <f>+[6]ระบบการควบคุมฯ!K133+[6]ระบบการควบคุมฯ!L133</f>
        <v>0</v>
      </c>
      <c r="H88" s="439">
        <f t="shared" si="16"/>
        <v>0</v>
      </c>
      <c r="I88" s="436" t="s">
        <v>84</v>
      </c>
    </row>
    <row r="89" spans="1:9" ht="55.8" x14ac:dyDescent="0.25">
      <c r="A89" s="432">
        <f>+[6]ระบบการควบคุมฯ!A142</f>
        <v>3.4</v>
      </c>
      <c r="B89" s="63" t="str">
        <f>+[1]ระบบการควบคุมฯ!B83</f>
        <v>กิจกรรมอารยเกษตร สืบสาน รักษา ต่อยอด ตามแนวพระราชดำริเศรษฐกิจพอเพียง</v>
      </c>
      <c r="C89" s="64" t="s">
        <v>146</v>
      </c>
      <c r="D89" s="433">
        <f t="shared" ref="D89:I89" si="17">+D90</f>
        <v>0</v>
      </c>
      <c r="E89" s="433">
        <f t="shared" si="17"/>
        <v>0</v>
      </c>
      <c r="F89" s="433">
        <f t="shared" si="17"/>
        <v>0</v>
      </c>
      <c r="G89" s="433">
        <f t="shared" si="17"/>
        <v>0</v>
      </c>
      <c r="H89" s="433">
        <f t="shared" si="17"/>
        <v>0</v>
      </c>
      <c r="I89" s="433">
        <f t="shared" si="17"/>
        <v>0</v>
      </c>
    </row>
    <row r="90" spans="1:9" ht="18.600000000000001" x14ac:dyDescent="0.25">
      <c r="A90" s="400">
        <f>+[6]ระบบการควบคุมฯ!A143</f>
        <v>0</v>
      </c>
      <c r="B90" s="453" t="str">
        <f>+[6]ระบบการควบคุมฯ!B143</f>
        <v>งบรายจ่ายอื่น   6811500</v>
      </c>
      <c r="C90" s="78"/>
      <c r="D90" s="402">
        <f t="shared" ref="D90:I90" si="18">SUM(D91)</f>
        <v>0</v>
      </c>
      <c r="E90" s="402">
        <f t="shared" si="18"/>
        <v>0</v>
      </c>
      <c r="F90" s="402">
        <f t="shared" si="18"/>
        <v>0</v>
      </c>
      <c r="G90" s="402">
        <f t="shared" si="18"/>
        <v>0</v>
      </c>
      <c r="H90" s="402">
        <f t="shared" si="18"/>
        <v>0</v>
      </c>
      <c r="I90" s="402">
        <f t="shared" si="18"/>
        <v>0</v>
      </c>
    </row>
    <row r="91" spans="1:9" ht="409.2" hidden="1" customHeight="1" x14ac:dyDescent="0.25">
      <c r="A91" s="454" t="str">
        <f>+[6]ระบบการควบคุมฯ!A144</f>
        <v>3.4.1</v>
      </c>
      <c r="B91" s="80" t="str">
        <f>+[1]ระบบการควบคุมฯ!B85</f>
        <v xml:space="preserve">รายการค่าใช้จ่ายดำเนินงานโครงการอารยเกษตร สืบสาน รักษา ต่อยอด ตามแนวพระราชดำริเศรษฐกิจพอเพียงด้วย “โคก หนอง นา แห่งน้ำใจและความหวัง” เพื่อเป็นค่าพาหนะให้กับผู้เข้าร่วมการประกวดผลงานแนวปฏิบัติที่ดีรายด้าน กิจกรรมแข่งขันทักษะวิชาการ และการประกวดสถานศึกษาที่มีการพัฒนาคุณภาพชีวิตเด็กและเยาวชนดีเด่น ในการประชุมวิชาการ    การพัฒนาเด็กและเยาวชนในถิ่นทุรกันดาร ตามพระราชดำริสมเด็จพระกนิษฐาธิราชเจ้า กรมสมเด็จพระเทพรัตนราชสุดาฯ สยามบรมราชกุมารี ประจำปี 2565  รอบระดับประเทศ วันที่ 9 – 11  ตุลาคม 2565  ณ โรงแรมเอวาน่า บางนา กรุงเทพมหานคร  </v>
      </c>
      <c r="C91" s="84" t="str">
        <f>+[1]ระบบการควบคุมฯ!C91</f>
        <v>20004 66 86178 00000</v>
      </c>
      <c r="D91" s="426"/>
      <c r="E91" s="426">
        <f>+[1]ระบบการควบคุมฯ!G91+[1]ระบบการควบคุมฯ!H91</f>
        <v>0</v>
      </c>
      <c r="F91" s="426">
        <f>+[6]ระบบการควบคุมฯ!I144+[6]ระบบการควบคุมฯ!J144</f>
        <v>0</v>
      </c>
      <c r="G91" s="439">
        <f>+[6]ระบบการควบคุมฯ!K144+[6]ระบบการควบคุมฯ!L144</f>
        <v>0</v>
      </c>
      <c r="H91" s="439">
        <f>+D91-E91-F91-G91</f>
        <v>0</v>
      </c>
      <c r="I91" s="436" t="s">
        <v>67</v>
      </c>
    </row>
    <row r="92" spans="1:9" ht="55.8" x14ac:dyDescent="0.25">
      <c r="A92" s="432">
        <f>+[6]ระบบการควบคุมฯ!A145</f>
        <v>3.5</v>
      </c>
      <c r="B92" s="63" t="str">
        <f>+[6]ระบบการควบคุมฯ!B145</f>
        <v>กิจกรรมหลักบ้านวิทยาศาสตร์น้อยประเทศไทย ระดับประถมศึกษา</v>
      </c>
      <c r="C92" s="64" t="str">
        <f>+[6]ระบบการควบคุมฯ!C145</f>
        <v>20004 68 00108 00000</v>
      </c>
      <c r="D92" s="433">
        <f t="shared" ref="D92:I92" si="19">+D93</f>
        <v>54000</v>
      </c>
      <c r="E92" s="433">
        <f t="shared" si="19"/>
        <v>0</v>
      </c>
      <c r="F92" s="433">
        <f t="shared" si="19"/>
        <v>0</v>
      </c>
      <c r="G92" s="433">
        <f t="shared" si="19"/>
        <v>31430</v>
      </c>
      <c r="H92" s="433">
        <f t="shared" si="19"/>
        <v>22570</v>
      </c>
      <c r="I92" s="433">
        <f t="shared" si="19"/>
        <v>0</v>
      </c>
    </row>
    <row r="93" spans="1:9" ht="18.600000000000001" x14ac:dyDescent="0.25">
      <c r="A93" s="400">
        <f>+[6]ระบบการควบคุมฯ!A146</f>
        <v>1</v>
      </c>
      <c r="B93" s="453" t="str">
        <f>+[6]ระบบการควบคุมฯ!B146</f>
        <v>งบดำเนินงาน   68112xx</v>
      </c>
      <c r="C93" s="78"/>
      <c r="D93" s="402">
        <f>SUM(D94:D96)</f>
        <v>54000</v>
      </c>
      <c r="E93" s="402">
        <f t="shared" ref="E93:H93" si="20">SUM(E94:E96)</f>
        <v>0</v>
      </c>
      <c r="F93" s="402">
        <f t="shared" si="20"/>
        <v>0</v>
      </c>
      <c r="G93" s="402">
        <f t="shared" si="20"/>
        <v>31430</v>
      </c>
      <c r="H93" s="402">
        <f t="shared" si="20"/>
        <v>22570</v>
      </c>
      <c r="I93" s="402">
        <f>SUM(I94)</f>
        <v>0</v>
      </c>
    </row>
    <row r="94" spans="1:9" ht="148.80000000000001" hidden="1" customHeight="1" x14ac:dyDescent="0.25">
      <c r="A94" s="454" t="str">
        <f>+[6]ระบบการควบคุมฯ!A147</f>
        <v>3.5.1</v>
      </c>
      <c r="B94" s="80" t="str">
        <f>+[6]ระบบการควบคุมฯ!B147</f>
        <v xml:space="preserve">1.ค่าใช้จ่ายนิเทศ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ระดับปฐมวัย 5,000 บาท  2.ค่าใช้จ่ายในการนิเทศ ติดตาม ประเมินผลตามแนวทางของโครงการบ้านนักวิทยาศาสตร์น้อย ประเทศไทย และสำหรับการประเมินรับตราพระราชทาน ระดับประถมศึกษา จำนวนเงิน 5,000.00 บาท 3. เค่าใช้จ่ายในการขยายผลฝึกอบรมตามแนวทางของโครงการบ้านนักวิทยาศาสตร์น้อยประเทศไทย ระดับปฐมวัย จำนวนเงิน 10,000.-บาท </v>
      </c>
      <c r="C94" s="84" t="str">
        <f>+[6]ระบบการควบคุมฯ!C147</f>
        <v xml:space="preserve">ศธ 04002/ว41 ลว.  3 มค 68 โอนครั้งที่ 170 </v>
      </c>
      <c r="D94" s="426">
        <f>+[6]ระบบการควบคุมฯ!F147</f>
        <v>30000</v>
      </c>
      <c r="E94" s="426">
        <f>+[6]ระบบการควบคุมฯ!G147+[6]ระบบการควบคุมฯ!H147</f>
        <v>0</v>
      </c>
      <c r="F94" s="426"/>
      <c r="G94" s="426">
        <f>+[6]ระบบการควบคุมฯ!K147+[6]ระบบการควบคุมฯ!L147</f>
        <v>20140</v>
      </c>
      <c r="H94" s="439">
        <f t="shared" ref="H94:H96" si="21">+D94-E94-F94-G94</f>
        <v>9860</v>
      </c>
      <c r="I94" s="436" t="s">
        <v>147</v>
      </c>
    </row>
    <row r="95" spans="1:9" ht="241.8" hidden="1" customHeight="1" x14ac:dyDescent="0.25">
      <c r="A95" s="454" t="str">
        <f>+[6]ระบบการควบคุมฯ!A148</f>
        <v>3.5.2</v>
      </c>
      <c r="B95" s="80" t="str">
        <f>+[6]ระบบการควบคุมฯ!B148</f>
        <v xml:space="preserve">ค่าใช้จ่ายในการดินทางเข้าร่วมการอบรมเชิงปฏิบัติการ ขั้นเฉพาะทางสำหรับผู้นำเครือข่าท้องถิ่น (Local Network ;  LN) และวิทยากรเครือข่ายท้องถิ่น (Local Trainer ; LT) </v>
      </c>
      <c r="C95" s="84" t="str">
        <f>+[6]ระบบการควบคุมฯ!C148</f>
        <v>ศธ 04002/ว604/14 กพ 68 โอนครั้งที่ 262</v>
      </c>
      <c r="D95" s="426">
        <f>+[6]ระบบการควบคุมฯ!F148</f>
        <v>4000</v>
      </c>
      <c r="E95" s="426">
        <f>+[6]ระบบการควบคุมฯ!G148+[6]ระบบการควบคุมฯ!H148</f>
        <v>0</v>
      </c>
      <c r="F95" s="426"/>
      <c r="G95" s="426">
        <f>+[6]ระบบการควบคุมฯ!K148+[6]ระบบการควบคุมฯ!L148</f>
        <v>1600</v>
      </c>
      <c r="H95" s="439">
        <f t="shared" si="21"/>
        <v>2400</v>
      </c>
      <c r="I95" s="436" t="s">
        <v>49</v>
      </c>
    </row>
    <row r="96" spans="1:9" ht="167.4" hidden="1" customHeight="1" x14ac:dyDescent="0.25">
      <c r="A96" s="454" t="str">
        <f>+[6]ระบบการควบคุมฯ!A149</f>
        <v>3.5.3</v>
      </c>
      <c r="B96" s="80" t="str">
        <f>+[6]ระบบการควบคุมฯ!B149</f>
        <v xml:space="preserve">ค่าใช้จ่ายในการขยายผลการฝึกอบรมเชิงปฏิบัติการขั้นเฉพาะทางในหัวข้อ “เทคโนโลยี : จากที่นี่ไปที่นั่น” ให้กับครูผู้สอนระดับปฐมวัยและระดับประถมศึกษาในโรงเรียนที่เข้าร่วมโครงการบ้านนักวิทยาศาสตร์น้อย ประเทศไทย ประจำปีงบประมาณ พ.ศ. 2568  1. เพื่อเป็นค่าใช้จ่ายในการขยายผลตามแนวทางของโครงบ้านนักวิยาศาสตร์น้อย ประเทศไทย   1. ระดับปฐมวัย เขตละ 10,000 บาท (หนึ่งหมื่นบาทถ้วน) 2. ระดับประถมศึกษา เขตละ 10,000 บาท (หนึ่งหมื่นบาทถ้วน)
</v>
      </c>
      <c r="C96" s="84" t="str">
        <f>+[6]ระบบการควบคุมฯ!C149</f>
        <v xml:space="preserve">ศธ 04002/ว1935 ลว.  8 พ.ค. 68 โอนครั้งที่ 472  </v>
      </c>
      <c r="D96" s="426">
        <f>+[6]ระบบการควบคุมฯ!F149</f>
        <v>20000</v>
      </c>
      <c r="E96" s="426">
        <f>+[6]ระบบการควบคุมฯ!G149+[6]ระบบการควบคุมฯ!H149</f>
        <v>0</v>
      </c>
      <c r="F96" s="426"/>
      <c r="G96" s="426">
        <f>+[6]ระบบการควบคุมฯ!K149+[6]ระบบการควบคุมฯ!L149</f>
        <v>9690</v>
      </c>
      <c r="H96" s="439">
        <f t="shared" si="21"/>
        <v>10310</v>
      </c>
      <c r="I96" s="436" t="s">
        <v>49</v>
      </c>
    </row>
    <row r="97" spans="1:9" ht="111.6" hidden="1" customHeight="1" x14ac:dyDescent="0.25">
      <c r="A97" s="432">
        <f>+[6]ระบบการควบคุมฯ!A187</f>
        <v>3.6</v>
      </c>
      <c r="B97" s="63" t="str">
        <f>+[6]ระบบการควบคุมฯ!B187</f>
        <v xml:space="preserve">กิจกรรมการจัดการศึกษาเพื่อการมีงานทำ  </v>
      </c>
      <c r="C97" s="63" t="str">
        <f>+[6]ระบบการควบคุมฯ!C187</f>
        <v>20004 68 86178 00000</v>
      </c>
      <c r="D97" s="433">
        <f t="shared" ref="D97:I97" si="22">+D98</f>
        <v>0</v>
      </c>
      <c r="E97" s="433">
        <f t="shared" si="22"/>
        <v>0</v>
      </c>
      <c r="F97" s="433">
        <f t="shared" si="22"/>
        <v>0</v>
      </c>
      <c r="G97" s="433">
        <f t="shared" si="22"/>
        <v>0</v>
      </c>
      <c r="H97" s="433">
        <f t="shared" si="22"/>
        <v>0</v>
      </c>
      <c r="I97" s="433">
        <f t="shared" si="22"/>
        <v>0</v>
      </c>
    </row>
    <row r="98" spans="1:9" ht="204.6" hidden="1" customHeight="1" x14ac:dyDescent="0.25">
      <c r="A98" s="400">
        <f>+[6]ระบบการควบคุมฯ!A183</f>
        <v>3.7</v>
      </c>
      <c r="B98" s="435" t="str">
        <f>+[6]ระบบการควบคุมฯ!B188</f>
        <v xml:space="preserve"> งบดำเนินงาน 68112xx</v>
      </c>
      <c r="C98" s="78"/>
      <c r="D98" s="402">
        <f>SUM(D99:D103)</f>
        <v>0</v>
      </c>
      <c r="E98" s="402">
        <f t="shared" ref="E98:I98" si="23">SUM(E99:E103)</f>
        <v>0</v>
      </c>
      <c r="F98" s="402">
        <f t="shared" si="23"/>
        <v>0</v>
      </c>
      <c r="G98" s="402">
        <f t="shared" si="23"/>
        <v>0</v>
      </c>
      <c r="H98" s="402">
        <f t="shared" si="23"/>
        <v>0</v>
      </c>
      <c r="I98" s="402">
        <f t="shared" si="23"/>
        <v>0</v>
      </c>
    </row>
    <row r="99" spans="1:9" ht="111.6" hidden="1" customHeight="1" x14ac:dyDescent="0.25">
      <c r="A99" s="454"/>
      <c r="B99" s="80"/>
      <c r="C99" s="84"/>
      <c r="D99" s="426"/>
      <c r="E99" s="426"/>
      <c r="F99" s="426"/>
      <c r="G99" s="439"/>
      <c r="H99" s="439"/>
      <c r="I99" s="436"/>
    </row>
    <row r="100" spans="1:9" ht="167.4" hidden="1" customHeight="1" x14ac:dyDescent="0.25">
      <c r="A100" s="454"/>
      <c r="B100" s="80"/>
      <c r="C100" s="84"/>
      <c r="D100" s="426"/>
      <c r="E100" s="426"/>
      <c r="F100" s="426"/>
      <c r="G100" s="439"/>
      <c r="H100" s="439"/>
      <c r="I100" s="436"/>
    </row>
    <row r="101" spans="1:9" ht="111.6" hidden="1" customHeight="1" x14ac:dyDescent="0.25">
      <c r="A101" s="454"/>
      <c r="B101" s="80"/>
      <c r="C101" s="84"/>
      <c r="D101" s="426"/>
      <c r="E101" s="426"/>
      <c r="F101" s="426"/>
      <c r="G101" s="439"/>
      <c r="H101" s="439"/>
      <c r="I101" s="436"/>
    </row>
    <row r="102" spans="1:9" ht="223.2" hidden="1" customHeight="1" x14ac:dyDescent="0.25">
      <c r="A102" s="454"/>
      <c r="B102" s="80"/>
      <c r="C102" s="84"/>
      <c r="D102" s="426"/>
      <c r="E102" s="426"/>
      <c r="F102" s="426"/>
      <c r="G102" s="439"/>
      <c r="H102" s="439"/>
      <c r="I102" s="436"/>
    </row>
    <row r="103" spans="1:9" ht="18.600000000000001" x14ac:dyDescent="0.25">
      <c r="A103" s="454"/>
      <c r="B103" s="80"/>
      <c r="C103" s="84"/>
      <c r="D103" s="426"/>
      <c r="E103" s="426"/>
      <c r="F103" s="426"/>
      <c r="G103" s="439"/>
      <c r="H103" s="439"/>
      <c r="I103" s="436"/>
    </row>
    <row r="104" spans="1:9" ht="74.400000000000006" x14ac:dyDescent="0.25">
      <c r="A104" s="432">
        <f>+[6]ระบบการควบคุมฯ!A190</f>
        <v>3.7</v>
      </c>
      <c r="B104" s="63" t="str">
        <f>+[6]ระบบการควบคุมฯ!B190</f>
        <v xml:space="preserve">กิจกรรมจัดหาบุคลากรสนับสนุน การปฏิบัติงานให้ราชการ กิจกรรมย่อยครูผู้ทรงคุณค่าแห่งแผ่นดิน </v>
      </c>
      <c r="C104" s="63" t="str">
        <f>+[6]ระบบการควบคุมฯ!C190</f>
        <v>20004 68 00154 86190 00000</v>
      </c>
      <c r="D104" s="433">
        <f t="shared" ref="D104:I104" si="24">+D105</f>
        <v>127500</v>
      </c>
      <c r="E104" s="433">
        <f t="shared" si="24"/>
        <v>0</v>
      </c>
      <c r="F104" s="433">
        <f t="shared" si="24"/>
        <v>0</v>
      </c>
      <c r="G104" s="433">
        <f t="shared" si="24"/>
        <v>76774.19</v>
      </c>
      <c r="H104" s="433">
        <f t="shared" si="24"/>
        <v>50725.81</v>
      </c>
      <c r="I104" s="433">
        <f t="shared" si="24"/>
        <v>0</v>
      </c>
    </row>
    <row r="105" spans="1:9" ht="18.600000000000001" x14ac:dyDescent="0.25">
      <c r="A105" s="400">
        <f>+[6]ระบบการควบคุมฯ!A191</f>
        <v>0</v>
      </c>
      <c r="B105" s="435" t="str">
        <f>+[6]ระบบการควบคุมฯ!B191</f>
        <v xml:space="preserve"> งบรายจ่ายอื่น 6811500</v>
      </c>
      <c r="C105" s="78" t="str">
        <f>+[6]ระบบการควบคุมฯ!C191</f>
        <v xml:space="preserve">20004 3300 6300 5000006 </v>
      </c>
      <c r="D105" s="402">
        <f t="shared" ref="D105:I105" si="25">SUM(D106)</f>
        <v>127500</v>
      </c>
      <c r="E105" s="402">
        <f t="shared" si="25"/>
        <v>0</v>
      </c>
      <c r="F105" s="402">
        <f t="shared" si="25"/>
        <v>0</v>
      </c>
      <c r="G105" s="402">
        <f t="shared" si="25"/>
        <v>76774.19</v>
      </c>
      <c r="H105" s="402">
        <f t="shared" si="25"/>
        <v>50725.81</v>
      </c>
      <c r="I105" s="402">
        <f t="shared" si="25"/>
        <v>0</v>
      </c>
    </row>
    <row r="106" spans="1:9" ht="111.6" hidden="1" customHeight="1" x14ac:dyDescent="0.25">
      <c r="A106" s="425" t="str">
        <f>+[6]ระบบการควบคุมฯ!A192</f>
        <v>3.7.1</v>
      </c>
      <c r="B106" s="448" t="str">
        <f>+[6]ระบบการควบคุมฯ!B192</f>
        <v>ค่าตอบแทนการจ้างอัตราจ้างครูผู้ทรงคุณค่าแห่งแผ่นดิน งวดที่ 1 ระยะเวลา 5 เดือน (พฤศจิกายน 2567 – มีนาคม 2568)  1 อัตรา 85,000 บาท</v>
      </c>
      <c r="C106" s="84" t="str">
        <f>+[6]ระบบการควบคุมฯ!C192</f>
        <v>ศธ 04002/ว5124 ลว.18/10/2024 โอนครั้งที่ 1</v>
      </c>
      <c r="D106" s="426">
        <f>+[6]ระบบการควบคุมฯ!F192</f>
        <v>127500</v>
      </c>
      <c r="E106" s="426">
        <f>+[6]ระบบการควบคุมฯ!G192+[6]ระบบการควบคุมฯ!H192</f>
        <v>0</v>
      </c>
      <c r="F106" s="426">
        <f>+[6]ระบบการควบคุมฯ!I192+[6]ระบบการควบคุมฯ!J192</f>
        <v>0</v>
      </c>
      <c r="G106" s="426">
        <f>+[6]ระบบการควบคุมฯ!K192+[6]ระบบการควบคุมฯ!L192</f>
        <v>76774.19</v>
      </c>
      <c r="H106" s="439">
        <f>+D106-E106-F106-G106</f>
        <v>50725.81</v>
      </c>
      <c r="I106" s="436" t="s">
        <v>14</v>
      </c>
    </row>
    <row r="107" spans="1:9" ht="74.400000000000006" hidden="1" customHeight="1" x14ac:dyDescent="0.25">
      <c r="A107" s="425" t="str">
        <f>+[6]ระบบการควบคุมฯ!A193</f>
        <v>3.7.1.1</v>
      </c>
      <c r="B107" s="448" t="str">
        <f>+[6]ระบบการควบคุมฯ!B193</f>
        <v>ครูผู้ทรงคุณค่าแห่งแผ่นดิน ครั้งที่ 2 ระยะเวลา 2 เดือน 16 วัน (16 พฤษภาคม 2568 – 31 กรกฎาคม  2568)   จำนวน 1 อัตรา อัตราละ 17,000.-บาท จำนวนเงิน 42,500 บาท</v>
      </c>
      <c r="C107" s="84" t="str">
        <f>+[6]ระบบการควบคุมฯ!C193</f>
        <v>ศธ 04002/ว1526 ลว.10/4/2025 โอนครั้งที่ 408</v>
      </c>
      <c r="D107" s="419"/>
      <c r="E107" s="419"/>
      <c r="F107" s="419"/>
      <c r="G107" s="455"/>
      <c r="H107" s="455"/>
      <c r="I107" s="456"/>
    </row>
    <row r="108" spans="1:9" ht="74.400000000000006" hidden="1" customHeight="1" x14ac:dyDescent="0.25">
      <c r="A108" s="425">
        <f>+[6]ระบบการควบคุมฯ!A194</f>
        <v>0</v>
      </c>
      <c r="B108" s="448">
        <f>+[6]ระบบการควบคุมฯ!B194</f>
        <v>0</v>
      </c>
      <c r="C108" s="84">
        <f>+[6]ระบบการควบคุมฯ!C194</f>
        <v>0</v>
      </c>
      <c r="D108" s="419"/>
      <c r="E108" s="419"/>
      <c r="F108" s="419"/>
      <c r="G108" s="455"/>
      <c r="H108" s="455"/>
      <c r="I108" s="456"/>
    </row>
    <row r="109" spans="1:9" ht="18.600000000000001" x14ac:dyDescent="0.25">
      <c r="A109" s="425">
        <f>+[6]ระบบการควบคุมฯ!A195</f>
        <v>0</v>
      </c>
      <c r="B109" s="448">
        <f>+[6]ระบบการควบคุมฯ!B195</f>
        <v>0</v>
      </c>
      <c r="C109" s="84">
        <f>+[6]ระบบการควบคุมฯ!C195</f>
        <v>0</v>
      </c>
      <c r="D109" s="419"/>
      <c r="E109" s="419"/>
      <c r="F109" s="419"/>
      <c r="G109" s="455"/>
      <c r="H109" s="455"/>
      <c r="I109" s="456"/>
    </row>
    <row r="110" spans="1:9" ht="55.8" x14ac:dyDescent="0.25">
      <c r="A110" s="397">
        <f>+[6]ระบบการควบคุมฯ!A198</f>
        <v>3.8</v>
      </c>
      <c r="B110" s="63" t="str">
        <f>+[6]ระบบการควบคุมฯ!B198</f>
        <v>กิจกรรมจัดหาบุคลากรสนับสนุนการปฏิบัติงานให้ราชการ (คืนครูสำหรับเด็กพิการ)</v>
      </c>
      <c r="C110" s="63" t="str">
        <f>+[6]ระบบการควบคุมฯ!C198</f>
        <v>20004 68 00154 00122</v>
      </c>
      <c r="D110" s="398">
        <f t="shared" ref="D110:I110" si="26">+D111</f>
        <v>2616100</v>
      </c>
      <c r="E110" s="398">
        <f t="shared" si="26"/>
        <v>0</v>
      </c>
      <c r="F110" s="398">
        <f t="shared" si="26"/>
        <v>0</v>
      </c>
      <c r="G110" s="398">
        <f t="shared" si="26"/>
        <v>2176745.38</v>
      </c>
      <c r="H110" s="398">
        <f t="shared" si="26"/>
        <v>439354.62000000011</v>
      </c>
      <c r="I110" s="398">
        <f t="shared" si="26"/>
        <v>0</v>
      </c>
    </row>
    <row r="111" spans="1:9" ht="18.600000000000001" x14ac:dyDescent="0.25">
      <c r="A111" s="400">
        <f>+[6]ระบบการควบคุมฯ!A199</f>
        <v>0</v>
      </c>
      <c r="B111" s="435" t="str">
        <f>+[6]ระบบการควบคุมฯ!B199</f>
        <v xml:space="preserve"> งบรายจ่ายอื่น 6811500</v>
      </c>
      <c r="C111" s="78" t="str">
        <f>+[6]ระบบการควบคุมฯ!C199</f>
        <v>20004 3300 6300 5000001</v>
      </c>
      <c r="D111" s="402">
        <f>SUM(D112:D116)</f>
        <v>2616100</v>
      </c>
      <c r="E111" s="402">
        <f>SUM(E112:E116)</f>
        <v>0</v>
      </c>
      <c r="F111" s="402">
        <f>SUM(F112:F116)</f>
        <v>0</v>
      </c>
      <c r="G111" s="402">
        <f>SUM(G112:G116)</f>
        <v>2176745.38</v>
      </c>
      <c r="H111" s="402">
        <f>SUM(H112:H116)</f>
        <v>439354.62000000011</v>
      </c>
      <c r="I111" s="402">
        <f>SUM(I112)</f>
        <v>0</v>
      </c>
    </row>
    <row r="112" spans="1:9" ht="93" hidden="1" customHeight="1" x14ac:dyDescent="0.25">
      <c r="A112" s="425" t="str">
        <f>+[6]ระบบการควบคุมฯ!A200</f>
        <v>3.8.1</v>
      </c>
      <c r="B112" s="448" t="str">
        <f>+[6]ระบบการควบคุมฯ!B200</f>
        <v>จ้างเหมาพี่เลี้ยงเด็กพิการ  จำนวน31 อัตรา ครั้งที่ 1 (ตุลาคม 67 -มีค 68) ค่าจ้าง1,674,000 บาท (จ้างชั่วคราวรายเดิม 15 ราย จ้างเหมา 16 ราย</v>
      </c>
      <c r="C112" s="84" t="str">
        <f>+[6]ระบบการควบคุมฯ!C200</f>
        <v>ศธ 04002/ว5326 ลว 30 ตค 66 ครั้งที่ 28</v>
      </c>
      <c r="D112" s="426">
        <f>+[6]ระบบการควบคุมฯ!F200</f>
        <v>2616100</v>
      </c>
      <c r="E112" s="426">
        <f>+[6]ระบบการควบคุมฯ!G200+[6]ระบบการควบคุมฯ!H200</f>
        <v>0</v>
      </c>
      <c r="F112" s="426">
        <f>+[6]ระบบการควบคุมฯ!I200+[6]ระบบการควบคุมฯ!J200</f>
        <v>0</v>
      </c>
      <c r="G112" s="426">
        <f>+[6]ระบบการควบคุมฯ!K200+[6]ระบบการควบคุมฯ!L200</f>
        <v>2176745.38</v>
      </c>
      <c r="H112" s="439">
        <f>+D112-E112-F112-G112</f>
        <v>439354.62000000011</v>
      </c>
      <c r="I112" s="436" t="s">
        <v>14</v>
      </c>
    </row>
    <row r="113" spans="1:9" ht="74.400000000000006" hidden="1" customHeight="1" x14ac:dyDescent="0.25">
      <c r="A113" s="425" t="str">
        <f>+[6]ระบบการควบคุมฯ!A201</f>
        <v>3.8.1.1</v>
      </c>
      <c r="B113" s="448" t="str">
        <f>+[6]ระบบการควบคุมฯ!B201</f>
        <v>พี่เลี้ยงเด็กพิการอัตราจ้างชั่วคราวรายเดือน จำนวน 36 อัตรา ครั้งที่ 2 (เม.ย. - มิ.ย. 68) ค่าจ้าง 942,100.-บาท จัดสรรแผน 1 เม.ย. 68 30 อัตรา เหลือ 6 อัตรา</v>
      </c>
      <c r="C113" s="84"/>
      <c r="D113" s="426"/>
      <c r="E113" s="426"/>
      <c r="F113" s="426"/>
      <c r="G113" s="426"/>
      <c r="H113" s="439"/>
      <c r="I113" s="436"/>
    </row>
    <row r="114" spans="1:9" ht="93" hidden="1" customHeight="1" x14ac:dyDescent="0.25">
      <c r="A114" s="425">
        <f>+[6]ระบบการควบคุมฯ!A203</f>
        <v>0</v>
      </c>
      <c r="B114" s="448">
        <f>+[6]ระบบการควบคุมฯ!B203</f>
        <v>0</v>
      </c>
      <c r="C114" s="84">
        <f>+[6]ระบบการควบคุมฯ!C203</f>
        <v>0</v>
      </c>
      <c r="D114" s="426"/>
      <c r="E114" s="426"/>
      <c r="F114" s="426"/>
      <c r="G114" s="426"/>
      <c r="H114" s="439">
        <f>+D114-E114-F114-G114</f>
        <v>0</v>
      </c>
      <c r="I114" s="436" t="s">
        <v>14</v>
      </c>
    </row>
    <row r="115" spans="1:9" ht="130.19999999999999" hidden="1" customHeight="1" x14ac:dyDescent="0.25">
      <c r="A115" s="425">
        <f>+[6]ระบบการควบคุมฯ!A204</f>
        <v>0</v>
      </c>
      <c r="B115" s="448">
        <f>+[6]ระบบการควบคุมฯ!B204</f>
        <v>0</v>
      </c>
      <c r="C115" s="84">
        <f>+[6]ระบบการควบคุมฯ!C204</f>
        <v>0</v>
      </c>
      <c r="D115" s="419"/>
      <c r="E115" s="419"/>
      <c r="F115" s="419"/>
      <c r="G115" s="455"/>
      <c r="H115" s="455"/>
      <c r="I115" s="456"/>
    </row>
    <row r="116" spans="1:9" ht="18.600000000000001" hidden="1" customHeight="1" x14ac:dyDescent="0.25">
      <c r="A116" s="425">
        <f>+[6]ระบบการควบคุมฯ!A205</f>
        <v>0</v>
      </c>
      <c r="B116" s="448">
        <f>+[6]ระบบการควบคุมฯ!B205</f>
        <v>0</v>
      </c>
      <c r="C116" s="84">
        <f>+[6]ระบบการควบคุมฯ!C205</f>
        <v>0</v>
      </c>
      <c r="D116" s="419"/>
      <c r="E116" s="419"/>
      <c r="F116" s="419"/>
      <c r="G116" s="455"/>
      <c r="H116" s="455"/>
      <c r="I116" s="456"/>
    </row>
    <row r="117" spans="1:9" ht="18.600000000000001" x14ac:dyDescent="0.25">
      <c r="A117" s="425">
        <f>+[6]ระบบการควบคุมฯ!A206</f>
        <v>0</v>
      </c>
      <c r="B117" s="448">
        <f>+[6]ระบบการควบคุมฯ!B206</f>
        <v>0</v>
      </c>
      <c r="C117" s="84">
        <f>+[6]ระบบการควบคุมฯ!C206</f>
        <v>0</v>
      </c>
      <c r="D117" s="419"/>
      <c r="E117" s="419"/>
      <c r="F117" s="419"/>
      <c r="G117" s="455"/>
      <c r="H117" s="455"/>
      <c r="I117" s="456"/>
    </row>
    <row r="118" spans="1:9" ht="74.400000000000006" x14ac:dyDescent="0.25">
      <c r="A118" s="397">
        <f>+[6]ระบบการควบคุมฯ!A207</f>
        <v>3.9</v>
      </c>
      <c r="B118" s="63" t="str">
        <f>+[6]ระบบการควบคุมฯ!B207</f>
        <v>กิจกรรมจัดหาบุคลากรสนับสนุนการปฏิบัติงานให้ราชการ (คืนครูสำหรับผู้จบการศึกษาขั้นพื้นฐาน)</v>
      </c>
      <c r="C118" s="63" t="str">
        <f>+[6]ระบบการควบคุมฯ!C207</f>
        <v>20004 68 00154 00153</v>
      </c>
      <c r="D118" s="398">
        <f t="shared" ref="D118:I118" si="27">+D119</f>
        <v>4436800</v>
      </c>
      <c r="E118" s="398">
        <f t="shared" si="27"/>
        <v>0</v>
      </c>
      <c r="F118" s="398">
        <f t="shared" si="27"/>
        <v>0</v>
      </c>
      <c r="G118" s="398">
        <f t="shared" si="27"/>
        <v>3436195.39</v>
      </c>
      <c r="H118" s="398">
        <f t="shared" si="27"/>
        <v>1000604.6099999999</v>
      </c>
      <c r="I118" s="398">
        <f t="shared" si="27"/>
        <v>0</v>
      </c>
    </row>
    <row r="119" spans="1:9" ht="18.600000000000001" x14ac:dyDescent="0.25">
      <c r="A119" s="400">
        <f>+[6]ระบบการควบคุมฯ!A218</f>
        <v>0</v>
      </c>
      <c r="B119" s="435" t="str">
        <f>+[6]ระบบการควบคุมฯ!B218</f>
        <v xml:space="preserve"> งบรายจ่ายอื่น 6811500</v>
      </c>
      <c r="C119" s="78" t="str">
        <f>+[6]ระบบการควบคุมฯ!C218</f>
        <v>20004 3300 6300 5000005</v>
      </c>
      <c r="D119" s="402">
        <f>SUM(D120:D128)</f>
        <v>4436800</v>
      </c>
      <c r="E119" s="402">
        <f t="shared" ref="E119:H119" si="28">SUM(E120:E128)</f>
        <v>0</v>
      </c>
      <c r="F119" s="402">
        <f t="shared" si="28"/>
        <v>0</v>
      </c>
      <c r="G119" s="402">
        <f t="shared" si="28"/>
        <v>3436195.39</v>
      </c>
      <c r="H119" s="402">
        <f t="shared" si="28"/>
        <v>1000604.6099999999</v>
      </c>
      <c r="I119" s="402">
        <f>SUM(I120)</f>
        <v>0</v>
      </c>
    </row>
    <row r="120" spans="1:9" ht="93" hidden="1" customHeight="1" x14ac:dyDescent="0.25">
      <c r="A120" s="404" t="str">
        <f>+[6]ระบบการควบคุมฯ!A220</f>
        <v>3.9.1</v>
      </c>
      <c r="B120" s="470" t="str">
        <f>+[6]ระบบการควบคุมฯ!B220</f>
        <v>ค่าจ้างบุคลากรปฏิบัติงานในสำนักงานเขตพื้นที่การศึกษาที่ขาดแคลน  จำนวน 4 อัตรา (รายเดิม 2 รวมประกัน/ จ้างเหมาบริการ 2)  ครั้งที่ 1  (ต.ค.67 - มีค 68 ) จำนวนเงิน 216,000.-บาท</v>
      </c>
      <c r="C120" s="470" t="str">
        <f>+[6]ระบบการควบคุมฯ!C220</f>
        <v>ศธ 04002/ว5274 ลว.29/ต.ค./2024 โอนครั้งที่ 18</v>
      </c>
      <c r="D120" s="407">
        <f>+[6]ระบบการควบคุมฯ!F220</f>
        <v>325200</v>
      </c>
      <c r="E120" s="407"/>
      <c r="F120" s="407">
        <f>+[6]ระบบการควบคุมฯ!I220+[6]ระบบการควบคุมฯ!J220</f>
        <v>0</v>
      </c>
      <c r="G120" s="471">
        <f>+[6]ระบบการควบคุมฯ!K220+[6]ระบบการควบคุมฯ!L220</f>
        <v>249785.24</v>
      </c>
      <c r="H120" s="471">
        <f>+D120-E120-F120-G120</f>
        <v>75414.760000000009</v>
      </c>
      <c r="I120" s="472" t="s">
        <v>14</v>
      </c>
    </row>
    <row r="121" spans="1:9" ht="93" hidden="1" customHeight="1" x14ac:dyDescent="0.25">
      <c r="A121" s="416" t="str">
        <f>+[6]ระบบการควบคุมฯ!A221</f>
        <v>3.9.1.1</v>
      </c>
      <c r="B121" s="463" t="str">
        <f>+[6]ระบบการควบคุมฯ!B221</f>
        <v>ค่าจ้างบุคลากรปฏิบัติงานในสำนักงานเขตพื้นที่การศึกษาที่ขาดแคลน จำนวน 4 อัตรา   ครั้งที่ 2  (เม.ย.68 - ก.ค 68) จำนวนเงิน 109,200.-บาท</v>
      </c>
      <c r="C121" s="463" t="str">
        <f>+[6]ระบบการควบคุมฯ!C221</f>
        <v>ศธ 04002/ว1307 ลว.28 มี.ค. 68 โอนครั้งที่ 377</v>
      </c>
      <c r="D121" s="417"/>
      <c r="E121" s="1325"/>
      <c r="F121" s="1325"/>
      <c r="G121" s="1325"/>
      <c r="H121" s="464"/>
      <c r="I121" s="465"/>
    </row>
    <row r="122" spans="1:9" ht="74.400000000000006" hidden="1" customHeight="1" x14ac:dyDescent="0.25">
      <c r="A122" s="425" t="str">
        <f>+[6]ระบบการควบคุมฯ!A222</f>
        <v>3.8.1.2</v>
      </c>
      <c r="B122" s="448">
        <f>+[6]ระบบการควบคุมฯ!B222</f>
        <v>0</v>
      </c>
      <c r="C122" s="448">
        <f>+[6]ระบบการควบคุมฯ!C222</f>
        <v>0</v>
      </c>
      <c r="D122" s="426"/>
      <c r="E122" s="426"/>
      <c r="F122" s="426"/>
      <c r="G122" s="439"/>
      <c r="H122" s="439"/>
      <c r="I122" s="436"/>
    </row>
    <row r="123" spans="1:9" ht="74.400000000000006" x14ac:dyDescent="0.25">
      <c r="A123" s="425" t="str">
        <f>+[6]ระบบการควบคุมฯ!A223</f>
        <v>3.8.1.3</v>
      </c>
      <c r="B123" s="448">
        <f>+[6]ระบบการควบคุมฯ!B223</f>
        <v>0</v>
      </c>
      <c r="C123" s="448">
        <f>+[6]ระบบการควบคุมฯ!C223</f>
        <v>0</v>
      </c>
      <c r="D123" s="426">
        <f>+[6]ระบบการควบคุมฯ!F223</f>
        <v>0</v>
      </c>
      <c r="E123" s="426">
        <f>+[6]ระบบการควบคุมฯ!G223+[6]ระบบการควบคุมฯ!H223</f>
        <v>0</v>
      </c>
      <c r="F123" s="426">
        <f>+[6]ระบบการควบคุมฯ!I223+[6]ระบบการควบคุมฯ!J223</f>
        <v>0</v>
      </c>
      <c r="G123" s="439">
        <f>+[6]ระบบการควบคุมฯ!K223+[6]ระบบการควบคุมฯ!L223</f>
        <v>0</v>
      </c>
      <c r="H123" s="439">
        <f t="shared" ref="H123:H125" si="29">+D123-E123-F123-G123</f>
        <v>0</v>
      </c>
      <c r="I123" s="436" t="s">
        <v>14</v>
      </c>
    </row>
    <row r="124" spans="1:9" ht="111.6" hidden="1" customHeight="1" x14ac:dyDescent="0.25">
      <c r="A124" s="404" t="str">
        <f>+[6]ระบบการควบคุมฯ!A225</f>
        <v>3.9.2</v>
      </c>
      <c r="B124" s="470" t="str">
        <f>+[6]ระบบการควบคุมฯ!B225</f>
        <v>ค่าจ้างครูรายเดือนแก้ไขปัญหาสถานศึกษาขาดแคลนครูขั้นวิกฤต ค่าจ้าง 15,000บาท จำนวน 24 อัตรา ครั้งที่ 1(ต.ค.67 - มีค 68)จำนวนเงิน 2,160,000.-บาท   จ้างเหมาเดิม 3 ราย จ้างชั่วคราวเดิม 21</v>
      </c>
      <c r="C124" s="470" t="str">
        <f>+[6]ระบบการควบคุมฯ!C225</f>
        <v>ศธ 04002/ว5274 ลว.29/ต.ค./2024 โอนครั้งที่ 18</v>
      </c>
      <c r="D124" s="407">
        <f>+[6]ระบบการควบคุมฯ!F225</f>
        <v>3571600</v>
      </c>
      <c r="E124" s="407">
        <f>+[6]ระบบการควบคุมฯ!G225+[6]ระบบการควบคุมฯ!H225</f>
        <v>0</v>
      </c>
      <c r="F124" s="407">
        <f>+[6]ระบบการควบคุมฯ!I225+[6]ระบบการควบคุมฯ!J225</f>
        <v>0</v>
      </c>
      <c r="G124" s="407">
        <f>+[6]ระบบการควบคุมฯ!K225+[6]ระบบการควบคุมฯ!L225</f>
        <v>2827481.58</v>
      </c>
      <c r="H124" s="471">
        <f>+D124-E124-F124-G124</f>
        <v>744118.41999999993</v>
      </c>
      <c r="I124" s="472" t="s">
        <v>14</v>
      </c>
    </row>
    <row r="125" spans="1:9" ht="111.6" hidden="1" customHeight="1" x14ac:dyDescent="0.25">
      <c r="A125" s="416" t="str">
        <f>+[6]ระบบการควบคุมฯ!A226</f>
        <v>3.9.2.1</v>
      </c>
      <c r="B125" s="463" t="str">
        <f>+[6]ระบบการควบคุมฯ!B226</f>
        <v xml:space="preserve">ค่าจ้างครูรายเดือนแก้ไขปัญหาสถานศึกษาขาดแคลนครูขั้นวิกฤต ค่าจ้าง 15,000บาทจำนวน 24 อัตรา (รายเดิม 22 จ้างเหมา 2)ครั้งที่ 2  (เม.ย. - กค 67) จำนวนเงิน 1,411,600.-บาท </v>
      </c>
      <c r="C125" s="463" t="str">
        <f>+[6]ระบบการควบคุมฯ!C226</f>
        <v>ศธ 04002/ว1307 ลว.28 มี.ค. 68 โอนครั้งที่ 377</v>
      </c>
      <c r="D125" s="417">
        <f>+[6]ระบบการควบคุมฯ!F228</f>
        <v>0</v>
      </c>
      <c r="E125" s="417">
        <f>+[6]ระบบการควบคุมฯ!G228+[6]ระบบการควบคุมฯ!H228</f>
        <v>0</v>
      </c>
      <c r="F125" s="417">
        <f>+[6]ระบบการควบคุมฯ!I228+[6]ระบบการควบคุมฯ!J228</f>
        <v>0</v>
      </c>
      <c r="G125" s="464">
        <f>+[6]ระบบการควบคุมฯ!K228+[6]ระบบการควบคุมฯ!L228</f>
        <v>0</v>
      </c>
      <c r="H125" s="464">
        <f t="shared" si="29"/>
        <v>0</v>
      </c>
      <c r="I125" s="465"/>
    </row>
    <row r="126" spans="1:9" ht="111.6" hidden="1" customHeight="1" x14ac:dyDescent="0.25">
      <c r="A126" s="428">
        <f>+[6]ระบบการควบคุมฯ!A227</f>
        <v>0</v>
      </c>
      <c r="B126" s="457">
        <f>+[6]ระบบการควบคุมฯ!B227</f>
        <v>0</v>
      </c>
      <c r="C126" s="457">
        <f>+[6]ระบบการควบคุมฯ!C227</f>
        <v>0</v>
      </c>
      <c r="D126" s="429"/>
      <c r="E126" s="429"/>
      <c r="F126" s="429"/>
      <c r="G126" s="458"/>
      <c r="H126" s="458"/>
      <c r="I126" s="459"/>
    </row>
    <row r="127" spans="1:9" ht="18.600000000000001" x14ac:dyDescent="0.25">
      <c r="A127" s="416">
        <f>+[6]ระบบการควบคุมฯ!A228</f>
        <v>0</v>
      </c>
      <c r="B127" s="463">
        <f>+[6]ระบบการควบคุมฯ!B228</f>
        <v>0</v>
      </c>
      <c r="C127" s="463">
        <f>+[6]ระบบการควบคุมฯ!C228</f>
        <v>0</v>
      </c>
      <c r="D127" s="417"/>
      <c r="E127" s="417"/>
      <c r="F127" s="417"/>
      <c r="G127" s="464"/>
      <c r="H127" s="464"/>
      <c r="I127" s="465"/>
    </row>
    <row r="128" spans="1:9" ht="93" x14ac:dyDescent="0.25">
      <c r="A128" s="404" t="str">
        <f>+[6]ระบบการควบคุมฯ!A230</f>
        <v>3.9.3</v>
      </c>
      <c r="B128" s="470" t="str">
        <f>+[6]ระบบการควบคุมฯ!B230</f>
        <v>ค่าจ้างสำหรับโครงการครูคลังสมอง ครั้งที่ 1  ระยะเวลา     6 เดือน (ตุลาคม 2567 ถึง มีนาคม 2568) อัตราละ 15,000.-บาท 270,000 บาท</v>
      </c>
      <c r="C128" s="470" t="str">
        <f>+[6]ระบบการควบคุมฯ!C230</f>
        <v>ศธ 04002/ว5512 ลว. 11 พย 67 โอนครั้งที่ 55</v>
      </c>
      <c r="D128" s="407">
        <f>+[6]ระบบการควบคุมฯ!F230</f>
        <v>540000</v>
      </c>
      <c r="E128" s="407">
        <f>+[6]ระบบการควบคุมฯ!G230+[6]ระบบการควบคุมฯ!H230</f>
        <v>0</v>
      </c>
      <c r="F128" s="407">
        <f>+[6]ระบบการควบคุมฯ!I230+[6]ระบบการควบคุมฯ!J230</f>
        <v>0</v>
      </c>
      <c r="G128" s="471">
        <f>+[6]ระบบการควบคุมฯ!K230+[6]ระบบการควบคุมฯ!L230</f>
        <v>358928.57</v>
      </c>
      <c r="H128" s="471">
        <f>+D128-E128-F128-G128</f>
        <v>181071.43</v>
      </c>
      <c r="I128" s="472"/>
    </row>
    <row r="129" spans="1:9" ht="93" x14ac:dyDescent="0.25">
      <c r="A129" s="416" t="str">
        <f>+[6]ระบบการควบคุมฯ!A231</f>
        <v>3.9.3.1</v>
      </c>
      <c r="B129" s="463" t="str">
        <f>+[6]ระบบการควบคุมฯ!B231</f>
        <v>ค่าจ้างสำหรับโครงการครูคลังสมอง ครั้งที่ 2  ระยะเวลา  2 เดือน (เมษายน 2568 ถึง พฤษภาคม 2568) อัตราละ 15,000.-บาท  90,000 บาท</v>
      </c>
      <c r="C129" s="463" t="str">
        <f>+[6]ระบบการควบคุมฯ!C231</f>
        <v>ศธ 04002/ว1326 ลว. 31 มี.ค.68 โอนครั้งที่ 382</v>
      </c>
      <c r="D129" s="417"/>
      <c r="E129" s="417"/>
      <c r="F129" s="417"/>
      <c r="G129" s="464"/>
      <c r="H129" s="464"/>
      <c r="I129" s="465"/>
    </row>
    <row r="130" spans="1:9" ht="74.400000000000006" x14ac:dyDescent="0.25">
      <c r="A130" s="1273">
        <f>+[6]ระบบการควบคุมฯ!A233</f>
        <v>3.1</v>
      </c>
      <c r="B130" s="63" t="str">
        <f>+[6]ระบบการควบคุมฯ!B233</f>
        <v>กิจกรรมจัดหาบุคลากรสนับสนุนการปฏิบัติงานให้ราชการ (กิจกรรมย่อยคืนครูให้นักเรียนสำหรับโรงเรียนปกติ)</v>
      </c>
      <c r="C130" s="63" t="str">
        <f>+[6]ระบบการควบคุมฯ!C233</f>
        <v>20004 68 00154 87195</v>
      </c>
      <c r="D130" s="398">
        <f t="shared" ref="D130:I130" si="30">+D131</f>
        <v>12062000</v>
      </c>
      <c r="E130" s="398">
        <f t="shared" si="30"/>
        <v>0</v>
      </c>
      <c r="F130" s="398">
        <f t="shared" si="30"/>
        <v>0</v>
      </c>
      <c r="G130" s="398">
        <f t="shared" si="30"/>
        <v>9412385.4800000004</v>
      </c>
      <c r="H130" s="398">
        <f t="shared" si="30"/>
        <v>2649614.52</v>
      </c>
      <c r="I130" s="398">
        <f t="shared" si="30"/>
        <v>0</v>
      </c>
    </row>
    <row r="131" spans="1:9" ht="111.6" hidden="1" customHeight="1" x14ac:dyDescent="0.25">
      <c r="A131" s="400">
        <f>+[6]ระบบการควบคุมฯ!A235</f>
        <v>1</v>
      </c>
      <c r="B131" s="466" t="str">
        <f>+[6]ระบบการควบคุมฯ!B235</f>
        <v xml:space="preserve"> งบรายจ่ายอื่น 6811500</v>
      </c>
      <c r="C131" s="78" t="str">
        <f>+[6]ระบบการควบคุมฯ!C235</f>
        <v>20004 33006300 5000007</v>
      </c>
      <c r="D131" s="402">
        <f>SUM(D132:D142)</f>
        <v>12062000</v>
      </c>
      <c r="E131" s="402">
        <f t="shared" ref="E131:H131" si="31">SUM(E132:E142)</f>
        <v>0</v>
      </c>
      <c r="F131" s="402">
        <f t="shared" si="31"/>
        <v>0</v>
      </c>
      <c r="G131" s="402">
        <f t="shared" si="31"/>
        <v>9412385.4800000004</v>
      </c>
      <c r="H131" s="402">
        <f t="shared" si="31"/>
        <v>2649614.52</v>
      </c>
      <c r="I131" s="402">
        <f>SUM(I132)</f>
        <v>0</v>
      </c>
    </row>
    <row r="132" spans="1:9" ht="111.6" hidden="1" customHeight="1" x14ac:dyDescent="0.25">
      <c r="A132" s="404" t="str">
        <f>+[6]ระบบการควบคุมฯ!A237</f>
        <v>3.10.1</v>
      </c>
      <c r="B132" s="470" t="str">
        <f>+[6]ระบบการควบคุมฯ!B237</f>
        <v xml:space="preserve">ค่าจ้างเหมาธุรการโรงเรียนรายเดิมจ้างต่อเนื่อง  อัตราละ 15,000.00 บาท จำนวน 32 อัตรา  (รายเดิมมีประกันสังคม 23 อัตรา จ้างเหมาบริการ 9 อัตรา) ครั้งที่ 1  (ต.ค.67 - 31 มีค 68) จำนวนเงิน 1,080,100.-บาท </v>
      </c>
      <c r="C132" s="96" t="str">
        <f>+[6]ระบบการควบคุมฯ!C237</f>
        <v>ศธ 04002/ว4543ลว.31/ต.ค./2023 โอนครั้งที่ 14</v>
      </c>
      <c r="D132" s="407">
        <f>+[6]ระบบการควบคุมฯ!F237</f>
        <v>4782600</v>
      </c>
      <c r="E132" s="407">
        <f>+[6]ระบบการควบคุมฯ!G237+[6]ระบบการควบคุมฯ!H237</f>
        <v>0</v>
      </c>
      <c r="F132" s="407">
        <f>+[6]ระบบการควบคุมฯ!I237+[6]ระบบการควบคุมฯ!J237</f>
        <v>0</v>
      </c>
      <c r="G132" s="407">
        <f>+[6]ระบบการควบคุมฯ!K237+[6]ระบบการควบคุมฯ!L237</f>
        <v>3767767.28</v>
      </c>
      <c r="H132" s="471">
        <f>+D132-E132-F132-G132</f>
        <v>1014832.7200000002</v>
      </c>
      <c r="I132" s="472" t="s">
        <v>14</v>
      </c>
    </row>
    <row r="133" spans="1:9" ht="93" hidden="1" customHeight="1" x14ac:dyDescent="0.25">
      <c r="A133" s="416" t="str">
        <f>+[6]ระบบการควบคุมฯ!A238</f>
        <v>3.10.1.1</v>
      </c>
      <c r="B133" s="460" t="str">
        <f>+[6]ระบบการควบคุมฯ!B238</f>
        <v xml:space="preserve">ค่าจ้างธุรการโรงเรียนรายเดิมจ้างต่อเนื่อง  ค่าจ้าง 15,000.00 บาท จำนวน 32 อัตรา (รายเดิม 26 จ้างเหมา 6)ครั้งที่ 2  (เม.ย.68 - ก.ค 68) จำนวนเงิน 1,902,600.-บาท </v>
      </c>
      <c r="C133" s="97" t="str">
        <f>+[6]ระบบการควบคุมฯ!C238</f>
        <v>ศธ 04002/ว1328 ลว. 31 มี.ค. 68 โอนครั้งที่ 380</v>
      </c>
      <c r="D133" s="413"/>
      <c r="E133" s="413"/>
      <c r="F133" s="413"/>
      <c r="G133" s="461"/>
      <c r="H133" s="461"/>
      <c r="I133" s="462"/>
    </row>
    <row r="134" spans="1:9" ht="18.600000000000001" x14ac:dyDescent="0.25">
      <c r="A134" s="416" t="str">
        <f>+[6]ระบบการควบคุมฯ!A239</f>
        <v>3.9.1.2</v>
      </c>
      <c r="B134" s="463">
        <f>+[6]ระบบการควบคุมฯ!B239</f>
        <v>0</v>
      </c>
      <c r="C134" s="98">
        <f>+[6]ระบบการควบคุมฯ!C239</f>
        <v>0</v>
      </c>
      <c r="D134" s="417"/>
      <c r="E134" s="417"/>
      <c r="F134" s="417"/>
      <c r="G134" s="464"/>
      <c r="H134" s="464"/>
      <c r="I134" s="465"/>
    </row>
    <row r="135" spans="1:9" ht="74.400000000000006" hidden="1" customHeight="1" x14ac:dyDescent="0.25">
      <c r="A135" s="416" t="str">
        <f>+[6]ระบบการควบคุมฯ!A240</f>
        <v>3.9.1.3</v>
      </c>
      <c r="B135" s="463">
        <f>+[6]ระบบการควบคุมฯ!B240</f>
        <v>0</v>
      </c>
      <c r="C135" s="98">
        <f>+[6]ระบบการควบคุมฯ!C240</f>
        <v>0</v>
      </c>
      <c r="D135" s="467"/>
      <c r="E135" s="467"/>
      <c r="F135" s="467"/>
      <c r="G135" s="468"/>
      <c r="H135" s="468"/>
      <c r="I135" s="469"/>
    </row>
    <row r="136" spans="1:9" ht="93" hidden="1" customHeight="1" x14ac:dyDescent="0.25">
      <c r="A136" s="404" t="str">
        <f>+[6]ระบบการควบคุมฯ!A241</f>
        <v>3.10.2</v>
      </c>
      <c r="B136" s="470" t="str">
        <f>+[6]ระบบการควบคุมฯ!B241</f>
        <v>ค่าจ้างเหมาธุรการโรงเรียนรายเดิมจ้างต่อเนื่อง อัตราละ 9,000.-บาท  จำนวน 20 อัตรา ครั้งที่ 1  (ตค 67 -มีค 68) จำนวนเงิน  1080,100.-บาท</v>
      </c>
      <c r="C136" s="96" t="str">
        <f>+[6]ระบบการควบคุมฯ!C241</f>
        <v>ศธ 04002/ว4236 ลว.25 ตค 67 โอนครั้งที่ 14</v>
      </c>
      <c r="D136" s="407">
        <f>+[6]ระบบการควบคุมฯ!F241</f>
        <v>1796300</v>
      </c>
      <c r="E136" s="407">
        <f>+[6]ระบบการควบคุมฯ!G241+[6]ระบบการควบคุมฯ!H241</f>
        <v>0</v>
      </c>
      <c r="F136" s="407">
        <f>+[6]ระบบการควบคุมฯ!I241+[6]ระบบการควบคุมฯ!J241</f>
        <v>0</v>
      </c>
      <c r="G136" s="407">
        <f>+[6]ระบบการควบคุมฯ!K241+[6]ระบบการควบคุมฯ!L241</f>
        <v>1421968.9</v>
      </c>
      <c r="H136" s="471">
        <f>+D136-E136-F136-G136</f>
        <v>374331.10000000009</v>
      </c>
      <c r="I136" s="472" t="s">
        <v>14</v>
      </c>
    </row>
    <row r="137" spans="1:9" ht="93" hidden="1" customHeight="1" x14ac:dyDescent="0.25">
      <c r="A137" s="410" t="str">
        <f>+[6]ระบบการควบคุมฯ!A242</f>
        <v>3.10.2.1</v>
      </c>
      <c r="B137" s="460" t="str">
        <f>+[6]ระบบการควบคุมฯ!B242</f>
        <v>ค่าจ้างเหมาธุรการโรงเรียนรายเดิมจ้างต่อเนื่อง อัตราละ 9,000.-บาท  จำนวน 20 อัตรา ครั้งที่ 1  (เม.ย.68 -ก.ค 68) จำนวนเงิน  716,300.-บาท</v>
      </c>
      <c r="C137" s="97" t="str">
        <f>+[6]ระบบการควบคุมฯ!C242</f>
        <v>ศธ 04002/ว1328 ลว. 31 มี.ค. 68 โอนครั้งที่ 380</v>
      </c>
      <c r="D137" s="413"/>
      <c r="E137" s="413"/>
      <c r="F137" s="413"/>
      <c r="G137" s="461"/>
      <c r="H137" s="461">
        <f t="shared" ref="H137:H140" si="32">+D137-E137-F137-G137</f>
        <v>0</v>
      </c>
      <c r="I137" s="462"/>
    </row>
    <row r="138" spans="1:9" ht="74.400000000000006" x14ac:dyDescent="0.25">
      <c r="A138" s="416" t="s">
        <v>148</v>
      </c>
      <c r="B138" s="463">
        <f>+[6]ระบบการควบคุมฯ!B243</f>
        <v>0</v>
      </c>
      <c r="C138" s="98">
        <f>+[6]ระบบการควบคุมฯ!C243</f>
        <v>0</v>
      </c>
      <c r="D138" s="417"/>
      <c r="E138" s="417"/>
      <c r="F138" s="417"/>
      <c r="G138" s="464"/>
      <c r="H138" s="471">
        <f t="shared" si="32"/>
        <v>0</v>
      </c>
      <c r="I138" s="472" t="s">
        <v>14</v>
      </c>
    </row>
    <row r="139" spans="1:9" ht="74.400000000000006" x14ac:dyDescent="0.25">
      <c r="A139" s="416" t="s">
        <v>149</v>
      </c>
      <c r="B139" s="463">
        <f>+[6]ระบบการควบคุมฯ!B244</f>
        <v>0</v>
      </c>
      <c r="C139" s="98">
        <f>+[6]ระบบการควบคุมฯ!C244</f>
        <v>0</v>
      </c>
      <c r="D139" s="417"/>
      <c r="E139" s="417"/>
      <c r="F139" s="417"/>
      <c r="G139" s="464"/>
      <c r="H139" s="471">
        <f t="shared" si="32"/>
        <v>0</v>
      </c>
      <c r="I139" s="472" t="s">
        <v>14</v>
      </c>
    </row>
    <row r="140" spans="1:9" ht="93" x14ac:dyDescent="0.25">
      <c r="A140" s="404" t="str">
        <f>+[6]ระบบการควบคุมฯ!A245</f>
        <v>3.10.3</v>
      </c>
      <c r="B140" s="470" t="str">
        <f>+[6]ระบบการควบคุมฯ!B245</f>
        <v>ค่าจ้างนักการภารโรง ค่าจ้าง 9,000.-บาท จำนวน 60 อัตรา (เดิม 14 จ้างเหมา 3 งบกลางเดิม 43) ครั้งที่ 1  (ตค67 - มีค 68) จำนวนเงิน 3,240,600บาท</v>
      </c>
      <c r="C140" s="96" t="str">
        <f>+[6]ระบบการควบคุมฯ!C245</f>
        <v>ศธ 04002/ว4236 ลว.25 ตค 67 โอนครั้งที่ 14</v>
      </c>
      <c r="D140" s="407">
        <f>+[6]ระบบการควบคุมฯ!F245</f>
        <v>5348100</v>
      </c>
      <c r="E140" s="407">
        <f>+[6]ระบบการควบคุมฯ!G245+[6]ระบบการควบคุมฯ!H245</f>
        <v>0</v>
      </c>
      <c r="F140" s="407">
        <f>+[6]ระบบการควบคุมฯ!I245+[6]ระบบการควบคุมฯ!J245</f>
        <v>0</v>
      </c>
      <c r="G140" s="471">
        <f>+[6]ระบบการควบคุมฯ!K245+[6]ระบบการควบคุมฯ!L245</f>
        <v>4163742.16</v>
      </c>
      <c r="H140" s="471">
        <f t="shared" si="32"/>
        <v>1184357.8399999999</v>
      </c>
      <c r="I140" s="472" t="s">
        <v>14</v>
      </c>
    </row>
    <row r="141" spans="1:9" ht="130.19999999999999" x14ac:dyDescent="0.25">
      <c r="A141" s="416" t="str">
        <f>+[6]ระบบการควบคุมฯ!A246</f>
        <v>3.10.3.1</v>
      </c>
      <c r="B141" s="463" t="str">
        <f>+[6]ระบบการควบคุมฯ!B246</f>
        <v>ค่าจ้างเหมาบริการนักการภารโรง อัตราละ 9,000.-บาท จำนวน 63 อัตรา (รายเดิมจ้างชั่วคราว  14 อัตรา  จ้างเหมาบริการ 3 อัตรา งบกลางเดิม  43 อัตรา ทดแทนเกษียณ 3 อัตรา) จำนวนเงิน 2,108,100.-บาท</v>
      </c>
      <c r="C141" s="98" t="str">
        <f>+[6]ระบบการควบคุมฯ!C246</f>
        <v>ศธ 04002/ว1328 ลว. 31 มี.ค. 68 โอนครั้งที่ 380</v>
      </c>
      <c r="D141" s="417"/>
      <c r="E141" s="417"/>
      <c r="F141" s="417"/>
      <c r="G141" s="464"/>
      <c r="H141" s="464"/>
      <c r="I141" s="465"/>
    </row>
    <row r="142" spans="1:9" ht="148.80000000000001" x14ac:dyDescent="0.25">
      <c r="A142" s="425" t="str">
        <f>+[6]ระบบการควบคุมฯ!A247</f>
        <v>3.10.4</v>
      </c>
      <c r="B142" s="448" t="str">
        <f>+[6]ระบบการควบคุมฯ!B247</f>
        <v>นักการภารโรง กรณีทดแทนลูกจ้างประจำเกษียณอายุและว่างโดยเหตุอื่นระหว่างปี เมื่อสิ้นปีงบประมาณ พ.ศ. 2567 ครั้งที่ 1 ระยะเวลา      5 เดือน (พฤศจิกายน 2567 - มีนาคม 2568) จำนวน 3 อัตราๆละ 9000 บาท</v>
      </c>
      <c r="C142" s="84" t="str">
        <f>+[6]ระบบการควบคุมฯ!C247</f>
        <v>ศธ 04002/ว5486 ลว. 8 พย 67 โอนครั้งที่ 50</v>
      </c>
      <c r="D142" s="426">
        <f>+[6]ระบบการควบคุมฯ!F247</f>
        <v>135000</v>
      </c>
      <c r="E142" s="426">
        <f>+[6]ระบบการควบคุมฯ!G247+[6]ระบบการควบคุมฯ!H247</f>
        <v>0</v>
      </c>
      <c r="F142" s="426">
        <f>+[6]ระบบการควบคุมฯ!I247+[6]ระบบการควบคุมฯ!J247</f>
        <v>0</v>
      </c>
      <c r="G142" s="439">
        <f>+[6]ระบบการควบคุมฯ!K247+[6]ระบบการควบคุมฯ!L247</f>
        <v>58907.14</v>
      </c>
      <c r="H142" s="439">
        <f t="shared" ref="H142" si="33">+D142-E142-F142-G142</f>
        <v>76092.86</v>
      </c>
      <c r="I142" s="436" t="s">
        <v>14</v>
      </c>
    </row>
    <row r="143" spans="1:9" ht="18.600000000000001" x14ac:dyDescent="0.25">
      <c r="A143" s="473">
        <f>+[6]ระบบการควบคุมฯ!A250</f>
        <v>2</v>
      </c>
      <c r="B143" s="474" t="str">
        <f>+[6]ระบบการควบคุมฯ!B250</f>
        <v xml:space="preserve"> งบรายจ่ายอื่น 6811500</v>
      </c>
      <c r="C143" s="99" t="str">
        <f>+[6]ระบบการควบคุมฯ!C250</f>
        <v>20004 31006100 5000027</v>
      </c>
      <c r="D143" s="475">
        <f>SUM(D144:D145)</f>
        <v>0</v>
      </c>
      <c r="E143" s="475">
        <f>SUM(E144:E145)</f>
        <v>0</v>
      </c>
      <c r="F143" s="475">
        <f>SUM(F144:F145)</f>
        <v>0</v>
      </c>
      <c r="G143" s="475">
        <f>SUM(G144:G145)</f>
        <v>0</v>
      </c>
      <c r="H143" s="475">
        <f>SUM(H144:H145)</f>
        <v>0</v>
      </c>
      <c r="I143" s="476"/>
    </row>
    <row r="144" spans="1:9" ht="55.8" x14ac:dyDescent="0.25">
      <c r="A144" s="416" t="str">
        <f>+[6]ระบบการควบคุมฯ!A251</f>
        <v>3.11.2.1</v>
      </c>
      <c r="B144" s="463" t="str">
        <f>+[6]ระบบการควบคุมฯ!B251</f>
        <v xml:space="preserve">ค่าใช้จ่ายในการดำเนินการออกข้อสอบ ตำแหน่งครูผู้ช่วย กรณีที่มีความจำเป็นหรือมีเหตุพิเศษ </v>
      </c>
      <c r="C144" s="98" t="str">
        <f>+[6]ระบบการควบคุมฯ!C251</f>
        <v>ศธ 04002/ว3430 ลว. 17 สค 66 โอนครั้งที่ 770</v>
      </c>
      <c r="D144" s="417">
        <f>+[6]ระบบการควบคุมฯ!F251</f>
        <v>0</v>
      </c>
      <c r="E144" s="417">
        <f>+[6]ระบบการควบคุมฯ!G251+[6]ระบบการควบคุมฯ!H251</f>
        <v>0</v>
      </c>
      <c r="F144" s="417">
        <f>+[6]ระบบการควบคุมฯ!I251+[6]ระบบการควบคุมฯ!J251</f>
        <v>0</v>
      </c>
      <c r="G144" s="464">
        <f>+[6]ระบบการควบคุมฯ!K251+[6]ระบบการควบคุมฯ!L251</f>
        <v>0</v>
      </c>
      <c r="H144" s="464">
        <f>+D144-E144-F144-G144</f>
        <v>0</v>
      </c>
      <c r="I144" s="465" t="s">
        <v>85</v>
      </c>
    </row>
    <row r="145" spans="1:9" ht="186" hidden="1" customHeight="1" x14ac:dyDescent="0.25">
      <c r="A145" s="416" t="str">
        <f>+[6]ระบบการควบคุมฯ!A252</f>
        <v>3.11.2.2</v>
      </c>
      <c r="B145" s="463" t="str">
        <f>+[6]ระบบการควบคุมฯ!B252</f>
        <v xml:space="preserve">ค่าใช้จ่ายในการบริหารจัดการเกี่ยวกับการคัดเลือกครูผู้ช่วย รองผู้อำนวยการสถานศึกษา และผู้อำนวยการสถานศึกษา   ปี พ.ศ. 2566               </v>
      </c>
      <c r="C145" s="98" t="str">
        <f>+[6]ระบบการควบคุมฯ!C252</f>
        <v>ศธ 04002/ว3449 ลว. 17 สค 66 โอนครั้งที่ 777</v>
      </c>
      <c r="D145" s="417">
        <f>+[6]ระบบการควบคุมฯ!F252</f>
        <v>0</v>
      </c>
      <c r="E145" s="417">
        <f>+[6]ระบบการควบคุมฯ!G252+[6]ระบบการควบคุมฯ!H252</f>
        <v>0</v>
      </c>
      <c r="F145" s="417">
        <f>+[6]ระบบการควบคุมฯ!I252+[6]ระบบการควบคุมฯ!J252</f>
        <v>0</v>
      </c>
      <c r="G145" s="464">
        <f>+[6]ระบบการควบคุมฯ!K252+[6]ระบบการควบคุมฯ!L252</f>
        <v>0</v>
      </c>
      <c r="H145" s="464">
        <f>+D145-E145-F145-G145</f>
        <v>0</v>
      </c>
      <c r="I145" s="465" t="s">
        <v>85</v>
      </c>
    </row>
    <row r="146" spans="1:9" ht="37.200000000000003" x14ac:dyDescent="0.25">
      <c r="A146" s="477">
        <f>+[6]ระบบการควบคุมฯ!A254</f>
        <v>3.12</v>
      </c>
      <c r="B146" s="63" t="str">
        <f>+[6]ระบบการควบคุมฯ!B254</f>
        <v xml:space="preserve">กิจกรรมการยกระดับคุณภาพการเรียนรู้ภาษาไทย  </v>
      </c>
      <c r="C146" s="63" t="str">
        <f>+[6]ระบบการควบคุมฯ!C254</f>
        <v>20004 67 96778 00000</v>
      </c>
      <c r="D146" s="398">
        <f t="shared" ref="D146:I146" si="34">+D147</f>
        <v>0</v>
      </c>
      <c r="E146" s="398">
        <f t="shared" si="34"/>
        <v>0</v>
      </c>
      <c r="F146" s="398">
        <f t="shared" si="34"/>
        <v>0</v>
      </c>
      <c r="G146" s="398">
        <f t="shared" si="34"/>
        <v>0</v>
      </c>
      <c r="H146" s="398">
        <f t="shared" si="34"/>
        <v>0</v>
      </c>
      <c r="I146" s="398">
        <f t="shared" si="34"/>
        <v>0</v>
      </c>
    </row>
    <row r="147" spans="1:9" ht="18.600000000000001" x14ac:dyDescent="0.25">
      <c r="A147" s="400">
        <f>+[6]ระบบการควบคุมฯ!A255</f>
        <v>0</v>
      </c>
      <c r="B147" s="478" t="str">
        <f>+[6]ระบบการควบคุมฯ!B255</f>
        <v xml:space="preserve"> งบรายจ่ายอื่น 6811500</v>
      </c>
      <c r="C147" s="78" t="str">
        <f>+[6]ระบบการควบคุมฯ!C255</f>
        <v>20004 31006100 5000029</v>
      </c>
      <c r="D147" s="402">
        <f t="shared" ref="D147:I147" si="35">SUM(D148)</f>
        <v>0</v>
      </c>
      <c r="E147" s="402">
        <f t="shared" si="35"/>
        <v>0</v>
      </c>
      <c r="F147" s="402">
        <f t="shared" si="35"/>
        <v>0</v>
      </c>
      <c r="G147" s="402">
        <f t="shared" si="35"/>
        <v>0</v>
      </c>
      <c r="H147" s="402">
        <f t="shared" si="35"/>
        <v>0</v>
      </c>
      <c r="I147" s="402">
        <f t="shared" si="35"/>
        <v>0</v>
      </c>
    </row>
    <row r="148" spans="1:9" ht="186" x14ac:dyDescent="0.25">
      <c r="A148" s="425" t="str">
        <f>+[6]ระบบการควบคุมฯ!A256</f>
        <v>3.10.1</v>
      </c>
      <c r="B148" s="479" t="str">
        <f>+[6]ระบบการควบคุมฯ!B256</f>
        <v xml:space="preserve">ค่าใช้จ่ายในการเดินทางเข้าร่วมประชุมอบรมเชิงปฏิบัติการพัฒนาองค์ความรู้เพื่อเสริมสร้างศักยภาพการจัดการเรียนการสอนด้านการอ่านและการเขียนภาษาไทยสำหรับครูสอนภาษาไทย ชั้นประถมศึกษาปีที่ 5-6 ระหว่างวันที่ 29 เมษายน - 2 พฤษภาคม 2567  ณ โรงแรมเอเชียแอร์พอร์ท จังหวัดปทุมธานี </v>
      </c>
      <c r="C148" s="84" t="str">
        <f>+[6]ระบบการควบคุมฯ!C256</f>
        <v>ศธ 04002/ว2546 ลว 24 มิย 67 โอนครั้งที่ 152</v>
      </c>
      <c r="D148" s="426"/>
      <c r="E148" s="426"/>
      <c r="F148" s="426"/>
      <c r="G148" s="439"/>
      <c r="H148" s="439">
        <f>+D148-E148-F148-G148</f>
        <v>0</v>
      </c>
      <c r="I148" s="480" t="s">
        <v>150</v>
      </c>
    </row>
    <row r="149" spans="1:9" ht="186" hidden="1" customHeight="1" x14ac:dyDescent="0.25">
      <c r="A149" s="481">
        <f>+[3]ระบบการควบคุมฯ!A62</f>
        <v>4</v>
      </c>
      <c r="B149" s="109" t="str">
        <f>+[3]ระบบการควบคุมฯ!B62</f>
        <v xml:space="preserve">โครงการเสริมสร้างระเบียบวินัย คุณธรรมและจริยธรรมและคุณลักษณะอันพึงประสงค์  </v>
      </c>
      <c r="C149" s="100" t="str">
        <f>+[1]ระบบการควบคุมฯ!C136</f>
        <v>20004 31006200</v>
      </c>
      <c r="D149" s="482">
        <f>+D150+D156</f>
        <v>0</v>
      </c>
      <c r="E149" s="482">
        <f>+E150+E156</f>
        <v>0</v>
      </c>
      <c r="F149" s="482">
        <f>+F150+F156</f>
        <v>0</v>
      </c>
      <c r="G149" s="482">
        <f>+G150+G156</f>
        <v>0</v>
      </c>
      <c r="H149" s="482">
        <f>+H150+H156</f>
        <v>0</v>
      </c>
      <c r="I149" s="101"/>
    </row>
    <row r="150" spans="1:9" ht="111.6" hidden="1" customHeight="1" x14ac:dyDescent="0.25">
      <c r="A150" s="483">
        <f>+[1]ระบบการควบคุมฯ!A137</f>
        <v>4.0999999999999996</v>
      </c>
      <c r="B150" s="102" t="str">
        <f>+[1]ระบบการควบคุมฯ!B137</f>
        <v xml:space="preserve">กิจกรรมส่งเสริมกิจกรรมนักเรียนเพื่อเสริมสร้างคุณธรรม จริยธรรม และลักษณะที่พึงประสงค์ </v>
      </c>
      <c r="C150" s="102" t="str">
        <f>+[1]ระบบการควบคุมฯ!C137</f>
        <v>20004 66 5203900000</v>
      </c>
      <c r="D150" s="484">
        <f>+D151+D154</f>
        <v>0</v>
      </c>
      <c r="E150" s="484">
        <f t="shared" ref="E150:H150" si="36">+E151+E154</f>
        <v>0</v>
      </c>
      <c r="F150" s="484">
        <f t="shared" si="36"/>
        <v>0</v>
      </c>
      <c r="G150" s="484">
        <f t="shared" si="36"/>
        <v>0</v>
      </c>
      <c r="H150" s="484">
        <f t="shared" si="36"/>
        <v>0</v>
      </c>
      <c r="I150" s="485"/>
    </row>
    <row r="151" spans="1:9" ht="18.600000000000001" x14ac:dyDescent="0.25">
      <c r="A151" s="486"/>
      <c r="B151" s="487" t="str">
        <f>+[1]ระบบการควบคุมฯ!B138</f>
        <v>งบรายจ่ายอื่น 6611500</v>
      </c>
      <c r="C151" s="103" t="str">
        <f>+[1]ระบบการควบคุมฯ!C138</f>
        <v xml:space="preserve">20004 31006200 </v>
      </c>
      <c r="D151" s="488">
        <f>SUM(D152:D153)</f>
        <v>0</v>
      </c>
      <c r="E151" s="488">
        <f>SUM(E152:E153)</f>
        <v>0</v>
      </c>
      <c r="F151" s="488">
        <f>SUM(F152:F153)</f>
        <v>0</v>
      </c>
      <c r="G151" s="488">
        <f>SUM(G152:G153)</f>
        <v>0</v>
      </c>
      <c r="H151" s="488">
        <f>SUM(H152:H153)</f>
        <v>0</v>
      </c>
      <c r="I151" s="104"/>
    </row>
    <row r="152" spans="1:9" ht="74.400000000000006" hidden="1" customHeight="1" x14ac:dyDescent="0.25">
      <c r="A152" s="489" t="str">
        <f>+[1]ระบบการควบคุมฯ!A139</f>
        <v>4.1.1</v>
      </c>
      <c r="B152" s="105" t="str">
        <f>+[6]ระบบการควบคุมฯ!B264</f>
        <v>ค่าใช้จ่ายในการเดินทางสำหรับคณะทำงานและผู้เข้าร่วมการอบรมสัมมนาสภานักเรียน ระดับประเทศ ประจำปี 2566 "สภานักเรียน สพฐ. สานต่อแนวทางที่สร้างสรรค์เรียนรู้อย่างเท่าทัน มุ่งมันประชาธิปไตย"  ระหว่างวันที่ 9 – 14 มกราคม 2566 ณ โรงแรมเดอะพาลาสโซ กรุงเทพมหานคร</v>
      </c>
      <c r="C152" s="105" t="str">
        <f>+[6]ระบบการควบคุมฯ!C264</f>
        <v xml:space="preserve">ศธ 04002/ว2221 ลว. 5 มิย 2567 โอนครั้งที่ 86  </v>
      </c>
      <c r="D152" s="490"/>
      <c r="E152" s="491"/>
      <c r="F152" s="491"/>
      <c r="G152" s="491"/>
      <c r="H152" s="491">
        <f>+D152-E152-F152-G152</f>
        <v>0</v>
      </c>
      <c r="I152" s="87" t="s">
        <v>69</v>
      </c>
    </row>
    <row r="153" spans="1:9" ht="111.6" x14ac:dyDescent="0.25">
      <c r="A153" s="489" t="str">
        <f>+[1]ระบบการควบคุมฯ!A140</f>
        <v>4.1.2</v>
      </c>
      <c r="B153" s="105" t="str">
        <f>+[6]ระบบการควบคุมฯ!B265</f>
        <v xml:space="preserve">เข้าร่วมประชุมเชิงปฏิบัติการโครงการลูกเสือดิจิทัล เพื่อการศึกษาขั้นพื้นฐาน  ระหว่างวันที่ 15 - 18 กรกฎาคม 2567 ณ โรงแรมเดอะพาลาสโซ กรุงเทพมหานคร </v>
      </c>
      <c r="C153" s="105" t="str">
        <f>+[6]ระบบการควบคุมฯ!C265</f>
        <v>ศธ 04002/ว2796 ลว.2 ก.ค. 2567 โอนครั้งที่ 175</v>
      </c>
      <c r="D153" s="490"/>
      <c r="E153" s="491"/>
      <c r="F153" s="491"/>
      <c r="G153" s="491"/>
      <c r="H153" s="491">
        <f>+D153-E153-F153-G153</f>
        <v>0</v>
      </c>
      <c r="I153" s="87" t="s">
        <v>69</v>
      </c>
    </row>
    <row r="154" spans="1:9" ht="18.600000000000001" x14ac:dyDescent="0.25">
      <c r="A154" s="400">
        <f>+[6]ระบบการควบคุมฯ!A266</f>
        <v>0</v>
      </c>
      <c r="B154" s="492" t="str">
        <f>+[6]ระบบการควบคุมฯ!B266</f>
        <v>งบรายจ่ายอื่น 6711500</v>
      </c>
      <c r="C154" s="78" t="str">
        <f>+[6]ระบบการควบคุมฯ!C266</f>
        <v>20004 31006200 5000001</v>
      </c>
      <c r="D154" s="402">
        <f>+D155</f>
        <v>0</v>
      </c>
      <c r="E154" s="402">
        <f t="shared" ref="E154:H154" si="37">+E155</f>
        <v>0</v>
      </c>
      <c r="F154" s="402">
        <f t="shared" si="37"/>
        <v>0</v>
      </c>
      <c r="G154" s="402">
        <f t="shared" si="37"/>
        <v>0</v>
      </c>
      <c r="H154" s="402">
        <f t="shared" si="37"/>
        <v>0</v>
      </c>
      <c r="I154" s="402">
        <f>SUM(I155)</f>
        <v>0</v>
      </c>
    </row>
    <row r="155" spans="1:9" ht="241.8" hidden="1" customHeight="1" x14ac:dyDescent="0.25">
      <c r="A155" s="425" t="str">
        <f>+[6]ระบบการควบคุมฯ!A267</f>
        <v>4.1.3</v>
      </c>
      <c r="B155" s="448" t="str">
        <f>+[6]ระบบการควบคุมฯ!B267</f>
        <v>ค่าใช้จ่ายดำเนินงานโครงการนักธุรกิจน้อยมีคุณธรรมนำสู่เศรษฐกิจสร้างสรรค์  รร ประชาธิปัตย์</v>
      </c>
      <c r="C155" s="84" t="str">
        <f>+[6]ระบบการควบคุมฯ!C267</f>
        <v>ศธ 04002/ว3577 ลว.15 ส.ค. 2567 โอนครั้งที่ 351</v>
      </c>
      <c r="D155" s="426"/>
      <c r="E155" s="426"/>
      <c r="F155" s="426"/>
      <c r="G155" s="426"/>
      <c r="H155" s="439">
        <f>+D155-E155-F155-G155</f>
        <v>0</v>
      </c>
      <c r="I155" s="436" t="s">
        <v>14</v>
      </c>
    </row>
    <row r="156" spans="1:9" ht="167.4" hidden="1" customHeight="1" x14ac:dyDescent="0.25">
      <c r="A156" s="483">
        <f>+[1]ระบบการควบคุมฯ!A142</f>
        <v>4.2</v>
      </c>
      <c r="B156" s="142" t="str">
        <f>+[3]ระบบการควบคุมฯ!B63</f>
        <v xml:space="preserve">กิจกรรมส่งเสริมคุณธรรม จริยธรรมและคุณลักษณะอันพึงประสงค์และค่านิยมของชาติ            </v>
      </c>
      <c r="C156" s="142" t="str">
        <f>+[1]ระบบการควบคุมฯ!C142</f>
        <v>20004 66 86179 00000</v>
      </c>
      <c r="D156" s="484">
        <f t="shared" ref="D156:I156" si="38">+D157</f>
        <v>0</v>
      </c>
      <c r="E156" s="484">
        <f t="shared" si="38"/>
        <v>0</v>
      </c>
      <c r="F156" s="484">
        <f t="shared" si="38"/>
        <v>0</v>
      </c>
      <c r="G156" s="484">
        <f t="shared" si="38"/>
        <v>0</v>
      </c>
      <c r="H156" s="484">
        <f t="shared" si="38"/>
        <v>0</v>
      </c>
      <c r="I156" s="484">
        <f t="shared" ca="1" si="38"/>
        <v>0</v>
      </c>
    </row>
    <row r="157" spans="1:9" ht="111.6" hidden="1" customHeight="1" x14ac:dyDescent="0.25">
      <c r="A157" s="493"/>
      <c r="B157" s="444" t="str">
        <f>+[6]ระบบการควบคุมฯ!B270</f>
        <v>งบรายจ่ายอื่น 6811500</v>
      </c>
      <c r="C157" s="444" t="str">
        <f>+[1]ระบบการควบคุมฯ!C143</f>
        <v>20004 31006200 5000007</v>
      </c>
      <c r="D157" s="494">
        <f>SUM(D158:D160)</f>
        <v>0</v>
      </c>
      <c r="E157" s="494">
        <f>SUM(E158:E160)</f>
        <v>0</v>
      </c>
      <c r="F157" s="494">
        <f>SUM(F158:F160)</f>
        <v>0</v>
      </c>
      <c r="G157" s="494">
        <f>SUM(G158:G160)</f>
        <v>0</v>
      </c>
      <c r="H157" s="494">
        <f>SUM(H158:H160)</f>
        <v>0</v>
      </c>
      <c r="I157" s="494">
        <f ca="1">+I157</f>
        <v>0</v>
      </c>
    </row>
    <row r="158" spans="1:9" ht="241.8" x14ac:dyDescent="0.25">
      <c r="A158" s="489" t="str">
        <f>+[6]ระบบการควบคุมฯ!A271</f>
        <v>4.2.1</v>
      </c>
      <c r="B158" s="105" t="str">
        <f>+[6]ระบบการควบคุมฯ!B271</f>
        <v xml:space="preserve">ค่าใช้จ่ายดำเนินงานโครงการโรงเรียนคุณธรรม สพฐ. เพื่อเป็นค่าใช้จ่ายในการเดินทางเข้าร่วมประชุมปฏิบัติการพัฒนาโรงเรียนในโครงการกองทุนพัฒนาเด็กและเยาวชนในถิ่นทุรกันดาร ตามพระราชดำริ สมเด็จพระกนิษฐาธิราชเจ้ากรมสมเด็จพระเทพรัตนราชสุดาฯ สยามบรมราชกุมารี ระหว่างวันที่ 11 - 13 ธันวาคม 2565 ณ โรงแรมเอเชียแอร์พอร์ต จังหวัดปทุมธานี       </v>
      </c>
      <c r="C158" s="105" t="str">
        <f>+[6]ระบบการควบคุมฯ!C271</f>
        <v>ศธ 04002/ว58 ลว. 9 มค 66 โอนครั้งที่ 176</v>
      </c>
      <c r="D158" s="490">
        <f>+[6]ระบบการควบคุมฯ!F271</f>
        <v>0</v>
      </c>
      <c r="E158" s="491">
        <f>+'[6]ยุทธศาสตร์เสริมสร้าง 31006200'!I37+'[6]ยุทธศาสตร์เสริมสร้าง 31006200'!J37</f>
        <v>0</v>
      </c>
      <c r="F158" s="491">
        <f>+[6]ระบบการควบคุมฯ!I271+[6]ระบบการควบคุมฯ!J271</f>
        <v>0</v>
      </c>
      <c r="G158" s="491">
        <f>+[6]ระบบการควบคุมฯ!K271+[6]ระบบการควบคุมฯ!L271</f>
        <v>0</v>
      </c>
      <c r="H158" s="491">
        <f>+D158-E158-F158-G158</f>
        <v>0</v>
      </c>
      <c r="I158" s="87" t="s">
        <v>70</v>
      </c>
    </row>
    <row r="159" spans="1:9" ht="167.4" x14ac:dyDescent="0.25">
      <c r="A159" s="489" t="str">
        <f>+[6]ระบบการควบคุมฯ!A272</f>
        <v>4.2.2</v>
      </c>
      <c r="B159" s="105" t="str">
        <f>+[6]ระบบการควบคุมฯ!B272</f>
        <v xml:space="preserve">ค่าใช้จ่ายในการเดินทางเข้าร่วมประชุมปฏิบัติการจัดทำแผนขับเคลื่อนโครงการโรงเรียนคุณธรรม สพฐ. สำหรับทีมเคลื่อนที่เร็ว (Rovig  Team : RT) ประจำปีงบประมาณ พ.ศ. 2566  ระหว่างวันที่ 14 - 16 กรกฎาคม  2566 ณ โรงแรมเอวาน่า กรุงเทพมหานคร </v>
      </c>
      <c r="C159" s="105" t="str">
        <f>+[6]ระบบการควบคุมฯ!C272</f>
        <v>ศธ 04002/ว3099 ลว. 3 สค 66 โอนครั้งที่ 719</v>
      </c>
      <c r="D159" s="490">
        <f>+[6]ระบบการควบคุมฯ!F272</f>
        <v>0</v>
      </c>
      <c r="E159" s="491">
        <f>+'[6]ยุทธศาสตร์เสริมสร้าง 31006200'!I38+'[6]ยุทธศาสตร์เสริมสร้าง 31006200'!J38</f>
        <v>0</v>
      </c>
      <c r="F159" s="491">
        <f>+[6]ระบบการควบคุมฯ!I272+[6]ระบบการควบคุมฯ!J272</f>
        <v>0</v>
      </c>
      <c r="G159" s="491">
        <f>+[6]ระบบการควบคุมฯ!K272+[6]ระบบการควบคุมฯ!L272</f>
        <v>0</v>
      </c>
      <c r="H159" s="491">
        <f>+D159-E159-F159-G159</f>
        <v>0</v>
      </c>
      <c r="I159" s="87" t="s">
        <v>86</v>
      </c>
    </row>
    <row r="160" spans="1:9" ht="111.6" x14ac:dyDescent="0.25">
      <c r="A160" s="489" t="str">
        <f>+[1]ระบบการควบคุมฯ!A146</f>
        <v>4.2.3</v>
      </c>
      <c r="B160" s="105" t="str">
        <f>+[1]ระบบการควบคุมฯ!B146</f>
        <v xml:space="preserve">รายการค่าใช้จ่ายดำเนินงานโครงการโรงเรียนคุณธรรม สพฐ. ปีงบประมาณ พ.ศ. 2565 เพื่อขยายผลการพัฒนาสำนักงานเขตพื้นที่การศึกษาคุณธรรม     (องค์กรคุณธรรม) เครือข่าย </v>
      </c>
      <c r="C160" s="105" t="str">
        <f>+[1]ระบบการควบคุมฯ!C146</f>
        <v>ศธ 04002/ว1771 ลว.10/พ.ค./2565 โอนครั้งที่ 433</v>
      </c>
      <c r="D160" s="490">
        <f>+[1]ระบบการควบคุมฯ!F146</f>
        <v>0</v>
      </c>
      <c r="E160" s="491">
        <f>+[1]ระบบการควบคุมฯ!G146+[1]ระบบการควบคุมฯ!H146</f>
        <v>0</v>
      </c>
      <c r="F160" s="491">
        <f>+[1]ระบบการควบคุมฯ!I146+[1]ระบบการควบคุมฯ!J146</f>
        <v>0</v>
      </c>
      <c r="G160" s="491">
        <f>+[1]ระบบการควบคุมฯ!K146+[1]ระบบการควบคุมฯ!L146</f>
        <v>0</v>
      </c>
      <c r="H160" s="491">
        <f>+D160-E160-F160-G160</f>
        <v>0</v>
      </c>
      <c r="I160" s="87" t="s">
        <v>49</v>
      </c>
    </row>
    <row r="161" spans="1:9" ht="111.6" hidden="1" customHeight="1" x14ac:dyDescent="0.25">
      <c r="A161" s="481">
        <f>+[6]ระบบการควบคุมฯ!A276</f>
        <v>5</v>
      </c>
      <c r="B161" s="495" t="str">
        <f>+[6]ระบบการควบคุมฯ!B276</f>
        <v>โครงการโรงเรียนคุณภาพ</v>
      </c>
      <c r="C161" s="496" t="str">
        <f>+[6]ระบบการควบคุมฯ!C276</f>
        <v>20004 3300 B800</v>
      </c>
      <c r="D161" s="482">
        <f>+D162+D163</f>
        <v>402040</v>
      </c>
      <c r="E161" s="482">
        <f t="shared" ref="E161:I161" si="39">+E162+E163</f>
        <v>0</v>
      </c>
      <c r="F161" s="482">
        <f t="shared" si="39"/>
        <v>0</v>
      </c>
      <c r="G161" s="482">
        <f t="shared" si="39"/>
        <v>68365.16</v>
      </c>
      <c r="H161" s="482">
        <f t="shared" si="39"/>
        <v>333674.83999999997</v>
      </c>
      <c r="I161" s="482">
        <f t="shared" si="39"/>
        <v>0</v>
      </c>
    </row>
    <row r="162" spans="1:9" ht="93" hidden="1" customHeight="1" x14ac:dyDescent="0.25">
      <c r="A162" s="493"/>
      <c r="B162" s="444" t="str">
        <f>+B181</f>
        <v>งบดำเนินงาน   68112xx</v>
      </c>
      <c r="C162" s="444" t="str">
        <f>+[6]ระบบการควบคุมฯ!C277</f>
        <v>20004 3320 B800 2000000</v>
      </c>
      <c r="D162" s="494">
        <f>+D165+D181</f>
        <v>402040</v>
      </c>
      <c r="E162" s="494">
        <f t="shared" ref="E162:H162" si="40">+E165+E181</f>
        <v>0</v>
      </c>
      <c r="F162" s="494">
        <f t="shared" si="40"/>
        <v>0</v>
      </c>
      <c r="G162" s="494">
        <f t="shared" si="40"/>
        <v>68365.16</v>
      </c>
      <c r="H162" s="494">
        <f t="shared" si="40"/>
        <v>333674.83999999997</v>
      </c>
      <c r="I162" s="497"/>
    </row>
    <row r="163" spans="1:9" ht="186" hidden="1" customHeight="1" x14ac:dyDescent="0.25">
      <c r="A163" s="493"/>
      <c r="B163" s="444" t="str">
        <f>+B173</f>
        <v>งบรายจ่ายอื่น   6811500</v>
      </c>
      <c r="C163" s="444"/>
      <c r="D163" s="494">
        <f>+D173+D178</f>
        <v>0</v>
      </c>
      <c r="E163" s="494">
        <f t="shared" ref="E163:H163" si="41">+E173+E178</f>
        <v>0</v>
      </c>
      <c r="F163" s="494">
        <f t="shared" si="41"/>
        <v>0</v>
      </c>
      <c r="G163" s="494">
        <f t="shared" si="41"/>
        <v>0</v>
      </c>
      <c r="H163" s="494">
        <f t="shared" si="41"/>
        <v>0</v>
      </c>
      <c r="I163" s="497"/>
    </row>
    <row r="164" spans="1:9" ht="37.200000000000003" x14ac:dyDescent="0.25">
      <c r="A164" s="580">
        <f>+[6]ระบบการควบคุมฯ!A281</f>
        <v>5.0999999999999996</v>
      </c>
      <c r="B164" s="86" t="str">
        <f>+[6]ระบบการควบคุมฯ!B281</f>
        <v xml:space="preserve">กิจกรรมขับเคลื่อนโรงเรียนคุณภาพ  </v>
      </c>
      <c r="C164" s="86" t="str">
        <f>+[6]ระบบการควบคุมฯ!C281</f>
        <v>20004 68 00132 00000</v>
      </c>
      <c r="D164" s="581">
        <f>+D165</f>
        <v>373840</v>
      </c>
      <c r="E164" s="581">
        <f t="shared" ref="E164:H164" si="42">+E165</f>
        <v>0</v>
      </c>
      <c r="F164" s="581">
        <f t="shared" si="42"/>
        <v>0</v>
      </c>
      <c r="G164" s="581">
        <f t="shared" si="42"/>
        <v>62165.16</v>
      </c>
      <c r="H164" s="581">
        <f t="shared" si="42"/>
        <v>311674.83999999997</v>
      </c>
      <c r="I164" s="1084"/>
    </row>
    <row r="165" spans="1:9" ht="18.600000000000001" x14ac:dyDescent="0.25">
      <c r="A165" s="538">
        <f>+[6]ระบบการควบคุมฯ!A282</f>
        <v>0</v>
      </c>
      <c r="B165" s="444" t="str">
        <f>+[6]ระบบการควบคุมฯ!B282</f>
        <v>งบดำเนินงาน  68112xx</v>
      </c>
      <c r="C165" s="444" t="str">
        <f>+[6]ระบบการควบคุมฯ!C282</f>
        <v>20004 3320 B800 2000000</v>
      </c>
      <c r="D165" s="494">
        <f>SUM(D166:D171)</f>
        <v>373840</v>
      </c>
      <c r="E165" s="494">
        <f t="shared" ref="E165:H165" si="43">SUM(E166:E171)</f>
        <v>0</v>
      </c>
      <c r="F165" s="494">
        <f t="shared" si="43"/>
        <v>0</v>
      </c>
      <c r="G165" s="494">
        <f t="shared" si="43"/>
        <v>62165.16</v>
      </c>
      <c r="H165" s="494">
        <f t="shared" si="43"/>
        <v>311674.83999999997</v>
      </c>
      <c r="I165" s="445"/>
    </row>
    <row r="166" spans="1:9" ht="130.19999999999999" hidden="1" customHeight="1" x14ac:dyDescent="0.25">
      <c r="A166" s="489" t="str">
        <f>+[6]ระบบการควบคุมฯ!A283</f>
        <v>5.1.1</v>
      </c>
      <c r="B166" s="84" t="str">
        <f>+[6]ระบบการควบคุมฯ!B283</f>
        <v xml:space="preserve">ค่าใช้จ่ายในการบริหารจัดการประเมินความสามารถด้านการอ่านของผู้เรียน (RT) ชั้นประถมศึกษาปีที่ 1 และการประเมินคุณภาพผู้เรียน (NT) ชั้นประถมศึกษาปีที่ 3 ปีการศึกษา 2567 สำหรับโรงเรียนโครงการ 1 อำเภอ 1 โรงเรียนคุณภาพ      </v>
      </c>
      <c r="C166" s="84" t="str">
        <f>+[6]ระบบการควบคุมฯ!C283</f>
        <v>ศธ 04002/ว292 ลว. 24 ม.ค.68 โอนครั้งที่ 215</v>
      </c>
      <c r="D166" s="490">
        <f>+[6]ระบบการควบคุมฯ!F283</f>
        <v>15840</v>
      </c>
      <c r="E166" s="490">
        <f>+[6]ระบบการควบคุมฯ!G283+[6]ระบบการควบคุมฯ!H283</f>
        <v>0</v>
      </c>
      <c r="F166" s="490"/>
      <c r="G166" s="490">
        <f>+[6]ระบบการควบคุมฯ!K283+[6]ระบบการควบคุมฯ!L283</f>
        <v>12540</v>
      </c>
      <c r="H166" s="490">
        <f>D166-E166-F166-G166</f>
        <v>3300</v>
      </c>
      <c r="I166" s="87" t="s">
        <v>256</v>
      </c>
    </row>
    <row r="167" spans="1:9" ht="93" x14ac:dyDescent="0.25">
      <c r="A167" s="489" t="str">
        <f>+[6]ระบบการควบคุมฯ!A284</f>
        <v>5.1.2</v>
      </c>
      <c r="B167" s="84" t="str">
        <f>+[6]ระบบการควบคุมฯ!B284</f>
        <v xml:space="preserve">ค่าใช้จ่ายในการส่งเสริม สนับสนุน เตรียมความพร้อมและยกระดับคุณธรรมและความโปร่งใสในการดำเนินงานของสถานศึกษา </v>
      </c>
      <c r="C167" s="84" t="str">
        <f>+[6]ระบบการควบคุมฯ!C284</f>
        <v>ศธ 04002/ว1988 ลว. 15 พ.ค.68 ครั้งที่ 482</v>
      </c>
      <c r="D167" s="490">
        <f>+[6]ระบบการควบคุมฯ!F284</f>
        <v>56000</v>
      </c>
      <c r="E167" s="490">
        <f>+[6]ระบบการควบคุมฯ!G284+[6]ระบบการควบคุมฯ!H284</f>
        <v>0</v>
      </c>
      <c r="F167" s="490"/>
      <c r="G167" s="490">
        <f>+[6]ระบบการควบคุมฯ!K284+[6]ระบบการควบคุมฯ!L284</f>
        <v>26180</v>
      </c>
      <c r="H167" s="490">
        <f>D167-E167-F167-G167</f>
        <v>29820</v>
      </c>
      <c r="I167" s="87" t="s">
        <v>256</v>
      </c>
    </row>
    <row r="168" spans="1:9" ht="167.4" x14ac:dyDescent="0.25">
      <c r="A168" s="489" t="str">
        <f>+[6]ระบบการควบคุมฯ!A285</f>
        <v>5.1.3</v>
      </c>
      <c r="B168" s="84" t="str">
        <f>+[6]ระบบการควบคุมฯ!B285</f>
        <v xml:space="preserve">ค่าจ้างครูผู้สอนภาษาอังกฤษและภาษาจีน ภาคเรียนที่ 1 ปีการศึกษา 2568 โครงการ 1 อำเภอ   1 โรงเรียนคุณภาพ ระยะเวลา  5  เดือน (พฤษภาคม 2568 - กันยายน 2568)  จำนวน 2 อัตราเดือนละ 27,000.-บาท จำนวนเงิน 270,000.-บาท </v>
      </c>
      <c r="C168" s="84" t="str">
        <f>+[6]ระบบการควบคุมฯ!C285</f>
        <v>ศธ 04002/ว2017 ลว. 16 พ.ค.68 ครั้งที่ 491</v>
      </c>
      <c r="D168" s="490">
        <f>+[6]ระบบการควบคุมฯ!F285</f>
        <v>270000</v>
      </c>
      <c r="E168" s="490">
        <f>+[6]ระบบการควบคุมฯ!G285+[6]ระบบการควบคุมฯ!H285</f>
        <v>0</v>
      </c>
      <c r="F168" s="490"/>
      <c r="G168" s="490">
        <f>+[6]ระบบการควบคุมฯ!K285+[6]ระบบการควบคุมฯ!L285</f>
        <v>22645.16</v>
      </c>
      <c r="H168" s="490">
        <f>D168-E168-F168-G168</f>
        <v>247354.84</v>
      </c>
      <c r="I168" s="114" t="s">
        <v>263</v>
      </c>
    </row>
    <row r="169" spans="1:9" ht="186" hidden="1" customHeight="1" x14ac:dyDescent="0.25">
      <c r="A169" s="489" t="str">
        <f>+[6]ระบบการควบคุมฯ!A286</f>
        <v>5.1.4</v>
      </c>
      <c r="B169" s="84" t="str">
        <f>+[6]ระบบการควบคุมฯ!B286</f>
        <v xml:space="preserve">ค่าใช้จ่ายในการเดินทางเข้าร่วมการอบรมเชิงปฏิบัติการขยายผลการพัฒนาสมรรถนะการใช้ปัญญาประดิษฐ์ (AI) ในการจัดการเรียนการสอน โรงเรียน 1 อำเภอ 1 โรงเรียนคุณภาพ ระหว่างวันที่ 22 – 24 พฤษภาคม 2568 ณ โรงแรมริเวอร์ไซด์ กรุงเทพมหานคร </v>
      </c>
      <c r="C169" s="84" t="str">
        <f>+[6]ระบบการควบคุมฯ!C286</f>
        <v>ศธ 04002/ว2318 ลว. 29 พ.ค.68 ครั้งที่ 534</v>
      </c>
      <c r="D169" s="490">
        <f>+[6]ระบบการควบคุมฯ!F286</f>
        <v>1000</v>
      </c>
      <c r="E169" s="490">
        <f>+[6]ระบบการควบคุมฯ!G286+[6]ระบบการควบคุมฯ!H286</f>
        <v>0</v>
      </c>
      <c r="F169" s="490"/>
      <c r="G169" s="490">
        <f>+[6]ระบบการควบคุมฯ!K286+[6]ระบบการควบคุมฯ!L286</f>
        <v>800</v>
      </c>
      <c r="H169" s="490">
        <f>D169-E169-F169-G169</f>
        <v>200</v>
      </c>
      <c r="I169" s="87" t="s">
        <v>256</v>
      </c>
    </row>
    <row r="170" spans="1:9" ht="93" x14ac:dyDescent="0.25">
      <c r="A170" s="489" t="str">
        <f>+[6]ระบบการควบคุมฯ!A287</f>
        <v>5.1.5</v>
      </c>
      <c r="B170" s="84" t="str">
        <f>+[6]ระบบการควบคุมฯ!B287</f>
        <v xml:space="preserve">ค่าใช้จ่ายในการพัฒนาสถานศึกษาตามแนวทางขับเคลื่อนการใช้แบบสะท้อนคุณภาพสถานศึกษา โครงการ 1 อำเภอ 1 โรงเรียนคุณภาพ      </v>
      </c>
      <c r="C170" s="84" t="str">
        <f>+[6]ระบบการควบคุมฯ!C287</f>
        <v>ศธ 04002/ว2519 ลว. 9 มิ.ย.68 ครั้งที่ 567</v>
      </c>
      <c r="D170" s="490">
        <f>+[6]ระบบการควบคุมฯ!F287</f>
        <v>30000</v>
      </c>
      <c r="E170" s="490">
        <f>+[6]ระบบการควบคุมฯ!G287+[6]ระบบการควบคุมฯ!H287</f>
        <v>0</v>
      </c>
      <c r="F170" s="490"/>
      <c r="G170" s="490">
        <f>+[6]ระบบการควบคุมฯ!K287+[6]ระบบการควบคุมฯ!L287</f>
        <v>0</v>
      </c>
      <c r="H170" s="490">
        <f>D170-E170-F170-G170</f>
        <v>30000</v>
      </c>
      <c r="I170" s="87" t="s">
        <v>256</v>
      </c>
    </row>
    <row r="171" spans="1:9" ht="167.4" x14ac:dyDescent="0.25">
      <c r="A171" s="489" t="str">
        <f>+[6]ระบบการควบคุมฯ!A288</f>
        <v>5.1.6</v>
      </c>
      <c r="B171" s="84" t="str">
        <f>+[6]ระบบการควบคุมฯ!B288</f>
        <v xml:space="preserve">ค่าใช้จ่ายในการเดินทางเข้าร่วมการอบรมเชิงปฏิบัติการพัฒนาสมรรถนะศึกษานิเทศก์ ผู้นำเทคโนโลยี เพื่อการบริหารจัดการและการเรียนรู้  โครงการ 1 อำเภอ 1 โรงเรียนคุณภาพ ระหว่างวันที่ 12 – 13 มิถุนายน 2568 ณ โรงแรมริเวอร์ไซด์ กรุงเทพมหานคร </v>
      </c>
      <c r="C171" s="84" t="str">
        <f>+[6]ระบบการควบคุมฯ!C288</f>
        <v>ศธ 04002/ว2721 ลว. 19 มิ.ย.68 ครั้งที่ 598</v>
      </c>
      <c r="D171" s="490">
        <f>+[6]ระบบการควบคุมฯ!F288</f>
        <v>1000</v>
      </c>
      <c r="E171" s="490">
        <f>+[6]ระบบการควบคุมฯ!G288+[6]ระบบการควบคุมฯ!H288</f>
        <v>0</v>
      </c>
      <c r="F171" s="490"/>
      <c r="G171" s="490">
        <f>+[6]ระบบการควบคุมฯ!K288+[6]ระบบการควบคุมฯ!L288</f>
        <v>0</v>
      </c>
      <c r="H171" s="490">
        <f>D171-E171-F171-G171</f>
        <v>1000</v>
      </c>
      <c r="I171" s="87" t="s">
        <v>256</v>
      </c>
    </row>
    <row r="172" spans="1:9" ht="55.8" x14ac:dyDescent="0.25">
      <c r="A172" s="483">
        <f>+[6]ระบบการควบคุมฯ!A290</f>
        <v>5.2</v>
      </c>
      <c r="B172" s="142" t="str">
        <f>+[6]ระบบการควบคุมฯ!B290</f>
        <v>กิจกรรมการยกระดับคุณภาพการศึกษาเพื่อขับเคลื่อนโรงเรียนคุณภาพ</v>
      </c>
      <c r="C172" s="142" t="str">
        <f>+[6]ระบบการควบคุมฯ!C290</f>
        <v>20004 68 00133 00000</v>
      </c>
      <c r="D172" s="484">
        <f>+D173</f>
        <v>0</v>
      </c>
      <c r="E172" s="484">
        <f>+E173</f>
        <v>0</v>
      </c>
      <c r="F172" s="484">
        <f>+F173</f>
        <v>0</v>
      </c>
      <c r="G172" s="484">
        <f>+G173</f>
        <v>0</v>
      </c>
      <c r="H172" s="484">
        <f>+H173</f>
        <v>0</v>
      </c>
      <c r="I172" s="485"/>
    </row>
    <row r="173" spans="1:9" ht="18.600000000000001" x14ac:dyDescent="0.25">
      <c r="A173" s="493"/>
      <c r="B173" s="444" t="str">
        <f>+[6]ระบบการควบคุมฯ!B307</f>
        <v>งบรายจ่ายอื่น   6811500</v>
      </c>
      <c r="C173" s="444" t="str">
        <f>+[6]ระบบการควบคุมฯ!C307</f>
        <v>20004 3100B600 5000001</v>
      </c>
      <c r="D173" s="494">
        <f>SUM(D174:D176)</f>
        <v>0</v>
      </c>
      <c r="E173" s="494">
        <f>SUM(E174:E176)</f>
        <v>0</v>
      </c>
      <c r="F173" s="494">
        <f>SUM(F174:F176)</f>
        <v>0</v>
      </c>
      <c r="G173" s="494">
        <f>SUM(G174:G176)</f>
        <v>0</v>
      </c>
      <c r="H173" s="494">
        <f>SUM(H174:H176)</f>
        <v>0</v>
      </c>
      <c r="I173" s="497"/>
    </row>
    <row r="174" spans="1:9" ht="111.6" x14ac:dyDescent="0.25">
      <c r="A174" s="489" t="str">
        <f>+[6]ระบบการควบคุมฯ!A308</f>
        <v>5.1.1.1</v>
      </c>
      <c r="B174" s="84" t="str">
        <f>+[6]ระบบการควบคุมฯ!B308</f>
        <v>ค่าใช้จ่ายดำเนินโครงการโรงเรียนคุณภาพตามนโยบาย “1 อำเภอ 1 โรงเรียนคุณภาพ” ระหว่างวันที่ 29 – 31 มีนาคม 2567 ณ โรงแรมริเวอร์ไซด์ กรุงเทพมหานคร</v>
      </c>
      <c r="C174" s="84" t="str">
        <f>+[6]ระบบการควบคุมฯ!C308</f>
        <v>ศธ 04002/ว1964 ลว.23 พค 67 โอนครั้งที่ 42</v>
      </c>
      <c r="D174" s="490">
        <f>+[6]ระบบการควบคุมฯ!F308</f>
        <v>0</v>
      </c>
      <c r="E174" s="490">
        <f>+[6]ระบบการควบคุมฯ!G308</f>
        <v>0</v>
      </c>
      <c r="F174" s="490">
        <f>+[6]ระบบการควบคุมฯ!H308</f>
        <v>0</v>
      </c>
      <c r="G174" s="490">
        <f>+[6]ระบบการควบคุมฯ!I308</f>
        <v>0</v>
      </c>
      <c r="H174" s="490">
        <f>G174+D174-E174-F174</f>
        <v>0</v>
      </c>
      <c r="I174" s="87" t="s">
        <v>87</v>
      </c>
    </row>
    <row r="175" spans="1:9" ht="111.6" hidden="1" customHeight="1" x14ac:dyDescent="0.25">
      <c r="A175" s="489" t="str">
        <f>+[6]ระบบการควบคุมฯ!A309</f>
        <v>5.1.1.2</v>
      </c>
      <c r="B175" s="84" t="str">
        <f>+[6]ระบบการควบคุมฯ!B309</f>
        <v xml:space="preserve">ค่าใช้จ่ายในการบริหารโครงการโรงเรียนคุณภาพ ตามนโยบาย “1 อำเภอ 1 โรงเรียนคุณภาพ”  </v>
      </c>
      <c r="C175" s="84" t="str">
        <f>+[6]ระบบการควบคุมฯ!C309</f>
        <v>ศธ 04002/ว2152 ลว.31 พค โอนครั้งที่ 78</v>
      </c>
      <c r="D175" s="490"/>
      <c r="E175" s="490"/>
      <c r="F175" s="490"/>
      <c r="G175" s="490"/>
      <c r="H175" s="490">
        <f>+D175-E175-F175-G175</f>
        <v>0</v>
      </c>
      <c r="I175" s="87" t="s">
        <v>151</v>
      </c>
    </row>
    <row r="176" spans="1:9" ht="46.8" hidden="1" customHeight="1" x14ac:dyDescent="0.25">
      <c r="A176" s="489" t="str">
        <f>+[6]ระบบการควบคุมฯ!A310</f>
        <v>5.1.1.3</v>
      </c>
      <c r="B176" s="84" t="str">
        <f>+[6]ระบบการควบคุมฯ!B310</f>
        <v>ค่าใช้จ่ายในการยกระดับคุณภาพการศึกษาในโรงเรียนคุณภาพ ตามนโยบาย “1 ตำบล  1 โรงเรียนคุณภาพ” 1. โรงเรียนวัดมูลจินดาราม จำนวนเงิน 22,000.00 บาท 2. โรงเรียนวัดลาดสนุ่น จำนวนเงิน 22,000.00 บาท 3. โรงเรียนชุมชนบึงบา จำนวนเงิน 22,000.00 บาท</v>
      </c>
      <c r="C176" s="84" t="str">
        <f>+[6]ระบบการควบคุมฯ!C310</f>
        <v>ศธ 04002/ว3401 ลว.6 ส.ค.2567 โอนครั้งที่ 289 กำหนดส่ง 31 สค 67</v>
      </c>
      <c r="D176" s="490"/>
      <c r="E176" s="490"/>
      <c r="F176" s="490"/>
      <c r="G176" s="490"/>
      <c r="H176" s="490">
        <f>+D176-E176-F176-G176</f>
        <v>0</v>
      </c>
      <c r="I176" s="126" t="s">
        <v>152</v>
      </c>
    </row>
    <row r="177" spans="1:9" ht="46.8" hidden="1" customHeight="1" x14ac:dyDescent="0.25">
      <c r="A177" s="498">
        <f>+[6]ระบบการควบคุมฯ!A299</f>
        <v>5.3</v>
      </c>
      <c r="B177" s="142" t="str">
        <f>+[6]ระบบการควบคุมฯ!B299</f>
        <v>กิจกรรมการยกระดับคุณภาพการศึกษาสำหรับโรงเรียนคุณภาพตามนโยบาย 1 อำเภอ 1 โรงเรียนคุณภาพ</v>
      </c>
      <c r="C177" s="142" t="str">
        <f>+[6]ระบบการควบคุมฯ!C299</f>
        <v>20004 68 00134 00000</v>
      </c>
      <c r="D177" s="484">
        <f>+D178</f>
        <v>0</v>
      </c>
      <c r="E177" s="484">
        <f>+E178</f>
        <v>0</v>
      </c>
      <c r="F177" s="484">
        <f>+F178</f>
        <v>0</v>
      </c>
      <c r="G177" s="484">
        <f>+G178</f>
        <v>0</v>
      </c>
      <c r="H177" s="484">
        <f>+H178</f>
        <v>0</v>
      </c>
      <c r="I177" s="485"/>
    </row>
    <row r="178" spans="1:9" ht="46.8" hidden="1" customHeight="1" x14ac:dyDescent="0.25">
      <c r="A178" s="493"/>
      <c r="B178" s="444" t="s">
        <v>153</v>
      </c>
      <c r="C178" s="444"/>
      <c r="D178" s="494">
        <f>SUM(D179)</f>
        <v>0</v>
      </c>
      <c r="E178" s="494">
        <f>SUM(E179)</f>
        <v>0</v>
      </c>
      <c r="F178" s="494">
        <f>SUM(F179)</f>
        <v>0</v>
      </c>
      <c r="G178" s="494">
        <f>SUM(G179)</f>
        <v>0</v>
      </c>
      <c r="H178" s="494">
        <f>SUM(H179)</f>
        <v>0</v>
      </c>
      <c r="I178" s="497"/>
    </row>
    <row r="179" spans="1:9" ht="55.8" hidden="1" customHeight="1" x14ac:dyDescent="0.25">
      <c r="A179" s="489" t="s">
        <v>59</v>
      </c>
      <c r="B179" s="84" t="str">
        <f>+[1]ระบบการควบคุมฯ!B192</f>
        <v xml:space="preserve">ค่าใช้จ่ายในการเข้าร่วมประชุมเชิงปฏิบัติการสร้างความเข้าใจการขับเคลื่อนโครงการโรงเรียนคุณภาพตามนโยบาย 8 จุดเน้น ระหว่างวันที่ 9 – 11 กรกฎาคม 2565 ณ โรงแรมสีดา รีสอร์ท นครนายก จังหวัดนครนายก </v>
      </c>
      <c r="C179" s="84" t="str">
        <f>+[1]ระบบการควบคุมฯ!C192</f>
        <v>ศธ 04002/ว3001 ลว.5ส.ค. 2565 โอนครั้งที่ 721</v>
      </c>
      <c r="D179" s="490">
        <f>+[1]ระบบการควบคุมฯ!D192</f>
        <v>0</v>
      </c>
      <c r="E179" s="490">
        <f>+[1]ระบบการควบคุมฯ!G192+[1]ระบบการควบคุมฯ!H192</f>
        <v>0</v>
      </c>
      <c r="F179" s="490">
        <f>+[1]ระบบการควบคุมฯ!I192+[1]ระบบการควบคุมฯ!J192</f>
        <v>0</v>
      </c>
      <c r="G179" s="490">
        <f>+[1]ระบบการควบคุมฯ!K192+[1]ระบบการควบคุมฯ!L192</f>
        <v>0</v>
      </c>
      <c r="H179" s="490">
        <f>+D179-E179-F179-G179</f>
        <v>0</v>
      </c>
      <c r="I179" s="126"/>
    </row>
    <row r="180" spans="1:9" ht="46.8" hidden="1" customHeight="1" x14ac:dyDescent="0.25">
      <c r="A180" s="498">
        <f>+[6]ระบบการควบคุมฯ!A376</f>
        <v>5.5</v>
      </c>
      <c r="B180" s="142" t="str">
        <f>+[6]ระบบการควบคุมฯ!B376</f>
        <v xml:space="preserve">กิจกรรมการบริหารจัดการโรงเรียนขนาดเล็ก </v>
      </c>
      <c r="C180" s="142" t="str">
        <f>+[6]ระบบการควบคุมฯ!C376</f>
        <v>20004 68 52010 00000</v>
      </c>
      <c r="D180" s="499">
        <f>+D181</f>
        <v>28200</v>
      </c>
      <c r="E180" s="499">
        <f>+E181</f>
        <v>0</v>
      </c>
      <c r="F180" s="499">
        <f>+F181</f>
        <v>0</v>
      </c>
      <c r="G180" s="499">
        <f>+G181</f>
        <v>6200</v>
      </c>
      <c r="H180" s="499">
        <f>+H181</f>
        <v>22000</v>
      </c>
      <c r="I180" s="500"/>
    </row>
    <row r="181" spans="1:9" ht="18.600000000000001" x14ac:dyDescent="0.25">
      <c r="A181" s="501" t="str">
        <f>+[6]ระบบการควบคุมฯ!A377</f>
        <v>5.5.1</v>
      </c>
      <c r="B181" s="444" t="str">
        <f>+[6]ระบบการควบคุมฯ!B377</f>
        <v>งบดำเนินงาน   68112xx</v>
      </c>
      <c r="C181" s="444" t="str">
        <f>+[6]ระบบการควบคุมฯ!C377</f>
        <v>20004 3320 B800 2000000</v>
      </c>
      <c r="D181" s="502">
        <f>SUM(D182:D183)</f>
        <v>28200</v>
      </c>
      <c r="E181" s="502">
        <f t="shared" ref="E181:H181" si="44">SUM(E182:E183)</f>
        <v>0</v>
      </c>
      <c r="F181" s="502">
        <f t="shared" si="44"/>
        <v>0</v>
      </c>
      <c r="G181" s="502">
        <f t="shared" si="44"/>
        <v>6200</v>
      </c>
      <c r="H181" s="502">
        <f t="shared" si="44"/>
        <v>22000</v>
      </c>
      <c r="I181" s="503"/>
    </row>
    <row r="182" spans="1:9" ht="111.6" x14ac:dyDescent="0.25">
      <c r="A182" s="489" t="str">
        <f>+[6]ระบบการควบคุมฯ!A378</f>
        <v>5.5.1.1</v>
      </c>
      <c r="B182" s="84" t="str">
        <f>+[6]ระบบการควบคุมฯ!B378</f>
        <v xml:space="preserve">เพื่อสนับสนุนการดำเนินงานจัดทำแผนการบริหารจัดการโรงเรียนขนาดเล็ก ระยะ 3 ปี (ปีการศึกษา 2568 – 2570) </v>
      </c>
      <c r="C182" s="84" t="str">
        <f>+[6]ระบบการควบคุมฯ!C378</f>
        <v>ศธ 04002/ว5914 ลว.9 ธค 67 โอนครั้งที่ 109</v>
      </c>
      <c r="D182" s="490">
        <f>+[6]ระบบการควบคุมฯ!F378</f>
        <v>22000</v>
      </c>
      <c r="E182" s="490">
        <f>+[6]ระบบการควบคุมฯ!G378+[6]ระบบการควบคุมฯ!H378</f>
        <v>0</v>
      </c>
      <c r="F182" s="490">
        <f>+[6]ระบบการควบคุมฯ!I378+[6]ระบบการควบคุมฯ!J378</f>
        <v>0</v>
      </c>
      <c r="G182" s="490">
        <f>+[6]ระบบการควบคุมฯ!K378+[6]ระบบการควบคุมฯ!L378</f>
        <v>0</v>
      </c>
      <c r="H182" s="490">
        <f>+D182-E182-F182-G182</f>
        <v>22000</v>
      </c>
      <c r="I182" s="87" t="s">
        <v>269</v>
      </c>
    </row>
    <row r="183" spans="1:9" ht="167.4" x14ac:dyDescent="0.25">
      <c r="A183" s="489" t="str">
        <f>+[6]ระบบการควบคุมฯ!A379</f>
        <v>5.5.1.2</v>
      </c>
      <c r="B183" s="84" t="str">
        <f>+[6]ระบบการควบคุมฯ!B379</f>
        <v>ค่าใช้จ่ายในการเดินทางเข้าร่วมการประชุมจัดทำแนวทางการจัดสรรงบประมาณสนับสนุนการเดินทางไปเรียนรวมของนักเรียน กรณีรวมหรือเลิกสถานศึกษาขั้นพื้นฐาน ระหว่างวันที่ 2 – 4 กรกฎาคม 2568 ณ ห้องประชุมสำนักนโยบายและแผนการศึกษาขั้นพื้นฐาน 1 สพฐ.</v>
      </c>
      <c r="C183" s="84" t="str">
        <f>+[6]ระบบการควบคุมฯ!C379</f>
        <v>ศธ 04002/วว2800 ลว.24 มิ.ย.68 โอนครั้งที่ 617</v>
      </c>
      <c r="D183" s="490">
        <f>+[6]ระบบการควบคุมฯ!F379</f>
        <v>6200</v>
      </c>
      <c r="E183" s="490">
        <f>+[6]ระบบการควบคุมฯ!G379+[6]ระบบการควบคุมฯ!H379</f>
        <v>0</v>
      </c>
      <c r="F183" s="490">
        <f>+[6]ระบบการควบคุมฯ!I379+[6]ระบบการควบคุมฯ!J379</f>
        <v>0</v>
      </c>
      <c r="G183" s="490">
        <f>+[6]ระบบการควบคุมฯ!K379+[6]ระบบการควบคุมฯ!L379</f>
        <v>6200</v>
      </c>
      <c r="H183" s="490">
        <f>+D183-E183-F183-G183</f>
        <v>0</v>
      </c>
      <c r="I183" s="87" t="s">
        <v>16</v>
      </c>
    </row>
    <row r="184" spans="1:9" ht="37.200000000000003" x14ac:dyDescent="0.25">
      <c r="A184" s="389" t="str">
        <f>+[1]ระบบการควบคุมฯ!A196</f>
        <v>ค</v>
      </c>
      <c r="B184" s="156" t="str">
        <f>+[1]ระบบการควบคุมฯ!B196</f>
        <v>แผนงานยุทธศาสตร์ : สร้างความเสมอภาคทางการศึกษา</v>
      </c>
      <c r="C184" s="156"/>
      <c r="D184" s="391">
        <f>+D185+D238+D244</f>
        <v>112061327</v>
      </c>
      <c r="E184" s="391">
        <f>+E185+E238+E244</f>
        <v>0</v>
      </c>
      <c r="F184" s="391">
        <f>+F185+F238+F244</f>
        <v>0</v>
      </c>
      <c r="G184" s="391">
        <f>+G185+G238+G244</f>
        <v>111990083</v>
      </c>
      <c r="H184" s="391">
        <f>+H185+H238+H244</f>
        <v>71244</v>
      </c>
      <c r="I184" s="108"/>
    </row>
    <row r="185" spans="1:9" ht="111.6" hidden="1" customHeight="1" x14ac:dyDescent="0.25">
      <c r="A185" s="1274">
        <f>+[6]ระบบการควบคุมฯ!A408</f>
        <v>1</v>
      </c>
      <c r="B185" s="1275" t="str">
        <f>+[6]ระบบการควบคุมฯ!B408</f>
        <v>โครงการสนับสนุนค่าใช้จ่ายในการจัดการศึกษาตั้งแต่ระดับอนุบาลจนจบการศึกษาขั้นพื้นฐาน</v>
      </c>
      <c r="C185" s="1275" t="str">
        <f>+[6]ระบบการควบคุมฯ!C408</f>
        <v>20004 45002400</v>
      </c>
      <c r="D185" s="1276">
        <f>+D186</f>
        <v>112011927</v>
      </c>
      <c r="E185" s="1276">
        <f t="shared" ref="D185:I187" si="45">+E186</f>
        <v>0</v>
      </c>
      <c r="F185" s="1276">
        <f t="shared" si="45"/>
        <v>0</v>
      </c>
      <c r="G185" s="1276">
        <f t="shared" si="45"/>
        <v>111990083</v>
      </c>
      <c r="H185" s="1276">
        <f t="shared" si="45"/>
        <v>21844</v>
      </c>
      <c r="I185" s="1277"/>
    </row>
    <row r="186" spans="1:9" ht="46.8" hidden="1" customHeight="1" x14ac:dyDescent="0.25">
      <c r="A186" s="483">
        <f>+[6]ระบบการควบคุมฯ!A410</f>
        <v>1.1000000000000001</v>
      </c>
      <c r="B186" s="142" t="str">
        <f>+[6]ระบบการควบคุมฯ!B410</f>
        <v xml:space="preserve">กิจกรรมการสนับสนุนค่าใช้จ่ายในการจัดการศึกษาขั้นพื้นฐาน </v>
      </c>
      <c r="C186" s="504" t="str">
        <f>+[6]ระบบการควบคุมฯ!C410</f>
        <v>20004 68 51993 00000</v>
      </c>
      <c r="D186" s="484">
        <f t="shared" si="45"/>
        <v>112011927</v>
      </c>
      <c r="E186" s="484">
        <f t="shared" si="45"/>
        <v>0</v>
      </c>
      <c r="F186" s="484">
        <f t="shared" si="45"/>
        <v>0</v>
      </c>
      <c r="G186" s="484">
        <f t="shared" si="45"/>
        <v>111990083</v>
      </c>
      <c r="H186" s="484">
        <f t="shared" si="45"/>
        <v>21844</v>
      </c>
      <c r="I186" s="112"/>
    </row>
    <row r="187" spans="1:9" ht="37.200000000000003" hidden="1" customHeight="1" x14ac:dyDescent="0.25">
      <c r="A187" s="493"/>
      <c r="B187" s="444" t="str">
        <f>+[6]ระบบการควบคุมฯ!B411</f>
        <v xml:space="preserve"> งบเงินอุดหนุน 6811410</v>
      </c>
      <c r="C187" s="149" t="str">
        <f>+[6]ระบบการควบคุมฯ!C411</f>
        <v>20004 45002400</v>
      </c>
      <c r="D187" s="494">
        <f>+D188</f>
        <v>112011927</v>
      </c>
      <c r="E187" s="494">
        <f t="shared" si="45"/>
        <v>0</v>
      </c>
      <c r="F187" s="494">
        <f t="shared" si="45"/>
        <v>0</v>
      </c>
      <c r="G187" s="494">
        <f t="shared" si="45"/>
        <v>111990083</v>
      </c>
      <c r="H187" s="494">
        <f t="shared" si="45"/>
        <v>21844</v>
      </c>
      <c r="I187" s="111"/>
    </row>
    <row r="188" spans="1:9" ht="55.8" hidden="1" customHeight="1" x14ac:dyDescent="0.25">
      <c r="A188" s="505" t="str">
        <f>+[6]ระบบการควบคุมฯ!A412</f>
        <v>1.1.1</v>
      </c>
      <c r="B188" s="506" t="str">
        <f>+[6]ระบบการควบคุมฯ!B412</f>
        <v xml:space="preserve">เงินอุดหนุนทั่วไป รายการค่าใช้จ่ายในการจัดการศึกษาขั้นพื้นฐาน </v>
      </c>
      <c r="C188" s="507">
        <f>+[6]ระบบการควบคุมฯ!C412</f>
        <v>0</v>
      </c>
      <c r="D188" s="508">
        <f>+D189+D195+D205+D210+D216+D223+D230+D232+D235</f>
        <v>112011927</v>
      </c>
      <c r="E188" s="508">
        <f t="shared" ref="E188:H188" si="46">+E189+E195+E205+E210+E216+E223+E230+E232+E235</f>
        <v>0</v>
      </c>
      <c r="F188" s="508">
        <f t="shared" si="46"/>
        <v>0</v>
      </c>
      <c r="G188" s="508">
        <f t="shared" si="46"/>
        <v>111990083</v>
      </c>
      <c r="H188" s="508">
        <f t="shared" si="46"/>
        <v>21844</v>
      </c>
      <c r="I188" s="509"/>
    </row>
    <row r="189" spans="1:9" ht="46.8" hidden="1" customHeight="1" x14ac:dyDescent="0.25">
      <c r="A189" s="510" t="str">
        <f>+[6]ระบบการควบคุมฯ!A413</f>
        <v>1.1.1.1</v>
      </c>
      <c r="B189" s="511" t="str">
        <f>+[6]ระบบการควบคุมฯ!B413</f>
        <v>เงินอุดหนุนทั่วไป รายการค่าใช้จ่ายในการจัดการศึกษาขั้นพื้นฐาน ภาคเรียนที่ 1/2567 70%  รหัสเจ้าของบัญชีย่อย 2000400000  จำนวน28,163,200‬.00 บาท</v>
      </c>
      <c r="C189" s="511" t="str">
        <f>+[6]ระบบการควบคุมฯ!C413</f>
        <v>ศธ 04002/ว1018 ลว.8/3/2024โอนครั้งที่ 209</v>
      </c>
      <c r="D189" s="512">
        <f>SUM(D190:D194)</f>
        <v>0</v>
      </c>
      <c r="E189" s="512">
        <f t="shared" ref="E189:I189" si="47">SUM(E190:E194)</f>
        <v>0</v>
      </c>
      <c r="F189" s="512">
        <f t="shared" si="47"/>
        <v>0</v>
      </c>
      <c r="G189" s="512">
        <f t="shared" si="47"/>
        <v>0</v>
      </c>
      <c r="H189" s="512">
        <f t="shared" si="47"/>
        <v>0</v>
      </c>
      <c r="I189" s="512">
        <f t="shared" si="47"/>
        <v>0</v>
      </c>
    </row>
    <row r="190" spans="1:9" ht="111.6" hidden="1" customHeight="1" x14ac:dyDescent="0.25">
      <c r="A190" s="489" t="str">
        <f>+[6]ระบบการควบคุมฯ!A415</f>
        <v>1)</v>
      </c>
      <c r="B190" s="105" t="str">
        <f>+[6]ระบบการควบคุมฯ!B415</f>
        <v>ค่าหนังสือเรียน รหัสบัญชีย่อย 0022001/10,931,200</v>
      </c>
      <c r="C190" s="105" t="str">
        <f>+[6]ระบบการควบคุมฯ!C415</f>
        <v>20004 42002270 4100040</v>
      </c>
      <c r="D190" s="513"/>
      <c r="E190" s="426"/>
      <c r="F190" s="514"/>
      <c r="G190" s="426"/>
      <c r="H190" s="514">
        <f>+D190-E190-F190-G190</f>
        <v>0</v>
      </c>
      <c r="I190" s="113" t="s">
        <v>14</v>
      </c>
    </row>
    <row r="191" spans="1:9" ht="46.8" hidden="1" customHeight="1" x14ac:dyDescent="0.25">
      <c r="A191" s="489" t="str">
        <f>+[6]ระบบการควบคุมฯ!A417</f>
        <v>2)</v>
      </c>
      <c r="B191" s="105" t="str">
        <f>+[6]ระบบการควบคุมฯ!B417</f>
        <v>ค่าอุปกรณ์การเรียน รหัสบัญชีย่อย 0022002/3,421,000</v>
      </c>
      <c r="C191" s="105" t="str">
        <f>+[6]ระบบการควบคุมฯ!C417</f>
        <v>20004 42002270 4100117</v>
      </c>
      <c r="D191" s="513"/>
      <c r="E191" s="426"/>
      <c r="F191" s="514"/>
      <c r="G191" s="426"/>
      <c r="H191" s="514">
        <f t="shared" ref="H191:H194" si="48">+D191-E191-F191-G191</f>
        <v>0</v>
      </c>
      <c r="I191" s="113" t="s">
        <v>14</v>
      </c>
    </row>
    <row r="192" spans="1:9" ht="46.8" hidden="1" customHeight="1" x14ac:dyDescent="0.25">
      <c r="A192" s="489" t="str">
        <f>+[6]ระบบการควบคุมฯ!A418</f>
        <v>3)</v>
      </c>
      <c r="B192" s="105" t="str">
        <f>+[6]ระบบการควบคุมฯ!B418</f>
        <v>ค่าเครื่องแบบนักเรียน รหัสบัญชีย่อย 0022003/6,461,500</v>
      </c>
      <c r="C192" s="105" t="str">
        <f>+[6]ระบบการควบคุมฯ!C418</f>
        <v>20004 42002270 4100194</v>
      </c>
      <c r="D192" s="513"/>
      <c r="E192" s="426"/>
      <c r="F192" s="514"/>
      <c r="G192" s="426"/>
      <c r="H192" s="514">
        <f t="shared" si="48"/>
        <v>0</v>
      </c>
      <c r="I192" s="113" t="s">
        <v>14</v>
      </c>
    </row>
    <row r="193" spans="1:9" ht="46.8" hidden="1" customHeight="1" x14ac:dyDescent="0.25">
      <c r="A193" s="489" t="str">
        <f>+[6]ระบบการควบคุมฯ!A420</f>
        <v>4)</v>
      </c>
      <c r="B193" s="105" t="str">
        <f>+[6]ระบบการควบคุมฯ!B420</f>
        <v>ค่ากิจกรรมพัฒนาคุณภาพผู้เรียน รหัสบัญชีย่อย 0022004/2,636,400</v>
      </c>
      <c r="C193" s="105" t="str">
        <f>+[6]ระบบการควบคุมฯ!C420</f>
        <v>20005 42002270 4100271</v>
      </c>
      <c r="D193" s="513"/>
      <c r="E193" s="426"/>
      <c r="F193" s="514"/>
      <c r="G193" s="426"/>
      <c r="H193" s="514">
        <f t="shared" si="48"/>
        <v>0</v>
      </c>
      <c r="I193" s="113" t="s">
        <v>14</v>
      </c>
    </row>
    <row r="194" spans="1:9" ht="55.8" hidden="1" customHeight="1" x14ac:dyDescent="0.25">
      <c r="A194" s="489" t="str">
        <f>+[6]ระบบการควบคุมฯ!A422</f>
        <v>5)</v>
      </c>
      <c r="B194" s="105" t="str">
        <f>+[6]ระบบการควบคุมฯ!B422</f>
        <v>ค่าจัดการเรียนการสอน รหัสบัญชีย่อย 0022005/4,713,100</v>
      </c>
      <c r="C194" s="105" t="str">
        <f>+[6]ระบบการควบคุมฯ!C422</f>
        <v>20006 42002270 4100348</v>
      </c>
      <c r="D194" s="513"/>
      <c r="E194" s="426"/>
      <c r="F194" s="514"/>
      <c r="G194" s="426"/>
      <c r="H194" s="514">
        <f t="shared" si="48"/>
        <v>0</v>
      </c>
      <c r="I194" s="113" t="s">
        <v>14</v>
      </c>
    </row>
    <row r="195" spans="1:9" ht="46.8" hidden="1" customHeight="1" x14ac:dyDescent="0.25">
      <c r="A195" s="481" t="str">
        <f>+[6]ระบบการควบคุมฯ!A424</f>
        <v>1.1.1.2</v>
      </c>
      <c r="B195" s="495" t="str">
        <f>+[6]ระบบการควบคุมฯ!B424</f>
        <v>เงินอุดหนุนทั่วไป รายการค่าใช้จ่ายในการจัดการศึกษาขั้นพื้นฐาน รหัสเจ้าของบัญชีย่อย 2000400000</v>
      </c>
      <c r="C195" s="529">
        <f>+[6]ระบบการควบคุมฯ!C424</f>
        <v>0</v>
      </c>
      <c r="D195" s="482">
        <f>SUM(D200:D204)</f>
        <v>107785406</v>
      </c>
      <c r="E195" s="482">
        <f t="shared" ref="E195:H195" si="49">SUM(E200:E204)</f>
        <v>0</v>
      </c>
      <c r="F195" s="482">
        <f t="shared" si="49"/>
        <v>0</v>
      </c>
      <c r="G195" s="482">
        <f t="shared" si="49"/>
        <v>107782586</v>
      </c>
      <c r="H195" s="482">
        <f t="shared" si="49"/>
        <v>2820</v>
      </c>
      <c r="I195" s="482">
        <f t="shared" ref="I195" si="50">SUM(I200:I202)</f>
        <v>0</v>
      </c>
    </row>
    <row r="196" spans="1:9" ht="130.19999999999999" hidden="1" customHeight="1" x14ac:dyDescent="0.25">
      <c r="A196" s="481">
        <f>+[6]ระบบการควบคุมฯ!A425</f>
        <v>1</v>
      </c>
      <c r="B196" s="495" t="str">
        <f>+[6]ระบบการควบคุมฯ!B425</f>
        <v xml:space="preserve"> ภาคเรียนที่ 2/2567 70%  จำนวน 35,866,384‬.00 บาท</v>
      </c>
      <c r="C196" s="495" t="str">
        <f>+[6]ระบบการควบคุมฯ!C425</f>
        <v>ศธ 04002/ว5233 ลว.25/ต.ค./2024 โอนครั้งที่ 9</v>
      </c>
      <c r="D196" s="482"/>
      <c r="E196" s="482"/>
      <c r="F196" s="482"/>
      <c r="G196" s="482"/>
      <c r="H196" s="482"/>
      <c r="I196" s="482"/>
    </row>
    <row r="197" spans="1:9" ht="46.8" hidden="1" customHeight="1" x14ac:dyDescent="0.25">
      <c r="A197" s="481">
        <f>+[6]ระบบการควบคุมฯ!A426</f>
        <v>2</v>
      </c>
      <c r="B197" s="495" t="str">
        <f>+[6]ระบบการควบคุมฯ!B426</f>
        <v xml:space="preserve"> ภาคเรียนที่ 2/2567 30% จำนวน 14,453,317‬.00 บาท</v>
      </c>
      <c r="C197" s="495" t="str">
        <f>+[6]ระบบการควบคุมฯ!C426</f>
        <v>ศธ 04002/ว5976 ลว.12/ธ.ค./2024 โอนครั้งที่ 121</v>
      </c>
      <c r="D197" s="482"/>
      <c r="E197" s="482"/>
      <c r="F197" s="482"/>
      <c r="G197" s="482"/>
      <c r="H197" s="482"/>
      <c r="I197" s="482"/>
    </row>
    <row r="198" spans="1:9" ht="46.8" hidden="1" customHeight="1" x14ac:dyDescent="0.25">
      <c r="A198" s="481">
        <f>+[6]ระบบการควบคุมฯ!A427</f>
        <v>3</v>
      </c>
      <c r="B198" s="495" t="str">
        <f>+[6]ระบบการควบคุมฯ!B427</f>
        <v xml:space="preserve"> ภาคเรียนที่ 1/2568 70%  จำนวน 40,209,500‬.00 บาท</v>
      </c>
      <c r="C198" s="495" t="str">
        <f>+[6]ระบบการควบคุมฯ!C427</f>
        <v>ศธ 04002/ว799 ลว.27/ก.พ./2025 โอนครั้งที่ 291</v>
      </c>
      <c r="D198" s="482"/>
      <c r="E198" s="482"/>
      <c r="F198" s="482"/>
      <c r="G198" s="482"/>
      <c r="H198" s="482"/>
      <c r="I198" s="482"/>
    </row>
    <row r="199" spans="1:9" ht="46.8" hidden="1" customHeight="1" x14ac:dyDescent="0.25">
      <c r="A199" s="481">
        <f>+[6]ระบบการควบคุมฯ!A428</f>
        <v>3</v>
      </c>
      <c r="B199" s="495" t="str">
        <f>+[6]ระบบการควบคุมฯ!B428</f>
        <v xml:space="preserve"> ภาคเรียนที่ 1/2568 70% (เพิ่มเติม) จำนวน 17,256,205‬.00 บาท</v>
      </c>
      <c r="C199" s="495" t="str">
        <f>+[6]ระบบการควบคุมฯ!C428</f>
        <v>ศธ 04002/ว1268 ลว.26/มี.ค./2025 โอนครั้งที่ 363</v>
      </c>
      <c r="D199" s="482"/>
      <c r="E199" s="482"/>
      <c r="F199" s="482"/>
      <c r="G199" s="482"/>
      <c r="H199" s="482"/>
      <c r="I199" s="482"/>
    </row>
    <row r="200" spans="1:9" ht="186" hidden="1" customHeight="1" x14ac:dyDescent="0.25">
      <c r="A200" s="1072" t="str">
        <f>+[6]ระบบการควบคุมฯ!A429</f>
        <v>1)</v>
      </c>
      <c r="B200" s="129" t="str">
        <f>+[6]ระบบการควบคุมฯ!B429</f>
        <v>ค่าจัดการเรียนการสอน รหัสบัญชีย่อย 0024315/25,377,708/10,219,9446/17,709,100/7,595,070</v>
      </c>
      <c r="C200" s="129" t="str">
        <f>+[6]ระบบการควบคุมฯ!C429</f>
        <v>20006 45002400 4100348</v>
      </c>
      <c r="D200" s="490">
        <f>+[6]ระบบการควบคุมฯ!F429</f>
        <v>60901822</v>
      </c>
      <c r="E200" s="491">
        <f>+[6]ระบบการควบคุมฯ!G429+[6]ระบบการควบคุมฯ!H429</f>
        <v>0</v>
      </c>
      <c r="F200" s="491">
        <f>+[6]ระบบการควบคุมฯ!I429+[6]ระบบการควบคุมฯ!J429</f>
        <v>0</v>
      </c>
      <c r="G200" s="491">
        <f>+[6]ระบบการควบคุมฯ!K429+[6]ระบบการควบคุมฯ!L429</f>
        <v>60901677</v>
      </c>
      <c r="H200" s="491">
        <f>+D200-E200-F200-G200</f>
        <v>145</v>
      </c>
      <c r="I200" s="113" t="s">
        <v>14</v>
      </c>
    </row>
    <row r="201" spans="1:9" ht="37.200000000000003" hidden="1" customHeight="1" x14ac:dyDescent="0.25">
      <c r="A201" s="1072" t="str">
        <f>+[6]ระบบการควบคุมฯ!A430</f>
        <v>2)</v>
      </c>
      <c r="B201" s="129" t="str">
        <f>+[6]ระบบการควบคุมฯ!B430</f>
        <v>ค่าอุปกรณ์การเรียน รหัสบัญชีย่อย 0024084/4,293,970/1,734,630/2,982,600/1,282,570</v>
      </c>
      <c r="C201" s="129" t="str">
        <f>+[6]ระบบการควบคุมฯ!C430</f>
        <v>20004 45002400 4100117</v>
      </c>
      <c r="D201" s="490">
        <f>+[6]ระบบการควบคุมฯ!F430</f>
        <v>10293770</v>
      </c>
      <c r="E201" s="491">
        <f>+[6]ระบบการควบคุมฯ!G430+[6]ระบบการควบคุมฯ!H430</f>
        <v>0</v>
      </c>
      <c r="F201" s="491">
        <f>+[6]ระบบการควบคุมฯ!I430+[6]ระบบการควบคุมฯ!J430</f>
        <v>0</v>
      </c>
      <c r="G201" s="491">
        <f>+[6]ระบบการควบคุมฯ!K430+[6]ระบบการควบคุมฯ!L430</f>
        <v>10291095</v>
      </c>
      <c r="H201" s="491">
        <f>+D201-E201-F201-G201</f>
        <v>2675</v>
      </c>
      <c r="I201" s="113" t="s">
        <v>14</v>
      </c>
    </row>
    <row r="202" spans="1:9" ht="37.200000000000003" hidden="1" customHeight="1" x14ac:dyDescent="0.25">
      <c r="A202" s="1072" t="str">
        <f>+[6]ระบบการควบคุมฯ!A431</f>
        <v>3)</v>
      </c>
      <c r="B202" s="129" t="str">
        <f>+[6]ระบบการควบคุมฯ!B431</f>
        <v>ค่ากิจกรรมพัฒนาคุณภาพผู้เรียน รหัสบัญชีย่อย 0024238/6194706/2,498,743/4,329,300/1,859,508</v>
      </c>
      <c r="C202" s="129" t="str">
        <f>+[6]ระบบการควบคุมฯ!C431</f>
        <v>20005 45002400 4100271</v>
      </c>
      <c r="D202" s="490">
        <f>+[6]ระบบการควบคุมฯ!F431</f>
        <v>14882257</v>
      </c>
      <c r="E202" s="491">
        <f>+[6]ระบบการควบคุมฯ!G431+[6]ระบบการควบคุมฯ!H431</f>
        <v>0</v>
      </c>
      <c r="F202" s="491">
        <f>+[6]ระบบการควบคุมฯ!I431+[6]ระบบการควบคุมฯ!J431</f>
        <v>0</v>
      </c>
      <c r="G202" s="491">
        <f>+[6]ระบบการควบคุมฯ!K431+[6]ระบบการควบคุมฯ!L431</f>
        <v>14882257</v>
      </c>
      <c r="H202" s="491">
        <f>+D202-E202-F202-G202</f>
        <v>0</v>
      </c>
      <c r="I202" s="113" t="s">
        <v>14</v>
      </c>
    </row>
    <row r="203" spans="1:9" ht="37.200000000000003" hidden="1" customHeight="1" x14ac:dyDescent="0.25">
      <c r="A203" s="1072" t="str">
        <f>+[6]ระบบการควบคุมฯ!A432</f>
        <v>4)</v>
      </c>
      <c r="B203" s="129" t="str">
        <f>+[6]ระบบการควบคุมฯ!B432</f>
        <v xml:space="preserve">ค่าหนังสือเรียน รหัสบัญชีย่อย  0024007  (9558600+4101457    </v>
      </c>
      <c r="C203" s="129" t="str">
        <f>+[6]ระบบการควบคุมฯ!C432</f>
        <v>20006 45002400 4100040</v>
      </c>
      <c r="D203" s="490">
        <f>+[6]ระบบการควบคุมฯ!F432</f>
        <v>13660057</v>
      </c>
      <c r="E203" s="491">
        <f>+[6]ระบบการควบคุมฯ!G432+[6]ระบบการควบคุมฯ!H432</f>
        <v>0</v>
      </c>
      <c r="F203" s="491">
        <f>+[6]ระบบการควบคุมฯ!I432+[6]ระบบการควบคุมฯ!J432</f>
        <v>0</v>
      </c>
      <c r="G203" s="491">
        <f>+[6]ระบบการควบคุมฯ!K432+[6]ระบบการควบคุมฯ!L432</f>
        <v>13660057</v>
      </c>
      <c r="H203" s="491">
        <f>+D203-E203-F203-G203</f>
        <v>0</v>
      </c>
      <c r="I203" s="113" t="s">
        <v>14</v>
      </c>
    </row>
    <row r="204" spans="1:9" ht="37.200000000000003" hidden="1" customHeight="1" x14ac:dyDescent="0.25">
      <c r="A204" s="1072" t="str">
        <f>+[6]ระบบการควบคุมฯ!A433</f>
        <v>5)</v>
      </c>
      <c r="B204" s="129" t="str">
        <f>+[6]ระบบการควบคุมฯ!B433</f>
        <v>ค่าเครื่องแบบนักเรียน   รหัสบัญชีย่อย 0024162      (5629900+2417600)</v>
      </c>
      <c r="C204" s="129" t="str">
        <f>+[6]ระบบการควบคุมฯ!C433</f>
        <v>20007 45002400 4100194</v>
      </c>
      <c r="D204" s="490">
        <f>+[6]ระบบการควบคุมฯ!F433</f>
        <v>8047500</v>
      </c>
      <c r="E204" s="491">
        <f>+[6]ระบบการควบคุมฯ!G433+[6]ระบบการควบคุมฯ!H433</f>
        <v>0</v>
      </c>
      <c r="F204" s="491">
        <f>+[6]ระบบการควบคุมฯ!I433+[6]ระบบการควบคุมฯ!J433</f>
        <v>0</v>
      </c>
      <c r="G204" s="491">
        <f>+[6]ระบบการควบคุมฯ!K433+[6]ระบบการควบคุมฯ!L433</f>
        <v>8047500</v>
      </c>
      <c r="H204" s="491">
        <f>+D204-E204-F204-G204</f>
        <v>0</v>
      </c>
      <c r="I204" s="113" t="s">
        <v>14</v>
      </c>
    </row>
    <row r="205" spans="1:9" ht="37.200000000000003" hidden="1" customHeight="1" x14ac:dyDescent="0.25">
      <c r="A205" s="510" t="str">
        <f>+[6]ระบบการควบคุมฯ!A458</f>
        <v>1.1.2</v>
      </c>
      <c r="B205" s="511" t="str">
        <f>+[6]ระบบการควบคุมฯ!B458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05" s="511" t="str">
        <f>+[6]ระบบการควบคุมฯ!C434</f>
        <v xml:space="preserve">ศธ 04002/ว5681 ลว.20/12/2023 โอนครั้งที่ 99 จำนวน13,680,740‬.00บาท </v>
      </c>
      <c r="D205" s="512">
        <f t="shared" ref="D205:I205" si="51">SUM(D206:D209)</f>
        <v>0</v>
      </c>
      <c r="E205" s="512">
        <f t="shared" si="51"/>
        <v>0</v>
      </c>
      <c r="F205" s="512">
        <f t="shared" si="51"/>
        <v>0</v>
      </c>
      <c r="G205" s="512">
        <f t="shared" si="51"/>
        <v>0</v>
      </c>
      <c r="H205" s="512">
        <f t="shared" si="51"/>
        <v>0</v>
      </c>
      <c r="I205" s="512">
        <f t="shared" si="51"/>
        <v>0</v>
      </c>
    </row>
    <row r="206" spans="1:9" ht="148.80000000000001" hidden="1" customHeight="1" x14ac:dyDescent="0.25">
      <c r="A206" s="489" t="str">
        <f>+[6]ระบบการควบคุมฯ!A435</f>
        <v>1)</v>
      </c>
      <c r="B206" s="105" t="str">
        <f>+[6]ระบบการควบคุมฯ!B435</f>
        <v>ค่าอุปกรณ์การเรียน รหัสบัญชีย่อย 0022002/1745120</v>
      </c>
      <c r="C206" s="105" t="str">
        <f>+[6]ระบบการควบคุมฯ!C435</f>
        <v>20004 42002270 4100117</v>
      </c>
      <c r="D206" s="513"/>
      <c r="E206" s="514"/>
      <c r="F206" s="514"/>
      <c r="G206" s="514"/>
      <c r="H206" s="514">
        <f>+D206-E206-F206-G206</f>
        <v>0</v>
      </c>
      <c r="I206" s="113" t="s">
        <v>14</v>
      </c>
    </row>
    <row r="207" spans="1:9" ht="37.200000000000003" hidden="1" customHeight="1" x14ac:dyDescent="0.25">
      <c r="A207" s="489"/>
      <c r="B207" s="105" t="str">
        <f>+[6]ระบบการควบคุมฯ!B437</f>
        <v>31 กค 67 โอนคืนส่วนกลาง ครั้ง 212 6700</v>
      </c>
      <c r="C207" s="105"/>
      <c r="D207" s="513"/>
      <c r="E207" s="514"/>
      <c r="F207" s="514"/>
      <c r="G207" s="514"/>
      <c r="H207" s="514"/>
      <c r="I207" s="113"/>
    </row>
    <row r="208" spans="1:9" ht="74.400000000000006" hidden="1" customHeight="1" x14ac:dyDescent="0.25">
      <c r="A208" s="489" t="str">
        <f>+[6]ระบบการควบคุมฯ!A438</f>
        <v>2)</v>
      </c>
      <c r="B208" s="105" t="str">
        <f>+[6]ระบบการควบคุมฯ!B438</f>
        <v>ค่ากิจกรรมพัฒนาคุณภาพผู้เรียน รหัสบัญชีย่อย 0022004/2379548</v>
      </c>
      <c r="C208" s="105" t="str">
        <f>+[6]ระบบการควบคุมฯ!C438</f>
        <v>20005 42002270 4100271</v>
      </c>
      <c r="D208" s="513">
        <f>+[6]ระบบการควบคุมฯ!F438</f>
        <v>0</v>
      </c>
      <c r="E208" s="514">
        <f>+[6]ระบบการควบคุมฯ!G438+[6]ระบบการควบคุมฯ!H438</f>
        <v>0</v>
      </c>
      <c r="F208" s="514">
        <f>+[6]ระบบการควบคุมฯ!I438+[6]ระบบการควบคุมฯ!J438</f>
        <v>0</v>
      </c>
      <c r="G208" s="514">
        <f>+[6]ระบบการควบคุมฯ!K438+[6]ระบบการควบคุมฯ!L438</f>
        <v>0</v>
      </c>
      <c r="H208" s="514">
        <f>+D208-E208-F208-G208</f>
        <v>0</v>
      </c>
      <c r="I208" s="113" t="s">
        <v>14</v>
      </c>
    </row>
    <row r="209" spans="1:9" ht="204.6" hidden="1" customHeight="1" x14ac:dyDescent="0.25">
      <c r="A209" s="489" t="str">
        <f>+[6]ระบบการควบคุมฯ!A439</f>
        <v>3)</v>
      </c>
      <c r="B209" s="105" t="str">
        <f>+[6]ระบบการควบคุมฯ!B439</f>
        <v>ค่าจัดการเรียนการสอน รหัสบัญชีย่อย 0022005/9556072</v>
      </c>
      <c r="C209" s="105" t="str">
        <f>+[6]ระบบการควบคุมฯ!C439</f>
        <v>20006 42002270 4100348</v>
      </c>
      <c r="D209" s="513">
        <f>+[6]ระบบการควบคุมฯ!F439</f>
        <v>0</v>
      </c>
      <c r="E209" s="514">
        <f>+[6]ระบบการควบคุมฯ!G439+[6]ระบบการควบคุมฯ!H439</f>
        <v>0</v>
      </c>
      <c r="F209" s="514">
        <f>+[6]ระบบการควบคุมฯ!I439+[6]ระบบการควบคุมฯ!J439</f>
        <v>0</v>
      </c>
      <c r="G209" s="514">
        <f>+[6]ระบบการควบคุมฯ!K439+[6]ระบบการควบคุมฯ!L439</f>
        <v>0</v>
      </c>
      <c r="H209" s="514">
        <f>+D209-E209-F209-G209</f>
        <v>0</v>
      </c>
      <c r="I209" s="113" t="s">
        <v>14</v>
      </c>
    </row>
    <row r="210" spans="1:9" ht="55.8" hidden="1" customHeight="1" x14ac:dyDescent="0.25">
      <c r="A210" s="510" t="str">
        <f>+[6]ระบบการควบคุมฯ!A440</f>
        <v>1.1.1.4</v>
      </c>
      <c r="B210" s="511" t="str">
        <f>+[6]ระบบการควบคุมฯ!B440</f>
        <v>เงินอุดหนุนทั่วไป รายการค่าใช้จ่ายในการจัดการศึกษาขั้นพื้นฐาน ภาคเรียนที่ 1/2567 30%  รหัสเจ้าของบัญชีย่อย 2000400000     23,956,921.00 บาท</v>
      </c>
      <c r="C210" s="511" t="str">
        <f>+[6]ระบบการควบคุมฯ!C440</f>
        <v>ศธ 04002/ว3172 ลว.22 กค 67 โอนครั้งที่ 253 จำนวน 23,956,921.00  บาท</v>
      </c>
      <c r="D210" s="512">
        <f>SUM(D211:D215)</f>
        <v>0</v>
      </c>
      <c r="E210" s="512">
        <f t="shared" ref="E210:H210" si="52">SUM(E211:E215)</f>
        <v>0</v>
      </c>
      <c r="F210" s="512">
        <f t="shared" si="52"/>
        <v>0</v>
      </c>
      <c r="G210" s="512">
        <f t="shared" si="52"/>
        <v>0</v>
      </c>
      <c r="H210" s="512">
        <f t="shared" si="52"/>
        <v>0</v>
      </c>
      <c r="I210" s="515" t="s">
        <v>14</v>
      </c>
    </row>
    <row r="211" spans="1:9" ht="37.200000000000003" hidden="1" customHeight="1" x14ac:dyDescent="0.25">
      <c r="A211" s="489" t="str">
        <f>+[6]ระบบการควบคุมฯ!A441</f>
        <v>1)</v>
      </c>
      <c r="B211" s="105" t="str">
        <f>+[6]ระบบการควบคุมฯ!B441</f>
        <v>ค่าหนังสือเรียน 5,720,936 รหัสกิจกรรมย่อย 0022001</v>
      </c>
      <c r="C211" s="105" t="str">
        <f>+[6]ระบบการควบคุมฯ!C441</f>
        <v>20004 42002200 4100037</v>
      </c>
      <c r="D211" s="513"/>
      <c r="E211" s="514"/>
      <c r="F211" s="514"/>
      <c r="G211" s="514"/>
      <c r="H211" s="514">
        <f>+D211-E211-F211-G211</f>
        <v>0</v>
      </c>
      <c r="I211" s="113" t="s">
        <v>14</v>
      </c>
    </row>
    <row r="212" spans="1:9" ht="223.2" hidden="1" customHeight="1" x14ac:dyDescent="0.25">
      <c r="A212" s="489" t="str">
        <f>+[6]ระบบการควบคุมฯ!A442</f>
        <v>2)</v>
      </c>
      <c r="B212" s="129" t="str">
        <f>+[6]ระบบการควบคุมฯ!B442</f>
        <v>ค่าอุปกรณ์การเรียน รหัสบัญชีย่อย 0022002/2,632,890บาท</v>
      </c>
      <c r="C212" s="129" t="str">
        <f>+[6]ระบบการควบคุมฯ!C442</f>
        <v>20004 42002200 4100114</v>
      </c>
      <c r="D212" s="490"/>
      <c r="E212" s="491"/>
      <c r="F212" s="491"/>
      <c r="G212" s="491"/>
      <c r="H212" s="491">
        <f t="shared" ref="H212:H215" si="53">+D212-E212-F212-G212</f>
        <v>0</v>
      </c>
      <c r="I212" s="113" t="s">
        <v>14</v>
      </c>
    </row>
    <row r="213" spans="1:9" ht="223.2" hidden="1" customHeight="1" x14ac:dyDescent="0.25">
      <c r="A213" s="489" t="str">
        <f>+[6]ระบบการควบคุมฯ!A443</f>
        <v>3)</v>
      </c>
      <c r="B213" s="105" t="str">
        <f>+[6]ระบบการควบคุมฯ!B443</f>
        <v>ค่าเครื่องแบบนักเรียน รหัสบัญชีย่อย 0022003/3,360,875</v>
      </c>
      <c r="C213" s="105" t="str">
        <f>+[6]ระบบการควบคุมฯ!C443</f>
        <v>20004 42002200 4100191</v>
      </c>
      <c r="D213" s="513"/>
      <c r="E213" s="514"/>
      <c r="F213" s="514"/>
      <c r="G213" s="514"/>
      <c r="H213" s="514">
        <f t="shared" si="53"/>
        <v>0</v>
      </c>
      <c r="I213" s="113" t="s">
        <v>14</v>
      </c>
    </row>
    <row r="214" spans="1:9" ht="55.8" hidden="1" customHeight="1" x14ac:dyDescent="0.25">
      <c r="A214" s="489" t="str">
        <f>+[6]ระบบการควบคุมฯ!A444</f>
        <v>4)</v>
      </c>
      <c r="B214" s="105" t="str">
        <f>+[6]ระบบการควบคุมฯ!B444</f>
        <v>ค่ากิจกรรมพัฒนาคุณภาพผู้เรียน รหัสบัญชีย่อย 0022004/2,436,510</v>
      </c>
      <c r="C214" s="105" t="str">
        <f>+[6]ระบบการควบคุมฯ!C444</f>
        <v>20005 42002200 4100268</v>
      </c>
      <c r="D214" s="513"/>
      <c r="E214" s="514"/>
      <c r="F214" s="514"/>
      <c r="G214" s="514"/>
      <c r="H214" s="514">
        <f t="shared" si="53"/>
        <v>0</v>
      </c>
      <c r="I214" s="113" t="s">
        <v>14</v>
      </c>
    </row>
    <row r="215" spans="1:9" ht="18.600000000000001" hidden="1" customHeight="1" x14ac:dyDescent="0.25">
      <c r="A215" s="489" t="str">
        <f>+[6]ระบบการควบคุมฯ!A445</f>
        <v>5)</v>
      </c>
      <c r="B215" s="105" t="str">
        <f>+[6]ระบบการควบคุมฯ!B445</f>
        <v>ค่าจัดการเรียนการสอน รหัสบัญชีย่อย 0022005/9,805,710</v>
      </c>
      <c r="C215" s="105" t="str">
        <f>+[6]ระบบการควบคุมฯ!C445</f>
        <v>20006 42002200 4100345</v>
      </c>
      <c r="D215" s="513"/>
      <c r="E215" s="514"/>
      <c r="F215" s="514"/>
      <c r="G215" s="514"/>
      <c r="H215" s="514">
        <f t="shared" si="53"/>
        <v>0</v>
      </c>
      <c r="I215" s="113" t="s">
        <v>14</v>
      </c>
    </row>
    <row r="216" spans="1:9" ht="37.200000000000003" hidden="1" customHeight="1" x14ac:dyDescent="0.25">
      <c r="A216" s="510" t="str">
        <f>+[6]ระบบการควบคุมฯ!A458</f>
        <v>1.1.2</v>
      </c>
      <c r="B216" s="511" t="str">
        <f>+[6]ระบบการควบคุมฯ!B458</f>
        <v>เงินอุดหนุนทั่วไป รายการค่าใช้จ่ายในการจัดการศึกษาขั้นพื้นฐาน สำหรับการจัดการศึกษาโดยครอบครัวและสถานประกอบการ   รหัสเจ้าของบัญชีย่อย 2000400000</v>
      </c>
      <c r="C216" s="511"/>
      <c r="D216" s="512">
        <f t="shared" ref="D216:I216" si="54">SUM(D220:D222)</f>
        <v>3514521</v>
      </c>
      <c r="E216" s="512">
        <f t="shared" si="54"/>
        <v>0</v>
      </c>
      <c r="F216" s="512">
        <f t="shared" si="54"/>
        <v>0</v>
      </c>
      <c r="G216" s="512">
        <f t="shared" si="54"/>
        <v>3504997</v>
      </c>
      <c r="H216" s="512">
        <f t="shared" si="54"/>
        <v>9524</v>
      </c>
      <c r="I216" s="512">
        <f t="shared" si="54"/>
        <v>0</v>
      </c>
    </row>
    <row r="217" spans="1:9" ht="18.600000000000001" hidden="1" customHeight="1" x14ac:dyDescent="0.25">
      <c r="A217" s="493"/>
      <c r="B217" s="124" t="str">
        <f>+B187</f>
        <v xml:space="preserve"> งบเงินอุดหนุน 6811410</v>
      </c>
      <c r="C217" s="124" t="str">
        <f>+C187</f>
        <v>20004 45002400</v>
      </c>
      <c r="D217" s="1073">
        <f>+D218</f>
        <v>3514521</v>
      </c>
      <c r="E217" s="1073">
        <f t="shared" ref="E217:H218" si="55">+E218</f>
        <v>0</v>
      </c>
      <c r="F217" s="1073">
        <f t="shared" si="55"/>
        <v>0</v>
      </c>
      <c r="G217" s="1073">
        <f t="shared" si="55"/>
        <v>3504997</v>
      </c>
      <c r="H217" s="1073">
        <f t="shared" si="55"/>
        <v>9524</v>
      </c>
      <c r="I217" s="1073"/>
    </row>
    <row r="218" spans="1:9" ht="93.6" hidden="1" customHeight="1" x14ac:dyDescent="0.25">
      <c r="A218" s="481" t="str">
        <f>+[6]ระบบการควบคุมฯ!A459</f>
        <v>1.1.2.1</v>
      </c>
      <c r="B218" s="109" t="str">
        <f>+[6]ระบบการควบคุมฯ!B459</f>
        <v>เงินอุดหนุนทั่วไป รายการค่าใช้จ่ายในการจัดการศึกษาขั้นพื้นฐาน  สำหรับการจัดการศึกษาโดยครอบครัวและสถานประกอบการ 3,514,521 บาท</v>
      </c>
      <c r="C218" s="109" t="str">
        <f>+[6]ระบบการควบคุมฯ!C459</f>
        <v>ศธ 04002/ว5969 ลว.11/12/2024 โอนครั้งที่ 117</v>
      </c>
      <c r="D218" s="1074">
        <f>+D219</f>
        <v>3514521</v>
      </c>
      <c r="E218" s="1074">
        <f t="shared" si="55"/>
        <v>0</v>
      </c>
      <c r="F218" s="1074">
        <f t="shared" si="55"/>
        <v>0</v>
      </c>
      <c r="G218" s="1074">
        <f t="shared" si="55"/>
        <v>3504997</v>
      </c>
      <c r="H218" s="1074">
        <f t="shared" si="55"/>
        <v>9524</v>
      </c>
      <c r="I218" s="1074">
        <f t="shared" ref="I218:I219" si="56">SUM(I221:I223)</f>
        <v>0</v>
      </c>
    </row>
    <row r="219" spans="1:9" ht="372" hidden="1" customHeight="1" x14ac:dyDescent="0.25">
      <c r="A219" s="481">
        <v>1</v>
      </c>
      <c r="B219" s="109" t="str">
        <f>+[6]ระบบการควบคุมฯ!B460</f>
        <v xml:space="preserve">ภาคเรียนที่ 2/2567 สำหรับการจัดการศึกษาโดยครอบครัวและสถานประกอบการ  จำนวน 3 รายการ </v>
      </c>
      <c r="C219" s="109"/>
      <c r="D219" s="1074">
        <f>SUM(D220:D222)</f>
        <v>3514521</v>
      </c>
      <c r="E219" s="1074">
        <f t="shared" ref="E219:H219" si="57">SUM(E220:E222)</f>
        <v>0</v>
      </c>
      <c r="F219" s="1074">
        <f t="shared" si="57"/>
        <v>0</v>
      </c>
      <c r="G219" s="1074">
        <f t="shared" si="57"/>
        <v>3504997</v>
      </c>
      <c r="H219" s="1074">
        <f t="shared" si="57"/>
        <v>9524</v>
      </c>
      <c r="I219" s="1074">
        <f t="shared" si="56"/>
        <v>0</v>
      </c>
    </row>
    <row r="220" spans="1:9" ht="55.8" hidden="1" customHeight="1" x14ac:dyDescent="0.25">
      <c r="A220" s="489" t="str">
        <f>+[6]ระบบการควบคุมฯ!A461</f>
        <v>1)</v>
      </c>
      <c r="B220" s="105" t="str">
        <f>+[6]ระบบการควบคุมฯ!B461</f>
        <v>ค่าอุปกรณ์การเรียน รหัสบัญชีย่อย 0024084/123,230/</v>
      </c>
      <c r="C220" s="105" t="str">
        <f>+[6]ระบบการควบคุมฯ!C461</f>
        <v>20004 45002400 4100117</v>
      </c>
      <c r="D220" s="513">
        <f>+[6]ระบบการควบคุมฯ!D461</f>
        <v>123230</v>
      </c>
      <c r="E220" s="514">
        <f>+[6]ระบบการควบคุมฯ!G461+[6]ระบบการควบคุมฯ!H461</f>
        <v>0</v>
      </c>
      <c r="F220" s="514">
        <f>+[6]ระบบการควบคุมฯ!I461+[6]ระบบการควบคุมฯ!J461</f>
        <v>0</v>
      </c>
      <c r="G220" s="514">
        <f>+[6]ระบบการควบคุมฯ!K461+[6]ระบบการควบคุมฯ!L461</f>
        <v>122790</v>
      </c>
      <c r="H220" s="514">
        <f>+D220-E220-F220-G220</f>
        <v>440</v>
      </c>
      <c r="I220" s="113" t="s">
        <v>14</v>
      </c>
    </row>
    <row r="221" spans="1:9" ht="37.200000000000003" hidden="1" customHeight="1" x14ac:dyDescent="0.25">
      <c r="A221" s="489" t="str">
        <f>+[6]ระบบการควบคุมฯ!A462</f>
        <v>2)</v>
      </c>
      <c r="B221" s="105" t="str">
        <f>+[6]ระบบการควบคุมฯ!B462</f>
        <v>ค่ากิจกรรมพัฒนาคุณภาพผู้เรียน รหัสบัญชีย่อย 0024238 /245,485</v>
      </c>
      <c r="C221" s="105" t="str">
        <f>+[6]ระบบการควบคุมฯ!C462</f>
        <v>20004 45002400 4100117</v>
      </c>
      <c r="D221" s="513">
        <f>+[6]ระบบการควบคุมฯ!D462</f>
        <v>245485</v>
      </c>
      <c r="E221" s="514">
        <f>+[6]ระบบการควบคุมฯ!G462+[6]ระบบการควบคุมฯ!H462</f>
        <v>0</v>
      </c>
      <c r="F221" s="514">
        <f>+[6]ระบบการควบคุมฯ!I462+[6]ระบบการควบคุมฯ!J462</f>
        <v>0</v>
      </c>
      <c r="G221" s="514">
        <f>+[6]ระบบการควบคุมฯ!K462+[6]ระบบการควบคุมฯ!L462</f>
        <v>244939</v>
      </c>
      <c r="H221" s="514">
        <f>+D221-E221-F221-G221</f>
        <v>546</v>
      </c>
      <c r="I221" s="113" t="s">
        <v>14</v>
      </c>
    </row>
    <row r="222" spans="1:9" ht="18.600000000000001" hidden="1" customHeight="1" x14ac:dyDescent="0.25">
      <c r="A222" s="489" t="str">
        <f>+[6]ระบบการควบคุมฯ!A464</f>
        <v>3)</v>
      </c>
      <c r="B222" s="105" t="str">
        <f>+[6]ระบบการควบคุมฯ!B464</f>
        <v>ค่าจัดกิจกรรมการเรียนการสอน รหัสบัญชีย่อย 0024315/3,145,806</v>
      </c>
      <c r="C222" s="105" t="str">
        <f>+[6]ระบบการควบคุมฯ!C464</f>
        <v>20004 45002400 4100348</v>
      </c>
      <c r="D222" s="513">
        <f>+[6]ระบบการควบคุมฯ!F464</f>
        <v>3145806</v>
      </c>
      <c r="E222" s="514">
        <f>+[6]ระบบการควบคุมฯ!G464+[6]ระบบการควบคุมฯ!H464</f>
        <v>0</v>
      </c>
      <c r="F222" s="514">
        <f>+[6]ระบบการควบคุมฯ!I464+[6]ระบบการควบคุมฯ!J464</f>
        <v>0</v>
      </c>
      <c r="G222" s="514">
        <f>+[6]ระบบการควบคุมฯ!K464+[6]ระบบการควบคุมฯ!L464</f>
        <v>3137268</v>
      </c>
      <c r="H222" s="514">
        <f>+D222-E222-F222-G222</f>
        <v>8538</v>
      </c>
      <c r="I222" s="113" t="s">
        <v>14</v>
      </c>
    </row>
    <row r="223" spans="1:9" ht="148.80000000000001" hidden="1" customHeight="1" x14ac:dyDescent="0.25">
      <c r="A223" s="510" t="str">
        <f>+[6]ระบบการควบคุมฯ!A466</f>
        <v>1.1.2.2</v>
      </c>
      <c r="B223" s="511" t="str">
        <f>+[6]ระบบการควบคุมฯ!B466</f>
        <v xml:space="preserve">เงินอุดหนุนทั่วไป รายการค่าใช้จ่ายในการจัดการศึกษาขั้นพื้นฐาน ภาคเรียนที่ 1/2567  รหัสเจ้าของบัญชีย่อย 2000400000     ภาคเรียนที่ 1/2567 สำหรับการจัดการศึกษาขั้นพื้นฐานโดยครอบครัวและสถานประกอบการ  จำนวน  5 รายการ  จำนวนเงิน 4,875,143‬.00 บาท </v>
      </c>
      <c r="C223" s="511"/>
      <c r="D223" s="512">
        <f>SUM(D225:D229)</f>
        <v>0</v>
      </c>
      <c r="E223" s="512">
        <f t="shared" ref="E223:G224" si="58">SUM(E225:E229)</f>
        <v>0</v>
      </c>
      <c r="F223" s="512">
        <f t="shared" si="58"/>
        <v>0</v>
      </c>
      <c r="G223" s="512">
        <f t="shared" si="58"/>
        <v>0</v>
      </c>
      <c r="H223" s="512">
        <f>+D223-E223-F223-G223</f>
        <v>0</v>
      </c>
      <c r="I223" s="512">
        <f t="shared" ref="I223:I224" si="59">SUM(I225:I227)</f>
        <v>0</v>
      </c>
    </row>
    <row r="224" spans="1:9" ht="130.19999999999999" hidden="1" customHeight="1" x14ac:dyDescent="0.25">
      <c r="A224" s="481" t="str">
        <f>+[6]ระบบการควบคุมฯ!A467</f>
        <v>1.1.2.2.1</v>
      </c>
      <c r="B224" s="109" t="str">
        <f>+[6]ระบบการควบคุมฯ!B467</f>
        <v>หนังสือเรียน รหัสบัญชีย่อย 0022001</v>
      </c>
      <c r="C224" s="109"/>
      <c r="D224" s="1074">
        <f>SUM(D226:D230)</f>
        <v>0</v>
      </c>
      <c r="E224" s="1074">
        <f t="shared" si="58"/>
        <v>0</v>
      </c>
      <c r="F224" s="1074">
        <f t="shared" si="58"/>
        <v>0</v>
      </c>
      <c r="G224" s="1074">
        <f t="shared" si="58"/>
        <v>0</v>
      </c>
      <c r="H224" s="1074">
        <f>+D224-E224-F224-G224</f>
        <v>0</v>
      </c>
      <c r="I224" s="1074">
        <f t="shared" si="59"/>
        <v>0</v>
      </c>
    </row>
    <row r="225" spans="1:9" ht="55.8" hidden="1" customHeight="1" x14ac:dyDescent="0.25">
      <c r="A225" s="489" t="str">
        <f>+[6]ระบบการควบคุมฯ!A467</f>
        <v>1.1.2.2.1</v>
      </c>
      <c r="B225" s="125" t="str">
        <f>+[6]ระบบการควบคุมฯ!B467</f>
        <v>หนังสือเรียน รหัสบัญชีย่อย 0022001</v>
      </c>
      <c r="C225" s="125" t="str">
        <f>+[6]ระบบการควบคุมฯ!C467</f>
        <v>20004 42002200 4100037</v>
      </c>
      <c r="D225" s="513"/>
      <c r="E225" s="513"/>
      <c r="F225" s="513"/>
      <c r="G225" s="513"/>
      <c r="H225" s="513">
        <f t="shared" ref="H225:H231" si="60">+D225-E225-F225-G225</f>
        <v>0</v>
      </c>
      <c r="I225" s="513">
        <f t="shared" ref="I225" si="61">SUM(I226:I232)</f>
        <v>0</v>
      </c>
    </row>
    <row r="226" spans="1:9" ht="18.600000000000001" hidden="1" customHeight="1" x14ac:dyDescent="0.25">
      <c r="A226" s="489" t="str">
        <f>+[6]ระบบการควบคุมฯ!A468</f>
        <v>1.1.2.2.2</v>
      </c>
      <c r="B226" s="125" t="str">
        <f>+[6]ระบบการควบคุมฯ!B468</f>
        <v>ค่าอุปกรณ์การเรียน รหัสบัญชีย่อย 0022002</v>
      </c>
      <c r="C226" s="125" t="str">
        <f>+[6]ระบบการควบคุมฯ!C468</f>
        <v>20004 42002200 4100114</v>
      </c>
      <c r="D226" s="513"/>
      <c r="E226" s="513"/>
      <c r="F226" s="513"/>
      <c r="G226" s="513"/>
      <c r="H226" s="513">
        <f t="shared" si="60"/>
        <v>0</v>
      </c>
      <c r="I226" s="513">
        <f t="shared" ref="I226" si="62">SUM(I227:I233)</f>
        <v>0</v>
      </c>
    </row>
    <row r="227" spans="1:9" ht="167.4" hidden="1" customHeight="1" x14ac:dyDescent="0.25">
      <c r="A227" s="489" t="str">
        <f>+[6]ระบบการควบคุมฯ!A469</f>
        <v>1.1.2.2.3</v>
      </c>
      <c r="B227" s="125" t="str">
        <f>+[6]ระบบการควบคุมฯ!B469</f>
        <v>ค่าเครื่องแบบนักเรียน รหัสบัญชีย่อย 0022003</v>
      </c>
      <c r="C227" s="125" t="str">
        <f>+[6]ระบบการควบคุมฯ!C469</f>
        <v>20004 42002200 4100191</v>
      </c>
      <c r="D227" s="513"/>
      <c r="E227" s="513"/>
      <c r="F227" s="513"/>
      <c r="G227" s="513"/>
      <c r="H227" s="513">
        <f t="shared" si="60"/>
        <v>0</v>
      </c>
      <c r="I227" s="513">
        <f t="shared" ref="I227" si="63">SUM(I232:I234)</f>
        <v>0</v>
      </c>
    </row>
    <row r="228" spans="1:9" ht="18.600000000000001" hidden="1" customHeight="1" x14ac:dyDescent="0.25">
      <c r="A228" s="489" t="str">
        <f>+[6]ระบบการควบคุมฯ!A470</f>
        <v>1.1.2.2.4</v>
      </c>
      <c r="B228" s="125" t="str">
        <f>+[6]ระบบการควบคุมฯ!B470</f>
        <v>ค่ากิจกรรมพัฒนาคุณภาพผู้เรียน รหัสบัญชีย่อย 0022004</v>
      </c>
      <c r="C228" s="125" t="str">
        <f>+[6]ระบบการควบคุมฯ!C470</f>
        <v>20005 42002200 4100268</v>
      </c>
      <c r="D228" s="513"/>
      <c r="E228" s="513"/>
      <c r="F228" s="513"/>
      <c r="G228" s="513"/>
      <c r="H228" s="513">
        <f t="shared" si="60"/>
        <v>0</v>
      </c>
      <c r="I228" s="513">
        <f>SUM(I229:I238)</f>
        <v>0</v>
      </c>
    </row>
    <row r="229" spans="1:9" ht="37.200000000000003" x14ac:dyDescent="0.25">
      <c r="A229" s="489" t="str">
        <f>+[6]ระบบการควบคุมฯ!A471</f>
        <v>1.1.2.2.5</v>
      </c>
      <c r="B229" s="125" t="str">
        <f>+[6]ระบบการควบคุมฯ!B471</f>
        <v>ค่าจัดการเรียนการสอน รหัสบัญชีย่อย 0022005</v>
      </c>
      <c r="C229" s="125" t="str">
        <f>+[6]ระบบการควบคุมฯ!C471</f>
        <v>20006 42002200 4100345</v>
      </c>
      <c r="D229" s="513"/>
      <c r="E229" s="513"/>
      <c r="F229" s="513"/>
      <c r="G229" s="513"/>
      <c r="H229" s="513">
        <f t="shared" si="60"/>
        <v>0</v>
      </c>
      <c r="I229" s="513">
        <f>SUM(I234:I239)</f>
        <v>0</v>
      </c>
    </row>
    <row r="230" spans="1:9" ht="37.200000000000003" hidden="1" customHeight="1" x14ac:dyDescent="0.25">
      <c r="A230" s="510" t="str">
        <f>+[6]ระบบการควบคุมฯ!A472</f>
        <v>1.1.2.2</v>
      </c>
      <c r="B230" s="511" t="str">
        <f>+[6]ระบบการควบคุมฯ!B472</f>
        <v xml:space="preserve">งบเงินอุดหนุน เงินอุดหนุนทั่วไป รายการค่าใช้จ่ายในการจัดการศึกษาขั้นพื้นฐาน  รายการค่าเครื่องแบบนักเรียน สำหรับจัดสรรงบประมาณให้กับนักเรียนผู้ที่ได้รับการสนับสนุนงบประมาณ  ค่าเครื่องแบบนักเรียน (เพิ่มเติม) </v>
      </c>
      <c r="C230" s="511" t="str">
        <f>+[6]ระบบการควบคุมฯ!C472</f>
        <v>ศธ 04002/ว5898 ลว.6/12/2024 โอนครั้งที่ 5</v>
      </c>
      <c r="D230" s="512">
        <f>SUM(D231)</f>
        <v>0</v>
      </c>
      <c r="E230" s="512">
        <f t="shared" ref="E230:G230" si="64">SUM(E231)</f>
        <v>0</v>
      </c>
      <c r="F230" s="512">
        <f t="shared" si="64"/>
        <v>0</v>
      </c>
      <c r="G230" s="512">
        <f t="shared" si="64"/>
        <v>0</v>
      </c>
      <c r="H230" s="512">
        <f t="shared" si="60"/>
        <v>0</v>
      </c>
      <c r="I230" s="512">
        <f>SUM(I235:I240)</f>
        <v>0</v>
      </c>
    </row>
    <row r="231" spans="1:9" ht="18.600000000000001" hidden="1" customHeight="1" x14ac:dyDescent="0.25">
      <c r="A231" s="489" t="str">
        <f>+[6]ระบบการควบคุมฯ!A473</f>
        <v>1.1.2.2.1</v>
      </c>
      <c r="B231" s="125" t="str">
        <f>+[6]ระบบการควบคุมฯ!B473</f>
        <v>ค่าเครื่องแบบนักเรียน รหัสบัญชีย่อย 0022003</v>
      </c>
      <c r="C231" s="125" t="str">
        <f>+[6]ระบบการควบคุมฯ!C473</f>
        <v>20004 42002200 4100191</v>
      </c>
      <c r="D231" s="513"/>
      <c r="E231" s="513"/>
      <c r="F231" s="513"/>
      <c r="G231" s="513"/>
      <c r="H231" s="513">
        <f t="shared" si="60"/>
        <v>0</v>
      </c>
      <c r="I231" s="513">
        <f>SUM(I236:I241)</f>
        <v>0</v>
      </c>
    </row>
    <row r="232" spans="1:9" ht="18.600000000000001" hidden="1" customHeight="1" x14ac:dyDescent="0.25">
      <c r="A232" s="510" t="str">
        <f>+[6]ระบบการควบคุมฯ!A474</f>
        <v>1.1.3</v>
      </c>
      <c r="B232" s="511" t="str">
        <f>+[6]ระบบการควบคุมฯ!B474</f>
        <v>เงินอุดหนุนทั่วไป รายการค่าใช้จ่ายในการจัดการศึกษาขั้นพื้นฐาน (ปัจจัยพื้นฐานสำหรับนักเรียนยากจน)</v>
      </c>
      <c r="C232" s="511" t="str">
        <f>+[6]ระบบการควบคุมฯ!C474</f>
        <v>20004450024004100348</v>
      </c>
      <c r="D232" s="512">
        <f>SUM(D233)</f>
        <v>712000</v>
      </c>
      <c r="E232" s="512">
        <f t="shared" ref="E232:H232" si="65">SUM(E233)</f>
        <v>0</v>
      </c>
      <c r="F232" s="512">
        <f t="shared" si="65"/>
        <v>0</v>
      </c>
      <c r="G232" s="512">
        <f t="shared" si="65"/>
        <v>702500</v>
      </c>
      <c r="H232" s="512">
        <f t="shared" si="65"/>
        <v>9500</v>
      </c>
      <c r="I232" s="512">
        <f t="shared" ref="I232" si="66">SUM(I233:I239)</f>
        <v>0</v>
      </c>
    </row>
    <row r="233" spans="1:9" ht="37.200000000000003" hidden="1" customHeight="1" x14ac:dyDescent="0.25">
      <c r="A233" s="489" t="str">
        <f>+[6]ระบบการควบคุมฯ!A476</f>
        <v>1.1.3.1</v>
      </c>
      <c r="B233" s="129" t="str">
        <f>+[6]ระบบการควบคุมฯ!B476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746 ราย จำนวนเงิน 373,000.00 บาท ระดับมัธยมศึกษาตอนต้น รายละ 1,500.-บาท จำนวน 226 ราย จำนวนเงิน 339,000.00 บาท รวมเป็นเงินทั้งสิ้น 712,000‬.00 บาท </v>
      </c>
      <c r="C233" s="129" t="str">
        <f>+[6]ระบบการควบคุมฯ!C476</f>
        <v>ศธ 04002/ว307 ลว.27 ม.ค.68 โอนครั้งที่ 222</v>
      </c>
      <c r="D233" s="490">
        <f>+[6]ระบบการควบคุมฯ!F476</f>
        <v>712000</v>
      </c>
      <c r="E233" s="491">
        <f>+[6]ระบบการควบคุมฯ!G476+[6]ระบบการควบคุมฯ!H476</f>
        <v>0</v>
      </c>
      <c r="F233" s="514">
        <f>+[6]ระบบการควบคุมฯ!I475+[6]ระบบการควบคุมฯ!J475</f>
        <v>0</v>
      </c>
      <c r="G233" s="491">
        <f>+[6]ระบบการควบคุมฯ!K476+[6]ระบบการควบคุมฯ!L476</f>
        <v>702500</v>
      </c>
      <c r="H233" s="491">
        <f>+D233-E233-F233-G233</f>
        <v>9500</v>
      </c>
      <c r="I233" s="113" t="s">
        <v>14</v>
      </c>
    </row>
    <row r="234" spans="1:9" ht="18.600000000000001" hidden="1" customHeight="1" x14ac:dyDescent="0.25">
      <c r="A234" s="489"/>
      <c r="B234" s="129" t="str">
        <f>+[6]ระบบการควบคุมฯ!B478</f>
        <v>โอนกลับส่วนกลาง ที่ ศธ 04002/ว3206/ 15 กค 67 ครั้งที่ 212</v>
      </c>
      <c r="C234" s="129"/>
      <c r="D234" s="490"/>
      <c r="E234" s="1085"/>
      <c r="F234" s="491"/>
      <c r="G234" s="491"/>
      <c r="H234" s="491"/>
      <c r="I234" s="113"/>
    </row>
    <row r="235" spans="1:9" ht="18.600000000000001" hidden="1" customHeight="1" x14ac:dyDescent="0.25">
      <c r="A235" s="510" t="str">
        <f>+[6]ระบบการควบคุมฯ!A481</f>
        <v>1.1.3.2</v>
      </c>
      <c r="B235" s="511" t="str">
        <f>+[6]ระบบการควบคุมฯ!B481</f>
        <v xml:space="preserve">รายการค่าจัดการเรียนการสอน (ปัจจัยพื้นฐานนักเรียนยากจน) </v>
      </c>
      <c r="C235" s="511" t="str">
        <f>+[6]ระบบการควบคุมฯ!C481</f>
        <v xml:space="preserve">20004 42002200 4100345 </v>
      </c>
      <c r="D235" s="512">
        <f>SUM(D236:D237)</f>
        <v>0</v>
      </c>
      <c r="E235" s="512">
        <f t="shared" ref="E235:H235" si="67">SUM(E236:E237)</f>
        <v>0</v>
      </c>
      <c r="F235" s="512">
        <f t="shared" si="67"/>
        <v>0</v>
      </c>
      <c r="G235" s="512">
        <f t="shared" si="67"/>
        <v>0</v>
      </c>
      <c r="H235" s="512">
        <f t="shared" si="67"/>
        <v>0</v>
      </c>
      <c r="I235" s="512">
        <f t="shared" ref="I235" si="68">SUM(I236:I242)</f>
        <v>0</v>
      </c>
    </row>
    <row r="236" spans="1:9" ht="74.400000000000006" hidden="1" customHeight="1" x14ac:dyDescent="0.25">
      <c r="A236" s="489" t="str">
        <f>+[6]ระบบการควบคุมฯ!A482</f>
        <v>1.1.3.2.1</v>
      </c>
      <c r="B236" s="129">
        <f>+[6]ระบบการควบคุมฯ!B482</f>
        <v>0</v>
      </c>
      <c r="C236" s="129">
        <f>+[6]ระบบการควบคุมฯ!C482</f>
        <v>0</v>
      </c>
      <c r="D236" s="490"/>
      <c r="E236" s="491"/>
      <c r="F236" s="491"/>
      <c r="G236" s="491"/>
      <c r="H236" s="491">
        <f>+D236-E236-F236-G236</f>
        <v>0</v>
      </c>
      <c r="I236" s="113" t="s">
        <v>14</v>
      </c>
    </row>
    <row r="237" spans="1:9" ht="18.600000000000001" hidden="1" customHeight="1" x14ac:dyDescent="0.25">
      <c r="A237" s="489" t="str">
        <f>+[6]ระบบการควบคุมฯ!A483</f>
        <v>1.1.3.2.2</v>
      </c>
      <c r="B237" s="129" t="str">
        <f>+[6]ระบบการควบคุมฯ!B483</f>
        <v xml:space="preserve">รายการค่าจัดการเรียนการสอน (ปัจจัยพื้นฐานนักเรียนยากจน) รหัสเจ้าของบัญชีย่อย 2000400000 บัญย่อย 0022005 ระดับประถมศึกษา รายละ 500.-บาท จำนวน 457 ราย จำนวนเงิน 228,500.00 บาท ระดับมัธยมศึกษาตอนต้น รายละ 1,500.-บาท จำนวน 152 ราย จำนวนเงิน 228,000.00 บาท รวมเป็นเงินทั้งสิ้น 456,500‬.00 บาท </v>
      </c>
      <c r="C237" s="129" t="str">
        <f>+[6]ระบบการควบคุมฯ!C483</f>
        <v>ศธ 04002/ว3973 ลว.3 กย 67 โอนครั้งที่ 379</v>
      </c>
      <c r="D237" s="490"/>
      <c r="E237" s="491"/>
      <c r="F237" s="491"/>
      <c r="G237" s="491"/>
      <c r="H237" s="491">
        <f>+D237-E237-F237-G237</f>
        <v>0</v>
      </c>
      <c r="I237" s="113" t="s">
        <v>14</v>
      </c>
    </row>
    <row r="238" spans="1:9" ht="167.4" hidden="1" customHeight="1" x14ac:dyDescent="0.25">
      <c r="A238" s="1274">
        <f>+[6]ระบบการควบคุมฯ!A503</f>
        <v>2</v>
      </c>
      <c r="B238" s="1278" t="str">
        <f>+[6]ระบบการควบคุมฯ!B503</f>
        <v xml:space="preserve">โครงการพัฒนาสื่อและเทคโนโลยีสารสนเทศเพื่อการศึกษา </v>
      </c>
      <c r="C238" s="1278" t="str">
        <f>+[6]ระบบการควบคุมฯ!C503</f>
        <v xml:space="preserve">20004 4520 4900 </v>
      </c>
      <c r="D238" s="1276">
        <f>+D239</f>
        <v>37000</v>
      </c>
      <c r="E238" s="1279">
        <f t="shared" ref="E238:H239" si="69">+E240</f>
        <v>0</v>
      </c>
      <c r="F238" s="1279">
        <f t="shared" si="69"/>
        <v>0</v>
      </c>
      <c r="G238" s="1279">
        <f t="shared" si="69"/>
        <v>0</v>
      </c>
      <c r="H238" s="1279">
        <f t="shared" si="69"/>
        <v>37000</v>
      </c>
      <c r="I238" s="1277"/>
    </row>
    <row r="239" spans="1:9" ht="167.4" hidden="1" customHeight="1" x14ac:dyDescent="0.25">
      <c r="A239" s="493"/>
      <c r="B239" s="444" t="str">
        <f>+[6]ระบบการควบคุมฯ!B504</f>
        <v xml:space="preserve"> งบดำเนินงาน 68112xx</v>
      </c>
      <c r="C239" s="149"/>
      <c r="D239" s="494">
        <f>+D241</f>
        <v>37000</v>
      </c>
      <c r="E239" s="494">
        <f t="shared" si="69"/>
        <v>0</v>
      </c>
      <c r="F239" s="494">
        <f t="shared" si="69"/>
        <v>0</v>
      </c>
      <c r="G239" s="494">
        <f t="shared" si="69"/>
        <v>0</v>
      </c>
      <c r="H239" s="494">
        <f t="shared" si="69"/>
        <v>37000</v>
      </c>
      <c r="I239" s="111"/>
    </row>
    <row r="240" spans="1:9" ht="37.200000000000003" x14ac:dyDescent="0.25">
      <c r="A240" s="483">
        <f>+[6]ระบบการควบคุมฯ!A506</f>
        <v>2.1</v>
      </c>
      <c r="B240" s="142" t="str">
        <f>+[6]ระบบการควบคุมฯ!B506</f>
        <v xml:space="preserve">กิจกรรมการส่งเสริมการจัดการศึกษาทางไกล </v>
      </c>
      <c r="C240" s="504" t="str">
        <f>+[6]ระบบการควบคุมฯ!C506</f>
        <v>20004 68 86184 00000</v>
      </c>
      <c r="D240" s="484">
        <f>+D241</f>
        <v>37000</v>
      </c>
      <c r="E240" s="516">
        <f t="shared" ref="E240:H240" si="70">+E241</f>
        <v>0</v>
      </c>
      <c r="F240" s="516">
        <f t="shared" si="70"/>
        <v>0</v>
      </c>
      <c r="G240" s="516">
        <f t="shared" si="70"/>
        <v>0</v>
      </c>
      <c r="H240" s="516">
        <f t="shared" si="70"/>
        <v>37000</v>
      </c>
      <c r="I240" s="112"/>
    </row>
    <row r="241" spans="1:9" ht="18.600000000000001" x14ac:dyDescent="0.25">
      <c r="A241" s="517" t="str">
        <f>+[6]ระบบการควบคุมฯ!A507</f>
        <v>2.1.1</v>
      </c>
      <c r="B241" s="444" t="str">
        <f>+[6]ระบบการควบคุมฯ!B507</f>
        <v xml:space="preserve"> งบดำเนินงาน 68112xx</v>
      </c>
      <c r="C241" s="149" t="str">
        <f>+[6]ระบบการควบคุมฯ!C507</f>
        <v xml:space="preserve">20004 4520 4900 2000000 </v>
      </c>
      <c r="D241" s="494">
        <f>SUM(D242:D243)</f>
        <v>37000</v>
      </c>
      <c r="E241" s="494">
        <f t="shared" ref="E241:H241" si="71">SUM(E242:E243)</f>
        <v>0</v>
      </c>
      <c r="F241" s="494">
        <f t="shared" si="71"/>
        <v>0</v>
      </c>
      <c r="G241" s="494">
        <f t="shared" si="71"/>
        <v>0</v>
      </c>
      <c r="H241" s="494">
        <f t="shared" si="71"/>
        <v>37000</v>
      </c>
      <c r="I241" s="111"/>
    </row>
    <row r="242" spans="1:9" ht="241.8" x14ac:dyDescent="0.25">
      <c r="A242" s="489" t="str">
        <f>+[6]ระบบการควบคุมฯ!A508</f>
        <v>2.1.1.1</v>
      </c>
      <c r="B242" s="1280" t="str">
        <f>+[6]ระบบการควบคุมฯ!B508</f>
        <v xml:space="preserve">1. ค่าใช้จ่ายในการซ่อมบำรุงชุดอุปกรณ์ (DLTV) โรงเรียนที่จัดการเรียนการสอนโดยใช้การศึกษาทางไกลผ่านดาวเทียม (DLTV) ประจำปีงบประมาณ พ.ศ. 2565 จำนวนเงิน 10,000.-บาท (หนึ่งหมื่นบาทถ้วน)           2.ค่าใช้จ่ายในการพัฒนาคุณภาพการศึกษาด้วยเทคโนโลยีการศึกษาทางไกล (DLTV)  ประจำปีงบประมาณ พ.ศ. 2568 จำนวนเงิน 25,000‬.-บาท (สองหมื่นห้าพันบาทถ้วน) </v>
      </c>
      <c r="C242" s="129" t="str">
        <f>+[6]ระบบการควบคุมฯ!C508</f>
        <v>ศธ 04002/ว72 ลว.7  มค 68 โอนครั้งที่ 174</v>
      </c>
      <c r="D242" s="490">
        <f>+[6]ระบบการควบคุมฯ!F508</f>
        <v>35000</v>
      </c>
      <c r="E242" s="491">
        <f>+[6]ระบบการควบคุมฯ!G508+[6]ระบบการควบคุมฯ!H508</f>
        <v>0</v>
      </c>
      <c r="F242" s="514">
        <f>+[6]ระบบการควบคุมฯ!I484+[6]ระบบการควบคุมฯ!J484</f>
        <v>0</v>
      </c>
      <c r="G242" s="491">
        <f>+[6]ระบบการควบคุมฯ!K508+[6]ระบบการควบคุมฯ!L508</f>
        <v>0</v>
      </c>
      <c r="H242" s="491">
        <f>+D242-E242-F242-G242</f>
        <v>35000</v>
      </c>
      <c r="I242" s="1086" t="s">
        <v>245</v>
      </c>
    </row>
    <row r="243" spans="1:9" ht="223.2" x14ac:dyDescent="0.25">
      <c r="A243" s="489" t="str">
        <f>+[6]ระบบการควบคุมฯ!A509</f>
        <v>2.1.1.2</v>
      </c>
      <c r="B243" s="129" t="str">
        <f>+[6]ระบบการควบคุมฯ!B509</f>
        <v>ค่าใช้จ่ายในการเดินทางเข้าร่วมการประชุมเชิงปฏิบัติการเพื่อขับเคลื่อนโครงการยกระดับคุณภาพการศึกษาด้วยเทคโนโลยีการศึกษาทางไกลผ่านดาวเทียม DLTV ประจำปีงบประมาณ พ.ศ. 2568 สำนักงานคณะกรรมการการศึกษาขั้นพื้นฐาน ระหว่างวันที่ 2-3 เมษายน 2568 ณ โรงแรมบางกอกพาเลส กรุงเทพมหานคร</v>
      </c>
      <c r="C243" s="558" t="str">
        <f>+[6]ระบบการควบคุมฯ!C509</f>
        <v>ศธ 04002/ว1247 ลว.26  มค 68 โอนครั้งที่ 362</v>
      </c>
      <c r="D243" s="558">
        <f>+[6]ระบบการควบคุมฯ!F509</f>
        <v>2000</v>
      </c>
      <c r="E243" s="558">
        <f>+[6]ระบบการควบคุมฯ!G509+[6]ระบบการควบคุมฯ!H509</f>
        <v>0</v>
      </c>
      <c r="F243" s="558"/>
      <c r="G243" s="558">
        <f>+[6]ระบบการควบคุมฯ!K509+[6]ระบบการควบคุมฯ!L509</f>
        <v>0</v>
      </c>
      <c r="H243" s="491">
        <f>+D243-E243-F243-G243</f>
        <v>2000</v>
      </c>
      <c r="I243" s="518" t="s">
        <v>154</v>
      </c>
    </row>
    <row r="244" spans="1:9" ht="55.8" x14ac:dyDescent="0.25">
      <c r="A244" s="1326">
        <f>+[6]ระบบการควบคุมฯ!A527</f>
        <v>3</v>
      </c>
      <c r="B244" s="1327" t="str">
        <f>+[6]ระบบการควบคุมฯ!B527</f>
        <v>โครงการสร้างโอกาสและลดความเหลื่อมล้ำทางการศึกษาในระดับพื้นที่</v>
      </c>
      <c r="C244" s="1327" t="str">
        <f>+[6]ระบบการควบคุมฯ!C527</f>
        <v>20004 4520 6900 2000000</v>
      </c>
      <c r="D244" s="1328">
        <f>+D245+D249</f>
        <v>12400</v>
      </c>
      <c r="E244" s="1328">
        <f t="shared" ref="E244:H244" si="72">+E245+E249</f>
        <v>0</v>
      </c>
      <c r="F244" s="1328">
        <f t="shared" si="72"/>
        <v>0</v>
      </c>
      <c r="G244" s="1328">
        <f t="shared" si="72"/>
        <v>0</v>
      </c>
      <c r="H244" s="1328">
        <f t="shared" si="72"/>
        <v>12400</v>
      </c>
      <c r="I244" s="1329"/>
    </row>
    <row r="245" spans="1:9" ht="37.200000000000003" x14ac:dyDescent="0.25">
      <c r="A245" s="483">
        <f>+[6]ระบบการควบคุมฯ!A528</f>
        <v>3.1</v>
      </c>
      <c r="B245" s="142" t="str">
        <f>+[6]ระบบการควบคุมฯ!B528</f>
        <v xml:space="preserve">กิจกรรมการยกระดับคุณภาพโรงเรียนขยายโอกาส </v>
      </c>
      <c r="C245" s="504" t="str">
        <f>+[6]ระบบการควบคุมฯ!C528</f>
        <v xml:space="preserve">20004 68 00106 00000 </v>
      </c>
      <c r="D245" s="484">
        <f>+D246</f>
        <v>12400</v>
      </c>
      <c r="E245" s="516">
        <f t="shared" ref="E245:H245" si="73">+E246</f>
        <v>0</v>
      </c>
      <c r="F245" s="516">
        <f t="shared" si="73"/>
        <v>0</v>
      </c>
      <c r="G245" s="516">
        <f t="shared" si="73"/>
        <v>0</v>
      </c>
      <c r="H245" s="516">
        <f t="shared" si="73"/>
        <v>12400</v>
      </c>
      <c r="I245" s="112"/>
    </row>
    <row r="246" spans="1:9" ht="18.600000000000001" x14ac:dyDescent="0.25">
      <c r="A246" s="493"/>
      <c r="B246" s="444" t="str">
        <f>+[6]ระบบการควบคุมฯ!B529</f>
        <v xml:space="preserve"> งบดำเนินงาน 68112xx</v>
      </c>
      <c r="C246" s="149" t="str">
        <f>+[6]ระบบการควบคุมฯ!C529</f>
        <v>20004 4520 6900 2000000</v>
      </c>
      <c r="D246" s="494">
        <f>SUM(D247:D248)</f>
        <v>12400</v>
      </c>
      <c r="E246" s="494">
        <f t="shared" ref="E246:H246" si="74">SUM(E247:E248)</f>
        <v>0</v>
      </c>
      <c r="F246" s="494">
        <f t="shared" si="74"/>
        <v>0</v>
      </c>
      <c r="G246" s="494">
        <f t="shared" si="74"/>
        <v>0</v>
      </c>
      <c r="H246" s="494">
        <f t="shared" si="74"/>
        <v>12400</v>
      </c>
      <c r="I246" s="111"/>
    </row>
    <row r="247" spans="1:9" ht="111.6" x14ac:dyDescent="0.25">
      <c r="A247" s="519" t="str">
        <f>+[6]ระบบการควบคุมฯ!A530</f>
        <v>3.1.1</v>
      </c>
      <c r="B247" s="129" t="str">
        <f>+[6]ระบบการควบคุมฯ!B530</f>
        <v xml:space="preserve">ค่าใช้จ่ายในการสนับสนุนแนวทางการดำเนินการส่งเสริมเพื่อยกระดับคุณภาพการศึกษาตามแนวทางการประเมินระดับนานาชาติ (PISA) ภาคเรียนที่ 1/2568 </v>
      </c>
      <c r="C247" s="129" t="str">
        <f>+[6]ระบบการควบคุมฯ!C530</f>
        <v>ศธ 04002/ว1915 ลว.8 พค 68 โอนครั้งที่ 469</v>
      </c>
      <c r="D247" s="490">
        <f>+[6]ระบบการควบคุมฯ!F530</f>
        <v>10000</v>
      </c>
      <c r="E247" s="491">
        <f>+[6]ระบบการควบคุมฯ!G530+[6]ระบบการควบคุมฯ!H530</f>
        <v>0</v>
      </c>
      <c r="F247" s="491"/>
      <c r="G247" s="491">
        <f>+[6]ระบบการควบคุมฯ!K530+[6]ระบบการควบคุมฯ!L530</f>
        <v>0</v>
      </c>
      <c r="H247" s="491">
        <f>+D247-E247-F247-G247</f>
        <v>10000</v>
      </c>
      <c r="I247" s="113" t="s">
        <v>155</v>
      </c>
    </row>
    <row r="248" spans="1:9" ht="111.6" x14ac:dyDescent="0.25">
      <c r="A248" s="519" t="str">
        <f>+[6]ระบบการควบคุมฯ!A531</f>
        <v>3.1.2</v>
      </c>
      <c r="B248" s="129" t="str">
        <f>+[6]ระบบการควบคุมฯ!B531</f>
        <v>ค่าใช้จ่ายในการเดินทางเข้าร่วมประชุมเชิงปฏิบัติการพัฒนาครู ผู้บริหาร และศึกษานิเทศก์ โรงเรียนขยายโอกาสทาการศึกษาสู่การพัฒนาสมรรถนะความฉลาดรู้ของผู้เรียน</v>
      </c>
      <c r="C248" s="129" t="str">
        <f>+[6]ระบบการควบคุมฯ!C531</f>
        <v>ศธ 04002/ว2335 ลว.29 พค 68 โอนครั้งที่ 543</v>
      </c>
      <c r="D248" s="490">
        <f>+[6]ระบบการควบคุมฯ!F531</f>
        <v>2400</v>
      </c>
      <c r="E248" s="491">
        <f>+[6]ระบบการควบคุมฯ!G531+[6]ระบบการควบคุมฯ!H531</f>
        <v>0</v>
      </c>
      <c r="F248" s="491"/>
      <c r="G248" s="491">
        <f>+[6]ระบบการควบคุมฯ!K531+[6]ระบบการควบคุมฯ!L531</f>
        <v>0</v>
      </c>
      <c r="H248" s="491">
        <f>+D248-E248-F248-G248</f>
        <v>2400</v>
      </c>
      <c r="I248" s="114" t="s">
        <v>16</v>
      </c>
    </row>
    <row r="249" spans="1:9" ht="55.8" x14ac:dyDescent="0.25">
      <c r="A249" s="483">
        <f>+[6]ระบบการควบคุมฯ!A532</f>
        <v>4</v>
      </c>
      <c r="B249" s="142" t="str">
        <f>+[6]ระบบการควบคุมฯ!B532</f>
        <v>กิจกรรมพัฒนาการจัดการศึกษาโรงเรียนที่ตั้งในพื้นที่ลักษณะพิเศษ</v>
      </c>
      <c r="C249" s="504" t="str">
        <f>+[6]ระบบการควบคุมฯ!C532</f>
        <v>20004 67 00017 00000</v>
      </c>
      <c r="D249" s="484">
        <f>+D250</f>
        <v>0</v>
      </c>
      <c r="E249" s="516">
        <f>+E250</f>
        <v>0</v>
      </c>
      <c r="F249" s="516">
        <f>+F250</f>
        <v>0</v>
      </c>
      <c r="G249" s="516">
        <f>+G250</f>
        <v>0</v>
      </c>
      <c r="H249" s="516">
        <f>+H250</f>
        <v>0</v>
      </c>
      <c r="I249" s="112"/>
    </row>
    <row r="250" spans="1:9" ht="18.600000000000001" x14ac:dyDescent="0.25">
      <c r="A250" s="493"/>
      <c r="B250" s="444" t="str">
        <f>+[6]ระบบการควบคุมฯ!B533</f>
        <v xml:space="preserve"> งบดำเนินงาน 67112xx</v>
      </c>
      <c r="C250" s="149" t="str">
        <f>+[6]ระบบการควบคุมฯ!C533</f>
        <v xml:space="preserve">20004 42006700 2000000 </v>
      </c>
      <c r="D250" s="494">
        <f>SUM(D251:D252)</f>
        <v>0</v>
      </c>
      <c r="E250" s="494">
        <f>SUM(E251:E252)</f>
        <v>0</v>
      </c>
      <c r="F250" s="494">
        <f>SUM(F251:F252)</f>
        <v>0</v>
      </c>
      <c r="G250" s="494">
        <f>SUM(G251:G252)</f>
        <v>0</v>
      </c>
      <c r="H250" s="494">
        <f>SUM(H251:H252)</f>
        <v>0</v>
      </c>
      <c r="I250" s="111"/>
    </row>
    <row r="251" spans="1:9" ht="148.80000000000001" hidden="1" customHeight="1" x14ac:dyDescent="0.25">
      <c r="A251" s="489">
        <f>+[6]ระบบการควบคุมฯ!A534</f>
        <v>4.0999999999999996</v>
      </c>
      <c r="B251" s="520" t="str">
        <f>+[6]ระบบการควบคุมฯ!B534</f>
        <v>ค่าใช้จ่ายการเดินทางเข้าร่วมประชุมเชิงปฏิบัติการพัฒนาบุคลากรด้านระบบสารสนเทศ เพื่อการส่งเสริมการจัดการศึกษา วางแผนและสนับสนุนการบริหารงบประมาณปีการศึกษา 2567 ระหว่างวันที่ 20-24 พฤษภาคม 2567 ณ โรงแรมริเวอร์ไซต์ กรุงเทพมหานคร</v>
      </c>
      <c r="C251" s="129" t="str">
        <f>+[6]ระบบการควบคุมฯ!C534</f>
        <v>ศธ 04002/ว2091 ลว.28 พค 67 โอนครั้งที่ 60</v>
      </c>
      <c r="D251" s="490"/>
      <c r="E251" s="491"/>
      <c r="F251" s="491"/>
      <c r="G251" s="491"/>
      <c r="H251" s="491">
        <f>+D251-E251-F251-G251</f>
        <v>0</v>
      </c>
      <c r="I251" s="518" t="s">
        <v>156</v>
      </c>
    </row>
    <row r="252" spans="1:9" ht="130.19999999999999" hidden="1" customHeight="1" x14ac:dyDescent="0.25">
      <c r="A252" s="489"/>
      <c r="B252" s="129"/>
      <c r="C252" s="129"/>
      <c r="D252" s="490"/>
      <c r="E252" s="491"/>
      <c r="F252" s="491"/>
      <c r="G252" s="491"/>
      <c r="H252" s="491"/>
      <c r="I252" s="113"/>
    </row>
    <row r="253" spans="1:9" ht="167.4" hidden="1" customHeight="1" x14ac:dyDescent="0.25">
      <c r="A253" s="389" t="str">
        <f>+[3]ระบบการควบคุมฯ!A152</f>
        <v>ง</v>
      </c>
      <c r="B253" s="156" t="str">
        <f>+[3]ระบบการควบคุมฯ!B152</f>
        <v>แผนงานพื้นฐานด้านการพัฒนาและเสริมสร้างศักยภาพทรัพยากรมนุษย์</v>
      </c>
      <c r="C253" s="156"/>
      <c r="D253" s="391">
        <f>+D254+D264</f>
        <v>2122475</v>
      </c>
      <c r="E253" s="391">
        <f t="shared" ref="E253:H253" si="75">+E254+E264</f>
        <v>469971.80000000005</v>
      </c>
      <c r="F253" s="391">
        <f t="shared" si="75"/>
        <v>0</v>
      </c>
      <c r="G253" s="391">
        <f t="shared" si="75"/>
        <v>1457220</v>
      </c>
      <c r="H253" s="391">
        <f t="shared" si="75"/>
        <v>195283.1999999999</v>
      </c>
      <c r="I253" s="108"/>
    </row>
    <row r="254" spans="1:9" ht="130.19999999999999" hidden="1" customHeight="1" x14ac:dyDescent="0.25">
      <c r="A254" s="481">
        <f>+[3]ระบบการควบคุมฯ!A153</f>
        <v>1</v>
      </c>
      <c r="B254" s="495" t="str">
        <f>+[6]ระบบการควบคุมฯ!B541</f>
        <v xml:space="preserve">ผลผลิตผู้จบการศึกษาก่อนประถมศึกษา </v>
      </c>
      <c r="C254" s="521" t="str">
        <f>+[6]ระบบการควบคุมฯ!C542</f>
        <v>20004 3720 1000 2000000</v>
      </c>
      <c r="D254" s="482">
        <f>+D255</f>
        <v>0</v>
      </c>
      <c r="E254" s="482">
        <f t="shared" ref="E254:H255" si="76">+E255</f>
        <v>0</v>
      </c>
      <c r="F254" s="482">
        <f t="shared" si="76"/>
        <v>0</v>
      </c>
      <c r="G254" s="482">
        <f t="shared" si="76"/>
        <v>0</v>
      </c>
      <c r="H254" s="482">
        <f t="shared" si="76"/>
        <v>0</v>
      </c>
      <c r="I254" s="482"/>
    </row>
    <row r="255" spans="1:9" ht="74.400000000000006" hidden="1" customHeight="1" x14ac:dyDescent="0.25">
      <c r="A255" s="493"/>
      <c r="B255" s="444" t="str">
        <f>+[6]ระบบการควบคุมฯ!B539</f>
        <v xml:space="preserve"> งบดำเนินงาน 68112xx</v>
      </c>
      <c r="C255" s="149"/>
      <c r="D255" s="494">
        <f>+D256</f>
        <v>0</v>
      </c>
      <c r="E255" s="494">
        <f t="shared" si="76"/>
        <v>0</v>
      </c>
      <c r="F255" s="494">
        <f t="shared" si="76"/>
        <v>0</v>
      </c>
      <c r="G255" s="494">
        <f t="shared" si="76"/>
        <v>0</v>
      </c>
      <c r="H255" s="494">
        <f t="shared" si="76"/>
        <v>0</v>
      </c>
      <c r="I255" s="111"/>
    </row>
    <row r="256" spans="1:9" ht="74.400000000000006" hidden="1" customHeight="1" x14ac:dyDescent="0.25">
      <c r="A256" s="522">
        <f>+[6]ระบบการควบคุมฯ!A585</f>
        <v>1</v>
      </c>
      <c r="B256" s="523" t="str">
        <f>+[6]ระบบการควบคุมฯ!B585</f>
        <v>งบสพฐ.</v>
      </c>
      <c r="C256" s="524"/>
      <c r="D256" s="525">
        <f>+D257+D260</f>
        <v>0</v>
      </c>
      <c r="E256" s="525">
        <f>+E257+E260</f>
        <v>0</v>
      </c>
      <c r="F256" s="525">
        <f>+F257+F260</f>
        <v>0</v>
      </c>
      <c r="G256" s="525">
        <f>+G257+G260</f>
        <v>0</v>
      </c>
      <c r="H256" s="525">
        <f>+H257+H260</f>
        <v>0</v>
      </c>
      <c r="I256" s="115"/>
    </row>
    <row r="257" spans="1:9" ht="74.400000000000006" hidden="1" customHeight="1" x14ac:dyDescent="0.25">
      <c r="A257" s="483">
        <f>+[6]ระบบการควบคุมฯ!A546</f>
        <v>1.1000000000000001</v>
      </c>
      <c r="B257" s="142" t="str">
        <f>+[6]ระบบการควบคุมฯ!B546</f>
        <v xml:space="preserve">กิจกรรมการจัดการศึกษาก่อนประถมศึกษา  </v>
      </c>
      <c r="C257" s="504" t="str">
        <f>+[6]ระบบการควบคุมฯ!C546</f>
        <v>20004 68 05162 00000</v>
      </c>
      <c r="D257" s="484">
        <f>+D259</f>
        <v>0</v>
      </c>
      <c r="E257" s="484">
        <f>+E259</f>
        <v>0</v>
      </c>
      <c r="F257" s="484">
        <f>+F259</f>
        <v>0</v>
      </c>
      <c r="G257" s="484">
        <f>+G259</f>
        <v>0</v>
      </c>
      <c r="H257" s="484">
        <f>+H259</f>
        <v>0</v>
      </c>
      <c r="I257" s="112"/>
    </row>
    <row r="258" spans="1:9" ht="37.200000000000003" hidden="1" customHeight="1" x14ac:dyDescent="0.25">
      <c r="A258" s="493"/>
      <c r="B258" s="444" t="str">
        <f>+[6]ระบบการควบคุมฯ!B548</f>
        <v xml:space="preserve"> งบดำเนินงาน 68112xx</v>
      </c>
      <c r="C258" s="402">
        <f>+[6]ระบบการควบคุมฯ!C622</f>
        <v>0</v>
      </c>
      <c r="D258" s="494">
        <f>+D259</f>
        <v>0</v>
      </c>
      <c r="E258" s="494">
        <f t="shared" ref="E258:H260" si="77">+E259</f>
        <v>0</v>
      </c>
      <c r="F258" s="494">
        <f t="shared" si="77"/>
        <v>0</v>
      </c>
      <c r="G258" s="494">
        <f t="shared" si="77"/>
        <v>0</v>
      </c>
      <c r="H258" s="494">
        <f t="shared" si="77"/>
        <v>0</v>
      </c>
      <c r="I258" s="111"/>
    </row>
    <row r="259" spans="1:9" ht="37.200000000000003" hidden="1" customHeight="1" x14ac:dyDescent="0.25">
      <c r="A259" s="526"/>
      <c r="B259" s="527"/>
      <c r="C259" s="527">
        <f>+[6]ระบบการควบคุมฯ!C586</f>
        <v>0</v>
      </c>
      <c r="D259" s="491">
        <f>+[6]ระบบการควบคุมฯ!F586</f>
        <v>0</v>
      </c>
      <c r="E259" s="491">
        <f>+[6]ระบบการควบคุมฯ!G586+[6]ระบบการควบคุมฯ!H586</f>
        <v>0</v>
      </c>
      <c r="F259" s="491">
        <f>+[6]ระบบการควบคุมฯ!I586+[6]ระบบการควบคุมฯ!J586</f>
        <v>0</v>
      </c>
      <c r="G259" s="491">
        <f>+[6]ระบบการควบคุมฯ!K586+[6]ระบบการควบคุมฯ!L586</f>
        <v>0</v>
      </c>
      <c r="H259" s="491">
        <f>+D259-E259-F259-G259</f>
        <v>0</v>
      </c>
      <c r="I259" s="114"/>
    </row>
    <row r="260" spans="1:9" ht="37.200000000000003" hidden="1" customHeight="1" x14ac:dyDescent="0.25">
      <c r="A260" s="483">
        <f>+[6]ระบบการควบคุมฯ!A624</f>
        <v>1.2</v>
      </c>
      <c r="B260" s="142" t="str">
        <f>+[6]ระบบการควบคุมฯ!B624</f>
        <v xml:space="preserve">กิจกรรมการยกระดับคุณภาพการศึกษาตามแนวทางโครงการบ้านนักวิทยาศาสตร์น้อย  ประเทศไทย </v>
      </c>
      <c r="C260" s="504" t="str">
        <f>+[6]ระบบการควบคุมฯ!C624</f>
        <v>20004 67 00080  00000</v>
      </c>
      <c r="D260" s="484">
        <f>+D261</f>
        <v>0</v>
      </c>
      <c r="E260" s="484">
        <f t="shared" si="77"/>
        <v>0</v>
      </c>
      <c r="F260" s="484">
        <f t="shared" si="77"/>
        <v>0</v>
      </c>
      <c r="G260" s="484">
        <f t="shared" si="77"/>
        <v>0</v>
      </c>
      <c r="H260" s="484">
        <f t="shared" si="77"/>
        <v>0</v>
      </c>
      <c r="I260" s="112"/>
    </row>
    <row r="261" spans="1:9" ht="37.200000000000003" hidden="1" customHeight="1" x14ac:dyDescent="0.25">
      <c r="A261" s="493"/>
      <c r="B261" s="444" t="str">
        <f>+[6]ระบบการควบคุมฯ!B625</f>
        <v xml:space="preserve"> งบดำเนินงาน 68112xx</v>
      </c>
      <c r="C261" s="149" t="str">
        <f>+[6]ระบบการควบคุมฯ!C625</f>
        <v>20004 3720 1000 2000000</v>
      </c>
      <c r="D261" s="494">
        <f>SUM(D262:D263)</f>
        <v>0</v>
      </c>
      <c r="E261" s="494">
        <f t="shared" ref="E261:H261" si="78">SUM(E262:E263)</f>
        <v>0</v>
      </c>
      <c r="F261" s="494">
        <f t="shared" si="78"/>
        <v>0</v>
      </c>
      <c r="G261" s="494">
        <f t="shared" si="78"/>
        <v>0</v>
      </c>
      <c r="H261" s="494">
        <f t="shared" si="78"/>
        <v>0</v>
      </c>
      <c r="I261" s="111"/>
    </row>
    <row r="262" spans="1:9" ht="74.400000000000006" hidden="1" customHeight="1" x14ac:dyDescent="0.25">
      <c r="A262" s="489" t="str">
        <f>+[6]ระบบการควบคุมฯ!A626</f>
        <v>1.2.1</v>
      </c>
      <c r="B262" s="84" t="str">
        <f>+[6]ระบบการควบคุมฯ!B626</f>
        <v>ค่าใช้จ่ายในการนิเทศ ติดตาม และประเมินผล 5,000 บาท เพื่อขอรับตราพระราชทาน “บ้านนักวิทยาศาสตร์น้อย ประเทศไทย” ระดับปฐมวัย โครงการบ้านนักวิทยาศาสตร์น้อย ประเทศไทย ระดับปฐมวัยและระดับประถมศึกษา  5,000 บาท</v>
      </c>
      <c r="C262" s="84" t="str">
        <f>+[6]ระบบการควบคุมฯ!C626</f>
        <v>ที่ ศธ04002/ว5680 ลว 20 ธค 66 ครั้งที่ 100</v>
      </c>
      <c r="D262" s="490"/>
      <c r="E262" s="491"/>
      <c r="F262" s="491"/>
      <c r="G262" s="491"/>
      <c r="H262" s="491">
        <f>+D262-E262-F262-G262</f>
        <v>0</v>
      </c>
      <c r="I262" s="137" t="s">
        <v>147</v>
      </c>
    </row>
    <row r="263" spans="1:9" ht="18.600000000000001" hidden="1" customHeight="1" x14ac:dyDescent="0.25">
      <c r="A263" s="489" t="str">
        <f>+[6]ระบบการควบคุมฯ!A627</f>
        <v>1.2.2</v>
      </c>
      <c r="B263" s="84" t="str">
        <f>+[6]ระบบการควบคุมฯ!B627</f>
        <v xml:space="preserve">ค่าใช้จ่ายเข้าร่วมประชุมเชิงปฏิบัติการสรุปผลการประเมินโรงเรียนเพื่อรับตราพระราชทาน “บ้านนักวิทยาศาสตร์น้อยประเทศไทย” ประจำปีการศึกษา 2566 ระหว่างวันที่ 30 กรกฎาคม – 5 สิงหาคม 2567 ณ โรงแรมเอเชียแอร์พอร์ท (ดอนเมือง) จังหวัดปทุมธานี     </v>
      </c>
      <c r="C263" s="84" t="str">
        <f>+[6]ระบบการควบคุมฯ!C627</f>
        <v>ที่ ศธ04002/ว3094 ลว 18 กค 67 ครั้งที่ 230</v>
      </c>
      <c r="D263" s="490"/>
      <c r="E263" s="491"/>
      <c r="F263" s="491"/>
      <c r="G263" s="491"/>
      <c r="H263" s="491">
        <f>+D263-E263-F263-G263</f>
        <v>0</v>
      </c>
      <c r="I263" s="528" t="s">
        <v>157</v>
      </c>
    </row>
    <row r="264" spans="1:9" ht="148.80000000000001" hidden="1" customHeight="1" x14ac:dyDescent="0.25">
      <c r="A264" s="481">
        <f>+[6]ระบบการควบคุมฯ!A632</f>
        <v>0</v>
      </c>
      <c r="B264" s="495" t="str">
        <f>+[6]ระบบการควบคุมฯ!B632</f>
        <v>ผลผลิตผู้จบการศึกษาขั้นพื้นฐาน</v>
      </c>
      <c r="C264" s="529" t="str">
        <f>+[6]ระบบการควบคุมฯ!C632</f>
        <v>20004 3720 1000 2000000</v>
      </c>
      <c r="D264" s="482">
        <f>+D265+D269+D274+D278+D280+D296+D299+D305+D309+D317+D339+D344+D347+D355+D362+D382+D390+D396</f>
        <v>2122475</v>
      </c>
      <c r="E264" s="482">
        <f t="shared" ref="E264:H264" si="79">+E265+E269+E274+E278+E280+E296+E299+E305+E309+E317+E339+E344+E347+E355+E362+E382+E390+E396</f>
        <v>469971.80000000005</v>
      </c>
      <c r="F264" s="482">
        <f t="shared" si="79"/>
        <v>0</v>
      </c>
      <c r="G264" s="482">
        <f t="shared" si="79"/>
        <v>1457220</v>
      </c>
      <c r="H264" s="482">
        <f t="shared" si="79"/>
        <v>195283.1999999999</v>
      </c>
      <c r="I264" s="482"/>
    </row>
    <row r="265" spans="1:9" ht="37.200000000000003" hidden="1" customHeight="1" x14ac:dyDescent="0.25">
      <c r="A265" s="483">
        <f>+[6]ระบบการควบคุมฯ!A638</f>
        <v>1.1000000000000001</v>
      </c>
      <c r="B265" s="142" t="str">
        <f>+[6]ระบบการควบคุมฯ!B638</f>
        <v>กิจกรรมการยกระดับคุณภาพการศึกษาตามแนวทางโครงการบ้านนักวิทยาศาสตร์น้อยประเทศไทย</v>
      </c>
      <c r="C265" s="530" t="str">
        <f>+[6]ระบบการควบคุมฯ!C638</f>
        <v>20004 68 00080 00000</v>
      </c>
      <c r="D265" s="484">
        <f>+D266</f>
        <v>4100</v>
      </c>
      <c r="E265" s="484">
        <f t="shared" ref="E265:H265" si="80">+E266</f>
        <v>0</v>
      </c>
      <c r="F265" s="484">
        <f t="shared" si="80"/>
        <v>0</v>
      </c>
      <c r="G265" s="484">
        <f t="shared" si="80"/>
        <v>800</v>
      </c>
      <c r="H265" s="484">
        <f t="shared" si="80"/>
        <v>3300</v>
      </c>
      <c r="I265" s="112"/>
    </row>
    <row r="266" spans="1:9" ht="18.600000000000001" hidden="1" customHeight="1" x14ac:dyDescent="0.25">
      <c r="A266" s="493"/>
      <c r="B266" s="444" t="str">
        <f>+[6]ระบบการควบคุมฯ!B625</f>
        <v xml:space="preserve"> งบดำเนินงาน 68112xx</v>
      </c>
      <c r="C266" s="402" t="str">
        <f>+[6]ระบบการควบคุมฯ!C625</f>
        <v>20004 3720 1000 2000000</v>
      </c>
      <c r="D266" s="494">
        <f>SUM(D267:D268)</f>
        <v>4100</v>
      </c>
      <c r="E266" s="494">
        <f t="shared" ref="E266:H266" si="81">SUM(E267:E268)</f>
        <v>0</v>
      </c>
      <c r="F266" s="494">
        <f t="shared" si="81"/>
        <v>0</v>
      </c>
      <c r="G266" s="494">
        <f t="shared" si="81"/>
        <v>800</v>
      </c>
      <c r="H266" s="494">
        <f t="shared" si="81"/>
        <v>3300</v>
      </c>
      <c r="I266" s="111"/>
    </row>
    <row r="267" spans="1:9" ht="148.80000000000001" hidden="1" customHeight="1" x14ac:dyDescent="0.25">
      <c r="A267" s="553" t="str">
        <f>+[6]ระบบการควบคุมฯ!A640</f>
        <v>1.1.1</v>
      </c>
      <c r="B267" s="125" t="str">
        <f>+[6]ระบบการควบคุมฯ!B640</f>
        <v xml:space="preserve">เพื่อเป็นค่าใช้จ่ายในการเดินทางของคณะทำงานและผู้เข้าร่วมการอบรมเชิงปฏิบัติการขั้นพื้นฐานพัฒนาผู้นำเครือข่ายท้องถิ่น (Local Network ; LN) และวิทยาศาสตร์เครือข่ายท้องถิ่น (Local Trainer ; LT) ทดแทนผู้เกษียณอายุ ลาออก เปลี่ยนสายงาน โครงการบ้านนักวิทยาศาสตร์น้อย ประเทศไทย ระดับปฐมวัยและระดับประถมศึกษา ระหว่างวันที่ 19 – 22 ธันวาคม 2567 ณ โรงแรมรอยัลซิตี้ กรุงเทพมหานคร </v>
      </c>
      <c r="C267" s="125" t="str">
        <f>+[6]ระบบการควบคุมฯ!C640</f>
        <v>ที่ ศธ04002/ว5967 ลว 11 ธค 67 ครั้งที่ 119</v>
      </c>
      <c r="D267" s="552">
        <f>+[6]ระบบการควบคุมฯ!F640</f>
        <v>1100</v>
      </c>
      <c r="E267" s="491">
        <f>+[6]ระบบการควบคุมฯ!G640+[6]ระบบการควบคุมฯ!H640</f>
        <v>0</v>
      </c>
      <c r="F267" s="513">
        <f>+[6]ระบบการควบคุมฯ!I640+[6]ระบบการควบคุมฯ!J640</f>
        <v>0</v>
      </c>
      <c r="G267" s="491">
        <f>+[6]ระบบการควบคุมฯ!K640+[6]ระบบการควบคุมฯ!L640</f>
        <v>800</v>
      </c>
      <c r="H267" s="513">
        <f>+D267-E267-F267-G267</f>
        <v>300</v>
      </c>
      <c r="I267" s="1430" t="s">
        <v>49</v>
      </c>
    </row>
    <row r="268" spans="1:9" ht="148.80000000000001" hidden="1" customHeight="1" x14ac:dyDescent="0.25">
      <c r="A268" s="553" t="str">
        <f>+[6]ระบบการควบคุมฯ!A641</f>
        <v>1.1.2</v>
      </c>
      <c r="B268" s="125" t="str">
        <f>+[6]ระบบการควบคุมฯ!B641</f>
        <v xml:space="preserve">ค่าใช้จ่ายในการเดินทางและค่าเบี้ยเลี้ยงคณะทำงานเพื่อเข้าร่วมการประชุมเชิงปฏิบัติการสรุปผล  การประเมินโรงเรียนเพื่อรับตราพระราชทาน “บ้านนักวิทยาศาสตร์น้อย ประเทศไทย” ประจำปีการศึกษา 2567 </v>
      </c>
      <c r="C268" s="125" t="str">
        <f>+[6]ระบบการควบคุมฯ!C641</f>
        <v>ที่ ศธ04002/ว2449 ลว 6 มิ.ย. 68 ครั้งที่ 560</v>
      </c>
      <c r="D268" s="552">
        <f>+[6]ระบบการควบคุมฯ!F641</f>
        <v>3000</v>
      </c>
      <c r="E268" s="491">
        <f>+[6]ระบบการควบคุมฯ!G641+[6]ระบบการควบคุมฯ!H641</f>
        <v>0</v>
      </c>
      <c r="F268" s="513">
        <f>+[6]ระบบการควบคุมฯ!I641+[6]ระบบการควบคุมฯ!J641</f>
        <v>0</v>
      </c>
      <c r="G268" s="491">
        <f>+[6]ระบบการควบคุมฯ!K641+[6]ระบบการควบคุมฯ!L641</f>
        <v>0</v>
      </c>
      <c r="H268" s="513">
        <f>+D268-E268-F268-G268</f>
        <v>3000</v>
      </c>
      <c r="I268" s="114" t="s">
        <v>270</v>
      </c>
    </row>
    <row r="269" spans="1:9" ht="93" hidden="1" customHeight="1" x14ac:dyDescent="0.25">
      <c r="A269" s="483">
        <f>+[6]ระบบการควบคุมฯ!A643</f>
        <v>1.2</v>
      </c>
      <c r="B269" s="142" t="str">
        <f>+[6]ระบบการควบคุมฯ!B643</f>
        <v>กิจกรรมการสนับสนุนการศึกษาขั้นพื้นฐาน</v>
      </c>
      <c r="C269" s="530" t="str">
        <f>+[6]ระบบการควบคุมฯ!C643</f>
        <v>20004 68 00146 00000</v>
      </c>
      <c r="D269" s="484">
        <f>+D270</f>
        <v>1488303</v>
      </c>
      <c r="E269" s="484">
        <f t="shared" ref="E269:H270" si="82">+E270</f>
        <v>469971.80000000005</v>
      </c>
      <c r="F269" s="484">
        <f t="shared" si="82"/>
        <v>0</v>
      </c>
      <c r="G269" s="484">
        <f t="shared" si="82"/>
        <v>971750.8</v>
      </c>
      <c r="H269" s="484">
        <f t="shared" si="82"/>
        <v>46580.399999999907</v>
      </c>
      <c r="I269" s="112"/>
    </row>
    <row r="270" spans="1:9" ht="93" hidden="1" customHeight="1" x14ac:dyDescent="0.25">
      <c r="A270" s="493"/>
      <c r="B270" s="444" t="str">
        <f>+[6]ระบบการควบคุมฯ!B644</f>
        <v xml:space="preserve"> งบดำเนินงาน 68112xx </v>
      </c>
      <c r="C270" s="402" t="str">
        <f>+[6]ระบบการควบคุมฯ!C644</f>
        <v>20004 3720 1000 2000000</v>
      </c>
      <c r="D270" s="494">
        <f>+D271</f>
        <v>1488303</v>
      </c>
      <c r="E270" s="494">
        <f t="shared" si="82"/>
        <v>469971.80000000005</v>
      </c>
      <c r="F270" s="494">
        <f t="shared" si="82"/>
        <v>0</v>
      </c>
      <c r="G270" s="494">
        <f t="shared" si="82"/>
        <v>971750.8</v>
      </c>
      <c r="H270" s="494">
        <f t="shared" si="82"/>
        <v>46580.399999999907</v>
      </c>
      <c r="I270" s="111"/>
    </row>
    <row r="271" spans="1:9" ht="93" hidden="1" customHeight="1" x14ac:dyDescent="0.25">
      <c r="A271" s="553" t="str">
        <f>+[6]ระบบการควบคุมฯ!A645</f>
        <v>1.2.1</v>
      </c>
      <c r="B271" s="125" t="str">
        <f>+[6]ระบบการควบคุมฯ!B645</f>
        <v xml:space="preserve">ค่าเช่าใช้บริการสัญญาณอินเทอร์เน็ต </v>
      </c>
      <c r="C271" s="537">
        <f>+[6]ระบบการควบคุมฯ!C645</f>
        <v>0</v>
      </c>
      <c r="D271" s="552">
        <f>+[6]ระบบการควบคุมฯ!F645</f>
        <v>1488303</v>
      </c>
      <c r="E271" s="491">
        <f>+[6]ระบบการควบคุมฯ!G645+[6]ระบบการควบคุมฯ!H645</f>
        <v>469971.80000000005</v>
      </c>
      <c r="F271" s="513">
        <f>+[6]ระบบการควบคุมฯ!I645+[6]ระบบการควบคุมฯ!J645</f>
        <v>0</v>
      </c>
      <c r="G271" s="491">
        <f>+[6]ระบบการควบคุมฯ!K645+[6]ระบบการควบคุมฯ!L645</f>
        <v>971750.8</v>
      </c>
      <c r="H271" s="513">
        <f>+D271-E271-F271-G271</f>
        <v>46580.399999999907</v>
      </c>
      <c r="I271" s="1430" t="s">
        <v>14</v>
      </c>
    </row>
    <row r="272" spans="1:9" ht="55.8" hidden="1" customHeight="1" x14ac:dyDescent="0.25">
      <c r="A272" s="1075" t="str">
        <f>+[6]ระบบการควบคุมฯ!A646</f>
        <v>1)</v>
      </c>
      <c r="B272" s="125" t="str">
        <f>+[6]ระบบการควบคุมฯ!B646</f>
        <v xml:space="preserve">ค่าเช่าใช้บริการสัญญาณอินเทอร์เน็ต 3 เดือน (ตุลาคม 2567 – ธันวาคม 2567)   514,350.-บาท </v>
      </c>
      <c r="C272" s="125" t="str">
        <f>+[6]ระบบการควบคุมฯ!C646</f>
        <v>ศธ 04002/ว5931 ลว. 9 ธค 67 โอนครั้งที่ 111</v>
      </c>
      <c r="D272" s="552">
        <f>+[6]ระบบการควบคุมฯ!F646</f>
        <v>0</v>
      </c>
      <c r="E272" s="491">
        <f>+[6]ระบบการควบคุมฯ!G646+[6]ระบบการควบคุมฯ!H646</f>
        <v>0</v>
      </c>
      <c r="F272" s="513">
        <f>+[6]ระบบการควบคุมฯ!I646+[6]ระบบการควบคุมฯ!J646</f>
        <v>0</v>
      </c>
      <c r="G272" s="491">
        <f>+[6]ระบบการควบคุมฯ!K646+[6]ระบบการควบคุมฯ!L646</f>
        <v>0</v>
      </c>
      <c r="H272" s="513">
        <f>+D272-E272-F272-G272</f>
        <v>0</v>
      </c>
      <c r="I272" s="114"/>
    </row>
    <row r="273" spans="1:9" ht="55.8" hidden="1" customHeight="1" x14ac:dyDescent="0.25">
      <c r="A273" s="1075" t="str">
        <f>+[6]ระบบการควบคุมฯ!A647</f>
        <v>2)</v>
      </c>
      <c r="B273" s="125" t="str">
        <f>+[6]ระบบการควบคุมฯ!B647</f>
        <v>ค่าเช่าใช้บริการสัญญาณอินเทอร์เน็ต  9 เดือน (มกราคม - กันยายน 2568) 973,953 บาท</v>
      </c>
      <c r="C273" s="125" t="str">
        <f>+[6]ระบบการควบคุมฯ!C647</f>
        <v>ศธ 04002/ว6222 ลว. 25 ธค 67 โอนครั้งที่ 160</v>
      </c>
      <c r="D273" s="552">
        <f>+[6]ระบบการควบคุมฯ!F647</f>
        <v>0</v>
      </c>
      <c r="E273" s="491">
        <f>+[6]ระบบการควบคุมฯ!G647+[6]ระบบการควบคุมฯ!H647</f>
        <v>0</v>
      </c>
      <c r="F273" s="513">
        <f>+[6]ระบบการควบคุมฯ!I647+[6]ระบบการควบคุมฯ!J647</f>
        <v>0</v>
      </c>
      <c r="G273" s="491">
        <f>+[6]ระบบการควบคุมฯ!K647+[6]ระบบการควบคุมฯ!L647</f>
        <v>0</v>
      </c>
      <c r="H273" s="513">
        <f>+D273-E273-F273-G273</f>
        <v>0</v>
      </c>
      <c r="I273" s="114"/>
    </row>
    <row r="274" spans="1:9" ht="55.8" hidden="1" customHeight="1" x14ac:dyDescent="0.25">
      <c r="A274" s="483">
        <f>+[6]ระบบการควบคุมฯ!A648</f>
        <v>1.3</v>
      </c>
      <c r="B274" s="142" t="str">
        <f>+[6]ระบบการควบคุมฯ!B648</f>
        <v>กิจกรรมส่งเสริมการอ่าน</v>
      </c>
      <c r="C274" s="530" t="str">
        <f>+[6]ระบบการควบคุมฯ!C648</f>
        <v>20004 68 00147 00000</v>
      </c>
      <c r="D274" s="484">
        <f>+D275</f>
        <v>10800</v>
      </c>
      <c r="E274" s="484">
        <f t="shared" ref="E274:H274" si="83">+E275</f>
        <v>0</v>
      </c>
      <c r="F274" s="484">
        <f t="shared" si="83"/>
        <v>0</v>
      </c>
      <c r="G274" s="484">
        <f t="shared" si="83"/>
        <v>800</v>
      </c>
      <c r="H274" s="484">
        <f t="shared" si="83"/>
        <v>10000</v>
      </c>
      <c r="I274" s="112"/>
    </row>
    <row r="275" spans="1:9" ht="37.200000000000003" hidden="1" customHeight="1" x14ac:dyDescent="0.25">
      <c r="A275" s="493"/>
      <c r="B275" s="444" t="str">
        <f>+[6]ระบบการควบคุมฯ!B651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สมเด็จพระกนิษฐาธิราชเจ้ากรมสมเด็จพระเทพรัตนราชสุดาฯ สยามบรมราชกุมารี ปีงบประมาณ 2568 </v>
      </c>
      <c r="C275" s="402" t="str">
        <f>+C261</f>
        <v>20004 3720 1000 2000000</v>
      </c>
      <c r="D275" s="494">
        <f>SUM(D276:D277)</f>
        <v>10800</v>
      </c>
      <c r="E275" s="494">
        <f t="shared" ref="E275:H275" si="84">SUM(E276:E277)</f>
        <v>0</v>
      </c>
      <c r="F275" s="494">
        <f t="shared" si="84"/>
        <v>0</v>
      </c>
      <c r="G275" s="494">
        <f t="shared" si="84"/>
        <v>800</v>
      </c>
      <c r="H275" s="494">
        <f t="shared" si="84"/>
        <v>10000</v>
      </c>
      <c r="I275" s="111"/>
    </row>
    <row r="276" spans="1:9" ht="18.600000000000001" hidden="1" customHeight="1" x14ac:dyDescent="0.25">
      <c r="A276" s="489" t="str">
        <f>+[6]ระบบการควบคุมฯ!A650</f>
        <v>1.3.1</v>
      </c>
      <c r="B276" s="129" t="str">
        <f>+[6]ระบบการควบคุมฯ!B650</f>
        <v xml:space="preserve">ค่าใช้จ่ายในการเดินทางเข้าร่วมประชุมปฏิบัติการจัดทำเกณฑ์การคัดเลือกครูต้นแบบการอ่านและโรงเรียนจัดส่งเสริมการอ่านติดดาว ระหว่างวันที่ 6 – 9 ธันวาคม 2567 </v>
      </c>
      <c r="C276" s="129" t="str">
        <f>+[6]ระบบการควบคุมฯ!C650</f>
        <v>ศธ04002/ว5817 ลว.28 พย 67 ครั้งที่ 91</v>
      </c>
      <c r="D276" s="490">
        <f>+[6]ระบบการควบคุมฯ!F650</f>
        <v>800</v>
      </c>
      <c r="E276" s="491">
        <f>+[6]ระบบการควบคุมฯ!G650+[6]ระบบการควบคุมฯ!H650</f>
        <v>0</v>
      </c>
      <c r="F276" s="491">
        <f>+[6]ระบบการควบคุมฯ!I650+[6]ระบบการควบคุมฯ!J650</f>
        <v>0</v>
      </c>
      <c r="G276" s="491">
        <f>+[6]ระบบการควบคุมฯ!K650+[6]ระบบการควบคุมฯ!L650</f>
        <v>800</v>
      </c>
      <c r="H276" s="490">
        <f>+[6]ระบบการควบคุมฯ!J650</f>
        <v>0</v>
      </c>
      <c r="I276" s="114" t="s">
        <v>49</v>
      </c>
    </row>
    <row r="277" spans="1:9" ht="204.6" hidden="1" customHeight="1" x14ac:dyDescent="0.25">
      <c r="A277" s="489" t="str">
        <f>+[6]ระบบการควบคุมฯ!A651</f>
        <v>1.3.2</v>
      </c>
      <c r="B277" s="129" t="str">
        <f>+[6]ระบบการควบคุมฯ!B651</f>
        <v xml:space="preserve">ค่าใช้จ่ายสำหรับดำเนินงานโครงการส่งเสริมการอ่านตามรอยพระราชจริยวัตร สมเด็จพระกนิษฐาธิราชเจ้ากรมสมเด็จพระเทพรัตนราชสุดาฯ สยามบรมราชกุมารี ปีงบประมาณ 2568 </v>
      </c>
      <c r="C277" s="129" t="str">
        <f>+[6]ระบบการควบคุมฯ!C651</f>
        <v>ศธ04002/ว524 ลว. 11 กุมภาพันธ์ 2568 ครั้งที่ 241</v>
      </c>
      <c r="D277" s="490">
        <f>+[6]ระบบการควบคุมฯ!F651</f>
        <v>10000</v>
      </c>
      <c r="E277" s="491">
        <f>+[6]ระบบการควบคุมฯ!G651+[6]ระบบการควบคุมฯ!H651</f>
        <v>0</v>
      </c>
      <c r="F277" s="491">
        <f>+[6]ระบบการควบคุมฯ!I651+[6]ระบบการควบคุมฯ!J651</f>
        <v>0</v>
      </c>
      <c r="G277" s="491">
        <f>+[6]ระบบการควบคุมฯ!K651+[6]ระบบการควบคุมฯ!L651</f>
        <v>0</v>
      </c>
      <c r="H277" s="491">
        <f t="shared" ref="H277" si="85">+D277-E277-F277-G277</f>
        <v>10000</v>
      </c>
      <c r="I277" s="114" t="s">
        <v>49</v>
      </c>
    </row>
    <row r="278" spans="1:9" ht="74.400000000000006" hidden="1" customHeight="1" x14ac:dyDescent="0.25">
      <c r="A278" s="531">
        <f>+[6]ระบบการควบคุมฯ!A652</f>
        <v>1.4</v>
      </c>
      <c r="B278" s="142" t="str">
        <f>+[6]ระบบการควบคุมฯ!B652</f>
        <v>กิจกรรมการบริหารจัดการในเขตพื้นที่การศึกษา</v>
      </c>
      <c r="C278" s="530" t="str">
        <f>+[6]ระบบการควบคุมฯ!C652</f>
        <v>20004 68 00148 00000</v>
      </c>
      <c r="D278" s="484">
        <f>+D279</f>
        <v>0</v>
      </c>
      <c r="E278" s="484">
        <f>+E279</f>
        <v>0</v>
      </c>
      <c r="F278" s="484">
        <f>+F279</f>
        <v>0</v>
      </c>
      <c r="G278" s="484">
        <f>+G279</f>
        <v>0</v>
      </c>
      <c r="H278" s="484">
        <f>+H279</f>
        <v>0</v>
      </c>
      <c r="I278" s="1087" t="s">
        <v>27</v>
      </c>
    </row>
    <row r="279" spans="1:9" ht="74.400000000000006" hidden="1" customHeight="1" x14ac:dyDescent="0.25">
      <c r="A279" s="493"/>
      <c r="B279" s="444" t="str">
        <f>+[6]ระบบการควบคุมฯ!B654</f>
        <v xml:space="preserve"> งบดำเนินงาน 68112xx </v>
      </c>
      <c r="C279" s="402" t="str">
        <f>+C264</f>
        <v>20004 3720 1000 2000000</v>
      </c>
      <c r="D279" s="494"/>
      <c r="E279" s="494"/>
      <c r="F279" s="494"/>
      <c r="G279" s="494"/>
      <c r="H279" s="494"/>
      <c r="I279" s="111"/>
    </row>
    <row r="280" spans="1:9" ht="55.8" hidden="1" customHeight="1" x14ac:dyDescent="0.25">
      <c r="A280" s="531">
        <f>+[6]ระบบการควบคุมฯ!A767</f>
        <v>1.5</v>
      </c>
      <c r="B280" s="142" t="str">
        <f>+[6]ระบบการควบคุมฯ!B767</f>
        <v>กิจกรรมการจัดการศึกษาประถมศึกษาสำหรับโรงเรียนปกติ</v>
      </c>
      <c r="C280" s="532" t="str">
        <f>+[6]ระบบการควบคุมฯ!C767</f>
        <v>20004 68 05164 00000</v>
      </c>
      <c r="D280" s="484">
        <f>+D281</f>
        <v>372952</v>
      </c>
      <c r="E280" s="484">
        <f>+E281</f>
        <v>0</v>
      </c>
      <c r="F280" s="484">
        <f>+F281</f>
        <v>0</v>
      </c>
      <c r="G280" s="484">
        <f>+G281</f>
        <v>339152</v>
      </c>
      <c r="H280" s="484">
        <f>+H281</f>
        <v>33800</v>
      </c>
      <c r="I280" s="112"/>
    </row>
    <row r="281" spans="1:9" ht="74.400000000000006" hidden="1" customHeight="1" x14ac:dyDescent="0.25">
      <c r="A281" s="493"/>
      <c r="B281" s="444" t="str">
        <f>+[6]ระบบการควบคุมฯ!B768</f>
        <v>งบดำเนินงาน  68112xx</v>
      </c>
      <c r="C281" s="402"/>
      <c r="D281" s="494">
        <f>SUM(D282:D290)</f>
        <v>372952</v>
      </c>
      <c r="E281" s="494">
        <f t="shared" ref="E281:H281" si="86">SUM(E282:E290)</f>
        <v>0</v>
      </c>
      <c r="F281" s="494">
        <f t="shared" si="86"/>
        <v>0</v>
      </c>
      <c r="G281" s="494">
        <f t="shared" si="86"/>
        <v>339152</v>
      </c>
      <c r="H281" s="494">
        <f t="shared" si="86"/>
        <v>33800</v>
      </c>
      <c r="I281" s="111"/>
    </row>
    <row r="282" spans="1:9" ht="93" hidden="1" customHeight="1" x14ac:dyDescent="0.25">
      <c r="A282" s="541" t="str">
        <f>+[6]ระบบการควบคุมฯ!A820</f>
        <v>1)</v>
      </c>
      <c r="B282" s="131" t="str">
        <f>+[6]ระบบการควบคุมฯ!B820</f>
        <v xml:space="preserve">ค่าตอบแทนวิทยากรสอนอิสลามศึกษารายชั่วโมง </v>
      </c>
      <c r="C282" s="131"/>
      <c r="D282" s="574">
        <f>+[6]ระบบการควบคุมฯ!F820</f>
        <v>312000</v>
      </c>
      <c r="E282" s="545">
        <f>+[6]ระบบการควบคุมฯ!G820+[6]ระบบการควบคุมฯ!H820</f>
        <v>0</v>
      </c>
      <c r="F282" s="545">
        <f>+[6]ระบบการควบคุมฯ!I820+[6]ระบบการควบคุมฯ!J820</f>
        <v>0</v>
      </c>
      <c r="G282" s="545">
        <f>+[6]ระบบการควบคุมฯ!K820+[6]ระบบการควบคุมฯ!L820</f>
        <v>278200</v>
      </c>
      <c r="H282" s="545">
        <f t="shared" ref="H282:H295" si="87">+D282-E282-F282-G282</f>
        <v>33800</v>
      </c>
      <c r="I282" s="1388" t="s">
        <v>14</v>
      </c>
    </row>
    <row r="283" spans="1:9" ht="37.200000000000003" hidden="1" customHeight="1" x14ac:dyDescent="0.25">
      <c r="A283" s="589" t="str">
        <f>+[6]ระบบการควบคุมฯ!A821</f>
        <v>1.1)</v>
      </c>
      <c r="B283" s="135" t="str">
        <f>+[6]ระบบการควบคุมฯ!B821</f>
        <v>ค่าตอบแทนวิทยากรสอนอิสลามศึกษารายชั่วโมง ภาค 2/67  จำนวน 312,000 บาท ร่วมใจ 48,000 ร่วมจิตประสาท 48,000 รวมราษฎร์ 96,000 บาท เจริญดีวิทยา 64,000 ราษฎร์สงเคราะห์ 48,000 วัดธัญญะผล 8,000 บาท</v>
      </c>
      <c r="C283" s="135" t="str">
        <f>+[6]ระบบการควบคุมฯ!C821</f>
        <v>ศธ 04002/ว5854  ลว 29 พย67 โอนครั้งที่ 97</v>
      </c>
      <c r="D283" s="1330"/>
      <c r="E283" s="550"/>
      <c r="F283" s="550"/>
      <c r="G283" s="550"/>
      <c r="H283" s="550"/>
      <c r="I283" s="1389"/>
    </row>
    <row r="284" spans="1:9" ht="18.600000000000001" hidden="1" customHeight="1" x14ac:dyDescent="0.25">
      <c r="A284" s="489" t="str">
        <f>+[6]ระบบการควบคุมฯ!A822</f>
        <v>1.2)</v>
      </c>
      <c r="B284" s="129" t="str">
        <f>+[6]ระบบการควบคุมฯ!B822</f>
        <v>ค่าขนย้ายสิ่งของส่วนตัวในการเดินทางไปราชการประจำของข้าราชการ</v>
      </c>
      <c r="C284" s="129" t="str">
        <f>+[6]ระบบการควบคุมฯ!C822</f>
        <v>ศธ 04002/ว6234  ลว 25 ธค 67 โอนครั้งที่ 161</v>
      </c>
      <c r="D284" s="490">
        <f>+[6]ระบบการควบคุมฯ!F822</f>
        <v>55352</v>
      </c>
      <c r="E284" s="491">
        <f>+[6]ระบบการควบคุมฯ!G822+[6]ระบบการควบคุมฯ!H822</f>
        <v>0</v>
      </c>
      <c r="F284" s="491">
        <f>+[6]ระบบการควบคุมฯ!I822+[6]ระบบการควบคุมฯ!J822</f>
        <v>0</v>
      </c>
      <c r="G284" s="491">
        <f>+[6]ระบบการควบคุมฯ!K822+[6]ระบบการควบคุมฯ!L822</f>
        <v>55352</v>
      </c>
      <c r="H284" s="491">
        <f t="shared" ref="H284" si="88">+D284-E284-F284-G284</f>
        <v>0</v>
      </c>
      <c r="I284" s="114" t="s">
        <v>264</v>
      </c>
    </row>
    <row r="285" spans="1:9" ht="186" hidden="1" customHeight="1" x14ac:dyDescent="0.25">
      <c r="A285" s="129" t="str">
        <f>+[6]ระบบการควบคุมฯ!A823</f>
        <v>1.2.1)</v>
      </c>
      <c r="B285" s="129" t="str">
        <f>+[6]ระบบการควบคุมฯ!B823</f>
        <v>ค่าขนย้ายสิ่งของส่วนตัวในการเดินทางไปราชการประจำของข้าราชการ ผอ.จันทร์เพ็ญ 16,428 บาท</v>
      </c>
      <c r="C285" s="129" t="str">
        <f>+[6]ระบบการควบคุมฯ!C823</f>
        <v>ศธ 04002/ว6234  ลว 25 ธค 67 โอนครั้งที่ 161</v>
      </c>
      <c r="D285" s="490"/>
      <c r="E285" s="491"/>
      <c r="F285" s="491"/>
      <c r="G285" s="491"/>
      <c r="H285" s="491"/>
      <c r="I285" s="114"/>
    </row>
    <row r="286" spans="1:9" ht="18.600000000000001" hidden="1" customHeight="1" x14ac:dyDescent="0.25">
      <c r="A286" s="129" t="str">
        <f>+[6]ระบบการควบคุมฯ!A824</f>
        <v>1.2.2)</v>
      </c>
      <c r="B286" s="129" t="str">
        <f>+[6]ระบบการควบคุมฯ!B824</f>
        <v>ค่าขนย้ายสิ่งของส่วนตัวในการเดินทางไปราชการประจำของข้าราชการ รอง ผอ.สพป. (รองไกรษรและรองศิริชัย)  38,924 บาท</v>
      </c>
      <c r="C286" s="129" t="str">
        <f>+[6]ระบบการควบคุมฯ!C824</f>
        <v>ศธ 04002/ว366  ลว 29 ม.ค. 68 โอนครั้งที่ 230</v>
      </c>
      <c r="D286" s="490"/>
      <c r="E286" s="491"/>
      <c r="F286" s="491"/>
      <c r="G286" s="491"/>
      <c r="H286" s="491"/>
      <c r="I286" s="114"/>
    </row>
    <row r="287" spans="1:9" ht="18.600000000000001" hidden="1" customHeight="1" x14ac:dyDescent="0.25">
      <c r="A287" s="129" t="str">
        <f>+[6]ระบบการควบคุมฯ!A825</f>
        <v>1.3)</v>
      </c>
      <c r="B287" s="129" t="str">
        <f>+[6]ระบบการควบคุมฯ!B825</f>
        <v xml:space="preserve">ค่าใช้จ่ายในการเดินทางเข้าร่วมอบรมเชิงปฏิบัติการโครงการพัฒนาโรงเรียนต้นแบบ  ด้านอาหารและโภชนาการในโรงเรียน S.M.A.R.T.S. Model School  ระหว่างวันที่ 6-8 มีนาคม 2568  ณ โรงแรมอีสติน ธนาซิตี้ กอล์ฟ รีสอร์ท กรุงเทพฯ อำเภอบางพลี สมุทรปราการ </v>
      </c>
      <c r="C287" s="129" t="str">
        <f>+[6]ระบบการควบคุมฯ!C825</f>
        <v>ศธ 04002/ว805  ลว 27 กพ 68 โอนครั้งที่ 295</v>
      </c>
      <c r="D287" s="490">
        <f>+[6]ระบบการควบคุมฯ!F825</f>
        <v>3600</v>
      </c>
      <c r="E287" s="491">
        <f>+[6]ระบบการควบคุมฯ!G825+[6]ระบบการควบคุมฯ!H825</f>
        <v>0</v>
      </c>
      <c r="F287" s="491">
        <f>+[6]ระบบการควบคุมฯ!I825+[6]ระบบการควบคุมฯ!J825</f>
        <v>0</v>
      </c>
      <c r="G287" s="491">
        <f>+[6]ระบบการควบคุมฯ!K825+[6]ระบบการควบคุมฯ!L825</f>
        <v>3600</v>
      </c>
      <c r="H287" s="491">
        <f t="shared" si="87"/>
        <v>0</v>
      </c>
      <c r="I287" s="114" t="s">
        <v>12</v>
      </c>
    </row>
    <row r="288" spans="1:9" ht="18.600000000000001" hidden="1" customHeight="1" x14ac:dyDescent="0.25">
      <c r="A288" s="129" t="str">
        <f>+[6]ระบบการควบคุมฯ!A826</f>
        <v>1.3.1)</v>
      </c>
      <c r="B288" s="129" t="str">
        <f>+[6]ระบบการควบคุมฯ!B826</f>
        <v>ค่าพาหนะในการเดินทางเข้าร่วมโครงการอบรมการใช้งานระบบบริหารจัดการการใช้จ่ายและการเบิกจ่ายงบประมาณภาครัฐสำหรับเจ้าหน้าที่ผู้ปฏิบัติงานของหน่วยงานในสังกัดสำนักงานคณะกรรมการการศึกษาขั้นระหว่างวันที่ 3 - 4 เมษายน 2568  สพฐ.เปลี่ยนเป็น 21-22 เมษายน 68</v>
      </c>
      <c r="C288" s="129" t="str">
        <f>+[6]ระบบการควบคุมฯ!C826</f>
        <v>ศธ 04002/ว1307  ลว 28 มีค 68 โอนครั้งที่ 377</v>
      </c>
      <c r="D288" s="490">
        <f>+[6]ระบบการควบคุมฯ!F826</f>
        <v>2000</v>
      </c>
      <c r="E288" s="491">
        <f>+[6]ระบบการควบคุมฯ!G826+[6]ระบบการควบคุมฯ!H826</f>
        <v>0</v>
      </c>
      <c r="F288" s="491">
        <f>+[6]ระบบการควบคุมฯ!I826+[6]ระบบการควบคุมฯ!J826</f>
        <v>0</v>
      </c>
      <c r="G288" s="491">
        <f>+[6]ระบบการควบคุมฯ!K826+[6]ระบบการควบคุมฯ!L826</f>
        <v>2000</v>
      </c>
      <c r="H288" s="491">
        <f t="shared" si="87"/>
        <v>0</v>
      </c>
      <c r="I288" s="117" t="s">
        <v>14</v>
      </c>
    </row>
    <row r="289" spans="1:9" ht="18.600000000000001" hidden="1" customHeight="1" x14ac:dyDescent="0.25">
      <c r="A289" s="489">
        <f>+[6]ระบบการควบคุมฯ!A749</f>
        <v>0</v>
      </c>
      <c r="B289" s="129">
        <f>+[6]ระบบการควบคุมฯ!B749</f>
        <v>0</v>
      </c>
      <c r="C289" s="129">
        <f>+[6]ระบบการควบคุมฯ!C749</f>
        <v>0</v>
      </c>
      <c r="D289" s="490"/>
      <c r="E289" s="491"/>
      <c r="F289" s="491"/>
      <c r="G289" s="491"/>
      <c r="H289" s="491">
        <f t="shared" si="87"/>
        <v>0</v>
      </c>
      <c r="I289" s="123" t="s">
        <v>17</v>
      </c>
    </row>
    <row r="290" spans="1:9" ht="18.600000000000001" hidden="1" customHeight="1" x14ac:dyDescent="0.25">
      <c r="A290" s="489">
        <f>+[6]ระบบการควบคุมฯ!A750</f>
        <v>0</v>
      </c>
      <c r="B290" s="129">
        <f>+[6]ระบบการควบคุมฯ!B750</f>
        <v>0</v>
      </c>
      <c r="C290" s="129">
        <f>+[6]ระบบการควบคุมฯ!C750</f>
        <v>0</v>
      </c>
      <c r="D290" s="490"/>
      <c r="E290" s="491"/>
      <c r="F290" s="491"/>
      <c r="G290" s="491"/>
      <c r="H290" s="491">
        <f t="shared" si="87"/>
        <v>0</v>
      </c>
      <c r="I290" s="123" t="s">
        <v>14</v>
      </c>
    </row>
    <row r="291" spans="1:9" ht="18.600000000000001" hidden="1" customHeight="1" x14ac:dyDescent="0.25">
      <c r="A291" s="481" t="str">
        <f>+[6]ระบบการควบคุมฯ!A758</f>
        <v>2.1.4</v>
      </c>
      <c r="B291" s="495">
        <f>+[6]ระบบการควบคุมฯ!B758</f>
        <v>0</v>
      </c>
      <c r="C291" s="495">
        <f>+[6]ระบบการควบคุมฯ!C758</f>
        <v>0</v>
      </c>
      <c r="D291" s="482">
        <f>SUM(D292:D295)</f>
        <v>0</v>
      </c>
      <c r="E291" s="482">
        <f t="shared" ref="E291:H291" si="89">SUM(E292:E295)</f>
        <v>0</v>
      </c>
      <c r="F291" s="482">
        <f t="shared" si="89"/>
        <v>0</v>
      </c>
      <c r="G291" s="482">
        <f t="shared" si="89"/>
        <v>0</v>
      </c>
      <c r="H291" s="482">
        <f t="shared" si="89"/>
        <v>0</v>
      </c>
      <c r="I291" s="533" t="s">
        <v>14</v>
      </c>
    </row>
    <row r="292" spans="1:9" ht="18.600000000000001" hidden="1" customHeight="1" x14ac:dyDescent="0.25">
      <c r="A292" s="489" t="str">
        <f>+[6]ระบบการควบคุมฯ!A759</f>
        <v>1)</v>
      </c>
      <c r="B292" s="129">
        <f>+[6]ระบบการควบคุมฯ!B759</f>
        <v>0</v>
      </c>
      <c r="C292" s="129">
        <f>+[6]ระบบการควบคุมฯ!C758</f>
        <v>0</v>
      </c>
      <c r="D292" s="490"/>
      <c r="E292" s="491"/>
      <c r="F292" s="491"/>
      <c r="G292" s="491"/>
      <c r="H292" s="491">
        <f t="shared" si="87"/>
        <v>0</v>
      </c>
      <c r="I292" s="123"/>
    </row>
    <row r="293" spans="1:9" ht="18.600000000000001" hidden="1" customHeight="1" x14ac:dyDescent="0.25">
      <c r="A293" s="489" t="str">
        <f>+[6]ระบบการควบคุมฯ!A761</f>
        <v>2)</v>
      </c>
      <c r="B293" s="129">
        <f>+[6]ระบบการควบคุมฯ!B761</f>
        <v>0</v>
      </c>
      <c r="C293" s="129">
        <f>+C291</f>
        <v>0</v>
      </c>
      <c r="D293" s="490"/>
      <c r="E293" s="491"/>
      <c r="F293" s="491"/>
      <c r="G293" s="491"/>
      <c r="H293" s="491">
        <f t="shared" si="87"/>
        <v>0</v>
      </c>
      <c r="I293" s="123"/>
    </row>
    <row r="294" spans="1:9" ht="18.600000000000001" hidden="1" customHeight="1" x14ac:dyDescent="0.25">
      <c r="A294" s="489" t="str">
        <f>+[6]ระบบการควบคุมฯ!A763</f>
        <v>3)</v>
      </c>
      <c r="B294" s="129">
        <f>+[6]ระบบการควบคุมฯ!B763</f>
        <v>0</v>
      </c>
      <c r="C294" s="129">
        <f>+C291</f>
        <v>0</v>
      </c>
      <c r="D294" s="490"/>
      <c r="E294" s="491"/>
      <c r="F294" s="491"/>
      <c r="G294" s="491"/>
      <c r="H294" s="491">
        <f t="shared" si="87"/>
        <v>0</v>
      </c>
      <c r="I294" s="123"/>
    </row>
    <row r="295" spans="1:9" ht="18.600000000000001" hidden="1" customHeight="1" x14ac:dyDescent="0.25">
      <c r="A295" s="489" t="str">
        <f>+[6]ระบบการควบคุมฯ!A765</f>
        <v>4)</v>
      </c>
      <c r="B295" s="129">
        <f>+[6]ระบบการควบคุมฯ!B765</f>
        <v>0</v>
      </c>
      <c r="C295" s="129">
        <f>+C291</f>
        <v>0</v>
      </c>
      <c r="D295" s="490"/>
      <c r="E295" s="491"/>
      <c r="F295" s="491"/>
      <c r="G295" s="491"/>
      <c r="H295" s="491">
        <f t="shared" si="87"/>
        <v>0</v>
      </c>
      <c r="I295" s="114"/>
    </row>
    <row r="296" spans="1:9" ht="18.600000000000001" hidden="1" customHeight="1" x14ac:dyDescent="0.25">
      <c r="A296" s="483" t="str">
        <f>+[6]ระบบการควบคุมฯ!A957</f>
        <v>1.5.1</v>
      </c>
      <c r="B296" s="142" t="str">
        <f>+[6]ระบบการควบคุมฯ!B957</f>
        <v xml:space="preserve">กิจกรรมรองการพัฒนาประสิทธิภาพการบริหารจัดการการศึกษาขั้นพื้นฐาน </v>
      </c>
      <c r="C296" s="142" t="str">
        <f>+[6]ระบบการควบคุมฯ!C957</f>
        <v xml:space="preserve">20004 68 05164 00144 </v>
      </c>
      <c r="D296" s="484">
        <f>+D297</f>
        <v>18000</v>
      </c>
      <c r="E296" s="484">
        <f>+E297</f>
        <v>0</v>
      </c>
      <c r="F296" s="484">
        <f>+F297</f>
        <v>0</v>
      </c>
      <c r="G296" s="484">
        <f>+G297</f>
        <v>18000</v>
      </c>
      <c r="H296" s="484">
        <f>+H297</f>
        <v>0</v>
      </c>
      <c r="I296" s="112"/>
    </row>
    <row r="297" spans="1:9" ht="18.600000000000001" hidden="1" customHeight="1" x14ac:dyDescent="0.25">
      <c r="A297" s="493"/>
      <c r="B297" s="444" t="str">
        <f>+[6]ระบบการควบคุมฯ!B958</f>
        <v xml:space="preserve"> งบดำเนินงาน 68112xx </v>
      </c>
      <c r="C297" s="149" t="str">
        <f>+[6]ระบบการควบคุมฯ!C958</f>
        <v>20004 3720 1000 2000000</v>
      </c>
      <c r="D297" s="494">
        <f>SUM(D298)</f>
        <v>18000</v>
      </c>
      <c r="E297" s="494">
        <f>SUM(E298)</f>
        <v>0</v>
      </c>
      <c r="F297" s="494">
        <f>SUM(F298)</f>
        <v>0</v>
      </c>
      <c r="G297" s="494">
        <f>SUM(G298)</f>
        <v>18000</v>
      </c>
      <c r="H297" s="494">
        <f>SUM(H298)</f>
        <v>0</v>
      </c>
      <c r="I297" s="111"/>
    </row>
    <row r="298" spans="1:9" ht="18.600000000000001" hidden="1" customHeight="1" x14ac:dyDescent="0.25">
      <c r="A298" s="489" t="str">
        <f>+[6]ระบบการควบคุมฯ!A959</f>
        <v>1.5.1.1.1</v>
      </c>
      <c r="B298" s="129" t="str">
        <f>+[6]ระบบการควบคุมฯ!B959</f>
        <v xml:space="preserve">ค่าใช้จ่ายในการดำเนินโครงการส่งเสริมการมีรายได้ให้แก่นักเรียน (ทุนแลกงาน) ประจำปี พ.ศ. 2568 ระหว่างวันที่ 24 มีนาคม – 24 เมษายน 2568  </v>
      </c>
      <c r="C298" s="129" t="str">
        <f>+[6]ระบบการควบคุมฯ!C959</f>
        <v>ศธ 04002/ว153 ลว 14 ม.ค. 68 โอนครั้งที่ 190</v>
      </c>
      <c r="D298" s="490">
        <f>+[6]ระบบการควบคุมฯ!F959</f>
        <v>18000</v>
      </c>
      <c r="E298" s="491">
        <f>+[6]ระบบการควบคุมฯ!G959+[6]ระบบการควบคุมฯ!H959</f>
        <v>0</v>
      </c>
      <c r="F298" s="491">
        <f>+[6]ระบบการควบคุมฯ!I959+[6]ระบบการควบคุมฯ!J959</f>
        <v>0</v>
      </c>
      <c r="G298" s="491">
        <f>+[6]ระบบการควบคุมฯ!K959+[6]ระบบการควบคุมฯ!L959</f>
        <v>18000</v>
      </c>
      <c r="H298" s="491">
        <f>+D298-E298-F298-G298</f>
        <v>0</v>
      </c>
      <c r="I298" s="117" t="s">
        <v>12</v>
      </c>
    </row>
    <row r="299" spans="1:9" ht="18.600000000000001" hidden="1" customHeight="1" x14ac:dyDescent="0.25">
      <c r="A299" s="483" t="str">
        <f>+[6]ระบบการควบคุมฯ!A962</f>
        <v>1.5.2</v>
      </c>
      <c r="B299" s="142" t="str">
        <f>+[6]ระบบการควบคุมฯ!B962</f>
        <v xml:space="preserve">กิจกรรมรองเทคโนโลยีดิจิทัลเพื่อการศึกษาขั้นพื้นฐาน </v>
      </c>
      <c r="C299" s="142" t="str">
        <f>+[6]ระบบการควบคุมฯ!C962</f>
        <v>20004 68 05164 00063</v>
      </c>
      <c r="D299" s="484">
        <f t="shared" ref="D299:I299" si="90">+D300</f>
        <v>10800</v>
      </c>
      <c r="E299" s="484">
        <f t="shared" si="90"/>
        <v>0</v>
      </c>
      <c r="F299" s="484">
        <f t="shared" si="90"/>
        <v>0</v>
      </c>
      <c r="G299" s="484">
        <f t="shared" si="90"/>
        <v>5050</v>
      </c>
      <c r="H299" s="484">
        <f t="shared" si="90"/>
        <v>5750</v>
      </c>
      <c r="I299" s="484">
        <f t="shared" si="90"/>
        <v>0</v>
      </c>
    </row>
    <row r="300" spans="1:9" ht="18.600000000000001" hidden="1" customHeight="1" x14ac:dyDescent="0.25">
      <c r="A300" s="493"/>
      <c r="B300" s="444" t="str">
        <f>+[6]ระบบการควบคุมฯ!B963</f>
        <v xml:space="preserve"> งบดำเนินงาน 68112xx</v>
      </c>
      <c r="C300" s="444" t="str">
        <f>+[6]ระบบการควบคุมฯ!C963</f>
        <v>20004 3720 1000 2000000</v>
      </c>
      <c r="D300" s="494">
        <f>SUM(D301:D304)</f>
        <v>10800</v>
      </c>
      <c r="E300" s="494">
        <f>SUM(E301:E304)</f>
        <v>0</v>
      </c>
      <c r="F300" s="494">
        <f>SUM(F301:F304)</f>
        <v>0</v>
      </c>
      <c r="G300" s="494">
        <f>SUM(G301:G304)</f>
        <v>5050</v>
      </c>
      <c r="H300" s="494">
        <f>SUM(H301:H304)</f>
        <v>5750</v>
      </c>
      <c r="I300" s="494"/>
    </row>
    <row r="301" spans="1:9" ht="18.600000000000001" hidden="1" customHeight="1" x14ac:dyDescent="0.25">
      <c r="A301" s="489" t="str">
        <f>+[6]ระบบการควบคุมฯ!A964</f>
        <v>1.5.2.1</v>
      </c>
      <c r="B301" s="84" t="str">
        <f>+[6]ระบบการควบคุมฯ!B964</f>
        <v xml:space="preserve">ค่าใช้จ่ายในการเดินทางเข้าร่วมประชุมเชิงปฏิบัติการปรับปรุงเอกสารคู่มือแนวทางการบริหารจัดการข้อมูลสารสนเทศเพื่อการบริหาร     (Data Management Center : DMC) ปีการศึกษา 2568 ระหว่างวันที่ 21 – 25 เมษายน 2568  และการประชุมเชิงปฏิบัติการพัฒนาบุคลากรด้านระบบสารสนเทศเพื่อการวางแผนและสนับสนุนการบริหารงบประมาณ ปีการศึกษา 2568 ระหว่างวันที่ 5 – 9 พฤษภาคม 2568ณ โรงแรมริเวอร์ไซด์ กรุงเทพมหานคร </v>
      </c>
      <c r="C301" s="534" t="str">
        <f>+[6]ระบบการควบคุมฯ!C964</f>
        <v>ศธ 04002/ว1623 ลว 21 เม.ย. 67 ครั้งที่ 426</v>
      </c>
      <c r="D301" s="490">
        <f>+[6]ระบบการควบคุมฯ!F964</f>
        <v>800</v>
      </c>
      <c r="E301" s="491">
        <f>+[6]ระบบการควบคุมฯ!G964+[6]ระบบการควบคุมฯ!H964</f>
        <v>0</v>
      </c>
      <c r="F301" s="491">
        <f>+[6]ระบบการควบคุมฯ!I964+[6]ระบบการควบคุมฯ!J964</f>
        <v>0</v>
      </c>
      <c r="G301" s="491">
        <f>+[6]ระบบการควบคุมฯ!K964+[6]ระบบการควบคุมฯ!L964</f>
        <v>800</v>
      </c>
      <c r="H301" s="491">
        <f>+D301-E301-F301-G301</f>
        <v>0</v>
      </c>
      <c r="I301" s="126" t="s">
        <v>71</v>
      </c>
    </row>
    <row r="302" spans="1:9" ht="18.600000000000001" hidden="1" customHeight="1" x14ac:dyDescent="0.25">
      <c r="A302" s="489" t="str">
        <f>+[6]ระบบการควบคุมฯ!A966</f>
        <v>1.5.2.2</v>
      </c>
      <c r="B302" s="84" t="str">
        <f>+[6]ระบบการควบคุมฯ!B966</f>
        <v>ค่าใช้จ่ายในการดำเนินการกิจกรรมที่ 3 การพัฒนา ส่งเสริมสนับสนุนและขับเคลื่อนการใช้เทคโนโลยีในการจัดการเรียนรู้ในการขับเคลื่อนระบบคลังสื่อเทคโนโลยีดิจิทัล    (OBEC Content Center)</v>
      </c>
      <c r="C302" s="534" t="str">
        <f>+[6]ระบบการควบคุมฯ!C966</f>
        <v>ศธ 04002/ว1624 ลว 21 เม.ย.68 ครั้งที่ 427</v>
      </c>
      <c r="D302" s="490">
        <f>+[6]ระบบการควบคุมฯ!F966</f>
        <v>10000</v>
      </c>
      <c r="E302" s="491">
        <f>+[6]ระบบการควบคุมฯ!G966+[6]ระบบการควบคุมฯ!H966</f>
        <v>0</v>
      </c>
      <c r="F302" s="491">
        <f>+[6]ระบบการควบคุมฯ!I966+[6]ระบบการควบคุมฯ!J966</f>
        <v>0</v>
      </c>
      <c r="G302" s="491">
        <f>+[6]ระบบการควบคุมฯ!K966+[6]ระบบการควบคุมฯ!L966</f>
        <v>4250</v>
      </c>
      <c r="H302" s="491">
        <f>+D302-E302-F302-G302</f>
        <v>5750</v>
      </c>
      <c r="I302" s="126" t="s">
        <v>71</v>
      </c>
    </row>
    <row r="303" spans="1:9" ht="18.600000000000001" hidden="1" customHeight="1" x14ac:dyDescent="0.25">
      <c r="A303" s="489"/>
      <c r="B303" s="84"/>
      <c r="C303" s="534"/>
      <c r="D303" s="534">
        <f>+[6]ระบบการควบคุมฯ!F967</f>
        <v>0</v>
      </c>
      <c r="E303" s="534">
        <f>+[6]ระบบการควบคุมฯ!G967+[6]ระบบการควบคุมฯ!H967</f>
        <v>0</v>
      </c>
      <c r="F303" s="534">
        <f>+[6]ระบบการควบคุมฯ!I967+[6]ระบบการควบคุมฯ!J967</f>
        <v>0</v>
      </c>
      <c r="G303" s="534">
        <f>+[6]ระบบการควบคุมฯ!K967+[6]ระบบการควบคุมฯ!L967</f>
        <v>0</v>
      </c>
      <c r="H303" s="534">
        <f>+D303-E303-F303-G303</f>
        <v>0</v>
      </c>
      <c r="I303" s="87" t="s">
        <v>49</v>
      </c>
    </row>
    <row r="304" spans="1:9" ht="18.600000000000001" hidden="1" customHeight="1" x14ac:dyDescent="0.55000000000000004">
      <c r="A304" s="489">
        <f>+[6]ระบบการควบคุมฯ!A968</f>
        <v>0</v>
      </c>
      <c r="B304" s="84">
        <f>+[6]ระบบการควบคุมฯ!B968</f>
        <v>0</v>
      </c>
      <c r="C304" s="534">
        <f>+[6]ระบบการควบคุมฯ!C968</f>
        <v>0</v>
      </c>
      <c r="D304" s="534">
        <f>+[6]ระบบการควบคุมฯ!F968</f>
        <v>0</v>
      </c>
      <c r="E304" s="534">
        <f>+[6]ระบบการควบคุมฯ!G968+[6]ระบบการควบคุมฯ!H968</f>
        <v>0</v>
      </c>
      <c r="F304" s="534">
        <f>+[6]ระบบการควบคุมฯ!I968+[6]ระบบการควบคุมฯ!J968</f>
        <v>0</v>
      </c>
      <c r="G304" s="534">
        <f>+[6]ระบบการควบคุมฯ!K968+[6]ระบบการควบคุมฯ!L968</f>
        <v>0</v>
      </c>
      <c r="H304" s="534">
        <f>+D304-E304-F304-G304</f>
        <v>0</v>
      </c>
      <c r="I304" s="127" t="s">
        <v>60</v>
      </c>
    </row>
    <row r="305" spans="1:9" ht="55.8" hidden="1" customHeight="1" x14ac:dyDescent="0.25">
      <c r="A305" s="483" t="str">
        <f>+[6]ระบบการควบคุมฯ!A1043</f>
        <v>1.5.3</v>
      </c>
      <c r="B305" s="142" t="str">
        <f>+[6]ระบบการควบคุมฯ!B1043</f>
        <v xml:space="preserve">กิจกรรมรองพัฒนาระบบการวัดและประเมินผลส่งเสริมเครือข่ายความร่วมในการประเมินคุณภาพการศึกษา </v>
      </c>
      <c r="C305" s="142" t="str">
        <f>+[6]ระบบการควบคุมฯ!C1043</f>
        <v>20004 68 05164 36263</v>
      </c>
      <c r="D305" s="484">
        <f>+D306</f>
        <v>28000</v>
      </c>
      <c r="E305" s="484">
        <f t="shared" ref="E305:I306" si="91">+E306</f>
        <v>0</v>
      </c>
      <c r="F305" s="484">
        <f t="shared" si="91"/>
        <v>0</v>
      </c>
      <c r="G305" s="484">
        <f t="shared" si="91"/>
        <v>19400</v>
      </c>
      <c r="H305" s="484">
        <f t="shared" si="91"/>
        <v>8600</v>
      </c>
      <c r="I305" s="535"/>
    </row>
    <row r="306" spans="1:9" ht="18.600000000000001" hidden="1" customHeight="1" x14ac:dyDescent="0.25">
      <c r="A306" s="493"/>
      <c r="B306" s="124" t="str">
        <f>+[6]ระบบการควบคุมฯ!B1044</f>
        <v xml:space="preserve"> งบดำเนินงาน 68112xx</v>
      </c>
      <c r="C306" s="124" t="str">
        <f>+[6]ระบบการควบคุมฯ!C1044</f>
        <v>20004 3720 1000 2000000</v>
      </c>
      <c r="D306" s="494">
        <f>SUM(D307:D308)</f>
        <v>28000</v>
      </c>
      <c r="E306" s="494">
        <f>SUM(E307:E308)</f>
        <v>0</v>
      </c>
      <c r="F306" s="494">
        <f>SUM(F307:F308)</f>
        <v>0</v>
      </c>
      <c r="G306" s="494">
        <f>SUM(G307:G308)</f>
        <v>19400</v>
      </c>
      <c r="H306" s="494">
        <f>SUM(H307:H308)</f>
        <v>8600</v>
      </c>
      <c r="I306" s="536" t="str">
        <f t="shared" si="91"/>
        <v>กลุ่มส่งเสริมการจัดการศึกษา</v>
      </c>
    </row>
    <row r="307" spans="1:9" ht="55.8" hidden="1" customHeight="1" x14ac:dyDescent="0.25">
      <c r="A307" s="489">
        <f>+[6]ระบบการควบคุมฯ!A1045</f>
        <v>1</v>
      </c>
      <c r="B307" s="125" t="str">
        <f>+[6]ระบบการควบคุมฯ!B1045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ระดับเขตพื้นที่การศึกษา</v>
      </c>
      <c r="C307" s="537" t="str">
        <f>+[6]ระบบการควบคุมฯ!C1045</f>
        <v>ศธ04002/ว5487ว.8 พย 67 โอนครั้งที่ 47</v>
      </c>
      <c r="D307" s="537">
        <f>+[6]ระบบการควบคุมฯ!F1045</f>
        <v>5000</v>
      </c>
      <c r="E307" s="537">
        <f>+[6]ระบบการควบคุมฯ!G1045+[6]ระบบการควบคุมฯ!H1045</f>
        <v>0</v>
      </c>
      <c r="F307" s="491">
        <f>+[6]ระบบการควบคุมฯ!I1045+[6]ระบบการควบคุมฯ!J1045</f>
        <v>0</v>
      </c>
      <c r="G307" s="537">
        <f>+[6]ระบบการควบคุมฯ!K1045+[6]ระบบการควบคุมฯ!L1045</f>
        <v>1200</v>
      </c>
      <c r="H307" s="537">
        <f>+D307-E307-F307-G307</f>
        <v>3800</v>
      </c>
      <c r="I307" s="1431" t="s">
        <v>12</v>
      </c>
    </row>
    <row r="308" spans="1:9" ht="93" hidden="1" customHeight="1" x14ac:dyDescent="0.25">
      <c r="A308" s="489">
        <f>+[6]ระบบการควบคุมฯ!A1046</f>
        <v>2</v>
      </c>
      <c r="B308" s="125" t="str">
        <f>+[6]ระบบการควบคุมฯ!B1046</f>
        <v>ค่าใช้จ่ายในการดำเนินการตามโครงการคัดเลือกนักเรียนและสถานศึกษา เพื่อรับรางวัลพระราชทาน ระดับการศึกษาขั้นพื้นฐาน ระดับจังหวัด</v>
      </c>
      <c r="C308" s="537" t="str">
        <f>+[6]ระบบการควบคุมฯ!C1046</f>
        <v>ศธ04002/ว5487ว.8 พย 67 โอนครั้งที่ 47</v>
      </c>
      <c r="D308" s="537">
        <f>+[6]ระบบการควบคุมฯ!F1046</f>
        <v>23000</v>
      </c>
      <c r="E308" s="537">
        <f>+[6]ระบบการควบคุมฯ!G1046+[6]ระบบการควบคุมฯ!H1046</f>
        <v>0</v>
      </c>
      <c r="F308" s="491">
        <f>+[6]ระบบการควบคุมฯ!I1046+[6]ระบบการควบคุมฯ!J1046</f>
        <v>0</v>
      </c>
      <c r="G308" s="537">
        <f>+[6]ระบบการควบคุมฯ!K1046+[6]ระบบการควบคุมฯ!L1046</f>
        <v>18200</v>
      </c>
      <c r="H308" s="537">
        <f>+D308-E308-F308-G308</f>
        <v>4800</v>
      </c>
      <c r="I308" s="1431" t="s">
        <v>12</v>
      </c>
    </row>
    <row r="309" spans="1:9" ht="186" hidden="1" customHeight="1" x14ac:dyDescent="0.25">
      <c r="A309" s="483" t="str">
        <f>+[6]ระบบการควบคุมฯ!A978</f>
        <v>1.5.4</v>
      </c>
      <c r="B309" s="102" t="str">
        <f>+[6]ระบบการควบคุมฯ!B978</f>
        <v>กิจกรรมการสนับสนุนการศึกษาขั้นพื้นฐาน</v>
      </c>
      <c r="C309" s="102" t="str">
        <f>+[6]ระบบการควบคุมฯ!C978</f>
        <v>20004 68 0146 00000</v>
      </c>
      <c r="D309" s="484">
        <f>+D310</f>
        <v>0</v>
      </c>
      <c r="E309" s="484">
        <f>+E310</f>
        <v>0</v>
      </c>
      <c r="F309" s="484">
        <f>+F310</f>
        <v>0</v>
      </c>
      <c r="G309" s="484">
        <f>+G310</f>
        <v>0</v>
      </c>
      <c r="H309" s="484">
        <f>+H310</f>
        <v>0</v>
      </c>
      <c r="I309" s="112"/>
    </row>
    <row r="310" spans="1:9" ht="18.600000000000001" x14ac:dyDescent="0.25">
      <c r="A310" s="538">
        <f>+[6]ระบบการควบคุมฯ!A1001</f>
        <v>0</v>
      </c>
      <c r="B310" s="124" t="str">
        <f>+[6]ระบบการควบคุมฯ!B1001</f>
        <v xml:space="preserve"> งบดำเนินงาน 68112xx </v>
      </c>
      <c r="C310" s="124" t="str">
        <f>+[6]ระบบการควบคุมฯ!C1001</f>
        <v>20004 37201000 2000000</v>
      </c>
      <c r="D310" s="494">
        <f>SUM(D311:D316)</f>
        <v>0</v>
      </c>
      <c r="E310" s="494">
        <f t="shared" ref="E310:H310" si="92">SUM(E311:E316)</f>
        <v>0</v>
      </c>
      <c r="F310" s="494">
        <f t="shared" si="92"/>
        <v>0</v>
      </c>
      <c r="G310" s="494">
        <f t="shared" si="92"/>
        <v>0</v>
      </c>
      <c r="H310" s="494">
        <f t="shared" si="92"/>
        <v>0</v>
      </c>
      <c r="I310" s="111"/>
    </row>
    <row r="311" spans="1:9" ht="204.6" x14ac:dyDescent="0.25">
      <c r="A311" s="489" t="str">
        <f>+[6]ระบบการควบคุมฯ!A1002</f>
        <v>2.1.2.1</v>
      </c>
      <c r="B311" s="105" t="str">
        <f>+[6]ระบบการควบคุมฯ!B1002</f>
        <v xml:space="preserve">ค่าใช้จ่ายในการเดินทางเข้าร่วมโครงการอบรมเสริมสร้างความรู้ด้านการบริหารงานการคลัง และสร้างความตระหนักในการป้องกันการทุจริตของหน่วยงาน ในสังกัดสำนักงานคณะกรรมการการศึกษาขั้นพื้นฐาน ระหว่างวันที่ 25 - 26 ธันวาคม 2566 ณ โรงแรมดิ ไอเดิล โฮเท็ล แอนด์ เรสซิเดนซ์ จังหวัดปทุมธานี </v>
      </c>
      <c r="C311" s="105" t="str">
        <f>+[6]ระบบการควบคุมฯ!C1002</f>
        <v>ศธ 04002/ว5700 ลว 21 ธค 66 โอนครั้งที่ 103</v>
      </c>
      <c r="D311" s="490"/>
      <c r="E311" s="491"/>
      <c r="F311" s="491"/>
      <c r="G311" s="491"/>
      <c r="H311" s="491">
        <f>+D311-E311-F311-G311</f>
        <v>0</v>
      </c>
      <c r="I311" s="114" t="s">
        <v>14</v>
      </c>
    </row>
    <row r="312" spans="1:9" ht="74.400000000000006" x14ac:dyDescent="0.25">
      <c r="A312" s="539" t="str">
        <f>+[6]ระบบการควบคุมฯ!A1003</f>
        <v>2.1.2.2</v>
      </c>
      <c r="B312" s="540" t="str">
        <f>+[6]ระบบการควบคุมฯ!B1003</f>
        <v xml:space="preserve">เงินสมทบกองทุนเงินทดแทน ประจำปี พ.ศ. 2567 (มกราคม - ธันวาคม 2567)                             </v>
      </c>
      <c r="C312" s="540" t="str">
        <f>+[6]ระบบการควบคุมฯ!C1003</f>
        <v>ศธ 04002/ว35 ลว 4 มค 67 โอนครั้งที่ 117</v>
      </c>
      <c r="D312" s="513"/>
      <c r="E312" s="491"/>
      <c r="F312" s="514"/>
      <c r="G312" s="491"/>
      <c r="H312" s="514">
        <f>+D312-E312-F312-G312</f>
        <v>0</v>
      </c>
      <c r="I312" s="117" t="s">
        <v>14</v>
      </c>
    </row>
    <row r="313" spans="1:9" ht="74.400000000000006" x14ac:dyDescent="0.25">
      <c r="A313" s="541" t="str">
        <f>+[6]ระบบการควบคุมฯ!A645</f>
        <v>1.2.1</v>
      </c>
      <c r="B313" s="118" t="str">
        <f>+[6]ระบบการควบคุมฯ!B645</f>
        <v xml:space="preserve">ค่าเช่าใช้บริการสัญญาณอินเทอร์เน็ต </v>
      </c>
      <c r="C313" s="118" t="str">
        <f>+[6]ระบบการควบคุมฯ!C647</f>
        <v>ศธ 04002/ว6222 ลว. 25 ธค 67 โอนครั้งที่ 160</v>
      </c>
      <c r="D313" s="490"/>
      <c r="E313" s="491"/>
      <c r="F313" s="491"/>
      <c r="G313" s="491"/>
      <c r="H313" s="491">
        <f>+D313-E313-F313-G313</f>
        <v>0</v>
      </c>
      <c r="I313" s="114" t="s">
        <v>14</v>
      </c>
    </row>
    <row r="314" spans="1:9" ht="55.8" x14ac:dyDescent="0.25">
      <c r="A314" s="541"/>
      <c r="B314" s="118" t="str">
        <f>+[6]ระบบการควบคุมฯ!B1004</f>
        <v>ค่าเช่าใช้บริการสัญญาณอินเทอร์เน็ต 6 เดือน (เมย-มิย 66)   603600บาท</v>
      </c>
      <c r="C314" s="118" t="str">
        <f>+[6]ระบบการควบคุมฯ!C1004</f>
        <v>ศธ 04002/ว1923   ลว 20 พค 67 โอนครั้งที่ 30</v>
      </c>
      <c r="D314" s="490"/>
      <c r="E314" s="491"/>
      <c r="F314" s="491"/>
      <c r="G314" s="491"/>
      <c r="H314" s="491">
        <f>+D314-E314-F314-G314</f>
        <v>0</v>
      </c>
      <c r="I314" s="114"/>
    </row>
    <row r="315" spans="1:9" ht="74.400000000000006" x14ac:dyDescent="0.25">
      <c r="A315" s="489"/>
      <c r="B315" s="129" t="str">
        <f>+[6]ระบบการควบคุมฯ!B1005</f>
        <v>ค่าเช่าใช้บริการสัญญาณอินเทอร์เน็ต 3 เดือน (กรกฎาคม 2567 – กันยายน 2567)   514,3500บาท</v>
      </c>
      <c r="C315" s="129" t="str">
        <f>+[6]ระบบการควบคุมฯ!C1005</f>
        <v>ศธ 04002/ว2864 ลว 2 กรกฎาคม 2567 โอนครั้งที่ 185</v>
      </c>
      <c r="D315" s="490"/>
      <c r="E315" s="491"/>
      <c r="F315" s="491"/>
      <c r="G315" s="491"/>
      <c r="H315" s="491"/>
      <c r="I315" s="114"/>
    </row>
    <row r="316" spans="1:9" ht="93" hidden="1" customHeight="1" x14ac:dyDescent="0.25">
      <c r="A316" s="489" t="str">
        <f>+[6]ระบบการควบคุมฯ!A1006</f>
        <v>2.1.3.2</v>
      </c>
      <c r="B316" s="542" t="str">
        <f>+[6]ระบบการควบคุมฯ!B1006</f>
        <v>ค่าใช้จ่ายในการซ่อมแซม ทำความสะอาด ฟื้นฟูอาคารเรียน สิ่งปลูกสร้าง ห้องน้ำ ห้องส้วม และสภาพแวดล้อมภายในโรงเรียน</v>
      </c>
      <c r="C316" s="542" t="str">
        <f>+[6]ระบบการควบคุมฯ!C1006</f>
        <v>ศธ 04002/ว4582 ลว 20 กย 67 โอนครั้งที่ 433</v>
      </c>
      <c r="D316" s="513"/>
      <c r="E316" s="514"/>
      <c r="F316" s="514"/>
      <c r="G316" s="514"/>
      <c r="H316" s="514">
        <f>+D316-E316-F316-G316</f>
        <v>0</v>
      </c>
      <c r="I316" s="117" t="s">
        <v>158</v>
      </c>
    </row>
    <row r="317" spans="1:9" ht="55.8" x14ac:dyDescent="0.25">
      <c r="A317" s="483">
        <f>+[6]ระบบการควบคุมฯ!A1049</f>
        <v>1.6</v>
      </c>
      <c r="B317" s="142" t="str">
        <f>+[6]ระบบการควบคุมฯ!B1033</f>
        <v>กิจกรรมรองการพัฒนาประสิทธิภาพการบริหารจัดการการศึกษาขั้นพื้นฐาน</v>
      </c>
      <c r="C317" s="142"/>
      <c r="D317" s="484">
        <f>+D318</f>
        <v>0</v>
      </c>
      <c r="E317" s="484">
        <f>+E318</f>
        <v>0</v>
      </c>
      <c r="F317" s="484">
        <f>+F318</f>
        <v>0</v>
      </c>
      <c r="G317" s="484">
        <f>+G318</f>
        <v>0</v>
      </c>
      <c r="H317" s="484">
        <f>+H318</f>
        <v>0</v>
      </c>
      <c r="I317" s="112"/>
    </row>
    <row r="318" spans="1:9" ht="18.600000000000001" x14ac:dyDescent="0.25">
      <c r="A318" s="538">
        <f>+[6]ระบบการควบคุมฯ!A1034</f>
        <v>0</v>
      </c>
      <c r="B318" s="444" t="str">
        <f>+[6]ระบบการควบคุมฯ!B1034</f>
        <v xml:space="preserve"> งบดำเนินงาน 68112xx </v>
      </c>
      <c r="C318" s="444"/>
      <c r="D318" s="494">
        <f>SUM(D319:D324)</f>
        <v>0</v>
      </c>
      <c r="E318" s="494">
        <f>SUM(E319:E324)</f>
        <v>0</v>
      </c>
      <c r="F318" s="494">
        <f>SUM(F319:F324)</f>
        <v>0</v>
      </c>
      <c r="G318" s="494">
        <f>SUM(G319:G324)</f>
        <v>0</v>
      </c>
      <c r="H318" s="494">
        <f>SUM(H319:H324)</f>
        <v>0</v>
      </c>
      <c r="I318" s="111"/>
    </row>
    <row r="319" spans="1:9" ht="186" x14ac:dyDescent="0.25">
      <c r="A319" s="489" t="str">
        <f>+[6]ระบบการควบคุมฯ!A1035</f>
        <v>2.1.3.1</v>
      </c>
      <c r="B319" s="129" t="str">
        <f>+[6]ระบบการควบคุมฯ!B1035</f>
        <v xml:space="preserve">ค่าใช้จ่ายในการเดินทางเข้าร่วมการประชุมเชิงปฏิบัติการเพื่อซักซ้อมความเข้าใจการดำเนินการจัดซื้อจัดจ้างพัสดุแทนโรงเรียนขนาดเล็ก ตามคำสั่งมอบอำนาจสำนักงานคณะกรรมการการศึกษาขั้นพื้นฐาน ระหว่างวันที่ 24 - 25 พฤศจิกายน 2566 ณ โรงแรมบางกอกพาเลส กรุงเทพมหานคร </v>
      </c>
      <c r="C319" s="129" t="str">
        <f>+[6]ระบบการควบคุมฯ!C1035</f>
        <v>ศธ 04002/ว5407 ลว 27 พย 66 โอนครั้งที่ 66</v>
      </c>
      <c r="D319" s="490"/>
      <c r="E319" s="491"/>
      <c r="F319" s="491"/>
      <c r="G319" s="491"/>
      <c r="H319" s="491">
        <f>+D319-E319-F319-G319</f>
        <v>0</v>
      </c>
      <c r="I319" s="114" t="s">
        <v>14</v>
      </c>
    </row>
    <row r="320" spans="1:9" ht="111.6" hidden="1" customHeight="1" x14ac:dyDescent="0.25">
      <c r="A320" s="539"/>
      <c r="B320" s="540"/>
      <c r="C320" s="540"/>
      <c r="D320" s="513"/>
      <c r="E320" s="514"/>
      <c r="F320" s="514"/>
      <c r="G320" s="514"/>
      <c r="H320" s="514"/>
      <c r="I320" s="117"/>
    </row>
    <row r="321" spans="1:9" ht="93" hidden="1" customHeight="1" x14ac:dyDescent="0.25">
      <c r="A321" s="489"/>
      <c r="B321" s="105"/>
      <c r="C321" s="105"/>
      <c r="D321" s="513"/>
      <c r="E321" s="514">
        <f>+'[1]ประถม มัธยมต้น'!I1544+'[1]ประถม มัธยมต้น'!J1544</f>
        <v>0</v>
      </c>
      <c r="F321" s="514">
        <f>+'[1]ประถม มัธยมต้น'!K1544+'[1]ประถม มัธยมต้น'!L1544</f>
        <v>0</v>
      </c>
      <c r="G321" s="514">
        <f>+'[1]ประถม มัธยมต้น'!M1544+'[1]ประถม มัธยมต้น'!N1544</f>
        <v>0</v>
      </c>
      <c r="H321" s="514">
        <f t="shared" ref="H321:H338" si="93">+D321-E321-F321-G321</f>
        <v>0</v>
      </c>
      <c r="I321" s="128"/>
    </row>
    <row r="322" spans="1:9" ht="130.19999999999999" hidden="1" customHeight="1" x14ac:dyDescent="0.25">
      <c r="A322" s="489"/>
      <c r="B322" s="105"/>
      <c r="C322" s="129"/>
      <c r="D322" s="543">
        <f>+[1]ระบบการควบคุมฯ!D394</f>
        <v>0</v>
      </c>
      <c r="E322" s="543">
        <f>+[1]ระบบการควบคุมฯ!G394+[1]ระบบการควบคุมฯ!H394</f>
        <v>0</v>
      </c>
      <c r="F322" s="543">
        <f>+[1]ระบบการควบคุมฯ!I394+[1]ระบบการควบคุมฯ!J394</f>
        <v>0</v>
      </c>
      <c r="G322" s="543">
        <f>+[1]ระบบการควบคุมฯ!K394+[1]ระบบการควบคุมฯ!L394</f>
        <v>0</v>
      </c>
      <c r="H322" s="514">
        <f t="shared" si="93"/>
        <v>0</v>
      </c>
      <c r="I322" s="116"/>
    </row>
    <row r="323" spans="1:9" ht="18.600000000000001" x14ac:dyDescent="0.25">
      <c r="A323" s="489"/>
      <c r="B323" s="105"/>
      <c r="C323" s="129"/>
      <c r="D323" s="543">
        <f>+[1]ระบบการควบคุมฯ!F397</f>
        <v>0</v>
      </c>
      <c r="E323" s="543">
        <f>+[1]ระบบการควบคุมฯ!G397+[1]ระบบการควบคุมฯ!H397</f>
        <v>0</v>
      </c>
      <c r="F323" s="543">
        <f>+[1]ระบบการควบคุมฯ!I397+[1]ระบบการควบคุมฯ!J397</f>
        <v>0</v>
      </c>
      <c r="G323" s="543">
        <f>+[1]ระบบการควบคุมฯ!K397+[1]ระบบการควบคุมฯ!L397</f>
        <v>0</v>
      </c>
      <c r="H323" s="514">
        <f t="shared" si="93"/>
        <v>0</v>
      </c>
      <c r="I323" s="116"/>
    </row>
    <row r="324" spans="1:9" ht="18.600000000000001" x14ac:dyDescent="0.25">
      <c r="A324" s="541"/>
      <c r="B324" s="130"/>
      <c r="C324" s="131"/>
      <c r="D324" s="544">
        <f>+[1]ระบบการควบคุมฯ!F398</f>
        <v>0</v>
      </c>
      <c r="E324" s="544">
        <f>+[1]ระบบการควบคุมฯ!G396+[1]ระบบการควบคุมฯ!H396</f>
        <v>0</v>
      </c>
      <c r="F324" s="544">
        <f>+[1]ระบบการควบคุมฯ!I396+[1]ระบบการควบคุมฯ!J396</f>
        <v>0</v>
      </c>
      <c r="G324" s="544">
        <f>+[1]ระบบการควบคุมฯ!K398+[1]ระบบการควบคุมฯ!L398</f>
        <v>0</v>
      </c>
      <c r="H324" s="545">
        <f t="shared" si="93"/>
        <v>0</v>
      </c>
      <c r="I324" s="132"/>
    </row>
    <row r="325" spans="1:9" ht="18.600000000000001" x14ac:dyDescent="0.25">
      <c r="A325" s="546"/>
      <c r="B325" s="120"/>
      <c r="C325" s="133"/>
      <c r="D325" s="547">
        <f>+[1]ระบบการควบคุมฯ!F399</f>
        <v>0</v>
      </c>
      <c r="E325" s="547">
        <f>+[1]ระบบการควบคุมฯ!G397+[1]ระบบการควบคุมฯ!H397</f>
        <v>0</v>
      </c>
      <c r="F325" s="547">
        <f>+[1]ระบบการควบคุมฯ!I397+[1]ระบบการควบคุมฯ!J397</f>
        <v>0</v>
      </c>
      <c r="G325" s="547">
        <f>+[1]ระบบการควบคุมฯ!K399+[1]ระบบการควบคุมฯ!L399</f>
        <v>0</v>
      </c>
      <c r="H325" s="548">
        <f t="shared" si="93"/>
        <v>0</v>
      </c>
      <c r="I325" s="121"/>
    </row>
    <row r="326" spans="1:9" ht="18.600000000000001" x14ac:dyDescent="0.25">
      <c r="A326" s="546"/>
      <c r="B326" s="120"/>
      <c r="C326" s="133"/>
      <c r="D326" s="547">
        <f>+[1]ระบบการควบคุมฯ!F400</f>
        <v>0</v>
      </c>
      <c r="E326" s="547">
        <f>+[1]ระบบการควบคุมฯ!G398+[1]ระบบการควบคุมฯ!H398</f>
        <v>0</v>
      </c>
      <c r="F326" s="547">
        <f>+[1]ระบบการควบคุมฯ!I398+[1]ระบบการควบคุมฯ!J398</f>
        <v>0</v>
      </c>
      <c r="G326" s="547">
        <f>+[1]ระบบการควบคุมฯ!K400+[1]ระบบการควบคุมฯ!L400</f>
        <v>0</v>
      </c>
      <c r="H326" s="548">
        <f t="shared" si="93"/>
        <v>0</v>
      </c>
      <c r="I326" s="134"/>
    </row>
    <row r="327" spans="1:9" ht="18.600000000000001" hidden="1" customHeight="1" x14ac:dyDescent="0.25">
      <c r="A327" s="546"/>
      <c r="B327" s="120"/>
      <c r="C327" s="133"/>
      <c r="D327" s="547">
        <f>+[1]ระบบการควบคุมฯ!F401</f>
        <v>0</v>
      </c>
      <c r="E327" s="547">
        <f>+[1]ระบบการควบคุมฯ!G399+[1]ระบบการควบคุมฯ!H399</f>
        <v>0</v>
      </c>
      <c r="F327" s="547">
        <f>+[1]ระบบการควบคุมฯ!I399+[1]ระบบการควบคุมฯ!J399</f>
        <v>0</v>
      </c>
      <c r="G327" s="547">
        <f>+[1]ระบบการควบคุมฯ!K401+[1]ระบบการควบคุมฯ!L401</f>
        <v>0</v>
      </c>
      <c r="H327" s="548">
        <f t="shared" si="93"/>
        <v>0</v>
      </c>
      <c r="I327" s="134"/>
    </row>
    <row r="328" spans="1:9" ht="74.400000000000006" customHeight="1" x14ac:dyDescent="0.25">
      <c r="A328" s="546"/>
      <c r="B328" s="120"/>
      <c r="C328" s="133"/>
      <c r="D328" s="547">
        <f>+[1]ระบบการควบคุมฯ!F402</f>
        <v>0</v>
      </c>
      <c r="E328" s="547">
        <f>+[1]ระบบการควบคุมฯ!G400+[1]ระบบการควบคุมฯ!H400</f>
        <v>0</v>
      </c>
      <c r="F328" s="547">
        <f>+[1]ระบบการควบคุมฯ!I400+[1]ระบบการควบคุมฯ!J400</f>
        <v>0</v>
      </c>
      <c r="G328" s="547">
        <f>+[1]ระบบการควบคุมฯ!K402+[1]ระบบการควบคุมฯ!L402</f>
        <v>0</v>
      </c>
      <c r="H328" s="548">
        <f t="shared" si="93"/>
        <v>0</v>
      </c>
      <c r="I328" s="134"/>
    </row>
    <row r="329" spans="1:9" ht="18.600000000000001" x14ac:dyDescent="0.25">
      <c r="A329" s="546"/>
      <c r="B329" s="120"/>
      <c r="C329" s="133"/>
      <c r="D329" s="547">
        <f>+[1]ระบบการควบคุมฯ!F403</f>
        <v>0</v>
      </c>
      <c r="E329" s="547">
        <f>+[1]ระบบการควบคุมฯ!G401+[1]ระบบการควบคุมฯ!H401</f>
        <v>0</v>
      </c>
      <c r="F329" s="547">
        <f>+[1]ระบบการควบคุมฯ!I401+[1]ระบบการควบคุมฯ!J401</f>
        <v>0</v>
      </c>
      <c r="G329" s="547">
        <f>+[1]ระบบการควบคุมฯ!K403+[1]ระบบการควบคุมฯ!L403</f>
        <v>0</v>
      </c>
      <c r="H329" s="548">
        <f t="shared" si="93"/>
        <v>0</v>
      </c>
      <c r="I329" s="121"/>
    </row>
    <row r="330" spans="1:9" ht="93" hidden="1" customHeight="1" x14ac:dyDescent="0.25">
      <c r="A330" s="546"/>
      <c r="B330" s="120"/>
      <c r="C330" s="133"/>
      <c r="D330" s="547">
        <f>+[1]ระบบการควบคุมฯ!F404</f>
        <v>0</v>
      </c>
      <c r="E330" s="547">
        <f>+[1]ระบบการควบคุมฯ!G402+[1]ระบบการควบคุมฯ!H402</f>
        <v>0</v>
      </c>
      <c r="F330" s="547">
        <f>+[1]ระบบการควบคุมฯ!I402+[1]ระบบการควบคุมฯ!J402</f>
        <v>0</v>
      </c>
      <c r="G330" s="547">
        <f>+[1]ระบบการควบคุมฯ!K404+[1]ระบบการควบคุมฯ!L404</f>
        <v>0</v>
      </c>
      <c r="H330" s="548">
        <f t="shared" si="93"/>
        <v>0</v>
      </c>
      <c r="I330" s="121"/>
    </row>
    <row r="331" spans="1:9" ht="167.4" hidden="1" customHeight="1" x14ac:dyDescent="0.25">
      <c r="A331" s="546"/>
      <c r="B331" s="122"/>
      <c r="C331" s="135"/>
      <c r="D331" s="549">
        <f>+[1]ระบบการควบคุมฯ!F405</f>
        <v>0</v>
      </c>
      <c r="E331" s="549">
        <f>+[1]ระบบการควบคุมฯ!G403+[1]ระบบการควบคุมฯ!H403</f>
        <v>0</v>
      </c>
      <c r="F331" s="549">
        <f>+[1]ระบบการควบคุมฯ!I403+[1]ระบบการควบคุมฯ!J403</f>
        <v>0</v>
      </c>
      <c r="G331" s="549">
        <f>+[1]ระบบการควบคุมฯ!K405+[1]ระบบการควบคุมฯ!L405</f>
        <v>0</v>
      </c>
      <c r="H331" s="550">
        <f t="shared" si="93"/>
        <v>0</v>
      </c>
      <c r="I331" s="123"/>
    </row>
    <row r="332" spans="1:9" ht="18.600000000000001" x14ac:dyDescent="0.25">
      <c r="A332" s="546"/>
      <c r="B332" s="122"/>
      <c r="C332" s="135"/>
      <c r="D332" s="549">
        <f>+[1]ระบบการควบคุมฯ!F406</f>
        <v>0</v>
      </c>
      <c r="E332" s="549">
        <f>+[1]ระบบการควบคุมฯ!G404+[1]ระบบการควบคุมฯ!H404</f>
        <v>0</v>
      </c>
      <c r="F332" s="549">
        <f>+[1]ระบบการควบคุมฯ!I404+[1]ระบบการควบคุมฯ!J404</f>
        <v>0</v>
      </c>
      <c r="G332" s="549">
        <f>+[1]ระบบการควบคุมฯ!K406+[1]ระบบการควบคุมฯ!L406</f>
        <v>0</v>
      </c>
      <c r="H332" s="550">
        <f t="shared" si="93"/>
        <v>0</v>
      </c>
      <c r="I332" s="123"/>
    </row>
    <row r="333" spans="1:9" ht="18.600000000000001" x14ac:dyDescent="0.25">
      <c r="A333" s="546"/>
      <c r="B333" s="122"/>
      <c r="C333" s="135"/>
      <c r="D333" s="549">
        <f>+[1]ระบบการควบคุมฯ!F407</f>
        <v>0</v>
      </c>
      <c r="E333" s="549">
        <f>+[1]ระบบการควบคุมฯ!G405+[1]ระบบการควบคุมฯ!H405</f>
        <v>0</v>
      </c>
      <c r="F333" s="549">
        <f>+[1]ระบบการควบคุมฯ!I405+[1]ระบบการควบคุมฯ!J405</f>
        <v>0</v>
      </c>
      <c r="G333" s="549">
        <f>+[1]ระบบการควบคุมฯ!K407+[1]ระบบการควบคุมฯ!L407</f>
        <v>0</v>
      </c>
      <c r="H333" s="550">
        <f t="shared" si="93"/>
        <v>0</v>
      </c>
      <c r="I333" s="123"/>
    </row>
    <row r="334" spans="1:9" ht="130.19999999999999" hidden="1" customHeight="1" x14ac:dyDescent="0.25">
      <c r="A334" s="489"/>
      <c r="B334" s="105"/>
      <c r="C334" s="129"/>
      <c r="D334" s="543">
        <f>+[1]ระบบการควบคุมฯ!F408</f>
        <v>0</v>
      </c>
      <c r="E334" s="543">
        <f>+[1]ระบบการควบคุมฯ!G399+[1]ระบบการควบคุมฯ!H399</f>
        <v>0</v>
      </c>
      <c r="F334" s="543">
        <f>+[1]ระบบการควบคุมฯ!I399+[1]ระบบการควบคุมฯ!J399</f>
        <v>0</v>
      </c>
      <c r="G334" s="543">
        <f>+[1]ระบบการควบคุมฯ!K408+[1]ระบบการควบคุมฯ!L408</f>
        <v>0</v>
      </c>
      <c r="H334" s="514">
        <f t="shared" si="93"/>
        <v>0</v>
      </c>
      <c r="I334" s="114"/>
    </row>
    <row r="335" spans="1:9" ht="74.400000000000006" hidden="1" customHeight="1" x14ac:dyDescent="0.25">
      <c r="A335" s="489"/>
      <c r="B335" s="105"/>
      <c r="C335" s="129"/>
      <c r="D335" s="543">
        <f>+[1]ระบบการควบคุมฯ!F409</f>
        <v>0</v>
      </c>
      <c r="E335" s="543">
        <f>+[1]ระบบการควบคุมฯ!G400+[1]ระบบการควบคุมฯ!H400</f>
        <v>0</v>
      </c>
      <c r="F335" s="543">
        <f>+[1]ระบบการควบคุมฯ!I400+[1]ระบบการควบคุมฯ!J400</f>
        <v>0</v>
      </c>
      <c r="G335" s="543">
        <f>+[1]ระบบการควบคุมฯ!K409+[1]ระบบการควบคุมฯ!L409</f>
        <v>0</v>
      </c>
      <c r="H335" s="514">
        <f t="shared" si="93"/>
        <v>0</v>
      </c>
      <c r="I335" s="114"/>
    </row>
    <row r="336" spans="1:9" ht="316.2" hidden="1" customHeight="1" x14ac:dyDescent="0.25">
      <c r="A336" s="489"/>
      <c r="B336" s="125"/>
      <c r="C336" s="129"/>
      <c r="D336" s="543">
        <f>+[1]ระบบการควบคุมฯ!F410</f>
        <v>0</v>
      </c>
      <c r="E336" s="543">
        <f>+[1]ระบบการควบคุมฯ!G401+[1]ระบบการควบคุมฯ!H401</f>
        <v>0</v>
      </c>
      <c r="F336" s="543">
        <f>+[1]ระบบการควบคุมฯ!I401+[1]ระบบการควบคุมฯ!J401</f>
        <v>0</v>
      </c>
      <c r="G336" s="543">
        <f>+[1]ระบบการควบคุมฯ!K410+[1]ระบบการควบคุมฯ!L410</f>
        <v>0</v>
      </c>
      <c r="H336" s="514">
        <f t="shared" si="93"/>
        <v>0</v>
      </c>
      <c r="I336" s="114"/>
    </row>
    <row r="337" spans="1:9" ht="111.6" hidden="1" customHeight="1" x14ac:dyDescent="0.25">
      <c r="A337" s="489"/>
      <c r="B337" s="125"/>
      <c r="C337" s="129"/>
      <c r="D337" s="543">
        <f>+[1]ระบบการควบคุมฯ!F411</f>
        <v>0</v>
      </c>
      <c r="E337" s="543">
        <f>+[1]ระบบการควบคุมฯ!G402+[1]ระบบการควบคุมฯ!H402</f>
        <v>0</v>
      </c>
      <c r="F337" s="543">
        <f>+[1]ระบบการควบคุมฯ!I402+[1]ระบบการควบคุมฯ!J402</f>
        <v>0</v>
      </c>
      <c r="G337" s="543">
        <f>+[1]ระบบการควบคุมฯ!K411+[1]ระบบการควบคุมฯ!L411</f>
        <v>0</v>
      </c>
      <c r="H337" s="514">
        <f t="shared" si="93"/>
        <v>0</v>
      </c>
      <c r="I337" s="114"/>
    </row>
    <row r="338" spans="1:9" ht="241.8" hidden="1" customHeight="1" x14ac:dyDescent="0.25">
      <c r="A338" s="489"/>
      <c r="B338" s="125"/>
      <c r="C338" s="129"/>
      <c r="D338" s="543">
        <f>+[1]ระบบการควบคุมฯ!F412</f>
        <v>0</v>
      </c>
      <c r="E338" s="543">
        <f>+[1]ระบบการควบคุมฯ!G403+[1]ระบบการควบคุมฯ!H403</f>
        <v>0</v>
      </c>
      <c r="F338" s="543">
        <f>+[1]ระบบการควบคุมฯ!I403+[1]ระบบการควบคุมฯ!J403</f>
        <v>0</v>
      </c>
      <c r="G338" s="543">
        <f>+[1]ระบบการควบคุมฯ!K412+[1]ระบบการควบคุมฯ!L412</f>
        <v>0</v>
      </c>
      <c r="H338" s="514">
        <f t="shared" si="93"/>
        <v>0</v>
      </c>
      <c r="I338" s="114"/>
    </row>
    <row r="339" spans="1:9" ht="167.4" hidden="1" customHeight="1" x14ac:dyDescent="0.25">
      <c r="A339" s="498" t="str">
        <f>+[6]ระบบการควบคุมฯ!A1038</f>
        <v>2.1.4</v>
      </c>
      <c r="B339" s="102" t="str">
        <f>+[6]ระบบการควบคุมฯ!B1038</f>
        <v>กิจกรรมรองพัฒนาหลักสูตรและกระบวนการเรียนรู้ที่หลากหลายให้เอื้อต่อการเรียนรู้ตลอดชีวิต</v>
      </c>
      <c r="C339" s="102"/>
      <c r="D339" s="484">
        <f>+D340</f>
        <v>0</v>
      </c>
      <c r="E339" s="516">
        <f>+E340</f>
        <v>0</v>
      </c>
      <c r="F339" s="516">
        <f>+F340</f>
        <v>0</v>
      </c>
      <c r="G339" s="516">
        <f>+G340</f>
        <v>0</v>
      </c>
      <c r="H339" s="516">
        <f>+H340</f>
        <v>0</v>
      </c>
      <c r="I339" s="112"/>
    </row>
    <row r="340" spans="1:9" ht="55.8" hidden="1" customHeight="1" x14ac:dyDescent="0.25">
      <c r="A340" s="538">
        <f>+[6]ระบบการควบคุมฯ!A1039</f>
        <v>0</v>
      </c>
      <c r="B340" s="124" t="str">
        <f>+[6]ระบบการควบคุมฯ!B1039</f>
        <v xml:space="preserve"> งบดำเนินงาน 67112xx </v>
      </c>
      <c r="C340" s="110"/>
      <c r="D340" s="494">
        <f>SUM(D341:D343)</f>
        <v>0</v>
      </c>
      <c r="E340" s="494">
        <f>SUM(E341:E343)</f>
        <v>0</v>
      </c>
      <c r="F340" s="494">
        <f>SUM(F341:F343)</f>
        <v>0</v>
      </c>
      <c r="G340" s="494">
        <f>SUM(G341:G343)</f>
        <v>0</v>
      </c>
      <c r="H340" s="494">
        <f>SUM(H341:H343)</f>
        <v>0</v>
      </c>
      <c r="I340" s="111"/>
    </row>
    <row r="341" spans="1:9" ht="55.8" x14ac:dyDescent="0.25">
      <c r="A341" s="551" t="str">
        <f>+[6]ระบบการควบคุมฯ!A1040</f>
        <v>2.1.4.1</v>
      </c>
      <c r="B341" s="125" t="str">
        <f>+[6]ระบบการควบคุมฯ!B1040</f>
        <v xml:space="preserve">ค่าใช้จ่ายในการจัดการแข่งขันงานศิลปหัตถกรรมนักเรียน ครั้งที่ 71 ปีการศึกษา 2566 </v>
      </c>
      <c r="C341" s="125" t="str">
        <f>+[6]ระบบการควบคุมฯ!C1040</f>
        <v>ที่ ศธ 04002/ว    /9 กพ 67  ครั้งที่ 165</v>
      </c>
      <c r="D341" s="552"/>
      <c r="E341" s="491"/>
      <c r="F341" s="513"/>
      <c r="G341" s="491"/>
      <c r="H341" s="513">
        <f>+D341-E341-F341-G341</f>
        <v>0</v>
      </c>
      <c r="I341" s="114" t="s">
        <v>12</v>
      </c>
    </row>
    <row r="342" spans="1:9" ht="55.8" hidden="1" customHeight="1" x14ac:dyDescent="0.25">
      <c r="A342" s="551" t="str">
        <f>+[6]ระบบการควบคุมฯ!A1041</f>
        <v>2.1.4.2</v>
      </c>
      <c r="B342" s="125" t="str">
        <f>+[6]ระบบการควบคุมฯ!B1041</f>
        <v xml:space="preserve">ค่าใช้จ่ายในการดำนินงานการส่งเสริมการจัดการเรียนรู้เพศวิถีศึกษาในลักษณะการจัดการเรียนรู้แบบ Active Leaning </v>
      </c>
      <c r="C342" s="125" t="str">
        <f>+[6]ระบบการควบคุมฯ!C1041</f>
        <v>ศธ04002/ว2276 ลว. 7 มิย 67 โอนครั้งที่ 102</v>
      </c>
      <c r="D342" s="552"/>
      <c r="E342" s="491"/>
      <c r="F342" s="513"/>
      <c r="G342" s="491"/>
      <c r="H342" s="513">
        <f>+D342-E342-F342-G342</f>
        <v>0</v>
      </c>
      <c r="I342" s="114" t="s">
        <v>68</v>
      </c>
    </row>
    <row r="343" spans="1:9" ht="18.600000000000001" hidden="1" customHeight="1" x14ac:dyDescent="0.25">
      <c r="A343" s="551" t="str">
        <f>+[6]ระบบการควบคุมฯ!A1042</f>
        <v>2.1.4.3</v>
      </c>
      <c r="B343" s="125" t="str">
        <f>+[6]ระบบการควบคุมฯ!B1042</f>
        <v xml:space="preserve">ค่าใช้จ่ายในการเดินทางเข้าร่วมการประชุมเชิงปฏิบัติการจัดทำเป้าหมายความสามารถ ด้านการอ่าน การเขียน การคิดเลข และการแก้ปัญหา (Basic Literacy) ของนักเรียนระดับประถมศึกษาตอนต้น ระหว่างวันที่ 7 - 10 สิงหาคม 2567 โรงแรมรอแยล เบญจา กรุงเทพมหานคร </v>
      </c>
      <c r="C343" s="125" t="str">
        <f>+[6]ระบบการควบคุมฯ!C1042</f>
        <v>ศธ04002/ว3560 ลว. 15 สค 67 โอนครั้งที่ 323</v>
      </c>
      <c r="D343" s="513"/>
      <c r="E343" s="513"/>
      <c r="F343" s="513"/>
      <c r="G343" s="513"/>
      <c r="H343" s="513">
        <f>+D343-E343-F343-G343</f>
        <v>0</v>
      </c>
      <c r="I343" s="114" t="s">
        <v>68</v>
      </c>
    </row>
    <row r="344" spans="1:9" ht="18.600000000000001" hidden="1" customHeight="1" x14ac:dyDescent="0.25">
      <c r="A344" s="498">
        <f>+[6]ระบบการควบคุมฯ!A1049</f>
        <v>1.6</v>
      </c>
      <c r="B344" s="554" t="str">
        <f>+[6]ระบบการควบคุมฯ!B1049</f>
        <v xml:space="preserve">กิจกรรมการจัดการศึกษามัธยมศึกษาตอนต้นสำหรับโรงเรียนปกติ  </v>
      </c>
      <c r="C344" s="136" t="str">
        <f>+[6]ระบบการควบคุมฯ!C1049</f>
        <v>20004 68 0516500000</v>
      </c>
      <c r="D344" s="484">
        <f>+D345</f>
        <v>0</v>
      </c>
      <c r="E344" s="516">
        <f>+E345</f>
        <v>0</v>
      </c>
      <c r="F344" s="516">
        <f>+F345</f>
        <v>0</v>
      </c>
      <c r="G344" s="516">
        <f>+G345</f>
        <v>0</v>
      </c>
      <c r="H344" s="516">
        <f>+H345</f>
        <v>0</v>
      </c>
      <c r="I344" s="112"/>
    </row>
    <row r="345" spans="1:9" ht="37.200000000000003" hidden="1" customHeight="1" x14ac:dyDescent="0.25">
      <c r="A345" s="538" t="str">
        <f>+[6]ระบบการควบคุมฯ!A1050</f>
        <v>1.6.1</v>
      </c>
      <c r="B345" s="555" t="str">
        <f>+[6]ระบบการควบคุมฯ!B1050</f>
        <v xml:space="preserve"> งบดำเนินงาน 68112xx</v>
      </c>
      <c r="C345" s="502" t="str">
        <f>+[6]ระบบการควบคุมฯ!C1050</f>
        <v>20004 3720 1000 2000000</v>
      </c>
      <c r="D345" s="494"/>
      <c r="E345" s="494"/>
      <c r="F345" s="494"/>
      <c r="G345" s="494"/>
      <c r="H345" s="494"/>
      <c r="I345" s="111"/>
    </row>
    <row r="346" spans="1:9" ht="18.600000000000001" hidden="1" customHeight="1" x14ac:dyDescent="0.25">
      <c r="A346" s="551"/>
      <c r="B346" s="556"/>
      <c r="C346" s="125"/>
      <c r="D346" s="552">
        <f>+[6]ระบบการควบคุมฯ!F1050</f>
        <v>0</v>
      </c>
      <c r="E346" s="513">
        <f>+[6]ระบบการควบคุมฯ!G1050+[6]ระบบการควบคุมฯ!H1050</f>
        <v>0</v>
      </c>
      <c r="F346" s="513">
        <f>+[6]ระบบการควบคุมฯ!I1050+[6]ระบบการควบคุมฯ!J1050</f>
        <v>0</v>
      </c>
      <c r="G346" s="513">
        <f>+[6]ระบบการควบคุมฯ!K1050+[6]ระบบการควบคุมฯ!L1050</f>
        <v>0</v>
      </c>
      <c r="H346" s="513">
        <f>+D346-E346-F346-G346</f>
        <v>0</v>
      </c>
      <c r="I346" s="114" t="s">
        <v>68</v>
      </c>
    </row>
    <row r="347" spans="1:9" ht="260.39999999999998" hidden="1" customHeight="1" x14ac:dyDescent="0.25">
      <c r="A347" s="498" t="str">
        <f>+[6]ระบบการควบคุมฯ!A1119</f>
        <v>1.6.1</v>
      </c>
      <c r="B347" s="554" t="str">
        <f>+[6]ระบบการควบคุมฯ!B1119</f>
        <v>กิจกรรมรองสนับสนุนเสริมสร้างความเข้มแข็งในการพัฒนาครูอย่างมีประสิทธิภาพ</v>
      </c>
      <c r="C347" s="136" t="str">
        <f>+[6]ระบบการควบคุมฯ!C1119</f>
        <v>20004 68 05165 51999</v>
      </c>
      <c r="D347" s="484">
        <f>+D348</f>
        <v>86120</v>
      </c>
      <c r="E347" s="516">
        <f>+E348</f>
        <v>0</v>
      </c>
      <c r="F347" s="516">
        <f>+F348</f>
        <v>0</v>
      </c>
      <c r="G347" s="516">
        <f>+G348</f>
        <v>76867.199999999997</v>
      </c>
      <c r="H347" s="516">
        <f>+H348</f>
        <v>9252.7999999999993</v>
      </c>
      <c r="I347" s="112"/>
    </row>
    <row r="348" spans="1:9" ht="37.200000000000003" hidden="1" customHeight="1" x14ac:dyDescent="0.25">
      <c r="A348" s="538">
        <f>+[6]ระบบการควบคุมฯ!A1120</f>
        <v>0</v>
      </c>
      <c r="B348" s="555" t="str">
        <f>+[6]ระบบการควบคุมฯ!B1120</f>
        <v xml:space="preserve"> งบดำเนินงาน 68112xx </v>
      </c>
      <c r="C348" s="502" t="str">
        <f>+[6]ระบบการควบคุมฯ!C1120</f>
        <v>20004 3720 1000 2000000</v>
      </c>
      <c r="D348" s="494">
        <f>SUM(D349:D354)</f>
        <v>86120</v>
      </c>
      <c r="E348" s="494">
        <f t="shared" ref="E348:H348" si="94">SUM(E349:E354)</f>
        <v>0</v>
      </c>
      <c r="F348" s="494">
        <f t="shared" si="94"/>
        <v>0</v>
      </c>
      <c r="G348" s="494">
        <f t="shared" si="94"/>
        <v>76867.199999999997</v>
      </c>
      <c r="H348" s="494">
        <f t="shared" si="94"/>
        <v>9252.7999999999993</v>
      </c>
      <c r="I348" s="111"/>
    </row>
    <row r="349" spans="1:9" ht="18.600000000000001" hidden="1" customHeight="1" x14ac:dyDescent="0.25">
      <c r="A349" s="551" t="str">
        <f>+[6]ระบบการควบคุมฯ!A1121</f>
        <v>1.6.1.1</v>
      </c>
      <c r="B349" s="125" t="str">
        <f>+[6]ระบบการควบคุมฯ!B1121</f>
        <v xml:space="preserve">ค่าใช้จ่ายในการดำเนินการตรวจรับ – จ่ายเครื่องราชอิสริยาภรณ์ชั้นต่ำกว่าสายสะพายและเหรียญจักรพรรดิมาลา ประจำปี 2565 – 2567 ระหว่างวันที่ 2 - 10 ตุลาคม 2567 </v>
      </c>
      <c r="C349" s="125" t="str">
        <f>+[6]ระบบการควบคุมฯ!C1121</f>
        <v>ศธ04002/5373 ลว. 1 พ.ย. 67 โอนครั้งที่ 36</v>
      </c>
      <c r="D349" s="552">
        <f>+[6]ระบบการควบคุมฯ!D1121</f>
        <v>60000</v>
      </c>
      <c r="E349" s="513">
        <f>+[6]ระบบการควบคุมฯ!G1121+[6]ระบบการควบคุมฯ!H1121</f>
        <v>0</v>
      </c>
      <c r="F349" s="513">
        <f>+[6]ระบบการควบคุมฯ!I1121+[6]ระบบการควบคุมฯ!J1121</f>
        <v>0</v>
      </c>
      <c r="G349" s="513">
        <f>+[6]ระบบการควบคุมฯ!K1121+[6]ระบบการควบคุมฯ!L1121</f>
        <v>60000</v>
      </c>
      <c r="H349" s="513">
        <f>+D349-E349-F349-G349</f>
        <v>0</v>
      </c>
      <c r="I349" s="114" t="s">
        <v>17</v>
      </c>
    </row>
    <row r="350" spans="1:9" ht="167.4" hidden="1" customHeight="1" x14ac:dyDescent="0.25">
      <c r="A350" s="551" t="str">
        <f>+[6]ระบบการควบคุมฯ!A1122</f>
        <v>1.6.1.2</v>
      </c>
      <c r="B350" s="125" t="str">
        <f>+[6]ระบบการควบคุมฯ!B1122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50" s="125" t="str">
        <f>+[6]ระบบการควบคุมฯ!C1122</f>
        <v>ศธ 04002/ว114  ลว 10 ม.ค. 68 ครั้งที่ 182</v>
      </c>
      <c r="D350" s="552">
        <f>+[6]ระบบการควบคุมฯ!D1122</f>
        <v>1600</v>
      </c>
      <c r="E350" s="513">
        <f>+[6]ระบบการควบคุมฯ!G1122+[6]ระบบการควบคุมฯ!H1122</f>
        <v>0</v>
      </c>
      <c r="F350" s="513">
        <f>+[6]ระบบการควบคุมฯ!I1122+[6]ระบบการควบคุมฯ!J1122</f>
        <v>0</v>
      </c>
      <c r="G350" s="513">
        <f>+[6]ระบบการควบคุมฯ!K1122+[6]ระบบการควบคุมฯ!L1122</f>
        <v>1600</v>
      </c>
      <c r="H350" s="513">
        <f>+D350-E350-F350-G350</f>
        <v>0</v>
      </c>
      <c r="I350" s="114" t="s">
        <v>257</v>
      </c>
    </row>
    <row r="351" spans="1:9" ht="148.80000000000001" hidden="1" customHeight="1" x14ac:dyDescent="0.25">
      <c r="A351" s="551" t="str">
        <f>+[6]ระบบการควบคุมฯ!A1123</f>
        <v>1.6.1.3</v>
      </c>
      <c r="B351" s="125" t="str">
        <f>+[6]ระบบการควบคุมฯ!B1123</f>
        <v>เพื่อสนับสนุนการคัดเลือกบุคคลเพื่อบรรจุและแต่งตั้งให้ดำรงตำแหน่งศึกษานิเทศก์ สังกัดสำนักงานคณะกรรมการการศึกษาขั้นพื้นฐาน ครั้งที่ 2 ปี พ.ศ. 2567</v>
      </c>
      <c r="C351" s="125" t="str">
        <f>+[6]ระบบการควบคุมฯ!C1123</f>
        <v>ศธ04002/ว152 ลว 14 ม.ค. 68 โอนครั้งที่ 189</v>
      </c>
      <c r="D351" s="552">
        <f>+[6]ระบบการควบคุมฯ!D1123</f>
        <v>7720</v>
      </c>
      <c r="E351" s="513">
        <f>+[6]ระบบการควบคุมฯ!G1123+[6]ระบบการควบคุมฯ!H1123</f>
        <v>0</v>
      </c>
      <c r="F351" s="513">
        <f>+[6]ระบบการควบคุมฯ!I1123+[6]ระบบการควบคุมฯ!J1123</f>
        <v>0</v>
      </c>
      <c r="G351" s="513">
        <f>+[6]ระบบการควบคุมฯ!K1123+[6]ระบบการควบคุมฯ!L1123</f>
        <v>5507.2</v>
      </c>
      <c r="H351" s="513">
        <f>+D351-E351-F351-G351</f>
        <v>2212.8000000000002</v>
      </c>
      <c r="I351" s="1430" t="s">
        <v>258</v>
      </c>
    </row>
    <row r="352" spans="1:9" ht="74.400000000000006" hidden="1" customHeight="1" x14ac:dyDescent="0.25">
      <c r="A352" s="551" t="str">
        <f>+[6]ระบบการควบคุมฯ!A1124</f>
        <v>1.6.1.4</v>
      </c>
      <c r="B352" s="125" t="str">
        <f>+[6]ระบบการควบคุมฯ!B1124</f>
        <v>ค่าใช้จ่ายในการเดินทางเข้าร่วมประชุมเชิงปฏิบัติการพัฒนาสมรรถนะผู้อำนวยการกลุ่มนิเทศ ติดตามและประเมินผลการจัดการศึกษา เพื่อนิเทศการศึกษาที่มีคุณภาพและยั่งยืน ระหว่างวันที่ 11-13 กุมภาพันธ์ 2568 ณ โรงแรมริเวอร์ไซด์ กรุงเทพมหานคร</v>
      </c>
      <c r="C352" s="125" t="str">
        <f>+[6]ระบบการควบคุมฯ!C1124</f>
        <v>ศธ04002/ว831 ลว 28 กพ 68 โอนครั้งที่ 298</v>
      </c>
      <c r="D352" s="552">
        <f>+[6]ระบบการควบคุมฯ!D1124</f>
        <v>800</v>
      </c>
      <c r="E352" s="513">
        <f>+[6]ระบบการควบคุมฯ!G1124+[6]ระบบการควบคุมฯ!H1124</f>
        <v>0</v>
      </c>
      <c r="F352" s="513">
        <f>+[6]ระบบการควบคุมฯ!I1124+[6]ระบบการควบคุมฯ!J1124</f>
        <v>0</v>
      </c>
      <c r="G352" s="513">
        <f>+[6]ระบบการควบคุมฯ!K1124+[6]ระบบการควบคุมฯ!L1124</f>
        <v>800</v>
      </c>
      <c r="H352" s="513">
        <f>+D352-E352-G352</f>
        <v>0</v>
      </c>
      <c r="I352" s="137" t="s">
        <v>49</v>
      </c>
    </row>
    <row r="353" spans="1:9" ht="55.8" hidden="1" customHeight="1" x14ac:dyDescent="0.25">
      <c r="A353" s="551" t="str">
        <f>+[6]ระบบการควบคุมฯ!A1125</f>
        <v>1.6.1.5</v>
      </c>
      <c r="B353" s="125" t="str">
        <f>+[6]ระบบการควบคุมฯ!B1125</f>
        <v xml:space="preserve">ค่าใช้จ่ายสำหรับดำเนินงานโครงการเสริมสร้างสมรรถนะองค์ความรู้ด้านกฎหมายเพื่อพัฒนาบุคลากร ในกิจกรรมที่ 2 ค่าสมนาคุณคณะกรรมการสอบสวนวินัยข้าราชการ </v>
      </c>
      <c r="C353" s="125" t="str">
        <f>+[6]ระบบการควบคุมฯ!C1125</f>
        <v>ศธ04002/ว2152 ลว 22 พ.ค. 68 โอนครั้งที่ 507</v>
      </c>
      <c r="D353" s="552">
        <f>+[6]ระบบการควบคุมฯ!D1125</f>
        <v>5000</v>
      </c>
      <c r="E353" s="513">
        <f>+[6]ระบบการควบคุมฯ!G1125+[6]ระบบการควบคุมฯ!H1125</f>
        <v>0</v>
      </c>
      <c r="F353" s="513">
        <f>+[6]ระบบการควบคุมฯ!I1125+[6]ระบบการควบคุมฯ!J1125</f>
        <v>0</v>
      </c>
      <c r="G353" s="513">
        <f>+[6]ระบบการควบคุมฯ!K1125+[6]ระบบการควบคุมฯ!L1125</f>
        <v>0</v>
      </c>
      <c r="H353" s="513">
        <f>+D353-E353-G353</f>
        <v>5000</v>
      </c>
      <c r="I353" s="137" t="s">
        <v>265</v>
      </c>
    </row>
    <row r="354" spans="1:9" ht="37.200000000000003" hidden="1" customHeight="1" x14ac:dyDescent="0.25">
      <c r="A354" s="551" t="str">
        <f>+[6]ระบบการควบคุมฯ!A1126</f>
        <v>1.6.1.6</v>
      </c>
      <c r="B354" s="125" t="str">
        <f>+[6]ระบบการควบคุมฯ!B1126</f>
        <v xml:space="preserve">สนับสนุนการคัดเลือกบุคคลเพื่อบรรจุและแต่งตั้งเข้ารับราชการเป็นข้าราชการครูและบุคลากรทางการศึกษา ตำแหน่งครูผู้ช่วย กรณีที่มีความจำเป็นหรือมีเหตุพิเศษ สังกัดสำนักงานคณะกรรมการการศึกษาขั้นพื้นฐาน ปี พ.ศ. 2568 </v>
      </c>
      <c r="C354" s="125" t="str">
        <f>+[6]ระบบการควบคุมฯ!C1126</f>
        <v>ศธ 04002/ว2492 ลว 9 มิ.ย. 68 โอนครั้งที่ 565</v>
      </c>
      <c r="D354" s="552">
        <f>+[6]ระบบการควบคุมฯ!D1126</f>
        <v>11000</v>
      </c>
      <c r="E354" s="513">
        <f>+[6]ระบบการควบคุมฯ!G1126+[6]ระบบการควบคุมฯ!H1126</f>
        <v>0</v>
      </c>
      <c r="F354" s="513">
        <f>+[6]ระบบการควบคุมฯ!I1126+[6]ระบบการควบคุมฯ!J1126</f>
        <v>0</v>
      </c>
      <c r="G354" s="513">
        <f>+[6]ระบบการควบคุมฯ!K1126+[6]ระบบการควบคุมฯ!L1126</f>
        <v>8960</v>
      </c>
      <c r="H354" s="513">
        <f>+D354-E354-G354</f>
        <v>2040</v>
      </c>
      <c r="I354" s="1432" t="s">
        <v>17</v>
      </c>
    </row>
    <row r="355" spans="1:9" ht="93" hidden="1" customHeight="1" x14ac:dyDescent="0.25">
      <c r="A355" s="498">
        <f>+[6]ระบบการควบคุมฯ!A1185</f>
        <v>1.7</v>
      </c>
      <c r="B355" s="142" t="str">
        <f>+[6]ระบบการควบคุมฯ!B1185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55" s="142" t="str">
        <f>+[6]ระบบการควบคุมฯ!C1185</f>
        <v>20004 68 52015 00000</v>
      </c>
      <c r="D355" s="484">
        <f>+D356</f>
        <v>66400</v>
      </c>
      <c r="E355" s="516">
        <f>+E356</f>
        <v>0</v>
      </c>
      <c r="F355" s="516">
        <f>+F356</f>
        <v>0</v>
      </c>
      <c r="G355" s="516">
        <f>+G356</f>
        <v>15600</v>
      </c>
      <c r="H355" s="516">
        <f>+H356</f>
        <v>50800</v>
      </c>
      <c r="I355" s="112"/>
    </row>
    <row r="356" spans="1:9" ht="37.200000000000003" hidden="1" customHeight="1" x14ac:dyDescent="0.25">
      <c r="A356" s="538"/>
      <c r="B356" s="444" t="str">
        <f>+[6]ระบบการควบคุมฯ!B1186</f>
        <v xml:space="preserve"> งบดำเนินงาน 68112xx</v>
      </c>
      <c r="C356" s="149" t="str">
        <f>+[6]ระบบการควบคุมฯ!C1186</f>
        <v>20004 3720 1000 2000000</v>
      </c>
      <c r="D356" s="494">
        <f>SUM(D357:D361)</f>
        <v>66400</v>
      </c>
      <c r="E356" s="494">
        <f t="shared" ref="E356:H356" si="95">SUM(E357:E361)</f>
        <v>0</v>
      </c>
      <c r="F356" s="494">
        <f t="shared" si="95"/>
        <v>0</v>
      </c>
      <c r="G356" s="494">
        <f t="shared" si="95"/>
        <v>15600</v>
      </c>
      <c r="H356" s="494">
        <f t="shared" si="95"/>
        <v>50800</v>
      </c>
      <c r="I356" s="111"/>
    </row>
    <row r="357" spans="1:9" ht="18.600000000000001" hidden="1" customHeight="1" x14ac:dyDescent="0.25">
      <c r="A357" s="551" t="str">
        <f>+[6]ระบบการควบคุมฯ!A1187</f>
        <v>1.7.1</v>
      </c>
      <c r="B357" s="84" t="str">
        <f>+[6]ระบบการควบคุมฯ!B1187</f>
        <v>ค่าใช้จ่ายในการเข้าร่วมประชุม (โรงเรียนกพด.)3200 บาท ค่าใช้จ่ายประชุมคณะทำงาน 2,400 ยาท</v>
      </c>
      <c r="C357" s="84" t="str">
        <f>+[6]ระบบการควบคุมฯ!C1187</f>
        <v>ศธ 04002/ว5490 ลว8 พย 67 ครั้งที่ 51</v>
      </c>
      <c r="D357" s="490">
        <f>+[6]ระบบการควบคุมฯ!F1187</f>
        <v>5600</v>
      </c>
      <c r="E357" s="490">
        <f>+[6]ระบบการควบคุมฯ!G1187+[6]ระบบการควบคุมฯ!H1187</f>
        <v>0</v>
      </c>
      <c r="F357" s="490">
        <f>+[6]ระบบการควบคุมฯ!I1187+[6]ระบบการควบคุมฯ!J1187</f>
        <v>0</v>
      </c>
      <c r="G357" s="490">
        <f>+[6]ระบบการควบคุมฯ!K1187+[6]ระบบการควบคุมฯ!L1187</f>
        <v>4800</v>
      </c>
      <c r="H357" s="490">
        <f>+D357-E357-F357-G357</f>
        <v>800</v>
      </c>
      <c r="I357" s="1432" t="s">
        <v>12</v>
      </c>
    </row>
    <row r="358" spans="1:9" ht="74.400000000000006" hidden="1" customHeight="1" x14ac:dyDescent="0.25">
      <c r="A358" s="551" t="str">
        <f>+[6]ระบบการควบคุมฯ!A1188</f>
        <v>1.7.2</v>
      </c>
      <c r="B358" s="84" t="str">
        <f>+[6]ระบบการควบคุมฯ!B1188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58" s="84" t="str">
        <f>+[6]ระบบการควบคุมฯ!C1188</f>
        <v>ศธ 04002/ว5655 ลว 19 พย 67 โอนครั้งที่ 71</v>
      </c>
      <c r="D358" s="490">
        <f>+[6]ระบบการควบคุมฯ!F1188</f>
        <v>10000</v>
      </c>
      <c r="E358" s="490">
        <f>+[6]ระบบการควบคุมฯ!G1188+[6]ระบบการควบคุมฯ!H1188</f>
        <v>0</v>
      </c>
      <c r="F358" s="490">
        <f>+[6]ระบบการควบคุมฯ!I1188+[6]ระบบการควบคุมฯ!J1188</f>
        <v>0</v>
      </c>
      <c r="G358" s="490">
        <f>+[6]ระบบการควบคุมฯ!K1188+[6]ระบบการควบคุมฯ!L1188</f>
        <v>10000</v>
      </c>
      <c r="H358" s="490">
        <f>+D358-E358-F358-G358</f>
        <v>0</v>
      </c>
      <c r="I358" s="137" t="s">
        <v>12</v>
      </c>
    </row>
    <row r="359" spans="1:9" ht="37.200000000000003" hidden="1" customHeight="1" x14ac:dyDescent="0.25">
      <c r="A359" s="551" t="str">
        <f>+[6]ระบบการควบคุมฯ!A1189</f>
        <v>1.7.3</v>
      </c>
      <c r="B359" s="84" t="str">
        <f>+[6]ระบบการควบคุมฯ!B1189</f>
        <v xml:space="preserve">ค่าใช้จ่ายในการดำเนินงาน การประชุม การประชาสัมพันธ์ การกำกับ ติดตาม และการบริหารจัดการอื่นๆ ที่เกี่ยวข้องกับการจัดการศึกษาขั้นพื้นฐานตามมาตรา 12 แห่งพระราชบัญญัติการศึกษาแห่งชาติ พ.ศ. 2542 </v>
      </c>
      <c r="C359" s="84" t="str">
        <f>+[6]ระบบการควบคุมฯ!C1189</f>
        <v>ศธ 04002/ว2223  ลว 26 พ.ค. 68 ครั้งที่ 514</v>
      </c>
      <c r="D359" s="490">
        <f>+[6]ระบบการควบคุมฯ!F1189</f>
        <v>9000</v>
      </c>
      <c r="E359" s="490">
        <f>+[6]ระบบการควบคุมฯ!G1189+[6]ระบบการควบคุมฯ!H1189</f>
        <v>0</v>
      </c>
      <c r="F359" s="490">
        <f>+[6]ระบบการควบคุมฯ!I1189+[6]ระบบการควบคุมฯ!J1189</f>
        <v>0</v>
      </c>
      <c r="G359" s="490">
        <f>+[6]ระบบการควบคุมฯ!K1189+[6]ระบบการควบคุมฯ!L1189</f>
        <v>0</v>
      </c>
      <c r="H359" s="490">
        <f>+D359-E359-F359-G359</f>
        <v>9000</v>
      </c>
      <c r="I359" s="114" t="s">
        <v>12</v>
      </c>
    </row>
    <row r="360" spans="1:9" ht="111.6" hidden="1" customHeight="1" x14ac:dyDescent="0.25">
      <c r="A360" s="551" t="str">
        <f>+[6]ระบบการควบคุมฯ!A1190</f>
        <v>1.7.4</v>
      </c>
      <c r="B360" s="84" t="str">
        <f>+[6]ระบบการควบคุมฯ!B1190</f>
        <v xml:space="preserve">ค่าใช้จ่ายในการดำเนินการแข่งขันทักษะวิชาการนักเรียนในการประชุมวิชาการการพัฒนาเด็กและเยาวชนในถิ่นทุรกันดารตามพระราชดำริ สมเด็จพระกนิษฐาธิราชเจ้า กรมสมเด็จพระเทพรัตนราชสุดาฯ สยามบรม        ราชกุมารี </v>
      </c>
      <c r="C360" s="84" t="str">
        <f>+[6]ระบบการควบคุมฯ!C1190</f>
        <v>ศธ 04002/ว2871  ลว 27 มิ.ย. 68 ครั้งที่ 629</v>
      </c>
      <c r="D360" s="490">
        <f>+[6]ระบบการควบคุมฯ!F1190</f>
        <v>41000</v>
      </c>
      <c r="E360" s="490">
        <f>+[6]ระบบการควบคุมฯ!G1190+[6]ระบบการควบคุมฯ!H1190</f>
        <v>0</v>
      </c>
      <c r="F360" s="490">
        <f>+[6]ระบบการควบคุมฯ!I1190+[6]ระบบการควบคุมฯ!J1190</f>
        <v>0</v>
      </c>
      <c r="G360" s="490">
        <f>+[6]ระบบการควบคุมฯ!K1190+[6]ระบบการควบคุมฯ!L1190</f>
        <v>0</v>
      </c>
      <c r="H360" s="490">
        <f>+D360-E360-F360-G360</f>
        <v>41000</v>
      </c>
      <c r="I360" s="114" t="s">
        <v>12</v>
      </c>
    </row>
    <row r="361" spans="1:9" ht="18.600000000000001" hidden="1" customHeight="1" x14ac:dyDescent="0.25">
      <c r="A361" s="551" t="str">
        <f>+[6]ระบบการควบคุมฯ!A1191</f>
        <v>1.7.5</v>
      </c>
      <c r="B361" s="84" t="str">
        <f>+[6]ระบบการควบคุมฯ!B1191</f>
        <v>ค่าใช้จ่ายในการเดินทางเข้าร่วมการประชุมเชิงปฏิบัติการวิเคราะห์และสังเคราะห์ผลการประเมินคุณภาพผู้เรียนระดับชาติ เพื่อส่งเสริมและพัฒนาโรงเรียนในกลุ่มโรงเรียนในโครงการตามพระราชดำริและโรงเรียนเฉลิมพระเกียรติ ประจำปีงบประมาณ 2568 ระหว่างวันที่ 25 – 28 พฤษภาคม 2568 ณ โรงแรมบียอนด์ สวีท    เขตบางพลัด กรุงเทพมหานคร</v>
      </c>
      <c r="C361" s="84" t="str">
        <f>+[6]ระบบการควบคุมฯ!C1191</f>
        <v>ศธ 04002/ว2420  ลว 5 มิ.ย. 68 ครั้งที่ 554</v>
      </c>
      <c r="D361" s="490">
        <f>+[6]ระบบการควบคุมฯ!F1191</f>
        <v>800</v>
      </c>
      <c r="E361" s="490">
        <f>+[6]ระบบการควบคุมฯ!G1191+[6]ระบบการควบคุมฯ!H1191</f>
        <v>0</v>
      </c>
      <c r="F361" s="490">
        <f>+[6]ระบบการควบคุมฯ!I1191+[6]ระบบการควบคุมฯ!J1191</f>
        <v>0</v>
      </c>
      <c r="G361" s="490">
        <f>+[6]ระบบการควบคุมฯ!K1191+[6]ระบบการควบคุมฯ!L1191</f>
        <v>800</v>
      </c>
      <c r="H361" s="490">
        <f>+D361-E361-F361-G361</f>
        <v>0</v>
      </c>
      <c r="I361" s="114" t="s">
        <v>15</v>
      </c>
    </row>
    <row r="362" spans="1:9" ht="148.80000000000001" hidden="1" customHeight="1" x14ac:dyDescent="0.25">
      <c r="A362" s="498" t="str">
        <f>+[6]ระบบการควบคุมฯ!A1136</f>
        <v>2.2.3</v>
      </c>
      <c r="B362" s="102" t="str">
        <f>+[6]ระบบการควบคุมฯ!B1136</f>
        <v>กิจกรรมรองส่งเสริมและพัฒนาแหล่งเรียนรู้ให้มีความหลากหลายเพื่อเอื้อต่อการศึกษาและการเรียนรู้อย่างมีคุณภาพ</v>
      </c>
      <c r="C362" s="102" t="str">
        <f>+[6]ระบบการควบคุมฯ!C1136</f>
        <v>20004 66 05165 90691</v>
      </c>
      <c r="D362" s="484">
        <f>+D363</f>
        <v>0</v>
      </c>
      <c r="E362" s="516">
        <f>+E363</f>
        <v>0</v>
      </c>
      <c r="F362" s="516">
        <f>+F363</f>
        <v>0</v>
      </c>
      <c r="G362" s="516">
        <f>+G363</f>
        <v>0</v>
      </c>
      <c r="H362" s="516">
        <f>+H363</f>
        <v>0</v>
      </c>
      <c r="I362" s="112"/>
    </row>
    <row r="363" spans="1:9" ht="74.400000000000006" hidden="1" customHeight="1" x14ac:dyDescent="0.25">
      <c r="A363" s="493"/>
      <c r="B363" s="124" t="str">
        <f>+[6]ระบบการควบคุมฯ!B1137</f>
        <v xml:space="preserve"> งบดำเนินงาน 66112xx </v>
      </c>
      <c r="C363" s="110" t="str">
        <f>+[6]ระบบการควบคุมฯ!C1137</f>
        <v>20004 35000200 2000000</v>
      </c>
      <c r="D363" s="494">
        <f>SUM(D364:D365)</f>
        <v>0</v>
      </c>
      <c r="E363" s="494">
        <f>SUM(E364:E365)</f>
        <v>0</v>
      </c>
      <c r="F363" s="494">
        <f>SUM(F364:F365)</f>
        <v>0</v>
      </c>
      <c r="G363" s="494">
        <f>SUM(G364:G365)</f>
        <v>0</v>
      </c>
      <c r="H363" s="494">
        <f>SUM(H364:H365)</f>
        <v>0</v>
      </c>
      <c r="I363" s="111"/>
    </row>
    <row r="364" spans="1:9" ht="18.600000000000001" hidden="1" customHeight="1" x14ac:dyDescent="0.25">
      <c r="A364" s="551" t="str">
        <f>+[6]ระบบการควบคุมฯ!A1138</f>
        <v>2.2.3.1</v>
      </c>
      <c r="B364" s="557" t="str">
        <f>+[6]ระบบการควบคุมฯ!B1138</f>
        <v xml:space="preserve">ค่าใช้จ่าย  รณรงค์ และติดตาม การใช้หนังสือพระราชนิพนธ์  </v>
      </c>
      <c r="C364" s="558" t="str">
        <f>+[6]ระบบการควบคุมฯ!C1138</f>
        <v>ศธ 04002/ว2953/25 กค 66 ครั้งที่ 689 จำนวนเงิน 61,055 บาท</v>
      </c>
      <c r="D364" s="543">
        <f>+[6]ระบบการควบคุมฯ!F1138</f>
        <v>0</v>
      </c>
      <c r="E364" s="311">
        <f>+[6]ระบบการควบคุมฯ!G1138-[6]ระบบการควบคุมฯ!H1138</f>
        <v>0</v>
      </c>
      <c r="F364" s="311">
        <f>+[6]ระบบการควบคุมฯ!I1138+[6]ระบบการควบคุมฯ!J1138</f>
        <v>0</v>
      </c>
      <c r="G364" s="311">
        <f>+[6]ระบบการควบคุมฯ!K1138+[6]ระบบการควบคุมฯ!L1138</f>
        <v>0</v>
      </c>
      <c r="H364" s="298">
        <f>+D364-E364-F364-G364</f>
        <v>0</v>
      </c>
      <c r="I364" s="559" t="s">
        <v>49</v>
      </c>
    </row>
    <row r="365" spans="1:9" ht="130.19999999999999" hidden="1" customHeight="1" x14ac:dyDescent="0.25">
      <c r="A365" s="551" t="str">
        <f>+[6]ระบบการควบคุมฯ!A1139</f>
        <v>2.2.3.2</v>
      </c>
      <c r="B365" s="557" t="str">
        <f>+[6]ระบบการควบคุมฯ!B1139</f>
        <v xml:space="preserve">ค่าใช้จ่ายในการเดินทางเข้าร่วมโครงการรักษ์ภาษาไทย เนื่องในสัปดาห์วันภาษาไทยแห่งชาติ    ปี 2566 ระดับประเทศ เพื่อแข่งขันกิจกรรมคัดลายมือ ระดับมัธยมศึกษาปีที่ 4-6 ระหว่างวันที่ 21 – 23 กรกฎาคม 2566 ณ โรงแรมเอเชียแอร์พอร์ท </v>
      </c>
      <c r="C365" s="558" t="str">
        <f>+[6]ระบบการควบคุมฯ!C1139</f>
        <v>ศธ 04002/ว3089/29 กค 66 ครั้งที่ 712 จำนวนเงิน 1,200.-บาท เขียนเขต</v>
      </c>
      <c r="D365" s="543">
        <f>+[6]ระบบการควบคุมฯ!F1139</f>
        <v>0</v>
      </c>
      <c r="E365" s="311">
        <f>+[6]ระบบการควบคุมฯ!G1139-[6]ระบบการควบคุมฯ!H1139</f>
        <v>0</v>
      </c>
      <c r="F365" s="311">
        <f>+[6]ระบบการควบคุมฯ!I1139+[6]ระบบการควบคุมฯ!J1139</f>
        <v>0</v>
      </c>
      <c r="G365" s="311">
        <f>+[6]ระบบการควบคุมฯ!K1139+[6]ระบบการควบคุมฯ!L1139</f>
        <v>0</v>
      </c>
      <c r="H365" s="298">
        <f>+D365-E365-F365-G365</f>
        <v>0</v>
      </c>
      <c r="I365" s="559" t="s">
        <v>88</v>
      </c>
    </row>
    <row r="366" spans="1:9" ht="18.600000000000001" hidden="1" customHeight="1" x14ac:dyDescent="0.25">
      <c r="A366" s="498">
        <f>+[3]ระบบการควบคุมฯ!A718</f>
        <v>2.2999999999999998</v>
      </c>
      <c r="B366" s="102" t="str">
        <f>+[3]ระบบการควบคุมฯ!B718</f>
        <v xml:space="preserve">กิจกรรมส่งเสริม สนับสนุนให้บุคคลได้รับสิทธิและโอกาสทางการศึกษาขั้นพื้นฐานอย่างทั่วถึงและเป็นธรรมสอดคล้องตามบริบท                </v>
      </c>
      <c r="C366" s="102" t="str">
        <f>+[1]ระบบการควบคุมฯ!C890</f>
        <v>20004 66 5201500000</v>
      </c>
      <c r="D366" s="484">
        <f>+D367</f>
        <v>0</v>
      </c>
      <c r="E366" s="516">
        <f>+E367</f>
        <v>0</v>
      </c>
      <c r="F366" s="516">
        <f>+F367</f>
        <v>0</v>
      </c>
      <c r="G366" s="516">
        <f>+G367</f>
        <v>0</v>
      </c>
      <c r="H366" s="516">
        <f>+H367</f>
        <v>0</v>
      </c>
      <c r="I366" s="112"/>
    </row>
    <row r="367" spans="1:9" ht="55.8" hidden="1" customHeight="1" x14ac:dyDescent="0.25">
      <c r="A367" s="493"/>
      <c r="B367" s="124" t="str">
        <f>+[6]ระบบการควบคุมฯ!B1186</f>
        <v xml:space="preserve"> งบดำเนินงาน 68112xx</v>
      </c>
      <c r="C367" s="110"/>
      <c r="D367" s="494">
        <f>SUM(D368:D373)</f>
        <v>0</v>
      </c>
      <c r="E367" s="494">
        <f t="shared" ref="E367:H367" si="96">SUM(E368:E373)</f>
        <v>0</v>
      </c>
      <c r="F367" s="494">
        <f t="shared" si="96"/>
        <v>0</v>
      </c>
      <c r="G367" s="494">
        <f t="shared" si="96"/>
        <v>0</v>
      </c>
      <c r="H367" s="494">
        <f t="shared" si="96"/>
        <v>0</v>
      </c>
      <c r="I367" s="111"/>
    </row>
    <row r="368" spans="1:9" ht="37.200000000000003" hidden="1" customHeight="1" x14ac:dyDescent="0.25">
      <c r="A368" s="551" t="str">
        <f>+[6]ระบบการควบคุมฯ!A1187</f>
        <v>1.7.1</v>
      </c>
      <c r="B368" s="557" t="str">
        <f>+[6]ระบบการควบคุมฯ!B1187</f>
        <v>ค่าใช้จ่ายในการเข้าร่วมประชุม (โรงเรียนกพด.)3200 บาท ค่าใช้จ่ายประชุมคณะทำงาน 2,400 ยาท</v>
      </c>
      <c r="C368" s="558" t="str">
        <f>+[6]ระบบการควบคุมฯ!C1187</f>
        <v>ศธ 04002/ว5490 ลว8 พย 67 ครั้งที่ 51</v>
      </c>
      <c r="D368" s="543"/>
      <c r="E368" s="491"/>
      <c r="F368" s="311"/>
      <c r="G368" s="491"/>
      <c r="H368" s="298">
        <f t="shared" ref="H368:H376" si="97">+D368-E368-F368-G368</f>
        <v>0</v>
      </c>
      <c r="I368" s="559" t="s">
        <v>159</v>
      </c>
    </row>
    <row r="369" spans="1:9" ht="37.200000000000003" hidden="1" customHeight="1" x14ac:dyDescent="0.25">
      <c r="A369" s="551" t="str">
        <f>+[6]ระบบการควบคุมฯ!A1188</f>
        <v>1.7.2</v>
      </c>
      <c r="B369" s="557" t="str">
        <f>+[6]ระบบการควบคุมฯ!B1188</f>
        <v>เพื่อเป็นค่าใช้จ่ายดำเนินการรับนักเรียน สังกัดสำนักงานคณะกรรมการการศึกษาขั้นพื้นฐาน ปีการศึกษา 2568</v>
      </c>
      <c r="C369" s="558" t="str">
        <f>+[6]ระบบการควบคุมฯ!C1188</f>
        <v>ศธ 04002/ว5655 ลว 19 พย 67 โอนครั้งที่ 71</v>
      </c>
      <c r="D369" s="543"/>
      <c r="E369" s="491"/>
      <c r="F369" s="311"/>
      <c r="G369" s="491"/>
      <c r="H369" s="298">
        <f>+D369-E369-F369-G369</f>
        <v>0</v>
      </c>
      <c r="I369" s="559" t="s">
        <v>12</v>
      </c>
    </row>
    <row r="370" spans="1:9" ht="18.600000000000001" hidden="1" customHeight="1" x14ac:dyDescent="0.25">
      <c r="A370" s="551" t="str">
        <f>+[6]ระบบการควบคุมฯ!A1122</f>
        <v>1.6.1.2</v>
      </c>
      <c r="B370" s="557" t="str">
        <f>+[6]ระบบการควบคุมฯ!B1122</f>
        <v xml:space="preserve">ค่าใช้จ่ายในการเดินทางไปราชการของผู้เข้าร่วมประชุมเชิงปฏิบัติการเสริมสร้างสมรรถนะการนิเทศการศึกษา ตามนโยบายเรียนดี มีความสุข  ระหว่างวันที่ 26 – 23 ธันวาคม 2567 ณ โรงแรมบียอนด์ สวีท เขตบางพลัด กรุงเทพมหานคร </v>
      </c>
      <c r="C370" s="558" t="str">
        <f>+[6]ระบบการควบคุมฯ!C1122</f>
        <v>ศธ 04002/ว114  ลว 10 ม.ค. 68 ครั้งที่ 182</v>
      </c>
      <c r="D370" s="543"/>
      <c r="E370" s="491"/>
      <c r="F370" s="311"/>
      <c r="G370" s="491"/>
      <c r="H370" s="298">
        <f t="shared" si="97"/>
        <v>0</v>
      </c>
      <c r="I370" s="559" t="s">
        <v>12</v>
      </c>
    </row>
    <row r="371" spans="1:9" ht="167.4" hidden="1" customHeight="1" x14ac:dyDescent="0.25">
      <c r="A371" s="551" t="str">
        <f>+[6]ระบบการควบคุมฯ!A1189</f>
        <v>1.7.3</v>
      </c>
      <c r="B371" s="557" t="str">
        <f>+[6]ระบบการควบคุมฯ!B1189</f>
        <v xml:space="preserve">ค่าใช้จ่ายในการดำเนินงาน การประชุม การประชาสัมพันธ์ การกำกับ ติดตาม และการบริหารจัดการอื่นๆ ที่เกี่ยวข้องกับการจัดการศึกษาขั้นพื้นฐานตามมาตรา 12 แห่งพระราชบัญญัติการศึกษาแห่งชาติ พ.ศ. 2542 </v>
      </c>
      <c r="C371" s="558" t="str">
        <f>+[6]ระบบการควบคุมฯ!C1189</f>
        <v>ศธ 04002/ว2223  ลว 26 พ.ค. 68 ครั้งที่ 514</v>
      </c>
      <c r="D371" s="543"/>
      <c r="E371" s="311"/>
      <c r="F371" s="311"/>
      <c r="G371" s="311"/>
      <c r="H371" s="298">
        <f t="shared" si="97"/>
        <v>0</v>
      </c>
      <c r="I371" s="559" t="s">
        <v>12</v>
      </c>
    </row>
    <row r="372" spans="1:9" ht="204.6" hidden="1" customHeight="1" x14ac:dyDescent="0.25">
      <c r="A372" s="551">
        <f>+[6]ระบบการควบคุมฯ!A1192</f>
        <v>0</v>
      </c>
      <c r="B372" s="557">
        <f>+[6]ระบบการควบคุมฯ!B1192</f>
        <v>0</v>
      </c>
      <c r="C372" s="558">
        <f>+[6]ระบบการควบคุมฯ!C1192</f>
        <v>0</v>
      </c>
      <c r="D372" s="543"/>
      <c r="E372" s="311"/>
      <c r="F372" s="311"/>
      <c r="G372" s="311"/>
      <c r="H372" s="298">
        <f t="shared" si="97"/>
        <v>0</v>
      </c>
      <c r="I372" s="559" t="s">
        <v>12</v>
      </c>
    </row>
    <row r="373" spans="1:9" ht="111.6" hidden="1" customHeight="1" x14ac:dyDescent="0.25">
      <c r="A373" s="551">
        <f>+[6]ระบบการควบคุมฯ!A1193</f>
        <v>0</v>
      </c>
      <c r="B373" s="557">
        <f>+[6]ระบบการควบคุมฯ!B1193</f>
        <v>0</v>
      </c>
      <c r="C373" s="558">
        <f>+[6]ระบบการควบคุมฯ!C1193</f>
        <v>0</v>
      </c>
      <c r="D373" s="543"/>
      <c r="E373" s="311"/>
      <c r="F373" s="311"/>
      <c r="G373" s="311"/>
      <c r="H373" s="298">
        <f t="shared" si="97"/>
        <v>0</v>
      </c>
      <c r="I373" s="559" t="s">
        <v>12</v>
      </c>
    </row>
    <row r="374" spans="1:9" ht="204.6" hidden="1" customHeight="1" x14ac:dyDescent="0.25">
      <c r="A374" s="560">
        <f>+[6]ระบบการควบคุมฯ!A1194</f>
        <v>0</v>
      </c>
      <c r="B374" s="561">
        <f>+[6]ระบบการควบคุมฯ!B1194</f>
        <v>0</v>
      </c>
      <c r="C374" s="562"/>
      <c r="D374" s="563"/>
      <c r="E374" s="564"/>
      <c r="F374" s="564"/>
      <c r="G374" s="564"/>
      <c r="H374" s="565">
        <f t="shared" si="97"/>
        <v>0</v>
      </c>
      <c r="I374" s="566" t="s">
        <v>12</v>
      </c>
    </row>
    <row r="375" spans="1:9" ht="21" hidden="1" customHeight="1" x14ac:dyDescent="0.25">
      <c r="A375" s="567"/>
      <c r="B375" s="568" t="s">
        <v>160</v>
      </c>
      <c r="C375" s="569"/>
      <c r="D375" s="502">
        <f>+D376</f>
        <v>0</v>
      </c>
      <c r="E375" s="502">
        <f t="shared" ref="E375:H375" si="98">+E376</f>
        <v>0</v>
      </c>
      <c r="F375" s="502">
        <f t="shared" si="98"/>
        <v>0</v>
      </c>
      <c r="G375" s="502">
        <f t="shared" si="98"/>
        <v>0</v>
      </c>
      <c r="H375" s="502">
        <f t="shared" si="98"/>
        <v>0</v>
      </c>
      <c r="I375" s="570"/>
    </row>
    <row r="376" spans="1:9" ht="74.400000000000006" hidden="1" customHeight="1" x14ac:dyDescent="0.25">
      <c r="A376" s="551">
        <f>+[6]ระบบการควบคุมฯ!A1195</f>
        <v>0</v>
      </c>
      <c r="B376" s="557" t="str">
        <f>+[6]ระบบการควบคุมฯ!B1195</f>
        <v>งบบริหารจัดการ สพป.ปท.2</v>
      </c>
      <c r="C376" s="558" t="str">
        <f>+[6]ระบบการควบคุมฯ!C1195</f>
        <v>20004 35000200 00000</v>
      </c>
      <c r="D376" s="543"/>
      <c r="E376" s="311"/>
      <c r="F376" s="311"/>
      <c r="G376" s="311"/>
      <c r="H376" s="298">
        <f t="shared" si="97"/>
        <v>0</v>
      </c>
      <c r="I376" s="559" t="s">
        <v>12</v>
      </c>
    </row>
    <row r="377" spans="1:9" ht="18.600000000000001" hidden="1" customHeight="1" x14ac:dyDescent="0.25">
      <c r="A377" s="551"/>
      <c r="B377" s="571"/>
      <c r="C377" s="558"/>
      <c r="D377" s="543"/>
      <c r="E377" s="311"/>
      <c r="F377" s="311"/>
      <c r="G377" s="311"/>
      <c r="H377" s="298"/>
      <c r="I377" s="559"/>
    </row>
    <row r="378" spans="1:9" ht="55.8" hidden="1" customHeight="1" x14ac:dyDescent="0.25">
      <c r="A378" s="551"/>
      <c r="B378" s="571"/>
      <c r="C378" s="558"/>
      <c r="D378" s="543"/>
      <c r="E378" s="311"/>
      <c r="F378" s="311"/>
      <c r="G378" s="311"/>
      <c r="H378" s="298"/>
      <c r="I378" s="559"/>
    </row>
    <row r="379" spans="1:9" ht="18.600000000000001" hidden="1" customHeight="1" x14ac:dyDescent="0.25">
      <c r="A379" s="498">
        <f>+[6]ระบบการควบคุมฯ!A1202</f>
        <v>0</v>
      </c>
      <c r="B379" s="142">
        <f>+[6]ระบบการควบคุมฯ!B1202</f>
        <v>0</v>
      </c>
      <c r="C379" s="142" t="str">
        <f>+[6]ระบบการควบคุมฯ!C1202</f>
        <v>20004 1300 Q2669/20004 65 0005400000</v>
      </c>
      <c r="D379" s="484">
        <f>+D380</f>
        <v>0</v>
      </c>
      <c r="E379" s="516">
        <f>+E380</f>
        <v>0</v>
      </c>
      <c r="F379" s="516">
        <f>+F380</f>
        <v>0</v>
      </c>
      <c r="G379" s="516">
        <f>+G380</f>
        <v>0</v>
      </c>
      <c r="H379" s="516">
        <f>+H380</f>
        <v>0</v>
      </c>
      <c r="I379" s="112"/>
    </row>
    <row r="380" spans="1:9" ht="74.400000000000006" hidden="1" customHeight="1" x14ac:dyDescent="0.25">
      <c r="A380" s="493"/>
      <c r="B380" s="444" t="str">
        <f>+[6]ระบบการควบคุมฯ!B1203</f>
        <v xml:space="preserve"> งบดำเนินงาน 68112xx</v>
      </c>
      <c r="C380" s="149"/>
      <c r="D380" s="494">
        <f>SUM(D381)</f>
        <v>0</v>
      </c>
      <c r="E380" s="494">
        <f>SUM(E381)</f>
        <v>0</v>
      </c>
      <c r="F380" s="494">
        <f>SUM(F381)</f>
        <v>0</v>
      </c>
      <c r="G380" s="494">
        <f>SUM(G381)</f>
        <v>0</v>
      </c>
      <c r="H380" s="494">
        <f>SUM(H381)</f>
        <v>0</v>
      </c>
      <c r="I380" s="111"/>
    </row>
    <row r="381" spans="1:9" ht="18.600000000000001" hidden="1" customHeight="1" x14ac:dyDescent="0.25">
      <c r="A381" s="572" t="s">
        <v>56</v>
      </c>
      <c r="B381" s="139" t="str">
        <f>+[3]ระบบการควบคุมฯ!B727</f>
        <v>เงินสมทบกองทุนเงินทดแทนประจำปี 2565 (มกราคม 2565 ถึง ธันวาคม 2565) ครูธุรการ  จำนวน 34 อัตรา จำนวนเงิน 12,240 บาท /นักการภารโรง  จำนวน 20 อัตรา จำนวนเงิน 4,320 บาท/ครูรายเดือนแก้ไขปัญหาสถานศึกษาขาดแคลนครูขั้นวิกฤติ จำนวน 26 อัตรา จำนวนเงิน 9,360 บาท /บุคลากรสนับสนุนการปฏิบัติงานในสำนักงานเขตพื้นที่การศึกษา  จำนวน 3 อัตรา จำนวนเงิน 648 บาท</v>
      </c>
      <c r="C381" s="139" t="str">
        <f>+[3]ระบบการควบคุมฯ!C727</f>
        <v>ศธ 04002/ว135 ลว 12 ม.ค.65 โอนครั้งที่ 147</v>
      </c>
      <c r="D381" s="573">
        <f>+[1]ระบบการควบคุมฯ!F909</f>
        <v>0</v>
      </c>
      <c r="E381" s="573">
        <f>+[1]ระบบการควบคุมฯ!G909+[1]ระบบการควบคุมฯ!H909</f>
        <v>0</v>
      </c>
      <c r="F381" s="573">
        <f>+[1]ระบบการควบคุมฯ!I909+[1]ระบบการควบคุมฯ!J909</f>
        <v>0</v>
      </c>
      <c r="G381" s="573">
        <f>+[1]ระบบการควบคุมฯ!K909+[1]ระบบการควบคุมฯ!L909</f>
        <v>0</v>
      </c>
      <c r="H381" s="573">
        <f>+D381-E381-F381-G381</f>
        <v>0</v>
      </c>
      <c r="I381" s="140" t="s">
        <v>12</v>
      </c>
    </row>
    <row r="382" spans="1:9" ht="18.600000000000001" hidden="1" customHeight="1" x14ac:dyDescent="0.25">
      <c r="A382" s="498">
        <f>+[6]ระบบการควบคุมฯ!A1208</f>
        <v>1.8</v>
      </c>
      <c r="B382" s="102" t="str">
        <f>+[6]ระบบการควบคุมฯ!B1208</f>
        <v xml:space="preserve">กิจกรรมช่วยเหลือกลุ่มเป้าหมายทางสังคม  </v>
      </c>
      <c r="C382" s="102" t="str">
        <f>+[1]ระบบการควบคุมฯ!C910</f>
        <v>20004 66 62408 00000</v>
      </c>
      <c r="D382" s="484">
        <f>+D383</f>
        <v>27000</v>
      </c>
      <c r="E382" s="516">
        <f>+E383</f>
        <v>0</v>
      </c>
      <c r="F382" s="516">
        <f>+F383</f>
        <v>0</v>
      </c>
      <c r="G382" s="516">
        <f>+G383</f>
        <v>600</v>
      </c>
      <c r="H382" s="516">
        <f>+H383</f>
        <v>26400</v>
      </c>
      <c r="I382" s="112"/>
    </row>
    <row r="383" spans="1:9" ht="18.600000000000001" hidden="1" customHeight="1" x14ac:dyDescent="0.25">
      <c r="A383" s="493"/>
      <c r="B383" s="124" t="str">
        <f>+[6]ระบบการควบคุมฯ!B1209</f>
        <v xml:space="preserve"> งบดำเนินงาน 68112xx</v>
      </c>
      <c r="C383" s="110" t="str">
        <f>+[6]ระบบการควบคุมฯ!C1209</f>
        <v>20004 33720 1000 2000000</v>
      </c>
      <c r="D383" s="494">
        <f>SUM(D384:D389)</f>
        <v>27000</v>
      </c>
      <c r="E383" s="494">
        <f>SUM(E384:E389)</f>
        <v>0</v>
      </c>
      <c r="F383" s="494">
        <f>SUM(F384:F389)</f>
        <v>0</v>
      </c>
      <c r="G383" s="494">
        <f>SUM(G384:G389)</f>
        <v>600</v>
      </c>
      <c r="H383" s="494">
        <f>SUM(H384:H389)</f>
        <v>26400</v>
      </c>
      <c r="I383" s="111"/>
    </row>
    <row r="384" spans="1:9" ht="18.600000000000001" hidden="1" customHeight="1" x14ac:dyDescent="0.25">
      <c r="A384" s="489" t="str">
        <f>+[6]ระบบการควบคุมฯ!A1210</f>
        <v>1.8.1</v>
      </c>
      <c r="B384" s="129" t="str">
        <f>+[6]ระบบการควบคุมฯ!B1210</f>
        <v xml:space="preserve">ค่าใช้จ่ายในการดำเนินงานการดูแลช่วยเหลือและคุ้มครองนักเรียนของสำนักงานคณะกรรมการการศึกษั้นพื้นฐาน </v>
      </c>
      <c r="C384" s="129" t="str">
        <f>+[6]ระบบการควบคุมฯ!C1210</f>
        <v>ศธ 04002/ว129 ลว 13 ม.ค.68 ครั้งที่ 184</v>
      </c>
      <c r="D384" s="490">
        <f>+[6]ระบบการควบคุมฯ!F1210</f>
        <v>25000</v>
      </c>
      <c r="E384" s="490">
        <f>+[6]ระบบการควบคุมฯ!G1210+[6]ระบบการควบคุมฯ!H1210</f>
        <v>0</v>
      </c>
      <c r="F384" s="490">
        <f>+[6]ระบบการควบคุมฯ!I1210+[6]ระบบการควบคุมฯ!J1210</f>
        <v>0</v>
      </c>
      <c r="G384" s="490">
        <f>+[6]ระบบการควบคุมฯ!K1210+[6]ระบบการควบคุมฯ!L1210</f>
        <v>0</v>
      </c>
      <c r="H384" s="490">
        <f t="shared" ref="H384:H389" si="99">+D384-E384-F384-G384</f>
        <v>25000</v>
      </c>
      <c r="I384" s="141" t="s">
        <v>12</v>
      </c>
    </row>
    <row r="385" spans="1:9" ht="18.600000000000001" hidden="1" customHeight="1" x14ac:dyDescent="0.25">
      <c r="A385" s="489" t="str">
        <f>+[6]ระบบการควบคุมฯ!A1211</f>
        <v>1.8.2</v>
      </c>
      <c r="B385" s="129" t="str">
        <f>+[6]ระบบการควบคุมฯ!B1211</f>
        <v xml:space="preserve">ค่าใช้จ่ายในการเดินทางเข้าร่วมการประชุมอบรมเพื่อฝึกปฏิบัตางจิตวิทยาของนักจิตวิทยาโรงเรียนประจำสำนักงานเขตพื้นที่ ตามประมวลกฎหมายวิธีพิจารณาความอาญา (ป. วิ อาญา) ในรูปแบบ Onsite ระหว่างวันที่ 28-31 มีนาคม 2568 ณ โรงแรมดิไอเดิล โฮเทล แอนด์ เรสซิเดนซ์ จังหวัดปทุมธานี </v>
      </c>
      <c r="C385" s="129" t="str">
        <f>+[6]ระบบการควบคุมฯ!C1211</f>
        <v>ศธ 04002/ว1144 ลว 20 มี.ค. 68 ครั้งที่ 348</v>
      </c>
      <c r="D385" s="490">
        <f>+[6]ระบบการควบคุมฯ!F1211</f>
        <v>1000</v>
      </c>
      <c r="E385" s="490">
        <f>+[6]ระบบการควบคุมฯ!G1211+[6]ระบบการควบคุมฯ!H1211</f>
        <v>0</v>
      </c>
      <c r="F385" s="490">
        <f>+[6]ระบบการควบคุมฯ!I1211+[6]ระบบการควบคุมฯ!J1211</f>
        <v>0</v>
      </c>
      <c r="G385" s="490">
        <f>+[6]ระบบการควบคุมฯ!K1211+[6]ระบบการควบคุมฯ!L1211</f>
        <v>0</v>
      </c>
      <c r="H385" s="490">
        <f t="shared" si="99"/>
        <v>1000</v>
      </c>
      <c r="I385" s="1430" t="s">
        <v>12</v>
      </c>
    </row>
    <row r="386" spans="1:9" ht="37.200000000000003" hidden="1" customHeight="1" x14ac:dyDescent="0.25">
      <c r="A386" s="489" t="str">
        <f>+[6]ระบบการควบคุมฯ!A1212</f>
        <v>1.8.3</v>
      </c>
      <c r="B386" s="129" t="str">
        <f>+[6]ระบบการควบคุมฯ!B1212</f>
        <v>ค่าใช้จ่ายในการเดินทางเข้าร่วมประชุมเชิงปฎิบัติการอบรมผู้สนับสนุนโรงเรียนส่งเสริมความปลอดภัย (Safety Promotion School : SPS TEAMs) สำนักงานคณะกรรมการการศึกษาขั้นพื้นฐาน ประจำปีงบประมาณ พ.ศ. 2568 รุ่นที่ 1 ระหว่างวันที่ 18 – 21 พฤษภาคม 2568 ณ โรงแรมริเวอร์ไซด์ กรุงเทพมหานคร</v>
      </c>
      <c r="C386" s="129" t="str">
        <f>+[6]ระบบการควบคุมฯ!C1212</f>
        <v>ศธ 04002/ว2222 ลว 26 พ.ค. 68 ครั้งที่ 520</v>
      </c>
      <c r="D386" s="490">
        <f>+[6]ระบบการควบคุมฯ!F1212</f>
        <v>1000</v>
      </c>
      <c r="E386" s="490">
        <f>+[6]ระบบการควบคุมฯ!G1212+[6]ระบบการควบคุมฯ!H1212</f>
        <v>0</v>
      </c>
      <c r="F386" s="490"/>
      <c r="G386" s="490">
        <f>+[6]ระบบการควบคุมฯ!K1212+[6]ระบบการควบคุมฯ!L1212</f>
        <v>600</v>
      </c>
      <c r="H386" s="490">
        <f t="shared" si="99"/>
        <v>400</v>
      </c>
      <c r="I386" s="1430" t="s">
        <v>12</v>
      </c>
    </row>
    <row r="387" spans="1:9" ht="55.8" hidden="1" customHeight="1" x14ac:dyDescent="0.25">
      <c r="A387" s="489">
        <f>+[6]ระบบการควบคุมฯ!A1214</f>
        <v>0</v>
      </c>
      <c r="B387" s="129"/>
      <c r="C387" s="129"/>
      <c r="D387" s="490">
        <f>+[6]ระบบการควบคุมฯ!F1214</f>
        <v>0</v>
      </c>
      <c r="E387" s="490">
        <f>+[6]ระบบการควบคุมฯ!G1214+[6]ระบบการควบคุมฯ!H1214</f>
        <v>0</v>
      </c>
      <c r="F387" s="490">
        <f>+[6]ระบบการควบคุมฯ!I1214+[6]ระบบการควบคุมฯ!J1214</f>
        <v>0</v>
      </c>
      <c r="G387" s="490">
        <f>+[6]ระบบการควบคุมฯ!K1214+[6]ระบบการควบคุมฯ!L1214</f>
        <v>0</v>
      </c>
      <c r="H387" s="490">
        <f t="shared" si="99"/>
        <v>0</v>
      </c>
      <c r="I387" s="141" t="s">
        <v>12</v>
      </c>
    </row>
    <row r="388" spans="1:9" ht="18.600000000000001" hidden="1" customHeight="1" x14ac:dyDescent="0.25">
      <c r="A388" s="489">
        <f>+[6]ระบบการควบคุมฯ!A1215</f>
        <v>0</v>
      </c>
      <c r="B388" s="129"/>
      <c r="C388" s="129"/>
      <c r="D388" s="490">
        <f>+[6]ระบบการควบคุมฯ!F1215</f>
        <v>0</v>
      </c>
      <c r="E388" s="490">
        <f>+[6]ระบบการควบคุมฯ!G1215+[6]ระบบการควบคุมฯ!H1215</f>
        <v>0</v>
      </c>
      <c r="F388" s="490">
        <f>+[6]ระบบการควบคุมฯ!I1215+[6]ระบบการควบคุมฯ!J1215</f>
        <v>0</v>
      </c>
      <c r="G388" s="490">
        <f>+[6]ระบบการควบคุมฯ!K1215+[6]ระบบการควบคุมฯ!L1215</f>
        <v>0</v>
      </c>
      <c r="H388" s="490">
        <f t="shared" si="99"/>
        <v>0</v>
      </c>
      <c r="I388" s="141" t="s">
        <v>83</v>
      </c>
    </row>
    <row r="389" spans="1:9" ht="74.400000000000006" hidden="1" customHeight="1" x14ac:dyDescent="0.25">
      <c r="A389" s="489">
        <f>+[6]ระบบการควบคุมฯ!A1216</f>
        <v>0</v>
      </c>
      <c r="B389" s="129"/>
      <c r="C389" s="129"/>
      <c r="D389" s="490">
        <f>+[6]ระบบการควบคุมฯ!F1216</f>
        <v>0</v>
      </c>
      <c r="E389" s="490">
        <f>+[6]ระบบการควบคุมฯ!G1216+[6]ระบบการควบคุมฯ!H1216</f>
        <v>0</v>
      </c>
      <c r="F389" s="490">
        <f>+[6]ระบบการควบคุมฯ!I1216+[6]ระบบการควบคุมฯ!J1216</f>
        <v>0</v>
      </c>
      <c r="G389" s="490">
        <f>+[6]ระบบการควบคุมฯ!K1216+[6]ระบบการควบคุมฯ!L1216</f>
        <v>0</v>
      </c>
      <c r="H389" s="490">
        <f t="shared" si="99"/>
        <v>0</v>
      </c>
      <c r="I389" s="141" t="s">
        <v>49</v>
      </c>
    </row>
    <row r="390" spans="1:9" ht="18.600000000000001" hidden="1" customHeight="1" x14ac:dyDescent="0.25">
      <c r="A390" s="1088">
        <f>+[6]ระบบการควบคุมฯ!A1463</f>
        <v>1.1100000000000001</v>
      </c>
      <c r="B390" s="142" t="str">
        <f>+[6]ระบบการควบคุมฯ!B1463</f>
        <v xml:space="preserve">กิจกรรมการพัฒนาเด็กปฐมวัยอย่างมีคุณภาพ </v>
      </c>
      <c r="C390" s="142" t="str">
        <f>+[6]ระบบการควบคุมฯ!C1463</f>
        <v>20004 68 86176 00000</v>
      </c>
      <c r="D390" s="484">
        <f>+D391</f>
        <v>6000</v>
      </c>
      <c r="E390" s="484">
        <f>+E391</f>
        <v>0</v>
      </c>
      <c r="F390" s="484">
        <f>+F391</f>
        <v>0</v>
      </c>
      <c r="G390" s="484">
        <f>+G391</f>
        <v>5200</v>
      </c>
      <c r="H390" s="484">
        <f>+H391</f>
        <v>800</v>
      </c>
      <c r="I390" s="143"/>
    </row>
    <row r="391" spans="1:9" ht="111.6" hidden="1" customHeight="1" x14ac:dyDescent="0.25">
      <c r="A391" s="493"/>
      <c r="B391" s="124" t="str">
        <f>+[6]ระบบการควบคุมฯ!B1464</f>
        <v>งบดำเนินงาน 68112xx</v>
      </c>
      <c r="C391" s="110" t="str">
        <f>+[6]ระบบการควบคุมฯ!C1464</f>
        <v>20004 3720 1000 200000</v>
      </c>
      <c r="D391" s="494">
        <f>SUM(D392:D395)</f>
        <v>6000</v>
      </c>
      <c r="E391" s="494">
        <f t="shared" ref="E391:H391" si="100">SUM(E392:E395)</f>
        <v>0</v>
      </c>
      <c r="F391" s="494">
        <f t="shared" si="100"/>
        <v>0</v>
      </c>
      <c r="G391" s="494">
        <f t="shared" si="100"/>
        <v>5200</v>
      </c>
      <c r="H391" s="494">
        <f t="shared" si="100"/>
        <v>800</v>
      </c>
      <c r="I391" s="111"/>
    </row>
    <row r="392" spans="1:9" ht="93" hidden="1" customHeight="1" x14ac:dyDescent="0.25">
      <c r="A392" s="541" t="str">
        <f>+[6]ระบบการควบคุมฯ!A1465</f>
        <v>1.11.1</v>
      </c>
      <c r="B392" s="118" t="str">
        <f>+[6]ระบบการควบคุมฯ!B1465</f>
        <v xml:space="preserve">เพื่อเป็นค่าใช้จ่ายในการดำเนินกิจกรรมการประเมินพัฒนาการรับนักเรียนที่จบหลักสูตรการศึกษาปฐมวัย พุทธศักราช 2560 ปีการศึกษา 2567  </v>
      </c>
      <c r="C392" s="118" t="str">
        <f>+[6]ระบบการควบคุมฯ!C1465</f>
        <v>ศธ 04002/ว48 ลว 6 มค ครั้งที่ 173</v>
      </c>
      <c r="D392" s="574">
        <f>+[6]ระบบการควบคุมฯ!F1465</f>
        <v>3600</v>
      </c>
      <c r="E392" s="545">
        <f>+[6]ระบบการควบคุมฯ!G1465+[6]ระบบการควบคุมฯ!H1465</f>
        <v>0</v>
      </c>
      <c r="F392" s="490">
        <f>+[6]ระบบการควบคุมฯ!I1465+[6]ระบบการควบคุมฯ!J1465</f>
        <v>0</v>
      </c>
      <c r="G392" s="545">
        <f>+[6]ระบบการควบคุมฯ!K1465+[6]ระบบการควบคุมฯ!L1465</f>
        <v>3600</v>
      </c>
      <c r="H392" s="545">
        <f>+D392-E392-F392-G392</f>
        <v>0</v>
      </c>
      <c r="I392" s="119" t="s">
        <v>12</v>
      </c>
    </row>
    <row r="393" spans="1:9" ht="93" hidden="1" customHeight="1" x14ac:dyDescent="0.25">
      <c r="A393" s="541" t="str">
        <f>+[6]ระบบการควบคุมฯ!A1466</f>
        <v>1.11.2</v>
      </c>
      <c r="B393" s="118" t="str">
        <f>+[6]ระบบการควบคุมฯ!B1466</f>
        <v xml:space="preserve">ค่าใช้จ่ายในการเดินทางเข้าร่วมการประชุมเชิงปฏิบัติการขับเคลื่อนการพัฒนาหลักสูตรและส่งเสริมการศึกษาปฐมวัย ระหว่างวันที่ 19 – 22 มกราคม 2568 ณ โรงแรมรอยัลริเวอร์ กรุงเทพมหานคร  </v>
      </c>
      <c r="C393" s="118" t="str">
        <f>+[6]ระบบการควบคุมฯ!C1466</f>
        <v>ศธ 04002/ว63 ลว 7 มค ครั้งที่ 175</v>
      </c>
      <c r="D393" s="574">
        <f>+[6]ระบบการควบคุมฯ!F1466</f>
        <v>800</v>
      </c>
      <c r="E393" s="545">
        <f>+[6]ระบบการควบคุมฯ!G1466+[6]ระบบการควบคุมฯ!H1466</f>
        <v>0</v>
      </c>
      <c r="F393" s="490">
        <f>+[6]ระบบการควบคุมฯ!I1466+[6]ระบบการควบคุมฯ!J1466</f>
        <v>0</v>
      </c>
      <c r="G393" s="545">
        <f>+[6]ระบบการควบคุมฯ!K1466+[6]ระบบการควบคุมฯ!L1466</f>
        <v>800</v>
      </c>
      <c r="H393" s="545">
        <f>+D393-E393-F393-G393</f>
        <v>0</v>
      </c>
      <c r="I393" s="114" t="s">
        <v>246</v>
      </c>
    </row>
    <row r="394" spans="1:9" ht="55.8" hidden="1" customHeight="1" x14ac:dyDescent="0.25">
      <c r="A394" s="541" t="str">
        <f>+[6]ระบบการควบคุมฯ!A1467</f>
        <v>1.11.3</v>
      </c>
      <c r="B394" s="118" t="str">
        <f>+[6]ระบบการควบคุมฯ!B1467</f>
        <v xml:space="preserve">ค่าใช้จ่ายในการเดินทางเข้าร่วมโครงการจัดประชุมเชิงปฏิบัติการพัฒนาการคิดผ่านการเล่นด้วยกิจกรรม “เด็กอนุบาล แยก (ขยะ) เป็น เล่นได้” จำนวน 2 ครั้ง ดังนี้ ครั้งที่ 1 ระหว่างวันที่ 28-30 เมษายน 2568 และครั้งที่ 2 ระหว่างวันที่ 6-8 พฤษภาคม 2568 ณ โรงแรมรอยัลริเวอร์ กรุงเทพมหานคร  </v>
      </c>
      <c r="C394" s="118" t="str">
        <f>+[6]ระบบการควบคุมฯ!C1467</f>
        <v>ศธ 04002/ว1154 ลว 20 มี.ค.68 ครั้งที่ 350</v>
      </c>
      <c r="D394" s="574">
        <f>+[6]ระบบการควบคุมฯ!F1467</f>
        <v>800</v>
      </c>
      <c r="E394" s="545">
        <f>+[6]ระบบการควบคุมฯ!G1467+[6]ระบบการควบคุมฯ!H1467</f>
        <v>0</v>
      </c>
      <c r="F394" s="490">
        <f>+[6]ระบบการควบคุมฯ!I1467+[6]ระบบการควบคุมฯ!J1467</f>
        <v>0</v>
      </c>
      <c r="G394" s="545">
        <f>+[6]ระบบการควบคุมฯ!K1467+[6]ระบบการควบคุมฯ!L1467</f>
        <v>800</v>
      </c>
      <c r="H394" s="545">
        <f>+D394-E394-F394-G394</f>
        <v>0</v>
      </c>
      <c r="I394" s="518" t="s">
        <v>49</v>
      </c>
    </row>
    <row r="395" spans="1:9" ht="74.400000000000006" hidden="1" customHeight="1" x14ac:dyDescent="0.25">
      <c r="A395" s="541" t="str">
        <f>+[6]ระบบการควบคุมฯ!A1468</f>
        <v>1.11.4</v>
      </c>
      <c r="B395" s="118" t="str">
        <f>+[6]ระบบการควบคุมฯ!B1468</f>
        <v xml:space="preserve">ค่าใช้จ่ายในการเดินทางเข้าร่วมการประชุมเชิงปฏิบัติการพัฒนาเอกสารประกอบหลักสูตรการศึกษาปฐมวัย พุทธศักราช 2568 และรายงานผลการประเมินพัฒนาการนักเรียนปฐมวัย ปีการศึกษา 2567       ระหว่างวันที่ 20 – 23 กรกฎาคม 2568 ณ โรงแรมรอยัลริเวอร์ กรุงเทพมหานคร  </v>
      </c>
      <c r="C395" s="118" t="str">
        <f>+[6]ระบบการควบคุมฯ!C1468</f>
        <v>ศธ 04002/ว2545 ลว 11 มิ.ย.68 ครั้งที่ 569</v>
      </c>
      <c r="D395" s="574">
        <f>+[6]ระบบการควบคุมฯ!F1468</f>
        <v>800</v>
      </c>
      <c r="E395" s="545">
        <f>+[6]ระบบการควบคุมฯ!G1468+[6]ระบบการควบคุมฯ!H1468</f>
        <v>0</v>
      </c>
      <c r="F395" s="490">
        <f>+[6]ระบบการควบคุมฯ!I1468+[6]ระบบการควบคุมฯ!J1468</f>
        <v>0</v>
      </c>
      <c r="G395" s="545">
        <f>+[6]ระบบการควบคุมฯ!K1468+[6]ระบบการควบคุมฯ!L1468</f>
        <v>0</v>
      </c>
      <c r="H395" s="545">
        <f>+D395-E395-F395-G395</f>
        <v>800</v>
      </c>
      <c r="I395" s="518" t="s">
        <v>271</v>
      </c>
    </row>
    <row r="396" spans="1:9" ht="18.600000000000001" hidden="1" customHeight="1" x14ac:dyDescent="0.25">
      <c r="A396" s="1088">
        <f>+[6]ระบบการควบคุมฯ!A1494</f>
        <v>1.1200000000000001</v>
      </c>
      <c r="B396" s="102" t="str">
        <f>+[6]ระบบการควบคุมฯ!B1494</f>
        <v>กิจกรรรมการส่งเสริมศักยภาพในการเรียนระดับมัธยมศึกษา กิจกรรมรองส่งเสริมภาษาต่างประเทศที่สอง ความเป็นพลเมืองในการพัฒนาสู่โรงเรียนในประชาคมอาเซียน</v>
      </c>
      <c r="C396" s="102" t="str">
        <f>+[6]ระบบการควบคุมฯ!C1494</f>
        <v>20004 68 50194 32857</v>
      </c>
      <c r="D396" s="484">
        <f>+D397</f>
        <v>4000</v>
      </c>
      <c r="E396" s="516">
        <f>+E397</f>
        <v>0</v>
      </c>
      <c r="F396" s="516">
        <f>+F397</f>
        <v>0</v>
      </c>
      <c r="G396" s="516">
        <f>+G397</f>
        <v>4000</v>
      </c>
      <c r="H396" s="516">
        <f>+H397</f>
        <v>0</v>
      </c>
      <c r="I396" s="112"/>
    </row>
    <row r="397" spans="1:9" ht="260.39999999999998" hidden="1" customHeight="1" x14ac:dyDescent="0.25">
      <c r="A397" s="493"/>
      <c r="B397" s="124" t="str">
        <f>+[6]ระบบการควบคุมฯ!B1495</f>
        <v xml:space="preserve"> งบดำเนินงาน 68112xx</v>
      </c>
      <c r="C397" s="110" t="str">
        <f>+[6]ระบบการควบคุมฯ!C1495</f>
        <v>20004 3720 1000 2000000</v>
      </c>
      <c r="D397" s="494">
        <f>SUM(D398)</f>
        <v>4000</v>
      </c>
      <c r="E397" s="494">
        <f>SUM(E398)</f>
        <v>0</v>
      </c>
      <c r="F397" s="494">
        <f>SUM(F398)</f>
        <v>0</v>
      </c>
      <c r="G397" s="494">
        <f>SUM(G398)</f>
        <v>4000</v>
      </c>
      <c r="H397" s="494">
        <f>SUM(H398)</f>
        <v>0</v>
      </c>
      <c r="I397" s="111"/>
    </row>
    <row r="398" spans="1:9" ht="316.2" hidden="1" customHeight="1" x14ac:dyDescent="0.25">
      <c r="A398" s="489" t="str">
        <f>+[6]ระบบการควบคุมฯ!A1496</f>
        <v>1.12.1</v>
      </c>
      <c r="B398" s="125" t="str">
        <f>+[6]ระบบการควบคุมฯ!B1496</f>
        <v>ค่าใช้จ่ายในการเข้าร่วมการประชุมเชิงปฏิบัติการพัฒนาครูและบุคลกรทางการศึกษา เพื่อขับเคลื่อนการใช้หลักสูตรการศึกษาปฐมวัย พุทธศักราช 2568 สำหรับเด็กอายุ 3 – 6 ปี และหลักสูตรการศึกษาประถมศึกษาตอนต้น (ชั้นประถมศึกษาปีที่ 1 – 3) พุทธศักราช 2568 จำนวน 4 ครั้ง จุดที่ 1 ณ โรงแรมเอวาน่า กรุงเทพมหานคร</v>
      </c>
      <c r="C398" s="125" t="str">
        <f>+[6]ระบบการควบคุมฯ!C1496</f>
        <v>ศธ 04002/ว1559 ลว. 11 เม.ย.68 โอนครั้งที่ 413</v>
      </c>
      <c r="D398" s="513">
        <f>+[6]ระบบการควบคุมฯ!F1496</f>
        <v>4000</v>
      </c>
      <c r="E398" s="514">
        <f>+[6]ระบบการควบคุมฯ!G1496+[6]ระบบการควบคุมฯ!H1496</f>
        <v>0</v>
      </c>
      <c r="F398" s="490">
        <f>+[6]ระบบการควบคุมฯ!I1496+[6]ระบบการควบคุมฯ!J1496</f>
        <v>0</v>
      </c>
      <c r="G398" s="514">
        <f>+[6]ระบบการควบคุมฯ!K1496+[6]ระบบการควบคุมฯ!L1496</f>
        <v>4000</v>
      </c>
      <c r="H398" s="514">
        <f>+D398-E398-F398-G398</f>
        <v>0</v>
      </c>
      <c r="I398" s="575" t="s">
        <v>259</v>
      </c>
    </row>
    <row r="399" spans="1:9" ht="55.8" hidden="1" customHeight="1" x14ac:dyDescent="0.25">
      <c r="A399" s="483">
        <v>3.2</v>
      </c>
      <c r="B399" s="102" t="str">
        <f>+[1]ระบบการควบคุมฯ!B1099</f>
        <v xml:space="preserve"> การส่งเสริมการเรียนรู้เทคโนโลยีดิจิทัลและระบบอัจฉริยะในสถานศึกษาเพื่อความเป็นเลิศ</v>
      </c>
      <c r="C399" s="102" t="str">
        <f>+[1]ระบบการควบคุมฯ!C1099</f>
        <v>20004 66 00082 00000</v>
      </c>
      <c r="D399" s="484">
        <f>+D400</f>
        <v>0</v>
      </c>
      <c r="E399" s="516">
        <f>+E400</f>
        <v>0</v>
      </c>
      <c r="F399" s="516">
        <f>+F400</f>
        <v>0</v>
      </c>
      <c r="G399" s="516">
        <f>+G400</f>
        <v>0</v>
      </c>
      <c r="H399" s="516">
        <f>+H400</f>
        <v>0</v>
      </c>
      <c r="I399" s="112"/>
    </row>
    <row r="400" spans="1:9" ht="18.600000000000001" hidden="1" customHeight="1" x14ac:dyDescent="0.25">
      <c r="A400" s="493"/>
      <c r="B400" s="124" t="str">
        <f>+[1]ระบบการควบคุมฯ!B1100</f>
        <v xml:space="preserve"> งบดำเนินงาน 66112xx</v>
      </c>
      <c r="C400" s="110" t="str">
        <f>+[1]ระบบการควบคุมฯ!C1100</f>
        <v>20004 35000700 2000000</v>
      </c>
      <c r="D400" s="494">
        <f>SUM(D401)</f>
        <v>0</v>
      </c>
      <c r="E400" s="494">
        <f>SUM(E401)</f>
        <v>0</v>
      </c>
      <c r="F400" s="494">
        <f>SUM(F401)</f>
        <v>0</v>
      </c>
      <c r="G400" s="494">
        <f>SUM(G401)</f>
        <v>0</v>
      </c>
      <c r="H400" s="494">
        <f>SUM(H401)</f>
        <v>0</v>
      </c>
      <c r="I400" s="111"/>
    </row>
    <row r="401" spans="1:9" ht="74.400000000000006" hidden="1" customHeight="1" x14ac:dyDescent="0.25">
      <c r="A401" s="489" t="s">
        <v>58</v>
      </c>
      <c r="B401" s="105"/>
      <c r="C401" s="144"/>
      <c r="D401" s="513">
        <f>+[1]ระบบการควบคุมฯ!D1101</f>
        <v>0</v>
      </c>
      <c r="E401" s="514">
        <f>+[1]ระบบการควบคุมฯ!G1100+[1]ระบบการควบคุมฯ!H1100</f>
        <v>0</v>
      </c>
      <c r="F401" s="514">
        <f>+[1]ระบบการควบคุมฯ!I1100+[1]ระบบการควบคุมฯ!J1100</f>
        <v>0</v>
      </c>
      <c r="G401" s="514">
        <f>+[1]ระบบการควบคุมฯ!K1100+[1]ระบบการควบคุมฯ!L1100</f>
        <v>0</v>
      </c>
      <c r="H401" s="514">
        <f>+D401-E401-F401-G401</f>
        <v>0</v>
      </c>
      <c r="I401" s="117" t="s">
        <v>61</v>
      </c>
    </row>
    <row r="402" spans="1:9" ht="372" hidden="1" customHeight="1" x14ac:dyDescent="0.25">
      <c r="A402" s="489"/>
      <c r="B402" s="105"/>
      <c r="C402" s="105"/>
      <c r="D402" s="513">
        <f>+[3]ระบบการควบคุมฯ!F272</f>
        <v>0</v>
      </c>
      <c r="E402" s="514">
        <f>+[3]ระบบการควบคุมฯ!G272+[3]ระบบการควบคุมฯ!H272</f>
        <v>0</v>
      </c>
      <c r="F402" s="514">
        <f>+[3]ระบบการควบคุมฯ!I272+[3]ระบบการควบคุมฯ!J272</f>
        <v>0</v>
      </c>
      <c r="G402" s="514">
        <f>+[3]ระบบการควบคุมฯ!K272+[3]ระบบการควบคุมฯ!L272</f>
        <v>0</v>
      </c>
      <c r="H402" s="514">
        <f>+D402-E402-F402-G402</f>
        <v>0</v>
      </c>
      <c r="I402" s="117"/>
    </row>
    <row r="403" spans="1:9" ht="55.8" x14ac:dyDescent="0.25">
      <c r="A403" s="576" t="str">
        <f>+[3]ระบบการควบคุมฯ!A895</f>
        <v>จ</v>
      </c>
      <c r="B403" s="145" t="str">
        <f>+[3]ระบบการควบคุมฯ!B895</f>
        <v xml:space="preserve">แผนงานบูรณาการ : ป้องกัน ปราบปราม และบำบัดรักษาผู้ติดยาเสพติด        </v>
      </c>
      <c r="C403" s="1089">
        <f>+[1]ระบบการควบคุมฯ!C1105</f>
        <v>0</v>
      </c>
      <c r="D403" s="577">
        <f t="shared" ref="D403:H405" si="101">+D404</f>
        <v>0</v>
      </c>
      <c r="E403" s="577">
        <f t="shared" si="101"/>
        <v>0</v>
      </c>
      <c r="F403" s="577">
        <f t="shared" si="101"/>
        <v>0</v>
      </c>
      <c r="G403" s="577">
        <f t="shared" si="101"/>
        <v>0</v>
      </c>
      <c r="H403" s="577">
        <f t="shared" si="101"/>
        <v>0</v>
      </c>
      <c r="I403" s="146"/>
    </row>
    <row r="404" spans="1:9" ht="37.200000000000003" x14ac:dyDescent="0.25">
      <c r="A404" s="578">
        <f>+[3]ระบบการควบคุมฯ!A896</f>
        <v>1</v>
      </c>
      <c r="B404" s="147" t="str">
        <f>+[6]ระบบการควบคุมฯ!B1505</f>
        <v xml:space="preserve">โครงการป้องกันและแก้ไขปัญหายาเสพติดในสถานศึกษา    </v>
      </c>
      <c r="C404" s="147" t="str">
        <f>+[6]ระบบการควบคุมฯ!C1505</f>
        <v>20004 06003600</v>
      </c>
      <c r="D404" s="579">
        <f t="shared" si="101"/>
        <v>0</v>
      </c>
      <c r="E404" s="579">
        <f t="shared" si="101"/>
        <v>0</v>
      </c>
      <c r="F404" s="579">
        <f t="shared" si="101"/>
        <v>0</v>
      </c>
      <c r="G404" s="579">
        <f t="shared" si="101"/>
        <v>0</v>
      </c>
      <c r="H404" s="579">
        <f t="shared" si="101"/>
        <v>0</v>
      </c>
      <c r="I404" s="148"/>
    </row>
    <row r="405" spans="1:9" ht="55.8" hidden="1" customHeight="1" x14ac:dyDescent="0.25">
      <c r="A405" s="580">
        <f>+[6]ระบบการควบคุมฯ!A1506</f>
        <v>1.1000000000000001</v>
      </c>
      <c r="B405" s="86" t="str">
        <f>+[6]ระบบการควบคุมฯ!B1506</f>
        <v xml:space="preserve"> กิจกรรมป้องกันและแก้ไขปัญหายาเสพติดในสถานศึกษา  </v>
      </c>
      <c r="C405" s="86" t="str">
        <f>+[1]ระบบการควบคุมฯ!C1107</f>
        <v>20004 66 57455 00000</v>
      </c>
      <c r="D405" s="581">
        <f>+D406</f>
        <v>0</v>
      </c>
      <c r="E405" s="581">
        <f t="shared" si="101"/>
        <v>0</v>
      </c>
      <c r="F405" s="581">
        <f t="shared" si="101"/>
        <v>0</v>
      </c>
      <c r="G405" s="581">
        <f t="shared" si="101"/>
        <v>0</v>
      </c>
      <c r="H405" s="581">
        <f t="shared" si="101"/>
        <v>0</v>
      </c>
      <c r="I405" s="90"/>
    </row>
    <row r="406" spans="1:9" ht="55.8" hidden="1" customHeight="1" x14ac:dyDescent="0.25">
      <c r="A406" s="493"/>
      <c r="B406" s="444" t="str">
        <f>+[6]ระบบการควบคุมฯ!B1507</f>
        <v xml:space="preserve"> งบรายจ่ายอื่น 6711500</v>
      </c>
      <c r="C406" s="150" t="str">
        <f>+[6]ระบบการควบคุมฯ!C1508</f>
        <v>20004 06003600 5000002</v>
      </c>
      <c r="D406" s="494">
        <f>SUM(D407:D421)</f>
        <v>0</v>
      </c>
      <c r="E406" s="494">
        <f>SUM(E407:E421)</f>
        <v>0</v>
      </c>
      <c r="F406" s="494">
        <f>SUM(F407:F421)</f>
        <v>0</v>
      </c>
      <c r="G406" s="494">
        <f>SUM(G407:G421)</f>
        <v>0</v>
      </c>
      <c r="H406" s="494">
        <f>SUM(H407:H421)</f>
        <v>0</v>
      </c>
      <c r="I406" s="111"/>
    </row>
    <row r="407" spans="1:9" ht="18.600000000000001" hidden="1" customHeight="1" x14ac:dyDescent="0.25">
      <c r="A407" s="541" t="str">
        <f>+[6]ระบบการควบคุมฯ!A1509</f>
        <v>1.1.1</v>
      </c>
      <c r="B407" s="131" t="str">
        <f>+[6]ระบบการควบคุมฯ!B1509</f>
        <v xml:space="preserve">ค่าใช้จ่ายโครงการอบรมเสริมสร้างศักยภาพศึกษานิเทศก์เพื่อการพัฒนาทักษะทางสมอง (Exeutive Functions : EF) ในการป้องกันและแก้ไขปัญหายาเสพติดในสถานศึกษา ระหว่างวันที่ 11 – 13 กรกฎาคม 2567 ณ โรงแรมริเวอร์ไซต์ กรุงเทพมหานคร </v>
      </c>
      <c r="C407" s="131" t="str">
        <f>+[6]ระบบการควบคุมฯ!C1509</f>
        <v>ศธ 04002/ว2972 ลว 10 ก.ค. 67 ครั้งที่ 210</v>
      </c>
      <c r="D407" s="582"/>
      <c r="E407" s="583"/>
      <c r="F407" s="583"/>
      <c r="G407" s="583"/>
      <c r="H407" s="583">
        <f>+D407-E407-F407-G407</f>
        <v>0</v>
      </c>
      <c r="I407" s="119" t="s">
        <v>12</v>
      </c>
    </row>
    <row r="408" spans="1:9" ht="18.600000000000001" hidden="1" customHeight="1" x14ac:dyDescent="0.25">
      <c r="A408" s="541" t="str">
        <f>+[6]ระบบการควบคุมฯ!A1510</f>
        <v>1.1.1.1</v>
      </c>
      <c r="B408" s="131" t="str">
        <f>+[6]ระบบการควบคุมฯ!B1510</f>
        <v xml:space="preserve">ค่าใช้จ่ายโครงการประชุมเชิงปฏิบัติการเสริมสร้างศักยภาพผู้อำนวยการกลุ่มส่งเสริมการจัดการศึกษาหรือผู้ปฏิบัติหน้าที่แทนผู้อำนวยการกลุ่มส่งสริมการจัดการศึกษาด้านการดำเนินงานป้องกันและแก้ไขปัญหายาเสพติด  ระหว่างวันที่ 3 – 5  กันยายน 2567 ณ โรงแรมดิ ไอเดิล โฮเท็ล แอนด์ เรสซิเดนซ์ จังหวัดปทุมธานี </v>
      </c>
      <c r="C408" s="131" t="str">
        <f>+[6]ระบบการควบคุมฯ!C1510</f>
        <v>ศธ 04002/ว3392 ลว 6 ส.ค. 67 ครั้งที่ 285</v>
      </c>
      <c r="D408" s="582"/>
      <c r="E408" s="584"/>
      <c r="F408" s="583"/>
      <c r="G408" s="583"/>
      <c r="H408" s="583">
        <f>+D408-E408-F408-G408</f>
        <v>0</v>
      </c>
      <c r="I408" s="119" t="s">
        <v>12</v>
      </c>
    </row>
    <row r="409" spans="1:9" ht="18.600000000000001" hidden="1" customHeight="1" x14ac:dyDescent="0.25">
      <c r="A409" s="541" t="str">
        <f>+[6]ระบบการควบคุมฯ!A1511</f>
        <v>1.1.1.2</v>
      </c>
      <c r="B409" s="131" t="str">
        <f>+[6]ระบบการควบคุมฯ!B1511</f>
        <v xml:space="preserve">ค่าใช้จ่ายเข้าร่วมประชุมเชิงปฏิบัติการจัดทำแนวทางการอบรมลูกเสือต้านภัยยาเสพติด ระหว่างวันที่ 19 – 21 สิงหาคม 2567 ณ โรงแรมเดอะพาลาสโซ กรุงเทพมหานคร </v>
      </c>
      <c r="C409" s="131" t="str">
        <f>+[6]ระบบการควบคุมฯ!C1511</f>
        <v>ศธ 04002/ว322 ลว 15 ส.ค. 67 ครั้งที่ 322</v>
      </c>
      <c r="D409" s="582"/>
      <c r="E409" s="584"/>
      <c r="F409" s="583"/>
      <c r="G409" s="583"/>
      <c r="H409" s="583">
        <f>+D409-E409-F409-G409</f>
        <v>0</v>
      </c>
      <c r="I409" s="119" t="s">
        <v>12</v>
      </c>
    </row>
    <row r="410" spans="1:9" ht="18.600000000000001" hidden="1" customHeight="1" x14ac:dyDescent="0.25">
      <c r="A410" s="489" t="str">
        <f>+[6]ระบบการควบคุมฯ!A1515</f>
        <v>1.1.2</v>
      </c>
      <c r="B410" s="129" t="str">
        <f>+[6]ระบบการควบคุมฯ!B1515</f>
        <v xml:space="preserve">สนับสนุนการดำเนินงานโครงการป้องกันและแก้ไขปัญหายาเสพติดในสถานศึกษาของสำนักงานคณะกรรมการการศึกษาขั้นพื้นฐาน ประจำปี 2567  1)อบรมเชิงปฏิบัติการเสริมสร้างศักยภาพครูปฐมวัย เพื่อการพัฒนาทักษะทักษะทางสมอง (Executive Functions : EF) 38,800 บาท 2.สร้างภูมิคุ้มกัน 40,000 บาท </v>
      </c>
      <c r="C410" s="129" t="str">
        <f>+[6]ระบบการควบคุมฯ!C1515</f>
        <v>ศธ 04002/ว3233 ลว 30 กค 67 ครั้งที่ 260</v>
      </c>
      <c r="D410" s="585"/>
      <c r="E410" s="491"/>
      <c r="F410" s="584"/>
      <c r="G410" s="584"/>
      <c r="H410" s="584">
        <f>+D410-E410-F410-G410</f>
        <v>0</v>
      </c>
      <c r="I410" s="586" t="s">
        <v>161</v>
      </c>
    </row>
    <row r="411" spans="1:9" ht="21" x14ac:dyDescent="0.6">
      <c r="A411" s="539"/>
      <c r="B411" s="154"/>
      <c r="C411" s="55"/>
      <c r="D411" s="587"/>
      <c r="E411" s="588"/>
      <c r="F411" s="588"/>
      <c r="G411" s="588"/>
      <c r="H411" s="588"/>
      <c r="I411" s="155"/>
    </row>
    <row r="412" spans="1:9" ht="74.400000000000006" x14ac:dyDescent="0.25">
      <c r="A412" s="541" t="str">
        <f>+[1]ระบบการควบคุมฯ!A1111</f>
        <v>1.1.2</v>
      </c>
      <c r="B412" s="131" t="str">
        <f>+[1]ระบบการควบคุมฯ!B1111</f>
        <v>ค่าใช้จ่ายโครงการพัฒนาทักษะชีวิตเพื่อปรับเปลี่ยนพฤติกรรมนักเรียนกลุ่มเฝ้าระวัง  โรงเรียนละ 2,000.-บาท 21 ร.ร.</v>
      </c>
      <c r="C412" s="131" t="str">
        <f>+[1]ระบบการควบคุมฯ!C1111</f>
        <v>ศธ 04002/ว1970  ลว 25 พ.ค. 65 ครั้งที่ 479</v>
      </c>
      <c r="D412" s="582">
        <f>+[1]ระบบการควบคุมฯ!D1111</f>
        <v>0</v>
      </c>
      <c r="E412" s="583">
        <f>+[1]ระบบการควบคุมฯ!G1111+[1]ระบบการควบคุมฯ!H1111</f>
        <v>0</v>
      </c>
      <c r="F412" s="583">
        <f>+[1]ระบบการควบคุมฯ!I1111+[1]ระบบการควบคุมฯ!J1111</f>
        <v>0</v>
      </c>
      <c r="G412" s="583">
        <f>+[1]ระบบการควบคุมฯ!K1111+[1]ระบบการควบคุมฯ!L1111</f>
        <v>0</v>
      </c>
      <c r="H412" s="583">
        <f>+D412-E412-F412-G412</f>
        <v>0</v>
      </c>
      <c r="I412" s="119" t="s">
        <v>52</v>
      </c>
    </row>
    <row r="413" spans="1:9" ht="18.600000000000001" x14ac:dyDescent="0.25">
      <c r="A413" s="589"/>
      <c r="B413" s="135"/>
      <c r="C413" s="135" t="str">
        <f>+[1]ระบบการควบคุมฯ!C1112</f>
        <v>20004 06003600</v>
      </c>
      <c r="D413" s="590"/>
      <c r="E413" s="591"/>
      <c r="F413" s="591"/>
      <c r="G413" s="591"/>
      <c r="H413" s="591"/>
      <c r="I413" s="138"/>
    </row>
    <row r="414" spans="1:9" ht="55.8" x14ac:dyDescent="0.25">
      <c r="A414" s="541" t="str">
        <f>+[1]ระบบการควบคุมฯ!A1113</f>
        <v>1.1.3</v>
      </c>
      <c r="B414" s="131" t="str">
        <f>+[1]ระบบการควบคุมฯ!B1113</f>
        <v xml:space="preserve">ค่าใช้จ่ายโครงการพัฒนาทักษะชีวิตเพื่อปรับเปลี่ยนพฤติกรรมนักเรียนกลุ่มเฝ้าระวัง  </v>
      </c>
      <c r="C414" s="131" t="str">
        <f>+[1]ระบบการควบคุมฯ!C1113</f>
        <v>ศธ 04002/ว2903  ลว 2 ส.ค. 65 ครั้งที่ 680</v>
      </c>
      <c r="D414" s="582">
        <f>+[1]ระบบการควบคุมฯ!D1113</f>
        <v>0</v>
      </c>
      <c r="E414" s="583">
        <f>+[1]ระบบการควบคุมฯ!G1113+[1]ระบบการควบคุมฯ!H1113</f>
        <v>0</v>
      </c>
      <c r="F414" s="583">
        <f>+[1]ระบบการควบคุมฯ!I1113+[1]ระบบการควบคุมฯ!J1113</f>
        <v>0</v>
      </c>
      <c r="G414" s="583">
        <f>+[1]ระบบการควบคุมฯ!K1113+[1]ระบบการควบคุมฯ!L1113</f>
        <v>0</v>
      </c>
      <c r="H414" s="583">
        <f>+D414-E414-F414-G414</f>
        <v>0</v>
      </c>
      <c r="I414" s="119" t="s">
        <v>12</v>
      </c>
    </row>
    <row r="415" spans="1:9" ht="18.600000000000001" x14ac:dyDescent="0.25">
      <c r="A415" s="589"/>
      <c r="B415" s="135"/>
      <c r="C415" s="135" t="str">
        <f>+[1]ระบบการควบคุมฯ!C1114</f>
        <v>20004 06003600</v>
      </c>
      <c r="D415" s="590"/>
      <c r="E415" s="591"/>
      <c r="F415" s="591"/>
      <c r="G415" s="591"/>
      <c r="H415" s="591"/>
      <c r="I415" s="138"/>
    </row>
    <row r="416" spans="1:9" ht="74.400000000000006" x14ac:dyDescent="0.25">
      <c r="A416" s="541" t="str">
        <f>+[1]ระบบการควบคุมฯ!A1115</f>
        <v>1.1.4</v>
      </c>
      <c r="B416" s="131" t="str">
        <f>+[3]ระบบการควบคุมฯ!B901</f>
        <v>ค่าใช้จ่ายโครงการลูกเสือต้านยาเสพติด</v>
      </c>
      <c r="C416" s="131" t="str">
        <f>+[3]ระบบการควบคุมฯ!C901</f>
        <v xml:space="preserve">ศธ 04002/ว589 ลว 11 ก.พ. 65 ครั้งที่ 208 </v>
      </c>
      <c r="D416" s="582"/>
      <c r="E416" s="583">
        <f>+[1]ระบบการควบคุมฯ!G1115+[1]ระบบการควบคุมฯ!H1115</f>
        <v>0</v>
      </c>
      <c r="F416" s="583">
        <f>+[1]ระบบการควบคุมฯ!I1115+[1]ระบบการควบคุมฯ!J1115</f>
        <v>0</v>
      </c>
      <c r="G416" s="583">
        <f>+[1]ระบบการควบคุมฯ!K1115+[1]ระบบการควบคุมฯ!L1115</f>
        <v>0</v>
      </c>
      <c r="H416" s="583">
        <f>+D416-E416-F416-G416</f>
        <v>0</v>
      </c>
      <c r="I416" s="119" t="s">
        <v>52</v>
      </c>
    </row>
    <row r="417" spans="1:9" ht="18.600000000000001" x14ac:dyDescent="0.25">
      <c r="A417" s="589"/>
      <c r="B417" s="135"/>
      <c r="C417" s="135" t="str">
        <f>+[3]ระบบการควบคุมฯ!C902</f>
        <v>2000406036700002</v>
      </c>
      <c r="D417" s="590"/>
      <c r="E417" s="591"/>
      <c r="F417" s="591"/>
      <c r="G417" s="591"/>
      <c r="H417" s="591"/>
      <c r="I417" s="138"/>
    </row>
    <row r="418" spans="1:9" ht="18.600000000000001" x14ac:dyDescent="0.25">
      <c r="A418" s="489"/>
      <c r="B418" s="129"/>
      <c r="C418" s="129"/>
      <c r="D418" s="585"/>
      <c r="E418" s="584"/>
      <c r="F418" s="584"/>
      <c r="G418" s="584"/>
      <c r="H418" s="584"/>
      <c r="I418" s="116"/>
    </row>
    <row r="419" spans="1:9" ht="18.600000000000001" x14ac:dyDescent="0.25">
      <c r="A419" s="539"/>
      <c r="B419" s="154"/>
      <c r="C419" s="154"/>
      <c r="D419" s="592"/>
      <c r="E419" s="593"/>
      <c r="F419" s="593"/>
      <c r="G419" s="593"/>
      <c r="H419" s="593"/>
      <c r="I419" s="155"/>
    </row>
    <row r="420" spans="1:9" ht="18.600000000000001" x14ac:dyDescent="0.25">
      <c r="A420" s="539"/>
      <c r="B420" s="154"/>
      <c r="C420" s="154"/>
      <c r="D420" s="592"/>
      <c r="E420" s="593"/>
      <c r="F420" s="593"/>
      <c r="G420" s="593"/>
      <c r="H420" s="593"/>
      <c r="I420" s="155"/>
    </row>
    <row r="421" spans="1:9" ht="18.600000000000001" x14ac:dyDescent="0.25">
      <c r="A421" s="539"/>
      <c r="B421" s="154"/>
      <c r="C421" s="154"/>
      <c r="D421" s="592"/>
      <c r="E421" s="593"/>
      <c r="F421" s="593"/>
      <c r="G421" s="593"/>
      <c r="H421" s="593"/>
      <c r="I421" s="155"/>
    </row>
    <row r="422" spans="1:9" ht="37.200000000000003" x14ac:dyDescent="0.25">
      <c r="A422" s="389" t="str">
        <f>+[6]ระบบการควบคุมฯ!A1524</f>
        <v>ฉ</v>
      </c>
      <c r="B422" s="156" t="str">
        <f>+[6]ระบบการควบคุมฯ!B1524</f>
        <v>แผนบูรณาการต่อต้านการทุจริตและประพฤติมิชอบ</v>
      </c>
      <c r="C422" s="156" t="str">
        <f>+[6]ระบบการควบคุมฯ!C1524</f>
        <v>20004 6020 3900 2000000</v>
      </c>
      <c r="D422" s="391">
        <f>+D423</f>
        <v>116000</v>
      </c>
      <c r="E422" s="391">
        <f>+E423</f>
        <v>0</v>
      </c>
      <c r="F422" s="391">
        <f>+F423</f>
        <v>0</v>
      </c>
      <c r="G422" s="391">
        <f>+G423</f>
        <v>73520</v>
      </c>
      <c r="H422" s="391">
        <f>+H423</f>
        <v>42480</v>
      </c>
      <c r="I422" s="157"/>
    </row>
    <row r="423" spans="1:9" ht="74.400000000000006" x14ac:dyDescent="0.25">
      <c r="A423" s="1281">
        <f>+[6]ระบบการควบคุมฯ!A1525</f>
        <v>1</v>
      </c>
      <c r="B423" s="1282" t="str">
        <f>+[6]ระบบการควบคุมฯ!B1525</f>
        <v xml:space="preserve">โครงการเสริมสร้างคุณธรรม จริยธรรม และธรรมาภิบาลในสถานศึกษาและสำนักงานเขตพื้นที่ </v>
      </c>
      <c r="C423" s="1282" t="str">
        <f>+[6]ระบบการควบคุมฯ!C1525</f>
        <v>20004 6020 3900 2000000</v>
      </c>
      <c r="D423" s="594">
        <f t="shared" ref="D423:H424" si="102">+D425+D429+D434+D438</f>
        <v>116000</v>
      </c>
      <c r="E423" s="594">
        <f t="shared" si="102"/>
        <v>0</v>
      </c>
      <c r="F423" s="594">
        <f t="shared" si="102"/>
        <v>0</v>
      </c>
      <c r="G423" s="594">
        <f t="shared" si="102"/>
        <v>73520</v>
      </c>
      <c r="H423" s="594">
        <f t="shared" si="102"/>
        <v>42480</v>
      </c>
      <c r="I423" s="158"/>
    </row>
    <row r="424" spans="1:9" ht="18.600000000000001" x14ac:dyDescent="0.25">
      <c r="A424" s="493"/>
      <c r="B424" s="444" t="str">
        <f>+[6]ระบบการควบคุมฯ!B1526</f>
        <v>งบดำเนินงาน 68112XX</v>
      </c>
      <c r="C424" s="149"/>
      <c r="D424" s="494">
        <f>+D426+D430+D435+D439</f>
        <v>116000</v>
      </c>
      <c r="E424" s="494">
        <f t="shared" si="102"/>
        <v>0</v>
      </c>
      <c r="F424" s="494">
        <f t="shared" si="102"/>
        <v>0</v>
      </c>
      <c r="G424" s="494">
        <f t="shared" si="102"/>
        <v>73520</v>
      </c>
      <c r="H424" s="494">
        <f t="shared" si="102"/>
        <v>42480</v>
      </c>
      <c r="I424" s="111"/>
    </row>
    <row r="425" spans="1:9" ht="74.400000000000006" x14ac:dyDescent="0.25">
      <c r="A425" s="580">
        <f>+[6]ระบบการควบคุมฯ!A1527</f>
        <v>1.1000000000000001</v>
      </c>
      <c r="B425" s="86" t="str">
        <f>+[6]ระบบการควบคุมฯ!B1527</f>
        <v xml:space="preserve">กิจกรรมเสริมสร้างคุณธรรม จริยธรรมและความตระหนักรู้ในการป้องกันและปราบปรามการทุจริต  </v>
      </c>
      <c r="C425" s="159" t="str">
        <f>+[6]ระบบการควบคุมฯ!C1527</f>
        <v xml:space="preserve">20004 68 00118 00000  </v>
      </c>
      <c r="D425" s="581">
        <f t="shared" ref="D425:I425" si="103">+D426</f>
        <v>3000</v>
      </c>
      <c r="E425" s="581">
        <f t="shared" si="103"/>
        <v>0</v>
      </c>
      <c r="F425" s="581">
        <f t="shared" si="103"/>
        <v>0</v>
      </c>
      <c r="G425" s="581">
        <f t="shared" si="103"/>
        <v>2400</v>
      </c>
      <c r="H425" s="581">
        <f t="shared" si="103"/>
        <v>600</v>
      </c>
      <c r="I425" s="581">
        <f t="shared" si="103"/>
        <v>0</v>
      </c>
    </row>
    <row r="426" spans="1:9" ht="18.600000000000001" x14ac:dyDescent="0.25">
      <c r="A426" s="493"/>
      <c r="B426" s="444" t="str">
        <f>+[6]ระบบการควบคุมฯ!B1528</f>
        <v xml:space="preserve"> งบดำเนินงาน 68112xx</v>
      </c>
      <c r="C426" s="149" t="str">
        <f>+C423</f>
        <v>20004 6020 3900 2000000</v>
      </c>
      <c r="D426" s="494">
        <f>SUM(D427:D428)</f>
        <v>3000</v>
      </c>
      <c r="E426" s="494">
        <f t="shared" ref="E426:H426" si="104">SUM(E427:E428)</f>
        <v>0</v>
      </c>
      <c r="F426" s="494">
        <f t="shared" si="104"/>
        <v>0</v>
      </c>
      <c r="G426" s="494">
        <f t="shared" si="104"/>
        <v>2400</v>
      </c>
      <c r="H426" s="494">
        <f t="shared" si="104"/>
        <v>600</v>
      </c>
      <c r="I426" s="111"/>
    </row>
    <row r="427" spans="1:9" ht="202.8" x14ac:dyDescent="0.25">
      <c r="A427" s="541" t="str">
        <f>+[6]ระบบการควบคุมฯ!A1529</f>
        <v>1.1.1</v>
      </c>
      <c r="B427" s="1076" t="str">
        <f>+[6]ระบบการควบคุมฯ!B1529</f>
        <v xml:space="preserve">ค่าใช้จ่ายในการเดินทางเข้าร่วมการประชุมเตรียมการและการแลกเปลี่ยนเรียนรู้ การนำเสนอผลงาน และการประกวดแข่งขัน กิจกรรมการเรียนการเรียนรู้ภายใต้โครงการเสริมสร้างคุณธรรม จริยธรรม และธรรมาภิบาลในสถานศึกษาและสำนักงานเขตพื้นที่ (โครงการโรงเรียนสุจริต) ประจำปีงบประมาณ พ.ศ. 2567 ระดับประเทศ และกิจกรรมเนื่องในวันต่อต้านคอร์รัปชันสากล (9 ธันวาคม) ระหว่างวันที่ 6 - 11 ธันวาคม 2567 ณ โรงแรมเอวาน่า กรุงเทพมหานคร </v>
      </c>
      <c r="C427" s="1331" t="str">
        <f>+[6]ระบบการควบคุมฯ!C1529</f>
        <v>ศธ 04002/ว6119 ลว 19 ธค 67 ครั้งที่ 141</v>
      </c>
      <c r="D427" s="582">
        <f>+[6]ระบบการควบคุมฯ!F1529</f>
        <v>1000</v>
      </c>
      <c r="E427" s="491">
        <f>+[6]ระบบการควบคุมฯ!G1529+[6]ระบบการควบคุมฯ!H1529</f>
        <v>0</v>
      </c>
      <c r="F427" s="583">
        <f>+[6]ระบบการควบคุมฯ!I1529+[6]ระบบการควบคุมฯ!J1529</f>
        <v>0</v>
      </c>
      <c r="G427" s="491">
        <f>+[6]ระบบการควบคุมฯ!K1529+[6]ระบบการควบคุมฯ!L1529</f>
        <v>800</v>
      </c>
      <c r="H427" s="583">
        <f t="shared" ref="H427:H441" si="105">+D427-E427-F427-G427</f>
        <v>200</v>
      </c>
      <c r="I427" s="1433" t="s">
        <v>49</v>
      </c>
    </row>
    <row r="428" spans="1:9" ht="130.19999999999999" x14ac:dyDescent="0.25">
      <c r="A428" s="541" t="str">
        <f>+[6]ระบบการควบคุมฯ!A1530</f>
        <v>1.1.2</v>
      </c>
      <c r="B428" s="131" t="str">
        <f>+[6]ระบบการควบคุมฯ!B1530</f>
        <v xml:space="preserve">ค่าใช้จ่ายในการเดินทางเข้าร่วมการประชุมชี้แจงแนวทางการขับเคลื่อน (โครงการโรงเรียนสุจริต) ประจำปีงบประมาณ พ.ศ. 2568 ระหว่างวันที่ 17-19 กุมภาพันธ์ 2568 ณ โรงแรมริเวอร์ กรุงเทพมหานคร </v>
      </c>
      <c r="C428" s="131" t="str">
        <f>+[6]ระบบการควบคุมฯ!C1530</f>
        <v>ศธ 04002/ว715 ลว 21 กพ 68  ครั้งที่ 277</v>
      </c>
      <c r="D428" s="582">
        <f>+[6]ระบบการควบคุมฯ!F1530</f>
        <v>2000</v>
      </c>
      <c r="E428" s="583">
        <f>+[6]ระบบการควบคุมฯ!G1530+[6]ระบบการควบคุมฯ!H1530</f>
        <v>0</v>
      </c>
      <c r="F428" s="583">
        <f>+[6]ระบบการควบคุมฯ!I1530+[6]ระบบการควบคุมฯ!J1530</f>
        <v>0</v>
      </c>
      <c r="G428" s="583">
        <f>+[6]ระบบการควบคุมฯ!K1530+[6]ระบบการควบคุมฯ!L1530</f>
        <v>1600</v>
      </c>
      <c r="H428" s="583">
        <f t="shared" si="105"/>
        <v>400</v>
      </c>
      <c r="I428" s="1433" t="s">
        <v>13</v>
      </c>
    </row>
    <row r="429" spans="1:9" ht="74.400000000000006" x14ac:dyDescent="0.25">
      <c r="A429" s="595">
        <f>+[1]ระบบการควบคุมฯ!A1128</f>
        <v>1.2</v>
      </c>
      <c r="B429" s="160" t="str">
        <f>+[1]ระบบการควบคุมฯ!B1128</f>
        <v>กิจกรรมการบูรณาการระบบการประเมินด้านคุณธรรมและความโปร่งใสในการดำเนินงานของหน่วยงาน</v>
      </c>
      <c r="C429" s="160" t="str">
        <f>+[1]ระบบการควบคุมฯ!C1128</f>
        <v>20004 66 00060 00000</v>
      </c>
      <c r="D429" s="596">
        <f>+D430</f>
        <v>33000</v>
      </c>
      <c r="E429" s="596">
        <f>+E430</f>
        <v>0</v>
      </c>
      <c r="F429" s="596">
        <f>+F430</f>
        <v>0</v>
      </c>
      <c r="G429" s="596">
        <f>+G430</f>
        <v>2400</v>
      </c>
      <c r="H429" s="596">
        <f>+H430</f>
        <v>30600</v>
      </c>
      <c r="I429" s="161"/>
    </row>
    <row r="430" spans="1:9" ht="18.600000000000001" x14ac:dyDescent="0.25">
      <c r="A430" s="493"/>
      <c r="B430" s="444" t="str">
        <f>+[6]ระบบการควบคุมฯ!B1534</f>
        <v xml:space="preserve"> งบดำเนินงาน 68112xx</v>
      </c>
      <c r="C430" s="444" t="str">
        <f>+[1]ระบบการควบคุมฯ!C1129</f>
        <v>20004 57003700 2000000</v>
      </c>
      <c r="D430" s="494">
        <f>SUM(D431:D433)</f>
        <v>33000</v>
      </c>
      <c r="E430" s="494">
        <f>SUM(E431:E433)</f>
        <v>0</v>
      </c>
      <c r="F430" s="494">
        <f>SUM(F431:F433)</f>
        <v>0</v>
      </c>
      <c r="G430" s="494">
        <f>SUM(G431:G433)</f>
        <v>2400</v>
      </c>
      <c r="H430" s="494">
        <f>SUM(H431:H433)</f>
        <v>30600</v>
      </c>
      <c r="I430" s="597"/>
    </row>
    <row r="431" spans="1:9" ht="279" x14ac:dyDescent="0.25">
      <c r="A431" s="489" t="str">
        <f>+[6]ระบบการควบคุมฯ!A1535</f>
        <v>1.2.1</v>
      </c>
      <c r="B431" s="129" t="str">
        <f>+[6]ระบบการควบคุมฯ!B1535</f>
        <v xml:space="preserve">1.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ำนักงานเขตพื้นที่การศึกษาออนไลน์ รุ่นที่ 1 จำนวนเงิน 2,000.-บาท (สองพันบาทถ้วน)
               2. ค่าใช้จ่ายในการเดินทางเข้าร่วมการอบรมเชิงปฏิบัติการประเมินคุณธรรมและความโปร่งใสในการดำเนินงานของสถานศึกษาออนไลน์ จำนวนเงิน 1,000.-บาท (หนึ่งพันบาทถ้วน) 
</v>
      </c>
      <c r="C431" s="84" t="str">
        <f>+[6]ระบบการควบคุมฯ!C1535</f>
        <v>ที่ ศธ 04002/ว1209 ลว. 21 มี.ค.68 ครั้งที่ 354</v>
      </c>
      <c r="D431" s="582">
        <f>+[6]ระบบการควบคุมฯ!F1535</f>
        <v>3000</v>
      </c>
      <c r="E431" s="583">
        <f>+[6]ระบบการควบคุมฯ!G1535+[6]ระบบการควบคุมฯ!H1535</f>
        <v>0</v>
      </c>
      <c r="F431" s="583">
        <f>+[6]ระบบการควบคุมฯ!I1535+[6]ระบบการควบคุมฯ!J1535</f>
        <v>0</v>
      </c>
      <c r="G431" s="583">
        <f>+[6]ระบบการควบคุมฯ!K1535+[6]ระบบการควบคุมฯ!L1535</f>
        <v>2400</v>
      </c>
      <c r="H431" s="583">
        <f t="shared" ref="H431:H432" si="106">+D431-E431-F431-G431</f>
        <v>600</v>
      </c>
      <c r="I431" s="1430" t="s">
        <v>162</v>
      </c>
    </row>
    <row r="432" spans="1:9" ht="74.400000000000006" x14ac:dyDescent="0.25">
      <c r="A432" s="489" t="str">
        <f>+[6]ระบบการควบคุมฯ!A1536</f>
        <v>1.2.2</v>
      </c>
      <c r="B432" s="129" t="str">
        <f>+[6]ระบบการควบคุมฯ!B1536</f>
        <v>ค่าใช้จ่ายในการดำเนินกิจกรรมสำนักงานเขตพื้นที่การศึกษาสุจริต ประจำปีงบประมาณ พ.ศ. 2568</v>
      </c>
      <c r="C432" s="84" t="str">
        <f>+[6]ระบบการควบคุมฯ!C1536</f>
        <v>ที่ ศธ 04002/ว  ลว. 28 เม.ย. 68 ครั้งที่ 448</v>
      </c>
      <c r="D432" s="582">
        <f>+[6]ระบบการควบคุมฯ!F1536</f>
        <v>30000</v>
      </c>
      <c r="E432" s="583">
        <f>+[6]ระบบการควบคุมฯ!G1536+[6]ระบบการควบคุมฯ!H1536</f>
        <v>0</v>
      </c>
      <c r="F432" s="583">
        <f>+[6]ระบบการควบคุมฯ!I1536+[6]ระบบการควบคุมฯ!J1536</f>
        <v>0</v>
      </c>
      <c r="G432" s="583">
        <f>+[6]ระบบการควบคุมฯ!K1536+[6]ระบบการควบคุมฯ!L1536</f>
        <v>0</v>
      </c>
      <c r="H432" s="583">
        <f t="shared" si="106"/>
        <v>30000</v>
      </c>
      <c r="I432" s="114" t="s">
        <v>16</v>
      </c>
    </row>
    <row r="433" spans="1:9" ht="18.600000000000001" x14ac:dyDescent="0.25">
      <c r="A433" s="541">
        <f>+[6]ระบบการควบคุมฯ!A1537</f>
        <v>0</v>
      </c>
      <c r="B433" s="131"/>
      <c r="C433" s="164"/>
      <c r="D433" s="582">
        <f>+[6]ระบบการควบคุมฯ!F1537</f>
        <v>0</v>
      </c>
      <c r="E433" s="583">
        <f>+[6]ระบบการควบคุมฯ!G1537+[6]ระบบการควบคุมฯ!H1537</f>
        <v>0</v>
      </c>
      <c r="F433" s="583">
        <f>+[6]ระบบการควบคุมฯ!I1537+[6]ระบบการควบคุมฯ!J1537</f>
        <v>0</v>
      </c>
      <c r="G433" s="583">
        <f>+[6]ระบบการควบคุมฯ!K1537+[6]ระบบการควบคุมฯ!L1537</f>
        <v>0</v>
      </c>
      <c r="H433" s="583">
        <f>+D433-E433-F433-G433</f>
        <v>0</v>
      </c>
      <c r="I433" s="119"/>
    </row>
    <row r="434" spans="1:9" ht="55.8" x14ac:dyDescent="0.25">
      <c r="A434" s="598">
        <f>+[6]ระบบการควบคุมฯ!A1538</f>
        <v>1.3</v>
      </c>
      <c r="B434" s="160" t="str">
        <f>+[6]ระบบการควบคุมฯ!B1538</f>
        <v xml:space="preserve">กิจกรรมเสริมสร้างธรรมาภิบาลเพื่อเพิ่มประสิทธิภาพในการบริหารจัดการ      </v>
      </c>
      <c r="C434" s="160" t="str">
        <f>+[6]ระบบการควบคุมฯ!C1538</f>
        <v>20004 68 00068 00000</v>
      </c>
      <c r="D434" s="596">
        <f>+D435</f>
        <v>80000</v>
      </c>
      <c r="E434" s="596">
        <f>+E435</f>
        <v>0</v>
      </c>
      <c r="F434" s="596">
        <f>+F435</f>
        <v>0</v>
      </c>
      <c r="G434" s="596">
        <f>+G435</f>
        <v>68720</v>
      </c>
      <c r="H434" s="596">
        <f>+H435</f>
        <v>11280</v>
      </c>
      <c r="I434" s="161"/>
    </row>
    <row r="435" spans="1:9" ht="18.600000000000001" x14ac:dyDescent="0.25">
      <c r="A435" s="599"/>
      <c r="B435" s="162" t="str">
        <f>+[6]ระบบการควบคุมฯ!B1539</f>
        <v xml:space="preserve"> งบดำเนินงาน 68112xx</v>
      </c>
      <c r="C435" s="162" t="str">
        <f>+[6]ระบบการควบคุมฯ!C1539</f>
        <v>20004 6020 3900 2000000</v>
      </c>
      <c r="D435" s="600">
        <f>SUM(D436:D440)</f>
        <v>80000</v>
      </c>
      <c r="E435" s="600">
        <f>SUM(E436:E440)</f>
        <v>0</v>
      </c>
      <c r="F435" s="600">
        <f>SUM(F436:F440)</f>
        <v>0</v>
      </c>
      <c r="G435" s="600">
        <f>SUM(G436:G440)</f>
        <v>68720</v>
      </c>
      <c r="H435" s="600">
        <f>SUM(H436:H440)</f>
        <v>11280</v>
      </c>
      <c r="I435" s="163"/>
    </row>
    <row r="436" spans="1:9" ht="111.6" x14ac:dyDescent="0.25">
      <c r="A436" s="541" t="str">
        <f>+[6]ระบบการควบคุมฯ!A1540</f>
        <v>1.3.1</v>
      </c>
      <c r="B436" s="131" t="str">
        <f>+[6]ระบบการควบคุมฯ!B1540</f>
        <v>ค่าใช้จ่ายในการดำเนินกิจกรรมตามโครงการโรงเรียนสุจริตและขับเคลื่อนหลักสูตรต้านทุจริตศึกษา (Anti-Corruption Education) ประจำปีงบประมาณ พ.ศ. 2568</v>
      </c>
      <c r="C436" s="409" t="str">
        <f>+[6]ระบบการควบคุมฯ!C1540</f>
        <v>ศธ04087/ว1026 ลว 13 มีนาคม 68 โอนครั้งที่ 332</v>
      </c>
      <c r="D436" s="582">
        <f>+[6]ระบบการควบคุมฯ!F1538</f>
        <v>80000</v>
      </c>
      <c r="E436" s="583">
        <f>+[6]ระบบการควบคุมฯ!G1538+[6]ระบบการควบคุมฯ!H1538</f>
        <v>0</v>
      </c>
      <c r="F436" s="583">
        <f>+[6]ระบบการควบคุมฯ!I1538+[6]ระบบการควบคุมฯ!J1538</f>
        <v>0</v>
      </c>
      <c r="G436" s="583">
        <f>+[6]ระบบการควบคุมฯ!K1538+[6]ระบบการควบคุมฯ!L1538</f>
        <v>68720</v>
      </c>
      <c r="H436" s="583">
        <f t="shared" ref="H436" si="107">+D436-E436-F436-G436</f>
        <v>11280</v>
      </c>
      <c r="I436" s="119" t="s">
        <v>49</v>
      </c>
    </row>
    <row r="437" spans="1:9" ht="372" x14ac:dyDescent="0.25">
      <c r="A437" s="541" t="str">
        <f>+[6]ระบบการควบคุมฯ!A1541</f>
        <v>1.3.2</v>
      </c>
      <c r="B437" s="131" t="str">
        <f>+[6]ระบบการควบคุมฯ!B1541</f>
        <v>1.ค่าใช้จ่ายในการดำเนินการแลกเปลี่ยนเรียนรู้ การนำเสนอผลงานและการประกวดการแข่งขันกิจกรรมการเรียนรู้ ภายใต้โครงการเสริมสร้างคุณธรรม จริยธรรม และธรรมาภิบาลในสถานศึกษาและสำนักงานเขตพื้นที่การศึกษา (โครงการโรงเรียนสุจริต) ประจำปีงบประมาณ จำนวนเงิน 12,000.-บาท 2.ค่าใช้จ่ายในการจัดนิทรรศการกิจกรรมบริษัทสร้างการดี ในการแลกเปลี่ยนเรียนรู้ฯ จำนวนเงิน 3,500.-บาท 3.ค่าใช้จ่ายในการเดินทางเข้าร่วมการแลกเปลี่ยนเรียนรู้ ฯ ประจำปีงบประมาณ พ.ศ. 2567 ระดับภูมิภาค สำหรับคณะกรรมการ จำนวนเงิน 2,200.-บาท</v>
      </c>
      <c r="C437" s="164" t="str">
        <f>+[6]ระบบการควบคุมฯ!C1541</f>
        <v>ศธ 04002/ว3641 ลว 17 สค ครั้งที่ 350</v>
      </c>
      <c r="D437" s="582"/>
      <c r="E437" s="583"/>
      <c r="F437" s="583"/>
      <c r="G437" s="583"/>
      <c r="H437" s="583">
        <f>+D437-E437-F437-G437</f>
        <v>0</v>
      </c>
      <c r="I437" s="114"/>
    </row>
    <row r="438" spans="1:9" ht="55.8" x14ac:dyDescent="0.25">
      <c r="A438" s="595">
        <f>+[1]ระบบการควบคุมฯ!A1132</f>
        <v>1.3</v>
      </c>
      <c r="B438" s="160" t="str">
        <f>+[1]ระบบการควบคุมฯ!B1132</f>
        <v>กิจกรรมเสริมสร้างธรรมาภิบาลเพื่อเพิ่มประสิทธิภาพในการบริหารจัดการ</v>
      </c>
      <c r="C438" s="160" t="str">
        <f>+[1]ระบบการควบคุมฯ!C1132</f>
        <v>20004 66 00068 00000</v>
      </c>
      <c r="D438" s="596">
        <f>+[1]ระบบการควบคุมฯ!F1132</f>
        <v>0</v>
      </c>
      <c r="E438" s="601">
        <f>+[1]ระบบการควบคุมฯ!G1132+[1]ระบบการควบคุมฯ!H1132</f>
        <v>0</v>
      </c>
      <c r="F438" s="601">
        <f>+[1]ระบบการควบคุมฯ!I1132+[1]ระบบการควบคุมฯ!J1132</f>
        <v>0</v>
      </c>
      <c r="G438" s="601">
        <f>+[1]ระบบการควบคุมฯ!K1132+[1]ระบบการควบคุมฯ!L1132</f>
        <v>0</v>
      </c>
      <c r="H438" s="601">
        <f t="shared" si="105"/>
        <v>0</v>
      </c>
      <c r="I438" s="161"/>
    </row>
    <row r="439" spans="1:9" ht="18.600000000000001" x14ac:dyDescent="0.25">
      <c r="A439" s="599"/>
      <c r="B439" s="162" t="str">
        <f>+[1]ระบบการควบคุมฯ!B1133</f>
        <v xml:space="preserve"> งบดำเนินงาน 66112xx</v>
      </c>
      <c r="C439" s="162" t="str">
        <f>+[1]ระบบการควบคุมฯ!C1133</f>
        <v>20004 57003700 200000</v>
      </c>
      <c r="D439" s="600">
        <f>+[1]ระบบการควบคุมฯ!F1133</f>
        <v>0</v>
      </c>
      <c r="E439" s="602">
        <f>+[1]ระบบการควบคุมฯ!G1133+[1]ระบบการควบคุมฯ!H1133</f>
        <v>0</v>
      </c>
      <c r="F439" s="602">
        <f>+[1]ระบบการควบคุมฯ!I1133+[1]ระบบการควบคุมฯ!J1133</f>
        <v>0</v>
      </c>
      <c r="G439" s="602">
        <f>+[1]ระบบการควบคุมฯ!K1133+[1]ระบบการควบคุมฯ!L1133</f>
        <v>0</v>
      </c>
      <c r="H439" s="602">
        <f t="shared" si="105"/>
        <v>0</v>
      </c>
      <c r="I439" s="163"/>
    </row>
    <row r="440" spans="1:9" ht="55.8" x14ac:dyDescent="0.25">
      <c r="A440" s="541" t="str">
        <f>+[1]ระบบการควบคุมฯ!A1134</f>
        <v>1.3.1</v>
      </c>
      <c r="B440" s="131" t="str">
        <f>+[1]ระบบการควบคุมฯ!B1134</f>
        <v xml:space="preserve">ค่าใช้จ่ายในการดำเนินโครงการเสริมสร้างคุณธรรมจริยธรรมและธรรมาภิบาลในสถานศึกษา </v>
      </c>
      <c r="C440" s="131" t="str">
        <f>+[1]ระบบการควบคุมฯ!C1134</f>
        <v>ที่ ศธ 04002/ว1422 ลว. 11 เม.ย. 65 ครั้งที่ 342</v>
      </c>
      <c r="D440" s="582">
        <f>+[1]ระบบการควบคุมฯ!F1134</f>
        <v>0</v>
      </c>
      <c r="E440" s="583">
        <f>+[1]ระบบการควบคุมฯ!G1134+[1]ระบบการควบคุมฯ!H1134</f>
        <v>0</v>
      </c>
      <c r="F440" s="583">
        <f>+[1]ระบบการควบคุมฯ!I1134+[1]ระบบการควบคุมฯ!J1134</f>
        <v>0</v>
      </c>
      <c r="G440" s="583">
        <f>+[1]ระบบการควบคุมฯ!K1134+[1]ระบบการควบคุมฯ!L1134</f>
        <v>0</v>
      </c>
      <c r="H440" s="583">
        <f t="shared" si="105"/>
        <v>0</v>
      </c>
      <c r="I440" s="119" t="s">
        <v>13</v>
      </c>
    </row>
    <row r="441" spans="1:9" ht="55.8" x14ac:dyDescent="0.25">
      <c r="A441" s="541" t="str">
        <f>+[1]ระบบการควบคุมฯ!A1135</f>
        <v>1.3.2</v>
      </c>
      <c r="B441" s="131" t="str">
        <f>+[1]ระบบการควบคุมฯ!B1135</f>
        <v xml:space="preserve">ค่าใช้จ่ายในการนิเทศ กำกับ ติดตาม แบบบูรณาการ และค่าใช้จ่ายในการดำเนินการอื่น ๆ </v>
      </c>
      <c r="C441" s="131" t="str">
        <f>+[1]ระบบการควบคุมฯ!C1135</f>
        <v>ศธ 04002/ว2730 ลว 19 ก.ค. 65  ครั้งที่ 639</v>
      </c>
      <c r="D441" s="582">
        <f>+[1]ระบบการควบคุมฯ!F1135</f>
        <v>0</v>
      </c>
      <c r="E441" s="583">
        <f>+[1]ระบบการควบคุมฯ!G1135+[1]ระบบการควบคุมฯ!H1135</f>
        <v>0</v>
      </c>
      <c r="F441" s="583">
        <f>+[1]ระบบการควบคุมฯ!I1135+[1]ระบบการควบคุมฯ!J1135</f>
        <v>0</v>
      </c>
      <c r="G441" s="583">
        <f>+[1]ระบบการควบคุมฯ!K1135+[1]ระบบการควบคุมฯ!L1135</f>
        <v>0</v>
      </c>
      <c r="H441" s="583">
        <f t="shared" si="105"/>
        <v>0</v>
      </c>
      <c r="I441" s="119" t="s">
        <v>13</v>
      </c>
    </row>
    <row r="442" spans="1:9" ht="18.600000000000001" x14ac:dyDescent="0.25">
      <c r="A442" s="589"/>
      <c r="B442" s="135"/>
      <c r="C442" s="151"/>
      <c r="D442" s="152"/>
      <c r="E442" s="153"/>
      <c r="F442" s="153"/>
      <c r="G442" s="153"/>
      <c r="H442" s="153"/>
      <c r="I442" s="138"/>
    </row>
    <row r="443" spans="1:9" ht="18.600000000000001" x14ac:dyDescent="0.25">
      <c r="A443" s="489"/>
      <c r="B443" s="129"/>
      <c r="C443" s="165"/>
      <c r="D443" s="166"/>
      <c r="E443" s="167"/>
      <c r="F443" s="167"/>
      <c r="G443" s="167"/>
      <c r="H443" s="167"/>
      <c r="I443" s="116"/>
    </row>
    <row r="444" spans="1:9" ht="18.600000000000001" x14ac:dyDescent="0.25">
      <c r="A444" s="489"/>
      <c r="B444" s="129"/>
      <c r="C444" s="129"/>
      <c r="D444" s="585"/>
      <c r="E444" s="584"/>
      <c r="F444" s="584"/>
      <c r="G444" s="584"/>
      <c r="H444" s="584"/>
      <c r="I444" s="114"/>
    </row>
    <row r="445" spans="1:9" ht="18.600000000000001" x14ac:dyDescent="0.25">
      <c r="A445" s="489"/>
      <c r="B445" s="129"/>
      <c r="C445" s="129"/>
      <c r="D445" s="585"/>
      <c r="E445" s="584"/>
      <c r="F445" s="584"/>
      <c r="G445" s="584"/>
      <c r="H445" s="584"/>
      <c r="I445" s="114"/>
    </row>
    <row r="446" spans="1:9" ht="18.600000000000001" x14ac:dyDescent="0.55000000000000004">
      <c r="A446" s="603"/>
      <c r="B446" s="604" t="s">
        <v>18</v>
      </c>
      <c r="C446" s="605"/>
      <c r="D446" s="606">
        <f>+D6+D23+D184+D253+D403+D422</f>
        <v>141917432</v>
      </c>
      <c r="E446" s="606">
        <f t="shared" ref="E446:H446" si="108">+E6+E23+E184+E253+E403+E422</f>
        <v>469971.80000000005</v>
      </c>
      <c r="F446" s="606">
        <f t="shared" si="108"/>
        <v>0</v>
      </c>
      <c r="G446" s="606">
        <f t="shared" si="108"/>
        <v>135071472.71000001</v>
      </c>
      <c r="H446" s="606">
        <f t="shared" si="108"/>
        <v>6375987.4900000012</v>
      </c>
      <c r="I446" s="606">
        <f>+I6+I23+I184+I253+I403+I422</f>
        <v>0</v>
      </c>
    </row>
    <row r="447" spans="1:9" ht="18.600000000000001" x14ac:dyDescent="0.55000000000000004">
      <c r="A447" s="603"/>
      <c r="B447" s="604" t="s">
        <v>19</v>
      </c>
      <c r="C447" s="605"/>
      <c r="D447" s="607">
        <f>SUM(E447:H447)</f>
        <v>100.00000000000001</v>
      </c>
      <c r="E447" s="608">
        <f>+E446*100/D446</f>
        <v>0.33115861341121228</v>
      </c>
      <c r="F447" s="609">
        <v>0</v>
      </c>
      <c r="G447" s="609">
        <f>+G446*100/D446</f>
        <v>95.176096978699562</v>
      </c>
      <c r="H447" s="608">
        <f>+H446*100/D446</f>
        <v>4.49274440788923</v>
      </c>
      <c r="I447" s="169"/>
    </row>
  </sheetData>
  <sheetProtection algorithmName="SHA-512" hashValue="nF+9OVlnY1JOd8FyLDBggKKLckGdCSpjwJC5Xxia2nSIRD6qBMiuA4mMGBiwB7j+cbrJVZhLGhmBBjBjriU3yg==" saltValue="0RMemMVE8BqT8oaKB/s4+g==" spinCount="100000" sheet="1" objects="1" scenarios="1" formatCells="0" formatColumns="0" formatRows="0" insertColumns="0" insertRows="0" insertHyperlinks="0" deleteColumns="0" deleteRows="0" sort="0"/>
  <mergeCells count="5">
    <mergeCell ref="A1:I1"/>
    <mergeCell ref="A2:I2"/>
    <mergeCell ref="A3:I3"/>
    <mergeCell ref="B4:H4"/>
    <mergeCell ref="I282:I28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9C544-6325-4CB3-A750-B155B1F81603}">
  <dimension ref="A1:M41"/>
  <sheetViews>
    <sheetView topLeftCell="A12" workbookViewId="0">
      <selection activeCell="O15" sqref="O15"/>
    </sheetView>
  </sheetViews>
  <sheetFormatPr defaultRowHeight="13.8" x14ac:dyDescent="0.25"/>
  <cols>
    <col min="1" max="1" width="4.5" customWidth="1"/>
    <col min="4" max="4" width="3.09765625" customWidth="1"/>
    <col min="5" max="5" width="3.19921875" hidden="1" customWidth="1"/>
    <col min="6" max="6" width="8.3984375" customWidth="1"/>
    <col min="7" max="8" width="10.796875" customWidth="1"/>
    <col min="9" max="9" width="5.09765625" customWidth="1"/>
    <col min="10" max="10" width="7.19921875" customWidth="1"/>
    <col min="11" max="11" width="10.69921875" customWidth="1"/>
    <col min="12" max="12" width="5.69921875" customWidth="1"/>
    <col min="13" max="13" width="10.3984375" customWidth="1"/>
  </cols>
  <sheetData>
    <row r="1" spans="1:13" ht="18.600000000000001" x14ac:dyDescent="0.55000000000000004">
      <c r="A1" s="1398" t="s">
        <v>254</v>
      </c>
      <c r="B1" s="1398"/>
      <c r="C1" s="1398"/>
      <c r="D1" s="1398"/>
      <c r="E1" s="1398"/>
      <c r="F1" s="1398"/>
      <c r="G1" s="1398"/>
      <c r="H1" s="1398"/>
      <c r="I1" s="1398"/>
      <c r="J1" s="1398"/>
      <c r="K1" s="1398"/>
      <c r="L1" s="1398"/>
      <c r="M1" s="1398"/>
    </row>
    <row r="2" spans="1:13" ht="18.600000000000001" x14ac:dyDescent="0.55000000000000004">
      <c r="A2" s="1399" t="s">
        <v>118</v>
      </c>
      <c r="B2" s="1399"/>
      <c r="C2" s="1399"/>
      <c r="D2" s="1399"/>
      <c r="E2" s="1399"/>
      <c r="F2" s="1399"/>
      <c r="G2" s="1399"/>
      <c r="H2" s="1399"/>
      <c r="I2" s="1399"/>
      <c r="J2" s="1399"/>
      <c r="K2" s="1399"/>
      <c r="L2" s="1399"/>
      <c r="M2" s="1399"/>
    </row>
    <row r="3" spans="1:13" ht="18.600000000000001" x14ac:dyDescent="0.55000000000000004">
      <c r="A3" s="1398" t="s">
        <v>119</v>
      </c>
      <c r="B3" s="1398"/>
      <c r="C3" s="1398"/>
      <c r="D3" s="1398"/>
      <c r="E3" s="1398"/>
      <c r="F3" s="1398"/>
      <c r="G3" s="1398"/>
      <c r="H3" s="1398"/>
      <c r="I3" s="1398"/>
      <c r="J3" s="1398"/>
      <c r="K3" s="1398"/>
      <c r="L3" s="1398"/>
      <c r="M3" s="1398"/>
    </row>
    <row r="4" spans="1:13" ht="18.600000000000001" x14ac:dyDescent="0.55000000000000004">
      <c r="A4" s="1398" t="s">
        <v>120</v>
      </c>
      <c r="B4" s="1398"/>
      <c r="C4" s="1398"/>
      <c r="D4" s="1398"/>
      <c r="E4" s="1398"/>
      <c r="F4" s="1398"/>
      <c r="G4" s="1398"/>
      <c r="H4" s="1398"/>
      <c r="I4" s="1398"/>
      <c r="J4" s="1398"/>
      <c r="K4" s="1398"/>
      <c r="L4" s="1398"/>
      <c r="M4" s="1398"/>
    </row>
    <row r="5" spans="1:13" ht="18.600000000000001" customHeight="1" x14ac:dyDescent="0.55000000000000004">
      <c r="A5" s="53"/>
      <c r="B5" s="224"/>
      <c r="C5" s="1400" t="str">
        <f>+[6]ระบบการควบคุมฯ!A4</f>
        <v xml:space="preserve">ข้อมูล ณ วันที่ 30 มิถุนายน 2568 </v>
      </c>
      <c r="D5" s="1400"/>
      <c r="E5" s="1400"/>
      <c r="F5" s="1400"/>
      <c r="G5" s="1400"/>
      <c r="H5" s="1400"/>
      <c r="I5" s="1400"/>
      <c r="J5" s="1400"/>
      <c r="K5" s="1400"/>
      <c r="L5" s="1400"/>
      <c r="M5" s="225" t="s">
        <v>121</v>
      </c>
    </row>
    <row r="6" spans="1:13" ht="18.600000000000001" customHeight="1" x14ac:dyDescent="0.25">
      <c r="A6" s="1403" t="s">
        <v>24</v>
      </c>
      <c r="B6" s="1404"/>
      <c r="C6" s="1404"/>
      <c r="D6" s="1404"/>
      <c r="E6" s="1405"/>
      <c r="F6" s="1394" t="s">
        <v>242</v>
      </c>
      <c r="G6" s="1409" t="s">
        <v>90</v>
      </c>
      <c r="H6" s="1392" t="s">
        <v>91</v>
      </c>
      <c r="I6" s="1393"/>
      <c r="J6" s="1394" t="s">
        <v>243</v>
      </c>
      <c r="K6" s="1392" t="s">
        <v>92</v>
      </c>
      <c r="L6" s="1393"/>
      <c r="M6" s="1401" t="s">
        <v>122</v>
      </c>
    </row>
    <row r="7" spans="1:13" ht="93.6" customHeight="1" x14ac:dyDescent="0.25">
      <c r="A7" s="1406"/>
      <c r="B7" s="1407"/>
      <c r="C7" s="1407"/>
      <c r="D7" s="1407"/>
      <c r="E7" s="1408"/>
      <c r="F7" s="1395"/>
      <c r="G7" s="1410"/>
      <c r="H7" s="245" t="s">
        <v>93</v>
      </c>
      <c r="I7" s="245" t="s">
        <v>94</v>
      </c>
      <c r="J7" s="1395"/>
      <c r="K7" s="245" t="s">
        <v>93</v>
      </c>
      <c r="L7" s="245" t="s">
        <v>94</v>
      </c>
      <c r="M7" s="1402"/>
    </row>
    <row r="8" spans="1:13" ht="18.600000000000001" x14ac:dyDescent="0.55000000000000004">
      <c r="A8" s="226" t="s">
        <v>95</v>
      </c>
      <c r="B8" s="1434" t="s">
        <v>96</v>
      </c>
      <c r="C8" s="1435"/>
      <c r="D8" s="1435"/>
      <c r="E8" s="227"/>
      <c r="F8" s="246">
        <v>94</v>
      </c>
      <c r="G8" s="228"/>
      <c r="H8" s="228"/>
      <c r="I8" s="247"/>
      <c r="J8" s="246">
        <f>+J12</f>
        <v>100</v>
      </c>
      <c r="K8" s="247"/>
      <c r="L8" s="247"/>
      <c r="M8" s="228"/>
    </row>
    <row r="9" spans="1:13" ht="111.6" x14ac:dyDescent="0.25">
      <c r="A9" s="229" t="s">
        <v>97</v>
      </c>
      <c r="B9" s="230" t="s">
        <v>123</v>
      </c>
      <c r="C9" s="230"/>
      <c r="D9" s="230"/>
      <c r="E9" s="231"/>
      <c r="F9" s="1239">
        <v>27</v>
      </c>
      <c r="G9" s="256">
        <f>+'[4]มาตการ รวมงบบุคลากร'!$G$9</f>
        <v>95839353</v>
      </c>
      <c r="H9" s="256">
        <f>+'[4]มาตการ รวมงบบุคลากร'!$H$9</f>
        <v>63307184.979999997</v>
      </c>
      <c r="I9" s="1101">
        <f>+H9*100/G9</f>
        <v>66.055522077658438</v>
      </c>
      <c r="J9" s="1239">
        <v>37</v>
      </c>
      <c r="K9" s="256">
        <f>+'[4]มาตการ รวมงบบุคลากร'!$K$9</f>
        <v>82046427.079999998</v>
      </c>
      <c r="L9" s="1101">
        <f>+K9*100/G9</f>
        <v>85.608285648589472</v>
      </c>
      <c r="M9" s="232" t="s">
        <v>253</v>
      </c>
    </row>
    <row r="10" spans="1:13" ht="111.6" x14ac:dyDescent="0.25">
      <c r="A10" s="229" t="s">
        <v>98</v>
      </c>
      <c r="B10" s="230" t="s">
        <v>124</v>
      </c>
      <c r="C10" s="230"/>
      <c r="D10" s="230"/>
      <c r="E10" s="231"/>
      <c r="F10" s="1239">
        <v>53</v>
      </c>
      <c r="G10" s="256">
        <f>+'[5]มาตการ รวมงบบุคลากร'!$G$10</f>
        <v>163518602</v>
      </c>
      <c r="H10" s="256">
        <f>+'[5]มาตการ รวมงบบุคลากร'!$H$10</f>
        <v>140114479.86000001</v>
      </c>
      <c r="I10" s="1102">
        <f>+H10*100/G10</f>
        <v>85.687180630372566</v>
      </c>
      <c r="J10" s="1239">
        <v>61</v>
      </c>
      <c r="K10" s="256">
        <f>+'[5]มาตการ รวมงบบุคลากร'!$K$10</f>
        <v>152057437.94999999</v>
      </c>
      <c r="L10" s="1102">
        <f>+K10*100/G10</f>
        <v>92.990911180857566</v>
      </c>
      <c r="M10" s="232" t="s">
        <v>253</v>
      </c>
    </row>
    <row r="11" spans="1:13" ht="111.6" x14ac:dyDescent="0.25">
      <c r="A11" s="249" t="s">
        <v>99</v>
      </c>
      <c r="B11" s="250" t="s">
        <v>125</v>
      </c>
      <c r="C11" s="250"/>
      <c r="D11" s="250"/>
      <c r="E11" s="251"/>
      <c r="F11" s="252">
        <v>75</v>
      </c>
      <c r="G11" s="248">
        <f>+[6]ระบบการควบคุมฯ!F1570</f>
        <v>170142632</v>
      </c>
      <c r="H11" s="248">
        <f>+[6]ระบบการควบคุมฯ!L1570+[6]ระบบการควบคุมฯ!K1570</f>
        <v>156906569.34999999</v>
      </c>
      <c r="I11" s="1102">
        <f>+H11*100/G11</f>
        <v>92.220607795699323</v>
      </c>
      <c r="J11" s="252">
        <v>80</v>
      </c>
      <c r="K11" s="248">
        <f>+[6]ระบบการควบคุมฯ!L1570+[6]ระบบการควบคุมฯ!K1570+[6]ระบบการควบคุมฯ!H1570+[6]ระบบการควบคุมฯ!G1570</f>
        <v>162031353.84</v>
      </c>
      <c r="L11" s="1102">
        <f>+K11*100/G11</f>
        <v>95.232659760429712</v>
      </c>
      <c r="M11" s="232" t="s">
        <v>253</v>
      </c>
    </row>
    <row r="12" spans="1:13" ht="18.600000000000001" x14ac:dyDescent="0.25">
      <c r="A12" s="249" t="s">
        <v>100</v>
      </c>
      <c r="B12" s="250" t="s">
        <v>126</v>
      </c>
      <c r="C12" s="250"/>
      <c r="D12" s="250"/>
      <c r="E12" s="251"/>
      <c r="F12" s="252">
        <v>94</v>
      </c>
      <c r="G12" s="253"/>
      <c r="H12" s="253"/>
      <c r="I12" s="1283"/>
      <c r="J12" s="252">
        <v>100</v>
      </c>
      <c r="K12" s="253"/>
      <c r="L12" s="1103"/>
      <c r="M12" s="254"/>
    </row>
    <row r="13" spans="1:13" ht="18.600000000000001" x14ac:dyDescent="0.55000000000000004">
      <c r="A13" s="234" t="s">
        <v>101</v>
      </c>
      <c r="B13" s="1436" t="s">
        <v>102</v>
      </c>
      <c r="C13" s="1437"/>
      <c r="D13" s="1437"/>
      <c r="E13" s="233"/>
      <c r="F13" s="255">
        <v>98</v>
      </c>
      <c r="G13" s="236"/>
      <c r="H13" s="236"/>
      <c r="I13" s="236"/>
      <c r="J13" s="255">
        <f>+J17</f>
        <v>100</v>
      </c>
      <c r="K13" s="236"/>
      <c r="L13" s="236"/>
      <c r="M13" s="232"/>
    </row>
    <row r="14" spans="1:13" ht="111.6" x14ac:dyDescent="0.25">
      <c r="A14" s="229" t="s">
        <v>103</v>
      </c>
      <c r="B14" s="230" t="s">
        <v>123</v>
      </c>
      <c r="C14" s="230"/>
      <c r="D14" s="230"/>
      <c r="E14" s="231"/>
      <c r="F14" s="1239">
        <v>35</v>
      </c>
      <c r="G14" s="256">
        <f>+'[4]มาตการ รวมงบบุคลากร'!$G$14</f>
        <v>73323253</v>
      </c>
      <c r="H14" s="256">
        <f>+'[4]มาตการ รวมงบบุคลากร'!$H$14</f>
        <v>59753544.979999997</v>
      </c>
      <c r="I14" s="1101">
        <f>+H14*100/G14</f>
        <v>81.49330878705014</v>
      </c>
      <c r="J14" s="1239">
        <v>36</v>
      </c>
      <c r="K14" s="256">
        <f>+'[4]มาตการ รวมงบบุคลากร'!$K$14</f>
        <v>60727497.079999998</v>
      </c>
      <c r="L14" s="1101">
        <f>+K14*100/G14</f>
        <v>82.821607873835063</v>
      </c>
      <c r="M14" s="232" t="s">
        <v>253</v>
      </c>
    </row>
    <row r="15" spans="1:13" ht="111.6" x14ac:dyDescent="0.25">
      <c r="A15" s="229" t="s">
        <v>104</v>
      </c>
      <c r="B15" s="230" t="s">
        <v>124</v>
      </c>
      <c r="C15" s="230"/>
      <c r="D15" s="230"/>
      <c r="E15" s="231"/>
      <c r="F15" s="1239">
        <v>57</v>
      </c>
      <c r="G15" s="256">
        <f>+'[5]มาตการ รวมงบบุคลากร'!$G$15</f>
        <v>140891502</v>
      </c>
      <c r="H15" s="256">
        <f>+'[5]มาตการ รวมงบบุคลากร'!$H$15</f>
        <v>128848018.55</v>
      </c>
      <c r="I15" s="1102">
        <f>+H15*100/G15</f>
        <v>91.451944738299403</v>
      </c>
      <c r="J15" s="1239">
        <v>58</v>
      </c>
      <c r="K15" s="256">
        <f>+'[5]มาตการ รวมงบบุคลากร'!$K$15</f>
        <v>129750857.95</v>
      </c>
      <c r="L15" s="1101">
        <f>+K15*100/G15</f>
        <v>92.092749461922836</v>
      </c>
      <c r="M15" s="232" t="s">
        <v>253</v>
      </c>
    </row>
    <row r="16" spans="1:13" ht="111.6" x14ac:dyDescent="0.25">
      <c r="A16" s="257">
        <v>2.2999999999999998</v>
      </c>
      <c r="B16" s="230" t="s">
        <v>125</v>
      </c>
      <c r="C16" s="230"/>
      <c r="D16" s="230"/>
      <c r="E16" s="231"/>
      <c r="F16" s="1239">
        <v>80</v>
      </c>
      <c r="G16" s="256">
        <f>+[6]ระบบการควบคุมฯ!F1563+[6]ระบบการควบคุมฯ!F1564+[6]ระบบการควบคุมฯ!F1565+[6]ระบบการควบคุมฯ!F1566</f>
        <v>146834432</v>
      </c>
      <c r="H16" s="248">
        <f>+[6]ระบบการควบคุมฯ!K1563+[6]ระบบการควบคุมฯ!L1563+[6]ระบบการควบคุมฯ!K1564+[6]ระบบการควบคุมฯ!L1564+[6]ระบบการควบคุมฯ!K1565+[6]ระบบการควบคุมฯ!L1565+[6]ระบบการควบคุมฯ!K1566+[6]ระบบการควบคุมฯ!L1566</f>
        <v>138294802.03999999</v>
      </c>
      <c r="I16" s="1102">
        <f>+H16*100/G16</f>
        <v>94.184177482295155</v>
      </c>
      <c r="J16" s="1239">
        <v>81</v>
      </c>
      <c r="K16" s="248">
        <f>+[6]ระบบการควบคุมฯ!G1563+[6]ระบบการควบคุมฯ!H1563+[6]ระบบการควบคุมฯ!K1563+[6]ระบบการควบคุมฯ!L1563+[6]ระบบการควบคุมฯ!G1564+[6]ระบบการควบคุมฯ!H1564+[6]ระบบการควบคุมฯ!K1564+[6]ระบบการควบคุมฯ!L1564+[6]ระบบการควบคุมฯ!G1565+[6]ระบบการควบคุมฯ!H1565+[6]ระบบการควบคุมฯ!K1565+[6]ระบบการควบคุมฯ!L1565+[6]ระบบการควบคุมฯ!G1566+[6]ระบบการควบคุมฯ!H1566+[6]ระบบการควบคุมฯ!K1566+[6]ระบบการควบคุมฯ!L1566</f>
        <v>138764773.84</v>
      </c>
      <c r="L16" s="1101">
        <f>+K16*100/G16</f>
        <v>94.504246687861325</v>
      </c>
      <c r="M16" s="232" t="s">
        <v>253</v>
      </c>
    </row>
    <row r="17" spans="1:13" ht="18.600000000000001" x14ac:dyDescent="0.25">
      <c r="A17" s="229" t="s">
        <v>105</v>
      </c>
      <c r="B17" s="230" t="s">
        <v>126</v>
      </c>
      <c r="C17" s="230"/>
      <c r="D17" s="230"/>
      <c r="E17" s="231"/>
      <c r="F17" s="1239">
        <v>98</v>
      </c>
      <c r="G17" s="256"/>
      <c r="H17" s="256"/>
      <c r="I17" s="1284"/>
      <c r="J17" s="1239">
        <v>100</v>
      </c>
      <c r="K17" s="256"/>
      <c r="L17" s="258"/>
      <c r="M17" s="232"/>
    </row>
    <row r="18" spans="1:13" ht="18.600000000000001" x14ac:dyDescent="0.55000000000000004">
      <c r="A18" s="234" t="s">
        <v>106</v>
      </c>
      <c r="B18" s="1436" t="s">
        <v>107</v>
      </c>
      <c r="C18" s="1437"/>
      <c r="D18" s="1437"/>
      <c r="E18" s="233"/>
      <c r="F18" s="255">
        <v>80</v>
      </c>
      <c r="G18" s="238"/>
      <c r="H18" s="238"/>
      <c r="I18" s="238"/>
      <c r="J18" s="255">
        <v>100</v>
      </c>
      <c r="K18" s="238"/>
      <c r="L18" s="238"/>
      <c r="M18" s="259"/>
    </row>
    <row r="19" spans="1:13" ht="167.4" x14ac:dyDescent="0.25">
      <c r="A19" s="229" t="s">
        <v>108</v>
      </c>
      <c r="B19" s="230" t="s">
        <v>123</v>
      </c>
      <c r="C19" s="230"/>
      <c r="D19" s="230"/>
      <c r="E19" s="231"/>
      <c r="F19" s="1239">
        <v>17</v>
      </c>
      <c r="G19" s="256">
        <f>+'[4]มาตการ รวมงบบุคลากร'!$G$19</f>
        <v>22516100</v>
      </c>
      <c r="H19" s="256">
        <f>+'[4]มาตการ รวมงบบุคลากร'!$H$19</f>
        <v>3553640</v>
      </c>
      <c r="I19" s="1285">
        <f>+H19*100/G19</f>
        <v>15.782662183948375</v>
      </c>
      <c r="J19" s="1239">
        <v>39</v>
      </c>
      <c r="K19" s="256">
        <f>+'[4]มาตการ รวมงบบุคลากร'!$K$19</f>
        <v>21318930</v>
      </c>
      <c r="L19" s="1104">
        <f>+K19*100/G19</f>
        <v>94.683049018258046</v>
      </c>
      <c r="M19" s="232" t="s">
        <v>272</v>
      </c>
    </row>
    <row r="20" spans="1:13" ht="111.6" x14ac:dyDescent="0.25">
      <c r="A20" s="229" t="s">
        <v>109</v>
      </c>
      <c r="B20" s="230" t="s">
        <v>124</v>
      </c>
      <c r="C20" s="230"/>
      <c r="D20" s="230"/>
      <c r="E20" s="231"/>
      <c r="F20" s="1239">
        <v>35</v>
      </c>
      <c r="G20" s="256">
        <f>+'[5]มาตการ รวมงบบุคลากร'!$G$20</f>
        <v>22627100</v>
      </c>
      <c r="H20" s="256">
        <f>+'[5]มาตการ รวมงบบุคลากร'!$H$20</f>
        <v>11266461.310000001</v>
      </c>
      <c r="I20" s="1286">
        <f>+H20*100/G20</f>
        <v>49.791892509424542</v>
      </c>
      <c r="J20" s="1239">
        <v>66</v>
      </c>
      <c r="K20" s="256">
        <f>+'[5]มาตการ รวมงบบุคลากร'!$K$20</f>
        <v>22306580</v>
      </c>
      <c r="L20" s="1104">
        <f>+K20*100/G20</f>
        <v>98.583468495741826</v>
      </c>
      <c r="M20" s="232" t="s">
        <v>253</v>
      </c>
    </row>
    <row r="21" spans="1:13" ht="111.6" x14ac:dyDescent="0.25">
      <c r="A21" s="229" t="s">
        <v>110</v>
      </c>
      <c r="B21" s="230" t="s">
        <v>125</v>
      </c>
      <c r="C21" s="250"/>
      <c r="D21" s="250"/>
      <c r="E21" s="231"/>
      <c r="F21" s="1239">
        <v>54</v>
      </c>
      <c r="G21" s="256">
        <f>+[6]ระบบการควบคุมฯ!F1567+[6]ระบบการควบคุมฯ!F1568</f>
        <v>23308200</v>
      </c>
      <c r="H21" s="248">
        <f>+[6]ระบบการควบคุมฯ!K1569+[6]ระบบการควบคุมฯ!L1569</f>
        <v>18611767.309999999</v>
      </c>
      <c r="I21" s="1286">
        <f>+H21*100/G21</f>
        <v>79.850727683819414</v>
      </c>
      <c r="J21" s="1239">
        <v>77</v>
      </c>
      <c r="K21" s="256">
        <f>+[6]ระบบการควบคุมฯ!G1569+[6]ระบบการควบคุมฯ!H1569+[6]ระบบการควบคุมฯ!K1569+[6]ระบบการควบคุมฯ!L1569</f>
        <v>23266580</v>
      </c>
      <c r="L21" s="1104">
        <f>+K21*100/G21</f>
        <v>99.82143623274213</v>
      </c>
      <c r="M21" s="232" t="s">
        <v>253</v>
      </c>
    </row>
    <row r="22" spans="1:13" ht="18.600000000000001" x14ac:dyDescent="0.25">
      <c r="A22" s="249" t="s">
        <v>111</v>
      </c>
      <c r="B22" s="250" t="s">
        <v>126</v>
      </c>
      <c r="C22" s="250"/>
      <c r="D22" s="250"/>
      <c r="E22" s="251"/>
      <c r="F22" s="252">
        <v>80</v>
      </c>
      <c r="G22" s="260"/>
      <c r="H22" s="260"/>
      <c r="I22" s="1287"/>
      <c r="J22" s="252">
        <v>100</v>
      </c>
      <c r="K22" s="260"/>
      <c r="L22" s="260"/>
      <c r="M22" s="261"/>
    </row>
    <row r="23" spans="1:13" ht="18.600000000000001" x14ac:dyDescent="0.55000000000000004">
      <c r="A23" s="237"/>
      <c r="B23" s="235" t="s">
        <v>112</v>
      </c>
      <c r="C23" s="174"/>
      <c r="D23" s="174"/>
      <c r="E23" s="233"/>
      <c r="F23" s="255"/>
      <c r="G23" s="262"/>
      <c r="H23" s="1077">
        <f>+[6]ระบบการควบคุมฯ!H1569+[6]ระบบการควบคุมฯ!G1569</f>
        <v>4654812.6900000004</v>
      </c>
      <c r="I23" s="1077">
        <f>+H23*100/G21</f>
        <v>19.970708548922698</v>
      </c>
      <c r="J23" s="255"/>
      <c r="K23" s="236"/>
      <c r="L23" s="236"/>
      <c r="M23" s="238"/>
    </row>
    <row r="24" spans="1:13" ht="18.600000000000001" x14ac:dyDescent="0.55000000000000004">
      <c r="A24" s="237"/>
      <c r="B24" s="235" t="s">
        <v>113</v>
      </c>
      <c r="C24" s="174"/>
      <c r="D24" s="174"/>
      <c r="E24" s="233"/>
      <c r="F24" s="255"/>
      <c r="G24" s="262"/>
      <c r="H24" s="263"/>
      <c r="I24" s="263"/>
      <c r="J24" s="255"/>
      <c r="K24" s="236"/>
      <c r="L24" s="236"/>
      <c r="M24" s="238"/>
    </row>
    <row r="25" spans="1:13" ht="18.600000000000001" x14ac:dyDescent="0.55000000000000004">
      <c r="A25" s="237"/>
      <c r="B25" s="235" t="s">
        <v>114</v>
      </c>
      <c r="C25" s="174"/>
      <c r="D25" s="174"/>
      <c r="E25" s="233"/>
      <c r="F25" s="255"/>
      <c r="G25" s="262"/>
      <c r="H25" s="263">
        <f>+G21-H21-H23</f>
        <v>41620.000000000931</v>
      </c>
      <c r="I25" s="263">
        <f>+H25*100/G21</f>
        <v>0.1785637672578789</v>
      </c>
      <c r="J25" s="255"/>
      <c r="K25" s="236"/>
      <c r="L25" s="236"/>
      <c r="M25" s="264"/>
    </row>
    <row r="26" spans="1:13" ht="18.600000000000001" x14ac:dyDescent="0.55000000000000004">
      <c r="A26" s="239"/>
      <c r="B26" s="240" t="s">
        <v>115</v>
      </c>
      <c r="C26" s="241"/>
      <c r="D26" s="241"/>
      <c r="E26" s="242"/>
      <c r="F26" s="265"/>
      <c r="G26" s="268"/>
      <c r="H26" s="266"/>
      <c r="I26" s="266"/>
      <c r="J26" s="265"/>
      <c r="K26" s="267"/>
      <c r="L26" s="267"/>
      <c r="M26" s="268"/>
    </row>
    <row r="27" spans="1:13" ht="18.600000000000001" x14ac:dyDescent="0.55000000000000004">
      <c r="A27" s="174"/>
      <c r="B27" s="174"/>
      <c r="C27" s="174"/>
      <c r="D27" s="174"/>
      <c r="E27" s="174"/>
      <c r="F27" s="1438" t="s">
        <v>116</v>
      </c>
      <c r="G27" s="174"/>
      <c r="H27" s="1083" t="s">
        <v>273</v>
      </c>
      <c r="I27" s="174"/>
      <c r="J27" s="1438" t="s">
        <v>116</v>
      </c>
      <c r="K27" s="174"/>
      <c r="L27" s="174"/>
      <c r="M27" s="174"/>
    </row>
    <row r="28" spans="1:13" ht="18.600000000000001" x14ac:dyDescent="0.55000000000000004">
      <c r="A28" s="174"/>
      <c r="B28" s="269"/>
      <c r="C28" s="269"/>
      <c r="D28" s="269"/>
      <c r="E28" s="269"/>
      <c r="F28" s="1390" t="s">
        <v>274</v>
      </c>
      <c r="G28" s="1390"/>
      <c r="H28" s="269"/>
      <c r="I28" s="269"/>
      <c r="J28" s="269"/>
      <c r="K28" s="269"/>
      <c r="L28" s="269"/>
      <c r="M28" s="269"/>
    </row>
    <row r="29" spans="1:13" ht="21" customHeight="1" x14ac:dyDescent="0.55000000000000004">
      <c r="A29" s="174"/>
      <c r="B29" s="269"/>
      <c r="C29" s="269"/>
      <c r="D29" s="269" t="s">
        <v>275</v>
      </c>
      <c r="E29" s="269"/>
      <c r="F29" s="1439"/>
      <c r="G29" s="269"/>
      <c r="H29" s="269"/>
      <c r="I29" s="269"/>
      <c r="J29" s="1439"/>
      <c r="K29" s="269"/>
      <c r="L29" s="269"/>
      <c r="M29" s="269"/>
    </row>
    <row r="30" spans="1:13" ht="21" customHeight="1" x14ac:dyDescent="0.55000000000000004">
      <c r="A30" s="174"/>
      <c r="B30" s="174"/>
      <c r="C30" s="174"/>
      <c r="D30" s="174"/>
      <c r="E30" s="174"/>
      <c r="F30" s="1391" t="s">
        <v>244</v>
      </c>
      <c r="G30" s="1391"/>
      <c r="H30" s="174"/>
      <c r="I30" s="174"/>
      <c r="J30" s="174"/>
      <c r="K30" s="174"/>
      <c r="L30" s="174"/>
      <c r="M30" s="174"/>
    </row>
    <row r="31" spans="1:13" ht="18.600000000000001" x14ac:dyDescent="0.55000000000000004">
      <c r="A31" s="174"/>
      <c r="B31" s="174"/>
      <c r="C31" s="174"/>
      <c r="D31" s="174"/>
      <c r="E31" s="174"/>
      <c r="F31" s="53"/>
      <c r="G31" s="174"/>
      <c r="H31" s="174"/>
      <c r="I31" s="174"/>
      <c r="J31" s="53"/>
      <c r="K31" s="174"/>
      <c r="L31" s="174"/>
      <c r="M31" s="174"/>
    </row>
    <row r="32" spans="1:13" ht="18.600000000000001" x14ac:dyDescent="0.55000000000000004">
      <c r="A32" s="174"/>
      <c r="B32" s="174"/>
      <c r="C32" s="174"/>
      <c r="D32" s="1390" t="s">
        <v>20</v>
      </c>
      <c r="E32" s="1390"/>
      <c r="F32" s="1390"/>
      <c r="G32" s="174"/>
      <c r="H32" s="1083" t="s">
        <v>276</v>
      </c>
      <c r="I32" s="174"/>
      <c r="J32" s="174"/>
      <c r="K32" s="174"/>
      <c r="L32" s="174"/>
      <c r="M32" s="174"/>
    </row>
    <row r="33" spans="1:13" ht="18.600000000000001" x14ac:dyDescent="0.55000000000000004">
      <c r="A33" s="53"/>
      <c r="B33" s="53"/>
      <c r="C33" s="53"/>
      <c r="D33" s="53"/>
      <c r="E33" s="53"/>
      <c r="F33" s="1440" t="s">
        <v>66</v>
      </c>
      <c r="G33" s="1440"/>
      <c r="H33" s="53"/>
      <c r="I33" s="53"/>
      <c r="J33" s="53"/>
      <c r="K33" s="53"/>
      <c r="L33" s="53"/>
      <c r="M33" s="53"/>
    </row>
    <row r="34" spans="1:13" ht="18.600000000000001" x14ac:dyDescent="0.55000000000000004">
      <c r="A34" s="53"/>
      <c r="B34" s="271"/>
      <c r="C34" s="271" t="s">
        <v>277</v>
      </c>
      <c r="D34" s="271"/>
      <c r="E34" s="271"/>
      <c r="F34" s="271"/>
      <c r="G34" s="271"/>
      <c r="H34" s="271"/>
      <c r="I34" s="271"/>
      <c r="J34" s="271"/>
      <c r="K34" s="271"/>
      <c r="L34" s="271"/>
      <c r="M34" s="271"/>
    </row>
    <row r="35" spans="1:13" ht="18.600000000000001" x14ac:dyDescent="0.55000000000000004">
      <c r="A35" s="1396" t="s">
        <v>278</v>
      </c>
      <c r="B35" s="1396"/>
      <c r="C35" s="1396"/>
      <c r="D35" s="1396"/>
      <c r="E35" s="1396"/>
      <c r="F35" s="1396"/>
      <c r="G35" s="1396"/>
      <c r="H35" s="1396"/>
      <c r="I35" s="1396"/>
      <c r="J35" s="1396"/>
      <c r="K35" s="1396"/>
      <c r="L35" s="1396"/>
      <c r="M35" s="1396"/>
    </row>
    <row r="36" spans="1:13" ht="18.600000000000001" x14ac:dyDescent="0.55000000000000004">
      <c r="A36" s="1396" t="s">
        <v>50</v>
      </c>
      <c r="B36" s="1396"/>
      <c r="C36" s="1396"/>
      <c r="D36" s="1396"/>
      <c r="E36" s="1396"/>
      <c r="F36" s="1396"/>
      <c r="G36" s="1396"/>
      <c r="H36" s="1396"/>
      <c r="I36" s="1396"/>
      <c r="J36" s="1396"/>
      <c r="K36" s="1396"/>
      <c r="L36" s="1396"/>
      <c r="M36" s="1396"/>
    </row>
    <row r="37" spans="1:13" ht="18.600000000000001" x14ac:dyDescent="0.55000000000000004">
      <c r="A37" s="272"/>
      <c r="B37" s="1134"/>
      <c r="C37" s="273" t="s">
        <v>127</v>
      </c>
      <c r="D37" s="272"/>
      <c r="E37" s="272"/>
      <c r="F37" s="271"/>
      <c r="G37" s="272"/>
      <c r="H37" s="1397" t="s">
        <v>128</v>
      </c>
      <c r="I37" s="1397"/>
      <c r="J37" s="1397"/>
      <c r="K37" s="1397"/>
      <c r="L37" s="1397"/>
      <c r="M37" s="272"/>
    </row>
    <row r="38" spans="1:13" ht="18.600000000000001" x14ac:dyDescent="0.55000000000000004">
      <c r="A38" s="272"/>
      <c r="B38" s="274"/>
      <c r="C38" s="273" t="s">
        <v>129</v>
      </c>
      <c r="D38" s="272"/>
      <c r="E38" s="272"/>
      <c r="F38" s="271"/>
      <c r="G38" s="272"/>
      <c r="H38" s="1083"/>
      <c r="I38" s="1083"/>
      <c r="J38" s="1083"/>
      <c r="K38" s="1083"/>
      <c r="L38" s="1083"/>
      <c r="M38" s="272"/>
    </row>
    <row r="39" spans="1:13" ht="18.600000000000001" x14ac:dyDescent="0.55000000000000004">
      <c r="A39" s="275" t="s">
        <v>116</v>
      </c>
      <c r="B39" s="276"/>
      <c r="C39" s="174"/>
      <c r="D39" s="1083" t="s">
        <v>251</v>
      </c>
      <c r="E39" s="243"/>
      <c r="F39" s="53"/>
      <c r="G39" s="243"/>
      <c r="H39" s="244" t="s">
        <v>20</v>
      </c>
      <c r="I39" s="174"/>
      <c r="J39" s="53"/>
      <c r="K39" s="1083" t="s">
        <v>130</v>
      </c>
      <c r="L39" s="243"/>
      <c r="M39" s="243"/>
    </row>
    <row r="40" spans="1:13" ht="18.600000000000001" x14ac:dyDescent="0.55000000000000004">
      <c r="A40" s="1390" t="s">
        <v>117</v>
      </c>
      <c r="B40" s="1390"/>
      <c r="C40" s="1390"/>
      <c r="D40" s="174" t="s">
        <v>252</v>
      </c>
      <c r="E40" s="174"/>
      <c r="F40" s="53"/>
      <c r="G40" s="174"/>
      <c r="H40" s="243" t="s">
        <v>132</v>
      </c>
      <c r="I40" s="243"/>
      <c r="J40" s="53"/>
      <c r="K40" s="174" t="s">
        <v>131</v>
      </c>
      <c r="L40" s="174"/>
      <c r="M40" s="174"/>
    </row>
    <row r="41" spans="1:13" ht="18.600000000000001" x14ac:dyDescent="0.55000000000000004">
      <c r="A41" s="269" t="s">
        <v>51</v>
      </c>
      <c r="B41" s="270"/>
      <c r="C41" s="270"/>
      <c r="D41" s="174"/>
      <c r="E41" s="174"/>
      <c r="F41" s="53"/>
      <c r="G41" s="243"/>
      <c r="H41" s="174"/>
      <c r="I41" s="174"/>
      <c r="J41" s="53"/>
      <c r="K41" s="174"/>
      <c r="L41" s="243"/>
      <c r="M41" s="243"/>
    </row>
  </sheetData>
  <sheetProtection algorithmName="SHA-512" hashValue="qgYXhcwLDnLSrdKSjdq2JXPRn5LmO6QDurBG/hNBmoL/NeA95Fd0hC9rGdfDK0jFRyCHF0s90qfIhVW4XB5FTw==" saltValue="DGZYfYkjMijS1wG3jZZxRg==" spinCount="100000" sheet="1" objects="1" scenarios="1" formatCells="0" formatColumns="0" formatRows="0" insertColumns="0" insertRows="0" insertHyperlinks="0" deleteColumns="0" deleteRows="0" sort="0"/>
  <mergeCells count="20">
    <mergeCell ref="F33:G33"/>
    <mergeCell ref="A35:M35"/>
    <mergeCell ref="A36:M36"/>
    <mergeCell ref="H37:L37"/>
    <mergeCell ref="A40:C40"/>
    <mergeCell ref="A1:M1"/>
    <mergeCell ref="A2:M2"/>
    <mergeCell ref="A3:M3"/>
    <mergeCell ref="A4:M4"/>
    <mergeCell ref="C5:L5"/>
    <mergeCell ref="H6:I6"/>
    <mergeCell ref="J6:J7"/>
    <mergeCell ref="K6:L6"/>
    <mergeCell ref="M6:M7"/>
    <mergeCell ref="A6:E7"/>
    <mergeCell ref="F6:F7"/>
    <mergeCell ref="G6:G7"/>
    <mergeCell ref="F28:G28"/>
    <mergeCell ref="F30:G30"/>
    <mergeCell ref="D32:F32"/>
  </mergeCells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3</vt:i4>
      </vt:variant>
    </vt:vector>
  </HeadingPairs>
  <TitlesOfParts>
    <vt:vector size="8" baseType="lpstr">
      <vt:lpstr>เงินกันไว้เบิกเหลื่อมปี งบปี </vt:lpstr>
      <vt:lpstr>งบลงทุน</vt:lpstr>
      <vt:lpstr>งบประจำและงบพัฒนาคุณภาพการศึกษา</vt:lpstr>
      <vt:lpstr>งบสพฐ</vt:lpstr>
      <vt:lpstr>รายงานผลการเบิกจ่าย</vt:lpstr>
      <vt:lpstr>งบประจำและงบพัฒนาคุณภาพการศึกษา!Print_Titles</vt:lpstr>
      <vt:lpstr>งบลงทุน!Print_Titles</vt:lpstr>
      <vt:lpstr>'เงินกันไว้เบิกเหลื่อมปี งบปี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2022-01-02T08:37:32Z</dcterms:created>
  <dcterms:modified xsi:type="dcterms:W3CDTF">2025-07-01T15:45:24Z</dcterms:modified>
</cp:coreProperties>
</file>